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Laura Morawska\Desktop\"/>
    </mc:Choice>
  </mc:AlternateContent>
  <xr:revisionPtr revIDLastSave="0" documentId="13_ncr:1_{110651CA-367D-4CD3-AD45-9A30A0FC7515}" xr6:coauthVersionLast="47" xr6:coauthVersionMax="47" xr10:uidLastSave="{00000000-0000-0000-0000-000000000000}"/>
  <bookViews>
    <workbookView xWindow="-110" yWindow="-110" windowWidth="22620" windowHeight="13500" xr2:uid="{00000000-000D-0000-FFFF-FFFF00000000}"/>
  </bookViews>
  <sheets>
    <sheet name="Podstawowe dane" sheetId="1" r:id="rId1"/>
    <sheet name="Aktywa" sheetId="2" r:id="rId2"/>
    <sheet name="Pasywa" sheetId="3" r:id="rId3"/>
    <sheet name="Rachunek zysków i strat" sheetId="4" r:id="rId4"/>
    <sheet name="Rachunek przepływów pieniężnych" sheetId="5" r:id="rId5"/>
    <sheet name="Analiza Wskaźnikowa" sheetId="6" r:id="rId6"/>
    <sheet name="Wnioski"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3" l="1"/>
  <c r="L3" i="2"/>
  <c r="Q11" i="6"/>
  <c r="R11" i="6"/>
  <c r="P11" i="6"/>
  <c r="Q10" i="6"/>
  <c r="R10" i="6"/>
  <c r="P10" i="6"/>
  <c r="Q9" i="6"/>
  <c r="R9" i="6"/>
  <c r="P9" i="6"/>
  <c r="Q8" i="6"/>
  <c r="R8" i="6"/>
  <c r="P8" i="6"/>
  <c r="Q7" i="6"/>
  <c r="R7" i="6"/>
  <c r="P7" i="6"/>
  <c r="C41" i="3"/>
  <c r="D41" i="3"/>
  <c r="B41" i="3"/>
  <c r="Q6" i="6"/>
  <c r="R6" i="6"/>
  <c r="C6" i="6"/>
  <c r="D6" i="6"/>
  <c r="B6" i="6"/>
  <c r="P6" i="6"/>
  <c r="C5" i="6"/>
  <c r="D5" i="6"/>
  <c r="B5" i="6"/>
  <c r="L5" i="2"/>
  <c r="D30" i="5"/>
  <c r="D18" i="5"/>
  <c r="I17" i="5"/>
  <c r="C30" i="5"/>
  <c r="B22" i="4"/>
  <c r="B23" i="4"/>
  <c r="C23" i="4"/>
  <c r="D23" i="4"/>
  <c r="B25" i="4"/>
  <c r="C25" i="4"/>
  <c r="D25" i="4"/>
  <c r="B26" i="4"/>
  <c r="C26" i="4"/>
  <c r="D26" i="4"/>
  <c r="B28" i="4"/>
  <c r="C28" i="4"/>
  <c r="D28" i="4"/>
  <c r="B29" i="4"/>
  <c r="C29" i="4"/>
  <c r="D29" i="4"/>
  <c r="B31" i="4"/>
  <c r="C31" i="4"/>
  <c r="D31" i="4"/>
  <c r="B32" i="4"/>
  <c r="C32" i="4"/>
  <c r="D32" i="4"/>
  <c r="B34" i="4"/>
  <c r="C34" i="4"/>
  <c r="D34" i="4"/>
  <c r="B35" i="4"/>
  <c r="C35" i="4"/>
  <c r="D35" i="4"/>
  <c r="D22" i="4"/>
  <c r="C22" i="4"/>
  <c r="G5" i="4"/>
  <c r="H5" i="4"/>
  <c r="G7" i="4"/>
  <c r="H7" i="4"/>
  <c r="G8" i="4"/>
  <c r="H8" i="4"/>
  <c r="G10" i="4"/>
  <c r="H10" i="4"/>
  <c r="G11" i="4"/>
  <c r="H11" i="4"/>
  <c r="G13" i="4"/>
  <c r="H13" i="4"/>
  <c r="G14" i="4"/>
  <c r="H14" i="4"/>
  <c r="G16" i="4"/>
  <c r="H16" i="4"/>
  <c r="H4" i="4"/>
  <c r="G4" i="4"/>
  <c r="F11" i="2"/>
  <c r="F4" i="2"/>
  <c r="G4" i="2"/>
  <c r="F5" i="2"/>
  <c r="G5" i="2"/>
  <c r="F6" i="2"/>
  <c r="G6" i="2"/>
  <c r="F7" i="2"/>
  <c r="G7" i="2"/>
  <c r="G3" i="2"/>
  <c r="J3" i="2" s="1"/>
  <c r="F3" i="2"/>
  <c r="I3" i="2" s="1"/>
  <c r="M4" i="2"/>
  <c r="L4" i="2"/>
  <c r="M5" i="2"/>
  <c r="M6" i="2"/>
  <c r="L6" i="2"/>
  <c r="M7" i="2"/>
  <c r="L7" i="2"/>
  <c r="M11" i="2"/>
  <c r="L11" i="2"/>
  <c r="M12" i="2"/>
  <c r="L12" i="2"/>
  <c r="M13" i="2"/>
  <c r="L13" i="2"/>
  <c r="M14" i="2"/>
  <c r="L14" i="2"/>
  <c r="M3" i="2"/>
  <c r="G12" i="2"/>
  <c r="J12" i="2" s="1"/>
  <c r="F12" i="2"/>
  <c r="I12" i="2" s="1"/>
  <c r="G13" i="2"/>
  <c r="J13" i="2" s="1"/>
  <c r="F13" i="2"/>
  <c r="I13" i="2" s="1"/>
  <c r="G14" i="2"/>
  <c r="J14" i="2" s="1"/>
  <c r="F14" i="2"/>
  <c r="I14" i="2" s="1"/>
  <c r="I11" i="2"/>
  <c r="G11" i="2"/>
  <c r="J11" i="2" s="1"/>
  <c r="J4" i="2"/>
  <c r="I4" i="2"/>
  <c r="J5" i="2"/>
  <c r="I5" i="2"/>
  <c r="J6" i="2"/>
  <c r="I6" i="2"/>
  <c r="J7" i="2"/>
  <c r="I7" i="2"/>
  <c r="M5" i="3"/>
  <c r="M6" i="3"/>
  <c r="M7" i="3"/>
  <c r="M11" i="3"/>
  <c r="M13" i="3"/>
  <c r="M14" i="3"/>
  <c r="M4" i="3"/>
  <c r="L11" i="3"/>
  <c r="L13" i="3"/>
  <c r="L14" i="3"/>
  <c r="L5" i="3"/>
  <c r="L6" i="3"/>
  <c r="L7" i="3"/>
  <c r="G5" i="3"/>
  <c r="J5" i="3" s="1"/>
  <c r="G6" i="3"/>
  <c r="J6" i="3" s="1"/>
  <c r="G7" i="3"/>
  <c r="J7" i="3" s="1"/>
  <c r="G11" i="3"/>
  <c r="J11" i="3" s="1"/>
  <c r="G12" i="3"/>
  <c r="G13" i="3"/>
  <c r="J13" i="3" s="1"/>
  <c r="G14" i="3"/>
  <c r="J14" i="3" s="1"/>
  <c r="L4" i="3"/>
  <c r="G4" i="3"/>
  <c r="J4" i="3" s="1"/>
  <c r="F5" i="3"/>
  <c r="I5" i="3" s="1"/>
  <c r="F6" i="3"/>
  <c r="I6" i="3" s="1"/>
  <c r="F7" i="3"/>
  <c r="I7" i="3" s="1"/>
  <c r="F11" i="3"/>
  <c r="F12" i="3"/>
  <c r="F13" i="3"/>
  <c r="I13" i="3" s="1"/>
  <c r="F14" i="3"/>
  <c r="I14" i="3" s="1"/>
  <c r="F4" i="3"/>
  <c r="I4" i="3" s="1"/>
  <c r="E30" i="5"/>
  <c r="E18" i="5"/>
  <c r="C6" i="4"/>
  <c r="C24" i="4" s="1"/>
  <c r="B6" i="4"/>
  <c r="B24" i="4" s="1"/>
  <c r="D6" i="4"/>
  <c r="B8" i="3"/>
  <c r="C8" i="3"/>
  <c r="B15" i="3"/>
  <c r="C15" i="3"/>
  <c r="D15" i="3"/>
  <c r="D8" i="3"/>
  <c r="B15" i="2"/>
  <c r="B8" i="2"/>
  <c r="P4" i="6" s="1"/>
  <c r="C15" i="2"/>
  <c r="C8" i="2"/>
  <c r="D15" i="2"/>
  <c r="D8" i="2"/>
  <c r="M8" i="2" l="1"/>
  <c r="R4" i="6"/>
  <c r="K9" i="6"/>
  <c r="D29" i="2"/>
  <c r="G8" i="2"/>
  <c r="R5" i="6"/>
  <c r="D4" i="6"/>
  <c r="D3" i="6"/>
  <c r="D45" i="2"/>
  <c r="Q4" i="6"/>
  <c r="J9" i="6"/>
  <c r="C29" i="2"/>
  <c r="Q5" i="6"/>
  <c r="C4" i="6"/>
  <c r="C3" i="6"/>
  <c r="C45" i="2"/>
  <c r="P5" i="6"/>
  <c r="B4" i="6"/>
  <c r="B3" i="6"/>
  <c r="B45" i="2"/>
  <c r="H6" i="4"/>
  <c r="D24" i="4"/>
  <c r="P12" i="6"/>
  <c r="R12" i="6"/>
  <c r="Q12" i="6"/>
  <c r="D42" i="2"/>
  <c r="K12" i="6"/>
  <c r="D44" i="2"/>
  <c r="D43" i="2"/>
  <c r="D36" i="3"/>
  <c r="C42" i="2"/>
  <c r="J12" i="6"/>
  <c r="C44" i="2"/>
  <c r="C43" i="2"/>
  <c r="C36" i="3"/>
  <c r="B42" i="2"/>
  <c r="B43" i="2"/>
  <c r="I12" i="6"/>
  <c r="I11" i="6"/>
  <c r="I11" i="3"/>
  <c r="I8" i="6"/>
  <c r="I7" i="6"/>
  <c r="K11" i="6"/>
  <c r="K8" i="6"/>
  <c r="K7" i="6"/>
  <c r="J11" i="6"/>
  <c r="J8" i="6"/>
  <c r="J7" i="6"/>
  <c r="I9" i="6"/>
  <c r="B44" i="2"/>
  <c r="B30" i="2"/>
  <c r="B29" i="2"/>
  <c r="F8" i="2"/>
  <c r="G6" i="4"/>
  <c r="D9" i="4"/>
  <c r="D27" i="4" s="1"/>
  <c r="B9" i="4"/>
  <c r="C9" i="4"/>
  <c r="C27" i="4" s="1"/>
  <c r="D18" i="3"/>
  <c r="C18" i="3"/>
  <c r="B18" i="3"/>
  <c r="C23" i="3"/>
  <c r="D23" i="3"/>
  <c r="D21" i="3"/>
  <c r="D22" i="3" s="1"/>
  <c r="G15" i="2"/>
  <c r="J15" i="2" s="1"/>
  <c r="M15" i="2"/>
  <c r="I8" i="2"/>
  <c r="L8" i="2"/>
  <c r="F15" i="2"/>
  <c r="I15" i="2" s="1"/>
  <c r="L15" i="2"/>
  <c r="M8" i="3"/>
  <c r="G8" i="3"/>
  <c r="J8" i="3" s="1"/>
  <c r="M15" i="3"/>
  <c r="G15" i="3"/>
  <c r="J15" i="3" s="1"/>
  <c r="L15" i="3"/>
  <c r="F15" i="3"/>
  <c r="I15" i="3" s="1"/>
  <c r="L8" i="3"/>
  <c r="F8" i="3"/>
  <c r="I8" i="3" s="1"/>
  <c r="D19" i="2"/>
  <c r="J8" i="2"/>
  <c r="C19" i="2"/>
  <c r="B19" i="2"/>
  <c r="P3" i="6" l="1"/>
  <c r="Q8" i="2"/>
  <c r="P8" i="2"/>
  <c r="I4" i="6"/>
  <c r="Q3" i="6"/>
  <c r="J6" i="6"/>
  <c r="C40" i="2"/>
  <c r="C39" i="2"/>
  <c r="C38" i="2"/>
  <c r="C37" i="2"/>
  <c r="C36" i="2"/>
  <c r="C33" i="2"/>
  <c r="C34" i="2"/>
  <c r="C35" i="2"/>
  <c r="C32" i="2"/>
  <c r="P4" i="2"/>
  <c r="P5" i="2"/>
  <c r="P6" i="2"/>
  <c r="P7" i="2"/>
  <c r="P11" i="2"/>
  <c r="P12" i="2"/>
  <c r="P13" i="2"/>
  <c r="P14" i="2"/>
  <c r="P3" i="2"/>
  <c r="C27" i="2"/>
  <c r="C28" i="2"/>
  <c r="P15" i="2"/>
  <c r="J3" i="6"/>
  <c r="J5" i="6"/>
  <c r="J4" i="6"/>
  <c r="R3" i="6"/>
  <c r="K6" i="6"/>
  <c r="D40" i="2"/>
  <c r="D39" i="2"/>
  <c r="D38" i="2"/>
  <c r="D37" i="2"/>
  <c r="D36" i="2"/>
  <c r="D33" i="2"/>
  <c r="D34" i="2"/>
  <c r="D35" i="2"/>
  <c r="D32" i="2"/>
  <c r="Q4" i="2"/>
  <c r="Q5" i="2"/>
  <c r="Q6" i="2"/>
  <c r="Q7" i="2"/>
  <c r="Q11" i="2"/>
  <c r="Q12" i="2"/>
  <c r="Q13" i="2"/>
  <c r="Q14" i="2"/>
  <c r="Q3" i="2"/>
  <c r="D27" i="2"/>
  <c r="D28" i="2"/>
  <c r="Q15" i="2"/>
  <c r="K5" i="6"/>
  <c r="K3" i="6"/>
  <c r="K4" i="6"/>
  <c r="B12" i="4"/>
  <c r="B27" i="4"/>
  <c r="B31" i="3"/>
  <c r="B32" i="3"/>
  <c r="B33" i="3"/>
  <c r="B34" i="3"/>
  <c r="O5" i="3"/>
  <c r="O6" i="3"/>
  <c r="O7" i="3"/>
  <c r="O11" i="3"/>
  <c r="O12" i="3"/>
  <c r="O13" i="3"/>
  <c r="O14" i="3"/>
  <c r="O4" i="3"/>
  <c r="B29" i="3"/>
  <c r="B27" i="3"/>
  <c r="O15" i="3"/>
  <c r="B30" i="3"/>
  <c r="B28" i="3"/>
  <c r="B26" i="3"/>
  <c r="O8" i="3"/>
  <c r="C31" i="3"/>
  <c r="C32" i="3"/>
  <c r="C33" i="3"/>
  <c r="C34" i="3"/>
  <c r="P5" i="3"/>
  <c r="P6" i="3"/>
  <c r="P7" i="3"/>
  <c r="P11" i="3"/>
  <c r="P12" i="3"/>
  <c r="P13" i="3"/>
  <c r="P14" i="3"/>
  <c r="P4" i="3"/>
  <c r="C29" i="3"/>
  <c r="C27" i="3"/>
  <c r="P15" i="3"/>
  <c r="C30" i="3"/>
  <c r="C28" i="3"/>
  <c r="C26" i="3"/>
  <c r="P8" i="3"/>
  <c r="D31" i="3"/>
  <c r="D32" i="3"/>
  <c r="D33" i="3"/>
  <c r="D34" i="3"/>
  <c r="Q5" i="3"/>
  <c r="Q6" i="3"/>
  <c r="Q7" i="3"/>
  <c r="Q11" i="3"/>
  <c r="Q12" i="3"/>
  <c r="Q13" i="3"/>
  <c r="Q14" i="3"/>
  <c r="Q4" i="3"/>
  <c r="D30" i="3"/>
  <c r="D28" i="3"/>
  <c r="D26" i="3"/>
  <c r="Q8" i="3"/>
  <c r="D29" i="3"/>
  <c r="Q15" i="3"/>
  <c r="D27" i="3"/>
  <c r="I6" i="6"/>
  <c r="I5" i="6"/>
  <c r="I3" i="6"/>
  <c r="B40" i="2"/>
  <c r="B39" i="2"/>
  <c r="B38" i="2"/>
  <c r="C22" i="2"/>
  <c r="C24" i="2"/>
  <c r="B37" i="2"/>
  <c r="B36" i="2"/>
  <c r="B33" i="2"/>
  <c r="B34" i="2"/>
  <c r="B35" i="2"/>
  <c r="B32" i="2"/>
  <c r="B28" i="2"/>
  <c r="O4" i="2"/>
  <c r="O5" i="2"/>
  <c r="O6" i="2"/>
  <c r="O7" i="2"/>
  <c r="O11" i="2"/>
  <c r="O12" i="2"/>
  <c r="O13" i="2"/>
  <c r="O14" i="2"/>
  <c r="O15" i="2"/>
  <c r="O3" i="2"/>
  <c r="B27" i="2"/>
  <c r="O8" i="2"/>
  <c r="C12" i="4"/>
  <c r="C30" i="4" s="1"/>
  <c r="G9" i="4"/>
  <c r="D12" i="4"/>
  <c r="D30" i="4" s="1"/>
  <c r="H9" i="4"/>
  <c r="C21" i="3"/>
  <c r="C22" i="3"/>
  <c r="C23" i="2"/>
  <c r="D24" i="2"/>
  <c r="D22" i="2"/>
  <c r="D23" i="2" s="1"/>
  <c r="B15" i="4" l="1"/>
  <c r="B30" i="4"/>
  <c r="D15" i="4"/>
  <c r="D33" i="4" s="1"/>
  <c r="H12" i="4"/>
  <c r="C15" i="4"/>
  <c r="C33" i="4" s="1"/>
  <c r="G12" i="4"/>
  <c r="B18" i="4" l="1"/>
  <c r="B33" i="4"/>
  <c r="C18" i="4"/>
  <c r="G15" i="4"/>
  <c r="D18" i="4"/>
  <c r="H15" i="4"/>
  <c r="H18" i="4" l="1"/>
  <c r="X4" i="6"/>
  <c r="X3" i="6"/>
  <c r="D36" i="4"/>
  <c r="X5" i="6"/>
  <c r="G18" i="4"/>
  <c r="W4" i="6"/>
  <c r="W3" i="6"/>
  <c r="C36" i="4"/>
  <c r="W5" i="6"/>
  <c r="V4" i="6"/>
  <c r="V3" i="6"/>
  <c r="B36" i="4"/>
  <c r="V5" i="6"/>
</calcChain>
</file>

<file path=xl/sharedStrings.xml><?xml version="1.0" encoding="utf-8"?>
<sst xmlns="http://schemas.openxmlformats.org/spreadsheetml/2006/main" count="332" uniqueCount="267">
  <si>
    <t>Analiza Finansowa</t>
  </si>
  <si>
    <t>Firma</t>
  </si>
  <si>
    <t>LiveChat Software S.A.</t>
  </si>
  <si>
    <t>Branża</t>
  </si>
  <si>
    <t>Informatyka(producent oprogramowania komunikacyjnego dla biznesu)</t>
  </si>
  <si>
    <t>Lata analizy</t>
  </si>
  <si>
    <t>2021, 2022, 2023</t>
  </si>
  <si>
    <t>Linki do danych</t>
  </si>
  <si>
    <t>https://money2.wpcdn.pl/gielda/gpw/raporty/2023/07/20230703_205156_1795958424_LC2022Q4JSF.xhtml   https://money2.wpcdn.pl/gielda/gpw/raporty/2022/06/20220630_174634_1633794559_LC2021fyJSF.xhtml https://money2.wpcdn.pl/gielda/gpw/raporty/2021/06/20210625_203655_0453643162_JSF_2020fy.pdf</t>
  </si>
  <si>
    <t>Autorzy</t>
  </si>
  <si>
    <t>Grzegorz Szydłowski, Laura Morawska, Jakub Zima</t>
  </si>
  <si>
    <t>AKTYWA</t>
  </si>
  <si>
    <t>Zmiana stanu</t>
  </si>
  <si>
    <t>Tempo zmian</t>
  </si>
  <si>
    <t>Dynamika</t>
  </si>
  <si>
    <t>Struktura</t>
  </si>
  <si>
    <t>Aktywa trwałe</t>
  </si>
  <si>
    <t>Wartości niematerialne i prawne</t>
  </si>
  <si>
    <t>Rzeczowe aktywa trwałe</t>
  </si>
  <si>
    <t>Należności długoterminowe</t>
  </si>
  <si>
    <t>Inwestycje długoterminowe</t>
  </si>
  <si>
    <t>Długoterminowe rozliczenia międzyokresowe</t>
  </si>
  <si>
    <t>SUMA AKTYWÓW TRWAŁYCH:</t>
  </si>
  <si>
    <t>Aktywa obrotowe</t>
  </si>
  <si>
    <t>Zapasy</t>
  </si>
  <si>
    <t>Należności krótkoterminowe</t>
  </si>
  <si>
    <t>Inwestycje krótkoterminowe:</t>
  </si>
  <si>
    <t>Krótkoterminowe rozliczenia międzyokresowe</t>
  </si>
  <si>
    <t>SUMA AKTYWÓW OBROTOWYCH:</t>
  </si>
  <si>
    <t>SUMA AKTYWÓW</t>
  </si>
  <si>
    <t>Analiza wstępna bilansu sumy aktywów</t>
  </si>
  <si>
    <t>-</t>
  </si>
  <si>
    <t>Wskaźnik dynamika</t>
  </si>
  <si>
    <t>Wskaźniki relacji</t>
  </si>
  <si>
    <t>wsk. udziału aktywów trwałych</t>
  </si>
  <si>
    <t>Bardzo dobra koniunktura aktywów obrotowych w stosunku do aktywów trwałych nasza firma posiada dużą zdolność dostosowywania się do rynku, sytuacja finansowa firmy jest bardzo płynna co jest dużym plusem dla przedsiębiorstwa</t>
  </si>
  <si>
    <t>wsk. udziału aktywów obrotowych</t>
  </si>
  <si>
    <t>wsk. unieruchomienia majątku</t>
  </si>
  <si>
    <t>Wskaźniki struktury aktywów</t>
  </si>
  <si>
    <t>Udział wartości niematerialnych i prawnych w aktywach ogółem</t>
  </si>
  <si>
    <t>Udział rzeczowych aktywów trwałych w aktywach ogółem</t>
  </si>
  <si>
    <t>Udział należności długoterminowych w aktywach ogółem</t>
  </si>
  <si>
    <t>Udział inwestycji długoterminowych w aktywach ogółem</t>
  </si>
  <si>
    <t>Udział długoterminowych rozliczeń międzyokresowych w aktywach ogółem</t>
  </si>
  <si>
    <t>zdecydowanie największą pozycją wśród aktywów są inwestycje krótkoterminowe, które świadczą o dużej stabilności finansowej firmy oraz w razie pewnych problemów będą stanowić barierę ochronną naszego przedsiębiorstwa ze względu na ich płynność</t>
  </si>
  <si>
    <t>Udział należności w aktywach ogółem</t>
  </si>
  <si>
    <t>Udział zapasów w aktywach ogółem</t>
  </si>
  <si>
    <t>Udział krótkoterminowych rozliczeń międzyokresowych w aktywach ogółem</t>
  </si>
  <si>
    <t>Udział inwestycji krótkoterminowych w aktywach ogółem</t>
  </si>
  <si>
    <t>Wskaźniki struktury kapitałowo-majątkowej</t>
  </si>
  <si>
    <t>Pokrycie aktywów trwałych kapitałem własnym</t>
  </si>
  <si>
    <t>Zachowana jest złota reguła finansowania ze względu na to że kapitał własny jest wyższy od zobowiązań</t>
  </si>
  <si>
    <t>Pokrycie aktywów trwałych kapitałem stałym</t>
  </si>
  <si>
    <t>Pokrycie aktywów obrotowych zobowiązaniami krótkoterminowymi</t>
  </si>
  <si>
    <t>PASYWA</t>
  </si>
  <si>
    <t>Kapitał własny</t>
  </si>
  <si>
    <t>Kapitał podstawowy</t>
  </si>
  <si>
    <t>Kapitał zapasowy</t>
  </si>
  <si>
    <t>Zysk netto</t>
  </si>
  <si>
    <t>Odpisy z zysku netto w ciągu roku obrotowego</t>
  </si>
  <si>
    <t>Suma kapitału własnego</t>
  </si>
  <si>
    <t>Kapitał obcy</t>
  </si>
  <si>
    <t>Rezerwy i zobowiązania</t>
  </si>
  <si>
    <t>Zobowiązania długoterminowe</t>
  </si>
  <si>
    <t>Zobowiązania krótkoterminowe</t>
  </si>
  <si>
    <t>Rozliczenia międzyokresowe kosztów</t>
  </si>
  <si>
    <t>Suma kapitału obcego</t>
  </si>
  <si>
    <t>SUMA PASYWÓW</t>
  </si>
  <si>
    <t>Analizowana przez nas firma nie posiada żadnych zobowiązań długoterminowych. Posiada natomiast relatywnie duże zobowiązania krótkoterminowe, które stanowią znaczącą część kapitału obcego.</t>
  </si>
  <si>
    <t>Analiza wstępna bilansu sumy pasywów</t>
  </si>
  <si>
    <t>Kapitał własny znacząco przewyższa kapitał obcy na przestrzeni lat. Z roku na rok suma kapitału własnego rośnie. Suma kapitału obcego jest utrzymywana na podobnym poziomie, jednak w roku 2023 można zaobserwować nieznaczny wzrost.</t>
  </si>
  <si>
    <t>Struktura pasywów</t>
  </si>
  <si>
    <t>wsk. udziału kapitałów własnych</t>
  </si>
  <si>
    <t>Wskaźnik udziału kapitałów własnych jest bardzo wysoki, co świadczy o dużej niezależności finansowej przedsiębiorstwa. Stopień obciążenia przedsiębiorstwa zobowiązaniami jest stosunkowo niski, co jest korzystne dla firmy.</t>
  </si>
  <si>
    <t>wsk. udziału kapitałów obcych</t>
  </si>
  <si>
    <t>Stopień wyposażenia przedsiębiorstwa w kapitał własny</t>
  </si>
  <si>
    <t>Stopień obciążenia przedsiębiorstwa zobowiązaniami</t>
  </si>
  <si>
    <t>Stopień wyposażenia przedsiębiorstwa w kapitał stały</t>
  </si>
  <si>
    <t>Udział rezerw w pasywach ogółem</t>
  </si>
  <si>
    <t>Udział zobowiązań długoterminowych w pasywach ogółem</t>
  </si>
  <si>
    <t>Udział zobowiązań krótkoterminowych w pasywach ogółem</t>
  </si>
  <si>
    <t>Udział rozliczeń międzyokresowych w pasywach ogółem</t>
  </si>
  <si>
    <t>Wskaźnik struktury kapitału</t>
  </si>
  <si>
    <t>W każdym analizowanym roku, wskaźnik jest &gt;= 1 co oznacza że zachowana jest złota reguła finansowania</t>
  </si>
  <si>
    <t>Zobowiązania ogółem</t>
  </si>
  <si>
    <t>Zobowiązania ogółem = Rezerwy i zobowiązania + zobowiązania krótkoterminowe + zobowiązania długoterminowe</t>
  </si>
  <si>
    <t>Interpretacja</t>
  </si>
  <si>
    <t>Przyrosty względne łańcuchowe</t>
  </si>
  <si>
    <t>RACHUNEK ZYSKÓW I STRAT (wariant kalkulacyjny)</t>
  </si>
  <si>
    <t>Wszystkie wartości w żółtych komórkach są dodatnie, co oznacza że obserwujemy zysk.</t>
  </si>
  <si>
    <t>2021/2022</t>
  </si>
  <si>
    <t>2022/2023</t>
  </si>
  <si>
    <t>A. PRZYCHODY NETTO ZE SPRZEDAŻY PRODUKTÓW,TOWARÓW</t>
  </si>
  <si>
    <t>Zysk brutto ze sprzedaży jest dodatni, co oznacza że przychody przewyższają koszty. Dodatkowo rośnie on na przestrzeni lat, co jest korzystne dla firmy. W 2023 możemy zaobserwować znaczne zwiększenie zysku brutto w porównaniu z poprzednimi latami (wzrost aż o 41,66% w porównaniu do 2022 roku).</t>
  </si>
  <si>
    <t>B. KOSZTY SPRZEDANYCH PRODUKTÓW, TOWARÓW I MATERIAŁÓW</t>
  </si>
  <si>
    <t>C. ZYSK (STRATA) BRUTTO ZE SPRZEDAŻY (A-B)</t>
  </si>
  <si>
    <t>D. KOSZTY SPRZEDAŻY</t>
  </si>
  <si>
    <t>Zysk ze sprzedaży stanowi zysk brutto ze sprzedaży po odjęciu kosztów sprzedaży i kosztów ogólnych zarządu. Również utrzymuje się na wysokim poziomie i systematycznie rośnie. Ponownie możemy zaobserwować znaczny wzrost zysku w 2023 roku(wzrost aż o 43,93% w porównaniu do 2022 roku)</t>
  </si>
  <si>
    <t>E. KOSZTY OGÓLNEGO ZARZĄDU</t>
  </si>
  <si>
    <t>F. ZYSK/STRATA ZE SPRZEDAŻY (C-D-E)</t>
  </si>
  <si>
    <t>G. POZOSTAŁE PRZYCHODY OPERACYJNE</t>
  </si>
  <si>
    <t>Zysk z działalności operacyjnej stanowi zysk ze sprzedaży powiększony o pozostałe przychody operacyjne i pomniejszony o pozostałe koszty operacyjne. Utrzymuje się on na wysokim poziomie na przestrzeni lat i można zaobserwowac znaczącą tendencję wzrostową. W 2023 roku zysk z działalności operacyjnej wzrósł aż o 45,14% w porównaniu do 2022 roku)</t>
  </si>
  <si>
    <t>H. POZOSTAŁE KOSZTY OPERACYJNE</t>
  </si>
  <si>
    <t xml:space="preserve">I. ZYSK (STRATA) Z DZIAŁALNOŚCI OPERACYJNEJ (F+G-H) </t>
  </si>
  <si>
    <t>J. PRZYCHODY FINANSOWE</t>
  </si>
  <si>
    <t>Zysk brutto stanowi zysk z działaności operacyjnej powiększony o przychody finansowe i pomniejszony o koszty finansowe. Po raz kolejny obserwujemy tendencję wzrostową ze znacznym wzroście w 2023 roku (aż o 44,67% w porównaniu do 2022 roku).</t>
  </si>
  <si>
    <t>K. KOSZTY FINANSOWE</t>
  </si>
  <si>
    <t>L. ZYSK (STRATA) BRUTTO (I+J-K)</t>
  </si>
  <si>
    <t>M. PODATEK DOCHODOWY</t>
  </si>
  <si>
    <t>Zysk netto stanowi zysk brutto pomniejszony o podatek dochodowy oraz o pozostałe obowiązkowe zmniejszenia zysku. Znowu obserwujemy tendencję wzrostową ze znaczącym wzroście w 2023 roku w porównaniu do 2022 roku (aż o 44,82%).</t>
  </si>
  <si>
    <t>N. POZOSTAŁE OBOWIĄZKOWE ZMNIEJSZENIA ZYSKU</t>
  </si>
  <si>
    <t>O. ZYSK (STRATA) NETTO (L-M-N)</t>
  </si>
  <si>
    <t>Przychody netto firmy</t>
  </si>
  <si>
    <t>Udział kosztów sprzedanych produktów w latach</t>
  </si>
  <si>
    <t>Udział kosztów sprzedanych produktów utrzymywał się na relatywnie niskim poziomie, co może wskazywać na efektywne zarządzanie kosztami produkcji.</t>
  </si>
  <si>
    <t>Udział zysków brutto ze sprzedaży w latach</t>
  </si>
  <si>
    <t xml:space="preserve">Przychody ze sprzedaży minimalnie spadały na przestrzeni lat jednak jest to zbyt mała różnica na przestrzeni lat, by uznać ją za istotną. </t>
  </si>
  <si>
    <t>Udział kosztów sprzedaży w latach</t>
  </si>
  <si>
    <t>Udział kosztów sprzedaży i kosztów ogólnych zarządu wykazywał pewne zmiany, ale ogólnie utrzymywał się na umiarkowanym poziomie.</t>
  </si>
  <si>
    <t>Udział kosztów ogólnych zarządu w latach</t>
  </si>
  <si>
    <t>Udział zysków ze sprzedaży</t>
  </si>
  <si>
    <t>Mimo pewnych fluktuacji, firma utrzymywała stosunkowo wysoki poziom zysków ze sprzedaży na przestrzeni lat.</t>
  </si>
  <si>
    <t>Udział pozostałych przychodów operacyjnych</t>
  </si>
  <si>
    <t>Udział pozostałych przychodów operacyjnych nieznacznie wzrastał na przestrzeni lat</t>
  </si>
  <si>
    <t>Udział pozostałych kosztów operacyjnych</t>
  </si>
  <si>
    <t>Udział pozostałychkosztów operacyjnych zmniejszył się nieznacznie między 2021 a 2023 rokiem co może świadczyć o efektywnym zarządzaniu kosztami operacyjnymi lub o optymalizacji procesów wewnętrznych</t>
  </si>
  <si>
    <t>Zysk z działalności operacyjnej</t>
  </si>
  <si>
    <t>Zysk z działalności operacyjnej wykazywał pewne zmiany, ale ogólnie utrzymywał się na relatywnie wysokim poziomie.</t>
  </si>
  <si>
    <t>Udzial przychodow finansowych</t>
  </si>
  <si>
    <t>Wprowadzenie udziału przychodów finansowych w roku 2 mogło wpłynąć na ogólną strukturę wyników finansowych.</t>
  </si>
  <si>
    <t>Udział kosztów finansowych</t>
  </si>
  <si>
    <t>Firma wykazuje pewną elastyczność w zarządzaniu kosztami finansowymi, co jest widoczne w zmianach udziału kosztów finansowych na przestrzeni lat.</t>
  </si>
  <si>
    <t xml:space="preserve">Zysk brutto </t>
  </si>
  <si>
    <t>Mimo pewnych zmian, firma utrzymuje relatywnie stabilny poziom zysku brutto, co może świadczyć o solidnej podstawie operacyjnej i zdolności do utrzymania rentowności.</t>
  </si>
  <si>
    <t>Udział kosztu podatku dochodowego</t>
  </si>
  <si>
    <t>Udział pozostałych obowiązkowych zmniejszeń zysku</t>
  </si>
  <si>
    <t>Firma na sprzedaży produktów generuje corocznie zyski ponad 50% co jest bardzo dobrym wynikiem, powtarzalność tych wyników świadczy o ustabilizowanym procesie sprzedaży i wyciągania z niego zysków.</t>
  </si>
  <si>
    <t>Zysk z działalności operacyjnej firmy co roku rośnie. Możemy jednak zauważyć że wzrost zysku z roku 2022 na 2023 jest zdecydowanie (ponad 2x) większy niż wzrost z roku 2021 na 2022. Może to oznaczać zmianę w procesie generowania zysku (a co za tym idzie zmniejszenie kosztów) lub po prostu bardzo dobry rok dla przedsiębiorstwa. Warto nadmienić również że przepływy pieniężne z DO w 2022 roku są mniejsze niż zyski netto, co oznacza że korekta jest ujemna.</t>
  </si>
  <si>
    <t>DO</t>
  </si>
  <si>
    <t>DI</t>
  </si>
  <si>
    <t>DF</t>
  </si>
  <si>
    <t>Wariant</t>
  </si>
  <si>
    <t>Wynik finansowy netto</t>
  </si>
  <si>
    <t>Przepływy pieniężne netto</t>
  </si>
  <si>
    <t>A. PRZEPŁYWY ŚRODKÓW PIENIĘŻNYCH Z DZIAŁALNOŚCI OPERACYJNEJ</t>
  </si>
  <si>
    <t>+</t>
  </si>
  <si>
    <t>IV</t>
  </si>
  <si>
    <t>I</t>
  </si>
  <si>
    <t>Korekty razem</t>
  </si>
  <si>
    <t>1. Amortyzacja</t>
  </si>
  <si>
    <t>II</t>
  </si>
  <si>
    <t xml:space="preserve">2. Zyski (straty) z tytułu różnic kursowych </t>
  </si>
  <si>
    <t>3. Odsetki i udziały w zyskach (dywidendy)</t>
  </si>
  <si>
    <t>4. Zysk (strata) z działalności inwestycyjnej</t>
  </si>
  <si>
    <t>5. Zmiana stanu rezerw</t>
  </si>
  <si>
    <t>6. Zmiana stanu zapasów</t>
  </si>
  <si>
    <t>7. Zmiana stanu należności</t>
  </si>
  <si>
    <t>8. Zmiana stanu zobowiązań krótkoterminowych, z wyjątkiem pożyczek i kredytów</t>
  </si>
  <si>
    <t>9. Zmiana stanu rozliczeń międzyokresowych</t>
  </si>
  <si>
    <t>10. Inne korekty</t>
  </si>
  <si>
    <t>III. Przepływy pieniężne netto z działalności operacyjnej (I+/-II)</t>
  </si>
  <si>
    <t>B. PRZEPŁYWY ŚRODKÓW PIENIĘŻNYCH Z DZIAŁALNOŚCI INWESTYCYJNEJ</t>
  </si>
  <si>
    <t>Działalność inwestycyjna firmy obejmuje praktycznie tylko i wyłącznie nabywanie wartości niematerialnych i prawnych oraz rzeczowych aktywów trwałych. Jest to zrozumiałe w kontekście zakresu działalności firmy - głównie w branży informatycznej Wydatki na działalność inwestycyjną wzrastają co roku i w 2023 roku wynoszą prawie trzykrotność wydatków w 2021 roku, co wskazuje na wzrost ilości kapitału dostępnego na wykonanie inwestycji, a co za tym idzie lepszą kondycję finansową firmy</t>
  </si>
  <si>
    <t>Wynik finansowy</t>
  </si>
  <si>
    <t>I. Wpływy</t>
  </si>
  <si>
    <t>1. Zbycie wartości niematerialnych i prawnych oraz rzeczowych aktywów trwałych</t>
  </si>
  <si>
    <t>2. Zbycie inwestycji w nieruchomości oraz wartości niematerialne i prawne</t>
  </si>
  <si>
    <t>3. Z aktywów finansowych</t>
  </si>
  <si>
    <t>4. Inne wpływy inwestycyjne</t>
  </si>
  <si>
    <t>II. Wydatki</t>
  </si>
  <si>
    <t>Rachunek przepływów pieniężnych sporządzają tylko bardzo duże podmioty, do których zdecydowanie zalicza się Live Chat Software SA.</t>
  </si>
  <si>
    <t>1. Nabycie wartości niematerialnych i prawnych oraz rzeczowych aktywów trwałych</t>
  </si>
  <si>
    <t>2. Inwestycje w nieruchomości oraz wartości niematerialne i prawne</t>
  </si>
  <si>
    <t>3. Na aktywa finansowe</t>
  </si>
  <si>
    <t>4. Inne wydatki inwestycyjne</t>
  </si>
  <si>
    <t>III. Przepływy pieniężne netto z działalności inwestycyjnej (I-II)</t>
  </si>
  <si>
    <t>C. PRZEPŁYWY ŚRODKÓW PIENIĘŻNYCH Z DZIAŁALNOŚCI FINANSOWEJ</t>
  </si>
  <si>
    <t>Jedyna działalność finansowa jaką prowadzi firma obejmuję wypłaty na rzecz właścicieli, oprócz tego możemy zauważyć że wpływy z emisji akcji wynoszą 0zł. Oznacza to że firma nie emituje nowych akcji i skupia się na wypłacie dywidend obecnym akcjonariuszom. Ponadto można stwierdzić że firma nie jest zadłużona. Wskazują na to zerowe przepływy (wpływy i wydatki) ze względu na kredyty, pożyczki, leasingi oraz dłużne papiery wartościowe. Świadczy to o teraźniejszej i prognozowanej stabilności firmy oraz zdolności do finansowania swojej działalności bez pożyczania kapitału.</t>
  </si>
  <si>
    <t xml:space="preserve">1. Wpływy netto z wydania udziałów (emisji akcji) i innych instrumentów kapitałowych oraz dopłat do kapitału </t>
  </si>
  <si>
    <t>2. Kredyty i pożyczki</t>
  </si>
  <si>
    <t>3. Emisja dłużnych papierów wartościowych</t>
  </si>
  <si>
    <t>4. Inne wpływy finansowe</t>
  </si>
  <si>
    <t>1. Nabycie udziałów (akcji) własnych</t>
  </si>
  <si>
    <t>2. Dywidendy i inne wypłaty na rzecz właścicieli</t>
  </si>
  <si>
    <t>3. Inne, niż wypłaty na rzecz właścicieli, wydatki z tytułu podziału zysku</t>
  </si>
  <si>
    <t>4. Spłaty kredytów i pożyczek</t>
  </si>
  <si>
    <t>5. Wykup dłużnych papierów wartościowych</t>
  </si>
  <si>
    <t>6. Z tytułu innych zobowiązań finansowych</t>
  </si>
  <si>
    <t>7. Płatności zobowiązań z tytułu umów leasingu finansowego</t>
  </si>
  <si>
    <t>8. Odsetki</t>
  </si>
  <si>
    <t>9. Inne wydatki finansowe</t>
  </si>
  <si>
    <t>III. Przepływy pieniężne netto z działalności finansowej (I-II)</t>
  </si>
  <si>
    <t>D. PRZEPŁYWY PIENIĘŻNE NETTO RAZEM (A.III +/- B.III +/- C.III)</t>
  </si>
  <si>
    <t>Firma wykazała się ujemnymi ogólnymi przepływami pieniężnymi w roku 2022. Wynika to z niewystarczającego wzrostu wpływów z działalności operacyjnej w stosunku do wysokości wypłaconych dywidend. Pomimo ujemnych przepływów firma bez problemu poradziła sobie w następnym okresie, ze względu na znaczący, bo aż o około 50 mln zł, wzrost wpływów z DO.</t>
  </si>
  <si>
    <t>E. BILANSOWA ZMIANA STANU ŚRODKÓW PIENIĘŻNYCH, W TYM</t>
  </si>
  <si>
    <t>- zmiana stanu środków pieniężnych z tytułu różnic kursowych</t>
  </si>
  <si>
    <t>F. ŚRODKI PIENIĘŻNE NA POCZĄTEK OKRESU</t>
  </si>
  <si>
    <t>G. ŚRODKI PIENIĘŻNE NA KONIEC OKRESU (F +/- D), W TYM</t>
  </si>
  <si>
    <t>- o ograniczonej możliwości dysponowania</t>
  </si>
  <si>
    <t>Firma na początek każdego badanego okresu dysponuje znaczącymi środkami pieniężnymi</t>
  </si>
  <si>
    <t>Wskaźniki statyczne płynności</t>
  </si>
  <si>
    <t>Analiza zadłużenia</t>
  </si>
  <si>
    <t>Analiza sprawności działania</t>
  </si>
  <si>
    <t>Rentowność</t>
  </si>
  <si>
    <t>Wskaźnik bieżącej płynności finansowej</t>
  </si>
  <si>
    <t>Możemy zaobserwować znaczną nadpłynność finansową co może świadczyć o braku dokonywania inwestycji i przetrzymywaniu środków pieniężnych.</t>
  </si>
  <si>
    <t>Wskaźnik ogólnego zadłużenia</t>
  </si>
  <si>
    <t>Wskaźnik ten jest niski, co oznacza że majątek przedsiębiorstwa w dużym stopniu jest finansowany kapitałami obcymi</t>
  </si>
  <si>
    <t>Wskaźnik rotacji aktywów</t>
  </si>
  <si>
    <t>Średni przychód ze sprzedaży z każdej złotówki zaangażowanej w aktywa</t>
  </si>
  <si>
    <t>Wskaźnik rentowności sprzedaży (stopy zysku)</t>
  </si>
  <si>
    <t>z 1 złotówki przychodów ze sprzedaży osiągnięto zysk netto w wysokości prawie 56 gr</t>
  </si>
  <si>
    <t>Wskaźnik szybkiej płynności finansowej</t>
  </si>
  <si>
    <t>Wyniki tego wskaźnika wskazują że firma nie będzie miała zagrożenia zdolności płatniczej. Niemniej jednak poziom wyższy niż 1,5 może świadczyć o nieprodukcyjnym akumulowaniu środków pieniężnych (nadpłynność) bądź o nadmiernym kredytowaniu klientów.</t>
  </si>
  <si>
    <t>Wskaźnik pokrycia aktywów kapitałami własnymi</t>
  </si>
  <si>
    <t>Aktywa w małym stopniu są pokrywane przez kapitał własny</t>
  </si>
  <si>
    <t>Wskaźnik rotacji aktywów trwałych</t>
  </si>
  <si>
    <t>Tyle razy przychód ze sprzedaży jest większy od posiadanych aktywów trwałych</t>
  </si>
  <si>
    <t>Wskaźnik rentowności majątku</t>
  </si>
  <si>
    <t>Wysoki wskaźnik rentowności majątku</t>
  </si>
  <si>
    <t>Wskaźnik natychmiastowej płynności finansowej (płynności środków pieniężnych)</t>
  </si>
  <si>
    <t>Inwestycje krótkoterminowe, które mogą łatwo uregulować zobowiazania w razie niepłynności finansowej zdecydowanie przewyższają zobowiązania krótkoterminowe</t>
  </si>
  <si>
    <t>Mnożnik kapitału własnego</t>
  </si>
  <si>
    <t>Stopień zaangażowania kapitału własnego w majątek przedsiębiorstwa. Aktywa ogółem przewyższają kapitał własny</t>
  </si>
  <si>
    <t>Wskaźnik rotacji aktywów obrotowych</t>
  </si>
  <si>
    <t>Tyle razy przychód ze sprzedaży jest większy od posiadanych aktywów obrotowych</t>
  </si>
  <si>
    <t>Wskaźnik rentowności kapitału własnego (stopa zwrotu kapitału)</t>
  </si>
  <si>
    <t>Kapitał w przedsiębiorstwie jest bardzo dobrze wykorzystywany</t>
  </si>
  <si>
    <t>Wskaźnik płynności gotówkowej</t>
  </si>
  <si>
    <t>Utrzymywanie się wskaźnika płynności gotówkowej powyżej 0,3 wskazuje na wysoki udział krótkoterminowych aktywów finansowych. Może to oznaczać niewykorzystywane aktywa finansowe albo gromadzenie środków pod inwestycję.</t>
  </si>
  <si>
    <t>Wskaźnik zadłużenia długoterminowego</t>
  </si>
  <si>
    <t>Brak zadłużenia, ze względu na brak zobowiązań długoterminowych</t>
  </si>
  <si>
    <t>Wzkaźnik rotacji zapasów</t>
  </si>
  <si>
    <t>Tyle razy rocznie dochodzi do odtworzenia zapasów (w tej firmie wskaźnik jest bardzo duży = firma często odtwarza zapasy)</t>
  </si>
  <si>
    <t>Wskaźnik okresu bezpieczeństwa gotówkowego</t>
  </si>
  <si>
    <t>brak danych</t>
  </si>
  <si>
    <t>Przewidywane dzienne wydatki operacyjne nie są zawarte w sprawozdaniu finansowym firmy a trzeba by było sięgnąć do budżetu operacyjnego, planu operacyjnego czy też rozmowy z kierownictwem</t>
  </si>
  <si>
    <t>Wskaźnik struktury zobowiązań długoterminowych</t>
  </si>
  <si>
    <t>Wskaźnik ten wynosi 0, ponieważ wartość zobowiązań długoterminowych wynosi 0</t>
  </si>
  <si>
    <t>Wskaźnik rotacji zapasów w dniach</t>
  </si>
  <si>
    <t>Przedsiębiorstwo wykazuje się niezwykle szybkim obrotem zapasami</t>
  </si>
  <si>
    <t>Wskaźnik struktury zobowiązań krótkoterminowych</t>
  </si>
  <si>
    <t>Zobowiązania krótkoterminowe praktycznie w całości tworzą strukturę zobowiązań</t>
  </si>
  <si>
    <t>Wskaźnik rotacji należności</t>
  </si>
  <si>
    <t>Tyle razy do roku firma odtwarza stan swoich należności. Wskaźnik poniżej zachodnich standardów</t>
  </si>
  <si>
    <t>Wskaźnik zadłużenia aktywów trwałych</t>
  </si>
  <si>
    <t>Wskaźnik rotacji należności w dniach</t>
  </si>
  <si>
    <t>Za tyle dni nie uzyskano jeszcze należności</t>
  </si>
  <si>
    <t>Wskaźnik pokrycia zobowiązań długoterminowych majątkiem trwałym</t>
  </si>
  <si>
    <t>Nie da się policzyć, bo aktywa długoterminowe wynoszą 0, a nie można dzielić przez 0</t>
  </si>
  <si>
    <t>Brak</t>
  </si>
  <si>
    <t>Wskaźnik rotacji zobowiązań</t>
  </si>
  <si>
    <t>Szybkość obrotu zobowiązaniami krótkoterminowymi</t>
  </si>
  <si>
    <t>Wskaźnik zadłużenia kapitału własnego</t>
  </si>
  <si>
    <t>Wskaźnik jest bardzo niski, co oznacza, że prawie całe zobowiązania można pokryć kapitałem własnym</t>
  </si>
  <si>
    <t>Wskaźnik rotacji zobowiązań w dniach</t>
  </si>
  <si>
    <t>Co tyle dni firma reguluje swoje zobowiązania krótkoterminowe</t>
  </si>
  <si>
    <t>Wskaźnik niezależności finansowej</t>
  </si>
  <si>
    <t>Kapitał własny przewyższa 8-10 krotnie wartość zobowiązań ogółem</t>
  </si>
  <si>
    <t>Cykl w dniach</t>
  </si>
  <si>
    <t>Na tyle dni jest potrzebny kapitał do sfinansowania majątku obrotowego</t>
  </si>
  <si>
    <t>Wskaźnik pokrycia odsetek</t>
  </si>
  <si>
    <t>Nie da się policzyć, bo odsetki wynoszą 0, a nie można dzielić przez 0</t>
  </si>
  <si>
    <t>Wnisoki</t>
  </si>
  <si>
    <t xml:space="preserve">
Z analizy Aktywów firmy LiveChat wynika iż firma rozwija się w bardzo dynamiczny sposób. Świadczą o tym wskaźnik dynamiki oraz tempo zmian, które są bardzo pozytywne dla przedsiębiorstwa. Ponadto z analizy wskaźników relacji aktywów wynika również, że firma posiada dużą płynność finansową, co w przyszłości może jej pozwolić na płynne dostosowywanie się do zmian na rynku oraz przyczynić się do wzrostu zysków ze sprzedaży. Analizując pasywa firmy LiveChat, dochodzimy do wniosku, że praktycznie nie posiada ona zadłużenia długoterminowego. Natomiast zobowiązania krótkoterminowe są dosyć znaczące. Niemniej jednak, dzięki analizie płynności finansowej uwzględnionej w aktywach, stwierdzamy, że zadłużenie krótkoterminowe nie stanowi zagrożenia dla firmy. Wręcz przeciwnie, może świadczyć o zdolności firmy do generowania znacznych obrotów, a sam wskaźnik stopnia obciążenia przedsiębiorstwa zobowiązaniami oscylujący w okolicach 10% jest stosunkowo niski. Co więcej, wskaźnik udziału kapitałów własnych znacząco przewyższa wskaźnik udziału kapitałów obcych na przestrzeni lat, co świadczy o dużej niezależności finansowej przedsiębiorstwa. Najważniejszy jest jednak fakt, iż w każdym z lat zachowana jest złota reguła finansowania, tzn. stosunek sumy kapitału własnego do sumy kapitału obcego jest pozytywny. Przechodząc do analizy rachunku zysków i strat dochodzimy do jednego z najważniejszych wniosków, firma LiveChat z roku na rok generuje zyski! Zysk brutto ze sprzedaży na przestrzeni analizowanych lat wzrósł z 23,46% do 41,66%.  Dodatkowo przy wykazanym corocznym wzroście przychodów netto ze sprzedaży można wnioskować, że firma LiveChat zaczęła efektywniej zarządzać kosztami związanymi z produkcją przy prawdopodobnie zwiększonej marży (czyli różnicy ceny sprzedaży do kosztów produkcji). Wszystkie analizowane powyżej wskaźniki przekładają się na stabilny ponad 50% zysk netto na sprzedaży produktów, który świadczy o ustabilizowanym procesie sprzedaży i wyciągania z niego zysków. Analizując rachunek przepływów pieniężnych dochodzimy do następującego wniosku o działalności inwestycyjnej przedsiebiorstwa, a mianowicie: firma skupia się głównie na nabywaniu wartości niematerialnych i prawnych oraz rzeczowych aktywów trwałych. Biorąc pod uwagę rodzaj branży w której działa nasz podmiot (branża nastawiona na stały rozwój), przy corocznym zwiększaniu wydatków na działalność inwestycyjną (w roku 2023 prawie 3 krotnie większą niż w roku 2021) odnotowano lepszą kondycję finansową firmy. Analiza wskaźników statycznych płynności nie pokazuje nic niepokojącego w działalności firmy. Pomimo wysokich wskaźników które mogą świadczyć o przetrzymywaniu środków pieniężnych, prawdopodobnie firma gromadzi je w większej ilości na działalność inwestycyjną. Wskaźniki rentowności przedsiębiorstwa są zdecydowanie pozytywne, z 1 złotówki ze sprzedaży firma osiąga zysk netto w wysokości prawie 56 groszy. Firma LiveChat posiada również wysokie wskaźniki rentowności majątku oraz rentowności kapitału własnego.</t>
  </si>
  <si>
    <t xml:space="preserve">Podsumowanie </t>
  </si>
  <si>
    <t>Firma LiveChat prezentuje solidne fundamenty finansowe. Charakteryzuje się dynamicznym rozwojem, wydajnym zarządzaniem kosztami produkcji oraz zdolnością do generowania znacznych obrotów. Analiza aktywów i pasywów firmy świadczy o jej stabilnej sytuacji finansowej, braku zadłużenia długoterminowego, a także zdolności do płynnego dostosowywania się do zmian na rynku. Wzrost zysku brutto ze sprzedaży i stabilny poziom zysku netto na sprzedaży potwierdzają efektywność strategii firmy. Działalność inwestycyjna, skoncentrowana na wartościach niematerialnych i prawnych oraz aktywach trwałych, wskazuje na zaangażowanie firmy w stały rozwój przedsiębiorstwa. Wysokie wskaźniki rentowności oraz przewaga kapitałów własnych nad kapitałami obcymi dodatkowo potwierdzają solidność i niezależność finansową firmy LiveChat.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</si>
</sst>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zł&quot;_-;\-* #,##0.00\ &quot;zł&quot;_-;_-* &quot;-&quot;??\ &quot;zł&quot;_-;_-@_-"/>
  </numFmts>
  <fonts count="25" x14ac:knownFonts="1">
    <font>
      <sz val="11"/>
      <color theme="1"/>
      <name val="Calibri"/>
      <family val="2"/>
      <scheme val="minor"/>
    </font>
    <font>
      <sz val="11"/>
      <color theme="1"/>
      <name val="Calibri"/>
      <family val="2"/>
      <charset val="238"/>
    </font>
    <font>
      <b/>
      <sz val="12"/>
      <color rgb="FFFF0000"/>
      <name val="Calibri"/>
      <family val="2"/>
      <charset val="238"/>
    </font>
    <font>
      <b/>
      <sz val="11"/>
      <color theme="1"/>
      <name val="Calibri"/>
      <family val="2"/>
      <charset val="238"/>
    </font>
    <font>
      <b/>
      <sz val="11"/>
      <color theme="1"/>
      <name val="Calibri"/>
      <family val="2"/>
      <scheme val="minor"/>
    </font>
    <font>
      <sz val="11"/>
      <color rgb="FFFF0000"/>
      <name val="Calibri"/>
      <family val="2"/>
      <scheme val="minor"/>
    </font>
    <font>
      <sz val="11"/>
      <color rgb="FFFF0000"/>
      <name val="Calibri"/>
      <family val="2"/>
      <charset val="238"/>
    </font>
    <font>
      <sz val="11"/>
      <color rgb="FF444444"/>
      <name val="Calibri"/>
      <family val="2"/>
      <charset val="238"/>
    </font>
    <font>
      <sz val="11"/>
      <color theme="1"/>
      <name val="Calibri"/>
      <family val="2"/>
      <charset val="238"/>
      <scheme val="minor"/>
    </font>
    <font>
      <sz val="11"/>
      <color rgb="FF000000"/>
      <name val="Calibri"/>
      <family val="2"/>
      <charset val="238"/>
      <scheme val="minor"/>
    </font>
    <font>
      <sz val="11"/>
      <color rgb="FF000000"/>
      <name val="Calibri"/>
      <family val="2"/>
      <scheme val="minor"/>
    </font>
    <font>
      <b/>
      <sz val="11"/>
      <color rgb="FF000000"/>
      <name val="Calibri"/>
      <family val="2"/>
      <charset val="238"/>
      <scheme val="minor"/>
    </font>
    <font>
      <b/>
      <sz val="11"/>
      <color rgb="FF444444"/>
      <name val="Calibri"/>
      <family val="2"/>
      <charset val="238"/>
    </font>
    <font>
      <b/>
      <sz val="11"/>
      <color rgb="FF444444"/>
      <name val="Calibri"/>
      <family val="2"/>
      <charset val="238"/>
    </font>
    <font>
      <b/>
      <sz val="11"/>
      <color rgb="FF000000"/>
      <name val="Calibri"/>
      <family val="2"/>
      <scheme val="minor"/>
    </font>
    <font>
      <sz val="11"/>
      <color rgb="FF444444"/>
      <name val="Calibri"/>
      <family val="2"/>
      <charset val="1"/>
    </font>
    <font>
      <b/>
      <sz val="11"/>
      <color theme="1"/>
      <name val="Calibri"/>
      <family val="2"/>
      <charset val="238"/>
      <scheme val="minor"/>
    </font>
    <font>
      <u/>
      <sz val="11"/>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b/>
      <sz val="18"/>
      <color theme="1"/>
      <name val="Calibri"/>
      <family val="2"/>
      <scheme val="minor"/>
    </font>
    <font>
      <b/>
      <sz val="11"/>
      <color rgb="FF63BFAD"/>
      <name val="Calibri"/>
      <family val="2"/>
      <scheme val="minor"/>
    </font>
    <font>
      <b/>
      <sz val="11"/>
      <color rgb="FF63BFAD"/>
      <name val="Calibri"/>
      <family val="2"/>
      <charset val="238"/>
      <scheme val="minor"/>
    </font>
    <font>
      <b/>
      <sz val="12"/>
      <color theme="1"/>
      <name val="Calibri"/>
      <family val="2"/>
      <charset val="238"/>
    </font>
  </fonts>
  <fills count="4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D4CAED"/>
        <bgColor indexed="64"/>
      </patternFill>
    </fill>
    <fill>
      <patternFill patternType="solid">
        <fgColor rgb="FF9F78CC"/>
        <bgColor indexed="64"/>
      </patternFill>
    </fill>
    <fill>
      <patternFill patternType="solid">
        <fgColor rgb="FF9452C7"/>
        <bgColor indexed="64"/>
      </patternFill>
    </fill>
    <fill>
      <patternFill patternType="solid">
        <fgColor rgb="FFD1157C"/>
        <bgColor indexed="64"/>
      </patternFill>
    </fill>
    <fill>
      <patternFill patternType="solid">
        <fgColor rgb="FFD45BBE"/>
        <bgColor indexed="64"/>
      </patternFill>
    </fill>
    <fill>
      <patternFill patternType="solid">
        <fgColor rgb="FFF0B9E6"/>
        <bgColor indexed="64"/>
      </patternFill>
    </fill>
    <fill>
      <patternFill patternType="solid">
        <fgColor rgb="FF63BFAD"/>
        <bgColor indexed="64"/>
      </patternFill>
    </fill>
    <fill>
      <patternFill patternType="solid">
        <fgColor rgb="FF9DD4CA"/>
        <bgColor indexed="64"/>
      </patternFill>
    </fill>
    <fill>
      <patternFill patternType="solid">
        <fgColor rgb="FF488BAB"/>
        <bgColor indexed="64"/>
      </patternFill>
    </fill>
    <fill>
      <patternFill patternType="solid">
        <fgColor rgb="FFA8B6E6"/>
        <bgColor indexed="64"/>
      </patternFill>
    </fill>
    <fill>
      <patternFill patternType="solid">
        <fgColor rgb="FF7097DB"/>
        <bgColor indexed="64"/>
      </patternFill>
    </fill>
    <fill>
      <patternFill patternType="solid">
        <fgColor rgb="FF697CD1"/>
        <bgColor indexed="64"/>
      </patternFill>
    </fill>
    <fill>
      <patternFill patternType="solid">
        <fgColor rgb="FFE6E9F5"/>
        <bgColor indexed="64"/>
      </patternFill>
    </fill>
    <fill>
      <patternFill patternType="solid">
        <fgColor rgb="FFF0F08D"/>
        <bgColor indexed="64"/>
      </patternFill>
    </fill>
    <fill>
      <patternFill patternType="solid">
        <fgColor rgb="FFC6F099"/>
        <bgColor indexed="64"/>
      </patternFill>
    </fill>
    <fill>
      <patternFill patternType="solid">
        <fgColor rgb="FFE58C8C"/>
        <bgColor indexed="64"/>
      </patternFill>
    </fill>
    <fill>
      <patternFill patternType="solid">
        <fgColor rgb="FFC0EBCE"/>
        <bgColor indexed="64"/>
      </patternFill>
    </fill>
    <fill>
      <patternFill patternType="solid">
        <fgColor rgb="FF83DEA1"/>
        <bgColor indexed="64"/>
      </patternFill>
    </fill>
    <fill>
      <patternFill patternType="solid">
        <fgColor rgb="FF5DCF83"/>
        <bgColor indexed="64"/>
      </patternFill>
    </fill>
    <fill>
      <patternFill patternType="solid">
        <fgColor rgb="FFBAE087"/>
        <bgColor indexed="64"/>
      </patternFill>
    </fill>
    <fill>
      <patternFill patternType="solid">
        <fgColor rgb="FFE3F2DF"/>
        <bgColor indexed="64"/>
      </patternFill>
    </fill>
    <fill>
      <patternFill patternType="solid">
        <fgColor rgb="FF90B095"/>
        <bgColor indexed="64"/>
      </patternFill>
    </fill>
    <fill>
      <patternFill patternType="solid">
        <fgColor rgb="FFF5E4F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F5DCDC"/>
        <bgColor indexed="64"/>
      </patternFill>
    </fill>
    <fill>
      <patternFill patternType="solid">
        <fgColor rgb="FFEBB2B2"/>
        <bgColor indexed="64"/>
      </patternFill>
    </fill>
    <fill>
      <patternFill patternType="solid">
        <fgColor rgb="FFE89595"/>
        <bgColor indexed="64"/>
      </patternFill>
    </fill>
    <fill>
      <patternFill patternType="solid">
        <fgColor rgb="FFED6F6F"/>
        <bgColor indexed="64"/>
      </patternFill>
    </fill>
    <fill>
      <patternFill patternType="solid">
        <fgColor rgb="FFED4747"/>
        <bgColor indexed="64"/>
      </patternFill>
    </fill>
    <fill>
      <patternFill patternType="solid">
        <fgColor rgb="FF8FE3A0"/>
        <bgColor indexed="64"/>
      </patternFill>
    </fill>
    <fill>
      <patternFill patternType="solid">
        <fgColor rgb="FFCEF0D3"/>
        <bgColor indexed="64"/>
      </patternFill>
    </fill>
    <fill>
      <patternFill patternType="solid">
        <fgColor rgb="FF87E692"/>
        <bgColor indexed="64"/>
      </patternFill>
    </fill>
    <fill>
      <patternFill patternType="solid">
        <fgColor rgb="FF69D670"/>
        <bgColor indexed="64"/>
      </patternFill>
    </fill>
    <fill>
      <patternFill patternType="solid">
        <fgColor rgb="FFE6F7EF"/>
        <bgColor indexed="64"/>
      </patternFill>
    </fill>
    <fill>
      <patternFill patternType="solid">
        <fgColor rgb="FF8AD49F"/>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s>
  <cellStyleXfs count="2">
    <xf numFmtId="0" fontId="0" fillId="0" borderId="0"/>
    <xf numFmtId="0" fontId="17" fillId="0" borderId="0" applyNumberFormat="0" applyFill="0" applyBorder="0" applyAlignment="0" applyProtection="0"/>
  </cellStyleXfs>
  <cellXfs count="181">
    <xf numFmtId="0" fontId="0" fillId="0" borderId="0" xfId="0"/>
    <xf numFmtId="0" fontId="1" fillId="0" borderId="0" xfId="0" applyFont="1" applyAlignment="1">
      <alignment readingOrder="1"/>
    </xf>
    <xf numFmtId="0" fontId="3" fillId="0" borderId="0" xfId="0" applyFont="1" applyAlignment="1">
      <alignment readingOrder="1"/>
    </xf>
    <xf numFmtId="0" fontId="0" fillId="0" borderId="1" xfId="0" applyBorder="1"/>
    <xf numFmtId="0" fontId="0" fillId="0" borderId="2" xfId="0" applyBorder="1"/>
    <xf numFmtId="4" fontId="0" fillId="0" borderId="0" xfId="0" applyNumberFormat="1"/>
    <xf numFmtId="4" fontId="0" fillId="0" borderId="1" xfId="0" applyNumberFormat="1" applyBorder="1"/>
    <xf numFmtId="3" fontId="0" fillId="0" borderId="1" xfId="0" applyNumberFormat="1" applyBorder="1"/>
    <xf numFmtId="0" fontId="5" fillId="0" borderId="1" xfId="0" applyFont="1" applyBorder="1" applyAlignment="1">
      <alignment horizontal="center"/>
    </xf>
    <xf numFmtId="0" fontId="1" fillId="0" borderId="1" xfId="0" applyFont="1" applyBorder="1" applyAlignment="1">
      <alignment readingOrder="1"/>
    </xf>
    <xf numFmtId="0" fontId="0" fillId="0" borderId="3" xfId="0" applyBorder="1"/>
    <xf numFmtId="0" fontId="0" fillId="0" borderId="4" xfId="0" applyBorder="1"/>
    <xf numFmtId="0" fontId="2" fillId="0" borderId="1" xfId="0" applyFont="1" applyBorder="1" applyAlignment="1">
      <alignment readingOrder="1"/>
    </xf>
    <xf numFmtId="0" fontId="5" fillId="0" borderId="3" xfId="0" applyFont="1" applyBorder="1" applyAlignment="1">
      <alignment horizontal="center"/>
    </xf>
    <xf numFmtId="0" fontId="6" fillId="0" borderId="1" xfId="0" applyFont="1" applyBorder="1" applyAlignment="1">
      <alignment readingOrder="1"/>
    </xf>
    <xf numFmtId="0" fontId="0" fillId="0" borderId="5" xfId="0" applyBorder="1"/>
    <xf numFmtId="0" fontId="9" fillId="0" borderId="0" xfId="0" quotePrefix="1" applyFont="1"/>
    <xf numFmtId="0" fontId="4" fillId="0" borderId="1" xfId="0" applyFont="1" applyBorder="1"/>
    <xf numFmtId="0" fontId="0" fillId="0" borderId="0" xfId="0" applyAlignment="1">
      <alignment horizontal="center"/>
    </xf>
    <xf numFmtId="10" fontId="0" fillId="0" borderId="0" xfId="0" applyNumberFormat="1"/>
    <xf numFmtId="0" fontId="0" fillId="0" borderId="1" xfId="0" applyBorder="1" applyAlignment="1">
      <alignment horizontal="center"/>
    </xf>
    <xf numFmtId="10" fontId="0" fillId="0" borderId="1" xfId="0" applyNumberFormat="1" applyBorder="1" applyAlignment="1">
      <alignment horizontal="center"/>
    </xf>
    <xf numFmtId="10" fontId="0" fillId="0" borderId="1" xfId="0" applyNumberFormat="1" applyBorder="1"/>
    <xf numFmtId="10" fontId="0" fillId="0" borderId="0" xfId="0" applyNumberFormat="1" applyAlignment="1">
      <alignment horizontal="center"/>
    </xf>
    <xf numFmtId="0" fontId="0" fillId="0" borderId="6" xfId="0" applyBorder="1" applyAlignment="1">
      <alignment horizontal="center"/>
    </xf>
    <xf numFmtId="10" fontId="0" fillId="0" borderId="6" xfId="0" applyNumberFormat="1" applyBorder="1" applyAlignment="1">
      <alignment horizontal="center"/>
    </xf>
    <xf numFmtId="10" fontId="1" fillId="0" borderId="1" xfId="0" applyNumberFormat="1" applyFont="1" applyBorder="1" applyAlignment="1">
      <alignment readingOrder="1"/>
    </xf>
    <xf numFmtId="0" fontId="14" fillId="0" borderId="1" xfId="0" applyFont="1" applyBorder="1"/>
    <xf numFmtId="0" fontId="0" fillId="0" borderId="6" xfId="0" applyBorder="1"/>
    <xf numFmtId="10" fontId="0" fillId="0" borderId="6" xfId="0" applyNumberFormat="1" applyBorder="1"/>
    <xf numFmtId="10" fontId="1" fillId="0" borderId="6" xfId="0" applyNumberFormat="1" applyFont="1" applyBorder="1" applyAlignment="1">
      <alignment readingOrder="1"/>
    </xf>
    <xf numFmtId="0" fontId="0" fillId="2" borderId="5" xfId="0" applyFill="1" applyBorder="1"/>
    <xf numFmtId="0" fontId="0" fillId="2" borderId="1" xfId="0" applyFill="1" applyBorder="1"/>
    <xf numFmtId="0" fontId="7" fillId="2" borderId="1" xfId="0" applyFont="1" applyFill="1" applyBorder="1"/>
    <xf numFmtId="0" fontId="0" fillId="2" borderId="2" xfId="0" applyFill="1" applyBorder="1"/>
    <xf numFmtId="10" fontId="0" fillId="2" borderId="1" xfId="0" applyNumberFormat="1" applyFill="1" applyBorder="1"/>
    <xf numFmtId="0" fontId="0" fillId="0" borderId="0" xfId="0" applyAlignment="1">
      <alignment wrapText="1"/>
    </xf>
    <xf numFmtId="0" fontId="19" fillId="0" borderId="1" xfId="0" applyFont="1" applyBorder="1" applyAlignment="1">
      <alignment horizontal="center"/>
    </xf>
    <xf numFmtId="0" fontId="20" fillId="0" borderId="1" xfId="1" applyFont="1" applyBorder="1" applyAlignment="1">
      <alignment horizontal="center" wrapText="1"/>
    </xf>
    <xf numFmtId="0" fontId="19" fillId="0" borderId="5" xfId="0" applyFont="1" applyBorder="1" applyAlignment="1">
      <alignment horizontal="center"/>
    </xf>
    <xf numFmtId="0" fontId="18" fillId="3" borderId="1" xfId="0" applyFont="1" applyFill="1" applyBorder="1"/>
    <xf numFmtId="0" fontId="18" fillId="3" borderId="1" xfId="0" applyFont="1" applyFill="1" applyBorder="1" applyAlignment="1">
      <alignment vertical="center"/>
    </xf>
    <xf numFmtId="0" fontId="0" fillId="0" borderId="1" xfId="0" applyBorder="1" applyAlignment="1">
      <alignment wrapText="1"/>
    </xf>
    <xf numFmtId="44" fontId="15" fillId="0" borderId="8" xfId="0" applyNumberFormat="1" applyFont="1" applyBorder="1"/>
    <xf numFmtId="44" fontId="0" fillId="0" borderId="1" xfId="0" applyNumberFormat="1" applyBorder="1"/>
    <xf numFmtId="44" fontId="10" fillId="0" borderId="1" xfId="0" applyNumberFormat="1" applyFont="1" applyBorder="1"/>
    <xf numFmtId="44" fontId="15" fillId="0" borderId="1" xfId="0" applyNumberFormat="1" applyFont="1" applyBorder="1"/>
    <xf numFmtId="0" fontId="0" fillId="0" borderId="0" xfId="0" applyAlignment="1">
      <alignment vertical="top" wrapText="1"/>
    </xf>
    <xf numFmtId="0" fontId="0" fillId="4" borderId="1" xfId="0" applyFill="1" applyBorder="1"/>
    <xf numFmtId="0" fontId="0" fillId="5" borderId="1" xfId="0" applyFill="1" applyBorder="1"/>
    <xf numFmtId="0" fontId="0" fillId="6" borderId="1" xfId="0" applyFill="1" applyBorder="1"/>
    <xf numFmtId="0" fontId="0" fillId="4" borderId="6" xfId="0" applyFill="1" applyBorder="1"/>
    <xf numFmtId="0" fontId="0" fillId="5" borderId="6" xfId="0" applyFill="1" applyBorder="1"/>
    <xf numFmtId="0" fontId="0" fillId="6" borderId="6" xfId="0" applyFill="1" applyBorder="1"/>
    <xf numFmtId="0" fontId="0" fillId="9" borderId="1" xfId="0" applyFill="1" applyBorder="1" applyAlignment="1">
      <alignment wrapText="1"/>
    </xf>
    <xf numFmtId="0" fontId="7" fillId="9" borderId="1" xfId="0" applyFont="1" applyFill="1" applyBorder="1" applyAlignment="1">
      <alignment wrapText="1"/>
    </xf>
    <xf numFmtId="0" fontId="10" fillId="9" borderId="1" xfId="0" applyFont="1" applyFill="1" applyBorder="1" applyAlignment="1">
      <alignment wrapText="1"/>
    </xf>
    <xf numFmtId="0" fontId="0" fillId="9" borderId="1" xfId="0" applyFill="1" applyBorder="1"/>
    <xf numFmtId="0" fontId="0" fillId="8" borderId="0" xfId="0" applyFill="1" applyAlignment="1">
      <alignment horizontal="center" vertical="center"/>
    </xf>
    <xf numFmtId="0" fontId="0" fillId="8" borderId="0" xfId="0" applyFill="1" applyAlignment="1">
      <alignment horizontal="center" wrapText="1"/>
    </xf>
    <xf numFmtId="0" fontId="0" fillId="8" borderId="0" xfId="0" applyFill="1" applyAlignment="1">
      <alignment horizontal="center"/>
    </xf>
    <xf numFmtId="0" fontId="0" fillId="10" borderId="1" xfId="0" applyFill="1" applyBorder="1" applyAlignment="1">
      <alignment horizontal="center"/>
    </xf>
    <xf numFmtId="0" fontId="0" fillId="10" borderId="3" xfId="0" applyFill="1" applyBorder="1" applyAlignment="1">
      <alignment horizontal="center"/>
    </xf>
    <xf numFmtId="0" fontId="0" fillId="12" borderId="1" xfId="0" applyFill="1" applyBorder="1"/>
    <xf numFmtId="44" fontId="0" fillId="12" borderId="1" xfId="0" applyNumberFormat="1" applyFill="1" applyBorder="1"/>
    <xf numFmtId="0" fontId="0" fillId="13" borderId="1" xfId="0" applyFill="1" applyBorder="1"/>
    <xf numFmtId="0" fontId="0" fillId="14" borderId="1" xfId="0" applyFill="1" applyBorder="1"/>
    <xf numFmtId="0" fontId="0" fillId="14" borderId="5" xfId="0" applyFill="1" applyBorder="1"/>
    <xf numFmtId="0" fontId="0" fillId="15" borderId="1" xfId="0" applyFill="1" applyBorder="1"/>
    <xf numFmtId="0" fontId="0" fillId="0" borderId="10" xfId="0" applyBorder="1"/>
    <xf numFmtId="0" fontId="22" fillId="0" borderId="10" xfId="0" applyFont="1" applyBorder="1"/>
    <xf numFmtId="44" fontId="0" fillId="0" borderId="0" xfId="0" applyNumberFormat="1"/>
    <xf numFmtId="0" fontId="8" fillId="11" borderId="10" xfId="0" applyFont="1" applyFill="1" applyBorder="1"/>
    <xf numFmtId="44" fontId="0" fillId="11" borderId="0" xfId="0" applyNumberFormat="1" applyFill="1"/>
    <xf numFmtId="0" fontId="23" fillId="0" borderId="10" xfId="0" applyFont="1" applyBorder="1"/>
    <xf numFmtId="44" fontId="10" fillId="0" borderId="0" xfId="0" applyNumberFormat="1" applyFont="1"/>
    <xf numFmtId="0" fontId="0" fillId="11" borderId="10" xfId="0" applyFill="1" applyBorder="1"/>
    <xf numFmtId="44" fontId="10" fillId="11" borderId="0" xfId="0" applyNumberFormat="1" applyFont="1" applyFill="1"/>
    <xf numFmtId="0" fontId="16" fillId="12" borderId="10" xfId="0" applyFont="1" applyFill="1" applyBorder="1"/>
    <xf numFmtId="44" fontId="0" fillId="12" borderId="0" xfId="0" applyNumberFormat="1" applyFill="1"/>
    <xf numFmtId="0" fontId="16" fillId="12" borderId="11" xfId="0" applyFont="1" applyFill="1" applyBorder="1"/>
    <xf numFmtId="44" fontId="0" fillId="12" borderId="9" xfId="0" applyNumberFormat="1" applyFill="1" applyBorder="1"/>
    <xf numFmtId="0" fontId="0" fillId="16" borderId="10" xfId="0" applyFill="1" applyBorder="1"/>
    <xf numFmtId="0" fontId="8" fillId="16" borderId="10" xfId="0" applyFont="1" applyFill="1" applyBorder="1"/>
    <xf numFmtId="0" fontId="9" fillId="16" borderId="10" xfId="0" applyFont="1" applyFill="1" applyBorder="1"/>
    <xf numFmtId="0" fontId="10" fillId="16" borderId="10" xfId="0" applyFont="1" applyFill="1" applyBorder="1"/>
    <xf numFmtId="0" fontId="9" fillId="16" borderId="10" xfId="0" quotePrefix="1" applyFont="1" applyFill="1" applyBorder="1"/>
    <xf numFmtId="0" fontId="0" fillId="17" borderId="1" xfId="0" applyFill="1" applyBorder="1"/>
    <xf numFmtId="0" fontId="0" fillId="17" borderId="2" xfId="0" applyFill="1" applyBorder="1"/>
    <xf numFmtId="0" fontId="0" fillId="17" borderId="5" xfId="0" applyFill="1" applyBorder="1"/>
    <xf numFmtId="10" fontId="0" fillId="17" borderId="1" xfId="0" applyNumberFormat="1" applyFill="1" applyBorder="1"/>
    <xf numFmtId="0" fontId="0" fillId="18" borderId="1" xfId="0" applyFill="1" applyBorder="1"/>
    <xf numFmtId="10" fontId="0" fillId="18" borderId="1" xfId="0" applyNumberFormat="1" applyFill="1" applyBorder="1"/>
    <xf numFmtId="0" fontId="0" fillId="18" borderId="1" xfId="0" applyFill="1" applyBorder="1" applyAlignment="1">
      <alignment wrapText="1"/>
    </xf>
    <xf numFmtId="10" fontId="0" fillId="18" borderId="1" xfId="0" applyNumberFormat="1" applyFill="1" applyBorder="1" applyAlignment="1">
      <alignment wrapText="1"/>
    </xf>
    <xf numFmtId="10" fontId="0" fillId="19" borderId="1" xfId="0" applyNumberFormat="1" applyFill="1" applyBorder="1"/>
    <xf numFmtId="10" fontId="0" fillId="19" borderId="1" xfId="0" applyNumberFormat="1" applyFill="1" applyBorder="1" applyAlignment="1">
      <alignment wrapText="1"/>
    </xf>
    <xf numFmtId="0" fontId="0" fillId="20" borderId="1" xfId="0" applyFill="1" applyBorder="1"/>
    <xf numFmtId="0" fontId="0" fillId="21" borderId="2" xfId="0" applyFill="1" applyBorder="1"/>
    <xf numFmtId="0" fontId="0" fillId="21" borderId="1" xfId="0" applyFill="1" applyBorder="1" applyAlignment="1">
      <alignment horizontal="center"/>
    </xf>
    <xf numFmtId="0" fontId="0" fillId="22" borderId="2" xfId="0" applyFill="1" applyBorder="1"/>
    <xf numFmtId="0" fontId="0" fillId="20" borderId="3" xfId="0" applyFill="1" applyBorder="1" applyAlignment="1">
      <alignment horizontal="center"/>
    </xf>
    <xf numFmtId="10" fontId="0" fillId="0" borderId="3" xfId="0" applyNumberFormat="1" applyBorder="1"/>
    <xf numFmtId="10" fontId="0" fillId="17" borderId="3" xfId="0" applyNumberFormat="1" applyFill="1" applyBorder="1"/>
    <xf numFmtId="10" fontId="0" fillId="19" borderId="2" xfId="0" applyNumberFormat="1" applyFill="1" applyBorder="1"/>
    <xf numFmtId="10" fontId="0" fillId="18" borderId="2" xfId="0" applyNumberFormat="1" applyFill="1" applyBorder="1"/>
    <xf numFmtId="10" fontId="0" fillId="2" borderId="2" xfId="0" applyNumberFormat="1" applyFill="1" applyBorder="1"/>
    <xf numFmtId="10" fontId="0" fillId="19" borderId="2" xfId="0" applyNumberFormat="1" applyFill="1" applyBorder="1" applyAlignment="1">
      <alignment wrapText="1"/>
    </xf>
    <xf numFmtId="10" fontId="0" fillId="18" borderId="2" xfId="0" applyNumberFormat="1" applyFill="1" applyBorder="1" applyAlignment="1">
      <alignment wrapText="1"/>
    </xf>
    <xf numFmtId="10" fontId="0" fillId="0" borderId="2" xfId="0" applyNumberFormat="1" applyBorder="1"/>
    <xf numFmtId="0" fontId="4" fillId="25" borderId="1" xfId="0" applyFont="1" applyFill="1" applyBorder="1"/>
    <xf numFmtId="0" fontId="0" fillId="26" borderId="1" xfId="0" applyFill="1" applyBorder="1" applyAlignment="1">
      <alignment wrapText="1"/>
    </xf>
    <xf numFmtId="0" fontId="0" fillId="26" borderId="1" xfId="0" applyFill="1" applyBorder="1"/>
    <xf numFmtId="0" fontId="0" fillId="28" borderId="0" xfId="0" applyFill="1" applyAlignment="1">
      <alignment horizontal="center"/>
    </xf>
    <xf numFmtId="0" fontId="22" fillId="0" borderId="4" xfId="0" applyFont="1" applyBorder="1"/>
    <xf numFmtId="0" fontId="4" fillId="30" borderId="0" xfId="0" applyFont="1" applyFill="1" applyAlignment="1">
      <alignment horizontal="center"/>
    </xf>
    <xf numFmtId="0" fontId="4" fillId="31" borderId="0" xfId="0" applyFont="1" applyFill="1" applyAlignment="1">
      <alignment horizontal="center"/>
    </xf>
    <xf numFmtId="0" fontId="4" fillId="32" borderId="0" xfId="0" applyFont="1" applyFill="1" applyAlignment="1">
      <alignment horizontal="center"/>
    </xf>
    <xf numFmtId="0" fontId="0" fillId="32" borderId="1" xfId="0" applyFill="1" applyBorder="1" applyAlignment="1">
      <alignment horizontal="center"/>
    </xf>
    <xf numFmtId="0" fontId="0" fillId="32" borderId="1" xfId="0" applyFill="1" applyBorder="1"/>
    <xf numFmtId="0" fontId="0" fillId="31" borderId="1" xfId="0" applyFill="1" applyBorder="1" applyAlignment="1">
      <alignment horizontal="center"/>
    </xf>
    <xf numFmtId="0" fontId="0" fillId="31" borderId="1" xfId="0" applyFill="1" applyBorder="1"/>
    <xf numFmtId="0" fontId="0" fillId="30" borderId="1" xfId="0" applyFill="1" applyBorder="1"/>
    <xf numFmtId="0" fontId="4" fillId="30" borderId="1" xfId="0" applyFont="1" applyFill="1" applyBorder="1" applyAlignment="1">
      <alignment horizontal="center"/>
    </xf>
    <xf numFmtId="0" fontId="4" fillId="31" borderId="1" xfId="0" applyFont="1" applyFill="1" applyBorder="1" applyAlignment="1">
      <alignment horizontal="center"/>
    </xf>
    <xf numFmtId="0" fontId="4" fillId="32" borderId="1" xfId="0" applyFont="1" applyFill="1" applyBorder="1" applyAlignment="1">
      <alignment horizontal="center"/>
    </xf>
    <xf numFmtId="0" fontId="4" fillId="32" borderId="1" xfId="0" applyFont="1" applyFill="1" applyBorder="1"/>
    <xf numFmtId="0" fontId="4" fillId="31" borderId="1" xfId="0" applyFont="1" applyFill="1" applyBorder="1"/>
    <xf numFmtId="0" fontId="3" fillId="30" borderId="1" xfId="0" applyFont="1" applyFill="1" applyBorder="1" applyAlignment="1">
      <alignment readingOrder="1"/>
    </xf>
    <xf numFmtId="0" fontId="24" fillId="33" borderId="0" xfId="0" applyFont="1" applyFill="1" applyAlignment="1">
      <alignment readingOrder="1"/>
    </xf>
    <xf numFmtId="0" fontId="24" fillId="34" borderId="0" xfId="0" applyFont="1" applyFill="1" applyAlignment="1">
      <alignment readingOrder="1"/>
    </xf>
    <xf numFmtId="0" fontId="4" fillId="35" borderId="0" xfId="0" applyFont="1" applyFill="1" applyAlignment="1">
      <alignment horizontal="center"/>
    </xf>
    <xf numFmtId="0" fontId="4" fillId="36" borderId="0" xfId="0" applyFont="1" applyFill="1" applyAlignment="1">
      <alignment horizontal="center"/>
    </xf>
    <xf numFmtId="0" fontId="4" fillId="37" borderId="0" xfId="0" applyFont="1" applyFill="1" applyAlignment="1">
      <alignment horizontal="center"/>
    </xf>
    <xf numFmtId="0" fontId="4" fillId="35" borderId="1" xfId="0" applyFont="1" applyFill="1" applyBorder="1" applyAlignment="1">
      <alignment horizontal="center"/>
    </xf>
    <xf numFmtId="0" fontId="4" fillId="36" borderId="1" xfId="0" applyFont="1" applyFill="1" applyBorder="1" applyAlignment="1">
      <alignment horizontal="center"/>
    </xf>
    <xf numFmtId="0" fontId="4" fillId="37" borderId="1" xfId="0" applyFont="1" applyFill="1" applyBorder="1" applyAlignment="1">
      <alignment horizontal="center"/>
    </xf>
    <xf numFmtId="0" fontId="0" fillId="35" borderId="1" xfId="0" applyFill="1" applyBorder="1" applyAlignment="1">
      <alignment horizontal="center"/>
    </xf>
    <xf numFmtId="0" fontId="0" fillId="36" borderId="1" xfId="0" applyFill="1" applyBorder="1" applyAlignment="1">
      <alignment horizontal="center"/>
    </xf>
    <xf numFmtId="0" fontId="0" fillId="37" borderId="1" xfId="0" applyFill="1" applyBorder="1" applyAlignment="1">
      <alignment horizontal="center"/>
    </xf>
    <xf numFmtId="0" fontId="4" fillId="37" borderId="1" xfId="0" applyFont="1" applyFill="1" applyBorder="1"/>
    <xf numFmtId="0" fontId="4" fillId="36" borderId="1" xfId="0" applyFont="1" applyFill="1" applyBorder="1"/>
    <xf numFmtId="0" fontId="4" fillId="35" borderId="1" xfId="0" applyFont="1" applyFill="1" applyBorder="1"/>
    <xf numFmtId="0" fontId="24" fillId="39" borderId="1" xfId="0" applyFont="1" applyFill="1" applyBorder="1" applyAlignment="1">
      <alignment readingOrder="1"/>
    </xf>
    <xf numFmtId="0" fontId="0" fillId="39" borderId="1" xfId="0" applyFill="1" applyBorder="1" applyAlignment="1">
      <alignment horizontal="center"/>
    </xf>
    <xf numFmtId="0" fontId="0" fillId="39" borderId="3" xfId="0" applyFill="1" applyBorder="1" applyAlignment="1">
      <alignment horizontal="center"/>
    </xf>
    <xf numFmtId="0" fontId="21" fillId="3" borderId="9" xfId="0" applyFont="1" applyFill="1" applyBorder="1" applyAlignment="1">
      <alignment horizontal="center"/>
    </xf>
    <xf numFmtId="0" fontId="21" fillId="3" borderId="8" xfId="0" applyFont="1" applyFill="1" applyBorder="1" applyAlignment="1">
      <alignment horizontal="center"/>
    </xf>
    <xf numFmtId="0" fontId="14" fillId="0" borderId="1" xfId="0" applyFont="1" applyBorder="1" applyAlignment="1">
      <alignment horizontal="center"/>
    </xf>
    <xf numFmtId="0" fontId="0" fillId="38" borderId="1" xfId="0" applyFill="1" applyBorder="1" applyAlignment="1">
      <alignment horizontal="center" wrapText="1"/>
    </xf>
    <xf numFmtId="0" fontId="13" fillId="0" borderId="1" xfId="0" applyFont="1" applyBorder="1" applyAlignment="1">
      <alignment horizontal="center"/>
    </xf>
    <xf numFmtId="0" fontId="0" fillId="0" borderId="1" xfId="0" applyBorder="1" applyAlignment="1">
      <alignment horizontal="center"/>
    </xf>
    <xf numFmtId="0" fontId="11" fillId="0" borderId="1" xfId="0" applyFont="1" applyBorder="1" applyAlignment="1">
      <alignment horizontal="center"/>
    </xf>
    <xf numFmtId="0" fontId="0" fillId="38" borderId="1" xfId="0" applyFill="1" applyBorder="1" applyAlignment="1">
      <alignment horizontal="center" vertical="center" wrapText="1"/>
    </xf>
    <xf numFmtId="0" fontId="0" fillId="29" borderId="1" xfId="0" applyFill="1" applyBorder="1" applyAlignment="1">
      <alignment horizontal="center" wrapText="1"/>
    </xf>
    <xf numFmtId="0" fontId="4" fillId="0" borderId="1" xfId="0" applyFont="1" applyBorder="1" applyAlignment="1">
      <alignment horizontal="center"/>
    </xf>
    <xf numFmtId="0" fontId="12" fillId="0" borderId="1" xfId="0" applyFont="1" applyBorder="1" applyAlignment="1">
      <alignment horizontal="center"/>
    </xf>
    <xf numFmtId="0" fontId="0" fillId="24" borderId="1" xfId="0" applyFill="1" applyBorder="1" applyAlignment="1">
      <alignment horizontal="center" wrapText="1"/>
    </xf>
    <xf numFmtId="0" fontId="0" fillId="24" borderId="1" xfId="0" applyFill="1" applyBorder="1" applyAlignment="1">
      <alignment horizontal="center" vertical="center" wrapText="1"/>
    </xf>
    <xf numFmtId="0" fontId="15" fillId="24" borderId="1" xfId="0" applyFont="1" applyFill="1" applyBorder="1" applyAlignment="1">
      <alignment horizontal="center" wrapText="1"/>
    </xf>
    <xf numFmtId="0" fontId="0" fillId="23" borderId="1" xfId="0" applyFill="1" applyBorder="1" applyAlignment="1">
      <alignment horizontal="center"/>
    </xf>
    <xf numFmtId="0" fontId="11" fillId="22" borderId="3" xfId="0" applyFont="1" applyFill="1" applyBorder="1" applyAlignment="1">
      <alignment horizontal="center"/>
    </xf>
    <xf numFmtId="0" fontId="0" fillId="22" borderId="1" xfId="0" applyFill="1" applyBorder="1" applyAlignment="1">
      <alignment horizontal="center"/>
    </xf>
    <xf numFmtId="0" fontId="0" fillId="0" borderId="0" xfId="0" applyAlignment="1">
      <alignment horizontal="center"/>
    </xf>
    <xf numFmtId="0" fontId="0" fillId="24" borderId="4" xfId="0" applyFill="1" applyBorder="1" applyAlignment="1">
      <alignment horizontal="center"/>
    </xf>
    <xf numFmtId="0" fontId="0" fillId="24" borderId="12" xfId="0" applyFill="1" applyBorder="1" applyAlignment="1">
      <alignment horizontal="center"/>
    </xf>
    <xf numFmtId="0" fontId="0" fillId="24" borderId="11" xfId="0" applyFill="1" applyBorder="1" applyAlignment="1">
      <alignment horizontal="center"/>
    </xf>
    <xf numFmtId="0" fontId="0" fillId="24" borderId="8" xfId="0" applyFill="1" applyBorder="1" applyAlignment="1">
      <alignment horizontal="center"/>
    </xf>
    <xf numFmtId="0" fontId="0" fillId="27" borderId="1" xfId="0" applyFill="1" applyBorder="1" applyAlignment="1">
      <alignment horizontal="left" vertical="center" wrapText="1"/>
    </xf>
    <xf numFmtId="4" fontId="0" fillId="0" borderId="0" xfId="0" applyNumberFormat="1" applyAlignment="1">
      <alignment horizontal="left" vertical="top" wrapText="1"/>
    </xf>
    <xf numFmtId="0" fontId="0" fillId="10" borderId="2" xfId="0" applyFill="1" applyBorder="1" applyAlignment="1">
      <alignment horizontal="center"/>
    </xf>
    <xf numFmtId="0" fontId="0" fillId="10" borderId="7" xfId="0" applyFill="1" applyBorder="1" applyAlignment="1">
      <alignment horizontal="center"/>
    </xf>
    <xf numFmtId="0" fontId="0" fillId="10" borderId="3" xfId="0" applyFill="1" applyBorder="1" applyAlignment="1">
      <alignment horizontal="center"/>
    </xf>
    <xf numFmtId="0" fontId="7" fillId="0" borderId="1" xfId="0" applyFont="1" applyBorder="1" applyAlignment="1">
      <alignment horizontal="center"/>
    </xf>
    <xf numFmtId="0" fontId="0" fillId="27" borderId="1" xfId="0" applyFill="1" applyBorder="1" applyAlignment="1">
      <alignment horizontal="center" vertical="center" wrapText="1"/>
    </xf>
    <xf numFmtId="0" fontId="11" fillId="7" borderId="1" xfId="0" applyFont="1" applyFill="1" applyBorder="1" applyAlignment="1">
      <alignment horizontal="center"/>
    </xf>
    <xf numFmtId="0" fontId="0" fillId="7" borderId="1" xfId="0" applyFill="1" applyBorder="1" applyAlignment="1">
      <alignment horizontal="center"/>
    </xf>
    <xf numFmtId="0" fontId="0" fillId="0" borderId="1" xfId="0" applyBorder="1" applyAlignment="1">
      <alignment horizontal="center" wrapText="1"/>
    </xf>
    <xf numFmtId="0" fontId="4" fillId="7" borderId="1" xfId="0" applyFont="1" applyFill="1" applyBorder="1" applyAlignment="1">
      <alignment horizontal="center"/>
    </xf>
    <xf numFmtId="10" fontId="0" fillId="0" borderId="1" xfId="0" applyNumberFormat="1" applyBorder="1" applyAlignment="1">
      <alignment horizontal="center" wrapText="1"/>
    </xf>
    <xf numFmtId="0" fontId="0" fillId="0" borderId="1" xfId="0" applyBorder="1" applyAlignment="1">
      <alignment horizontal="center" vertical="center" wrapText="1"/>
    </xf>
  </cellXfs>
  <cellStyles count="2">
    <cellStyle name="Hyperlink" xfId="1" xr:uid="{00000000-000B-0000-0000-000008000000}"/>
    <cellStyle name="Normalny" xfId="0" builtinId="0"/>
  </cellStyles>
  <dxfs count="0"/>
  <tableStyles count="0" defaultTableStyle="TableStyleMedium2" defaultPivotStyle="PivotStyleMedium9"/>
  <colors>
    <mruColors>
      <color rgb="FF8AD49F"/>
      <color rgb="FFE6F7EF"/>
      <color rgb="FFCEF0D3"/>
      <color rgb="FF87E692"/>
      <color rgb="FF69D670"/>
      <color rgb="FF8FE3A0"/>
      <color rgb="FFED4747"/>
      <color rgb="FFEBB2B2"/>
      <color rgb="FFE89595"/>
      <color rgb="FFED6F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Sumy Aktywów Trwałych i Obrotowych  w czasie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lineChart>
        <c:grouping val="standard"/>
        <c:varyColors val="0"/>
        <c:ser>
          <c:idx val="1"/>
          <c:order val="0"/>
          <c:tx>
            <c:strRef>
              <c:f>Aktywa!$A$8</c:f>
              <c:strCache>
                <c:ptCount val="1"/>
                <c:pt idx="0">
                  <c:v>SUMA AKTYWÓW TRWAŁYCH:</c:v>
                </c:pt>
              </c:strCache>
            </c:strRef>
          </c:tx>
          <c:spPr>
            <a:ln w="28575" cap="rnd">
              <a:solidFill>
                <a:srgbClr val="00B0F0"/>
              </a:solidFill>
              <a:prstDash val="solid"/>
              <a:round/>
            </a:ln>
            <a:effectLst/>
          </c:spPr>
          <c:marker>
            <c:symbol val="none"/>
          </c:marker>
          <c:cat>
            <c:numRef>
              <c:f>Aktywa!$B$1:$D$1</c:f>
              <c:numCache>
                <c:formatCode>General</c:formatCode>
                <c:ptCount val="3"/>
                <c:pt idx="0">
                  <c:v>2021</c:v>
                </c:pt>
                <c:pt idx="1">
                  <c:v>2022</c:v>
                </c:pt>
                <c:pt idx="2">
                  <c:v>2023</c:v>
                </c:pt>
              </c:numCache>
            </c:numRef>
          </c:cat>
          <c:val>
            <c:numRef>
              <c:f>Aktywa!$B$8:$D$8</c:f>
              <c:numCache>
                <c:formatCode>#,##0.00</c:formatCode>
                <c:ptCount val="3"/>
                <c:pt idx="0">
                  <c:v>34831828.669999994</c:v>
                </c:pt>
                <c:pt idx="1">
                  <c:v>40618396.390000001</c:v>
                </c:pt>
                <c:pt idx="2" formatCode="General">
                  <c:v>59390050.789999999</c:v>
                </c:pt>
              </c:numCache>
            </c:numRef>
          </c:val>
          <c:smooth val="0"/>
          <c:extLst>
            <c:ext xmlns:c16="http://schemas.microsoft.com/office/drawing/2014/chart" uri="{C3380CC4-5D6E-409C-BE32-E72D297353CC}">
              <c16:uniqueId val="{00000003-5E57-424F-9CD7-A2BED5DC37CE}"/>
            </c:ext>
          </c:extLst>
        </c:ser>
        <c:ser>
          <c:idx val="2"/>
          <c:order val="1"/>
          <c:tx>
            <c:strRef>
              <c:f>Aktywa!$A$15</c:f>
              <c:strCache>
                <c:ptCount val="1"/>
                <c:pt idx="0">
                  <c:v>SUMA AKTYWÓW OBROTOWYCH:</c:v>
                </c:pt>
              </c:strCache>
            </c:strRef>
          </c:tx>
          <c:spPr>
            <a:ln w="28575" cap="rnd">
              <a:solidFill>
                <a:srgbClr val="FF0000"/>
              </a:solidFill>
              <a:prstDash val="solid"/>
              <a:round/>
            </a:ln>
            <a:effectLst/>
          </c:spPr>
          <c:marker>
            <c:symbol val="none"/>
          </c:marker>
          <c:cat>
            <c:numRef>
              <c:f>Aktywa!$B$1:$D$1</c:f>
              <c:numCache>
                <c:formatCode>General</c:formatCode>
                <c:ptCount val="3"/>
                <c:pt idx="0">
                  <c:v>2021</c:v>
                </c:pt>
                <c:pt idx="1">
                  <c:v>2022</c:v>
                </c:pt>
                <c:pt idx="2">
                  <c:v>2023</c:v>
                </c:pt>
              </c:numCache>
            </c:numRef>
          </c:cat>
          <c:val>
            <c:numRef>
              <c:f>Aktywa!$B$15:$D$15</c:f>
              <c:numCache>
                <c:formatCode>#,##0</c:formatCode>
                <c:ptCount val="3"/>
                <c:pt idx="0" formatCode="#,##0.00">
                  <c:v>83336044.530000001</c:v>
                </c:pt>
                <c:pt idx="1">
                  <c:v>92737713.799999997</c:v>
                </c:pt>
                <c:pt idx="2" formatCode="General">
                  <c:v>133520265.30999999</c:v>
                </c:pt>
              </c:numCache>
            </c:numRef>
          </c:val>
          <c:smooth val="0"/>
          <c:extLst>
            <c:ext xmlns:c16="http://schemas.microsoft.com/office/drawing/2014/chart" uri="{C3380CC4-5D6E-409C-BE32-E72D297353CC}">
              <c16:uniqueId val="{00000005-5E57-424F-9CD7-A2BED5DC37CE}"/>
            </c:ext>
          </c:extLst>
        </c:ser>
        <c:dLbls>
          <c:showLegendKey val="0"/>
          <c:showVal val="0"/>
          <c:showCatName val="0"/>
          <c:showSerName val="0"/>
          <c:showPercent val="0"/>
          <c:showBubbleSize val="0"/>
        </c:dLbls>
        <c:smooth val="0"/>
        <c:axId val="539366408"/>
        <c:axId val="539368968"/>
      </c:lineChart>
      <c:catAx>
        <c:axId val="539366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9368968"/>
        <c:crosses val="autoZero"/>
        <c:auto val="1"/>
        <c:lblAlgn val="ctr"/>
        <c:lblOffset val="100"/>
        <c:noMultiLvlLbl val="0"/>
      </c:catAx>
      <c:valAx>
        <c:axId val="5393689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9366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Struktura pasywów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lineChart>
        <c:grouping val="standard"/>
        <c:varyColors val="0"/>
        <c:ser>
          <c:idx val="1"/>
          <c:order val="0"/>
          <c:tx>
            <c:strRef>
              <c:f>Pasywa!$A$8</c:f>
              <c:strCache>
                <c:ptCount val="1"/>
                <c:pt idx="0">
                  <c:v>Suma kapitału własnego</c:v>
                </c:pt>
              </c:strCache>
            </c:strRef>
          </c:tx>
          <c:spPr>
            <a:ln w="28575" cap="rnd">
              <a:solidFill>
                <a:srgbClr val="7030A0"/>
              </a:solidFill>
              <a:prstDash val="solid"/>
              <a:round/>
            </a:ln>
            <a:effectLst/>
          </c:spPr>
          <c:marker>
            <c:symbol val="none"/>
          </c:marker>
          <c:cat>
            <c:numRef>
              <c:f>Pasywa!$B$3:$D$3</c:f>
              <c:numCache>
                <c:formatCode>General</c:formatCode>
                <c:ptCount val="3"/>
                <c:pt idx="0">
                  <c:v>2021</c:v>
                </c:pt>
                <c:pt idx="1">
                  <c:v>2022</c:v>
                </c:pt>
                <c:pt idx="2">
                  <c:v>2023</c:v>
                </c:pt>
              </c:numCache>
            </c:numRef>
          </c:cat>
          <c:val>
            <c:numRef>
              <c:f>Pasywa!$B$8:$D$8</c:f>
              <c:numCache>
                <c:formatCode>General</c:formatCode>
                <c:ptCount val="3"/>
                <c:pt idx="0">
                  <c:v>105920799.47</c:v>
                </c:pt>
                <c:pt idx="1">
                  <c:v>123039891.28</c:v>
                </c:pt>
                <c:pt idx="2">
                  <c:v>173224252.37</c:v>
                </c:pt>
              </c:numCache>
            </c:numRef>
          </c:val>
          <c:smooth val="0"/>
          <c:extLst>
            <c:ext xmlns:c16="http://schemas.microsoft.com/office/drawing/2014/chart" uri="{C3380CC4-5D6E-409C-BE32-E72D297353CC}">
              <c16:uniqueId val="{00000003-441B-4D48-A6A3-B24F7F9A4957}"/>
            </c:ext>
          </c:extLst>
        </c:ser>
        <c:ser>
          <c:idx val="2"/>
          <c:order val="1"/>
          <c:tx>
            <c:strRef>
              <c:f>Pasywa!$A$15</c:f>
              <c:strCache>
                <c:ptCount val="1"/>
                <c:pt idx="0">
                  <c:v>Suma kapitału obcego</c:v>
                </c:pt>
              </c:strCache>
            </c:strRef>
          </c:tx>
          <c:spPr>
            <a:ln w="28575" cap="rnd">
              <a:solidFill>
                <a:srgbClr val="9BC2E6"/>
              </a:solidFill>
              <a:prstDash val="solid"/>
              <a:round/>
            </a:ln>
            <a:effectLst/>
          </c:spPr>
          <c:marker>
            <c:symbol val="none"/>
          </c:marker>
          <c:cat>
            <c:numRef>
              <c:f>Pasywa!$B$3:$D$3</c:f>
              <c:numCache>
                <c:formatCode>General</c:formatCode>
                <c:ptCount val="3"/>
                <c:pt idx="0">
                  <c:v>2021</c:v>
                </c:pt>
                <c:pt idx="1">
                  <c:v>2022</c:v>
                </c:pt>
                <c:pt idx="2">
                  <c:v>2023</c:v>
                </c:pt>
              </c:numCache>
            </c:numRef>
          </c:cat>
          <c:val>
            <c:numRef>
              <c:f>Pasywa!$B$15:$D$15</c:f>
              <c:numCache>
                <c:formatCode>General</c:formatCode>
                <c:ptCount val="3"/>
                <c:pt idx="0">
                  <c:v>12247073.73</c:v>
                </c:pt>
                <c:pt idx="1">
                  <c:v>10316218.91</c:v>
                </c:pt>
                <c:pt idx="2">
                  <c:v>19686063.73</c:v>
                </c:pt>
              </c:numCache>
            </c:numRef>
          </c:val>
          <c:smooth val="0"/>
          <c:extLst>
            <c:ext xmlns:c16="http://schemas.microsoft.com/office/drawing/2014/chart" uri="{C3380CC4-5D6E-409C-BE32-E72D297353CC}">
              <c16:uniqueId val="{00000005-441B-4D48-A6A3-B24F7F9A4957}"/>
            </c:ext>
          </c:extLst>
        </c:ser>
        <c:dLbls>
          <c:showLegendKey val="0"/>
          <c:showVal val="0"/>
          <c:showCatName val="0"/>
          <c:showSerName val="0"/>
          <c:showPercent val="0"/>
          <c:showBubbleSize val="0"/>
        </c:dLbls>
        <c:smooth val="0"/>
        <c:axId val="984723976"/>
        <c:axId val="984735752"/>
      </c:lineChart>
      <c:catAx>
        <c:axId val="984723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4735752"/>
        <c:crosses val="autoZero"/>
        <c:auto val="1"/>
        <c:lblAlgn val="ctr"/>
        <c:lblOffset val="100"/>
        <c:noMultiLvlLbl val="0"/>
      </c:catAx>
      <c:valAx>
        <c:axId val="984735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84723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57150</xdr:colOff>
      <xdr:row>15</xdr:row>
      <xdr:rowOff>123825</xdr:rowOff>
    </xdr:from>
    <xdr:to>
      <xdr:col>16</xdr:col>
      <xdr:colOff>209550</xdr:colOff>
      <xdr:row>30</xdr:row>
      <xdr:rowOff>0</xdr:rowOff>
    </xdr:to>
    <xdr:graphicFrame macro="">
      <xdr:nvGraphicFramePr>
        <xdr:cNvPr id="5" name="Wykres 9">
          <a:extLst>
            <a:ext uri="{FF2B5EF4-FFF2-40B4-BE49-F238E27FC236}">
              <a16:creationId xmlns:a16="http://schemas.microsoft.com/office/drawing/2014/main" id="{951BEC6C-4742-3F16-FA91-4FAB516F76CD}"/>
            </a:ext>
            <a:ext uri="{147F2762-F138-4A5C-976F-8EAC2B608ADB}">
              <a16:predDERef xmlns:a16="http://schemas.microsoft.com/office/drawing/2014/main" pred="{A9AA14A1-B6CF-51DC-A86F-25D45D60A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1514475</xdr:colOff>
      <xdr:row>16</xdr:row>
      <xdr:rowOff>171450</xdr:rowOff>
    </xdr:from>
    <xdr:to>
      <xdr:col>14</xdr:col>
      <xdr:colOff>0</xdr:colOff>
      <xdr:row>31</xdr:row>
      <xdr:rowOff>9525</xdr:rowOff>
    </xdr:to>
    <xdr:graphicFrame macro="">
      <xdr:nvGraphicFramePr>
        <xdr:cNvPr id="4" name="Wykres 1">
          <a:extLst>
            <a:ext uri="{FF2B5EF4-FFF2-40B4-BE49-F238E27FC236}">
              <a16:creationId xmlns:a16="http://schemas.microsoft.com/office/drawing/2014/main" id="{1D113228-A1B2-66AC-8706-76DE81B25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oney2.wpcdn.pl/gielda/gpw/raporty/2023/07/20230703_205156_1795958424_LC2022Q4JSF.xhtml%20%20%20https:/money2.wpcdn.pl/gielda/gpw/raporty/2022/06/20220630_174634_1633794559_LC2021fyJSF.xhtml%20https:/money2.wpcdn.pl/gielda/gpw/raporty/2021/06/20210625_203655_0453643162_JSF_2020fy.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F10" sqref="F10"/>
    </sheetView>
  </sheetViews>
  <sheetFormatPr defaultRowHeight="14.5" x14ac:dyDescent="0.35"/>
  <cols>
    <col min="1" max="1" width="19.08984375" bestFit="1" customWidth="1"/>
    <col min="2" max="2" width="99.6328125" bestFit="1" customWidth="1"/>
    <col min="3" max="3" width="18.08984375" customWidth="1"/>
  </cols>
  <sheetData>
    <row r="1" spans="1:4" ht="23.5" x14ac:dyDescent="0.55000000000000004">
      <c r="A1" s="146" t="s">
        <v>0</v>
      </c>
      <c r="B1" s="147"/>
      <c r="C1" s="18"/>
      <c r="D1" s="18"/>
    </row>
    <row r="2" spans="1:4" ht="18.5" x14ac:dyDescent="0.45">
      <c r="A2" s="40" t="s">
        <v>1</v>
      </c>
      <c r="B2" s="39" t="s">
        <v>2</v>
      </c>
      <c r="C2" s="18"/>
      <c r="D2" s="18"/>
    </row>
    <row r="3" spans="1:4" ht="18.5" x14ac:dyDescent="0.45">
      <c r="A3" s="40" t="s">
        <v>3</v>
      </c>
      <c r="B3" s="37" t="s">
        <v>4</v>
      </c>
      <c r="C3" s="18"/>
      <c r="D3" s="18"/>
    </row>
    <row r="4" spans="1:4" ht="18.5" x14ac:dyDescent="0.45">
      <c r="A4" s="40" t="s">
        <v>5</v>
      </c>
      <c r="B4" s="37" t="s">
        <v>6</v>
      </c>
      <c r="C4" s="18"/>
      <c r="D4" s="18"/>
    </row>
    <row r="5" spans="1:4" ht="111" x14ac:dyDescent="0.45">
      <c r="A5" s="41" t="s">
        <v>7</v>
      </c>
      <c r="B5" s="38" t="s">
        <v>8</v>
      </c>
      <c r="C5" s="18"/>
      <c r="D5" s="18"/>
    </row>
    <row r="6" spans="1:4" ht="18.5" x14ac:dyDescent="0.45">
      <c r="A6" s="40" t="s">
        <v>9</v>
      </c>
      <c r="B6" s="37" t="s">
        <v>10</v>
      </c>
      <c r="C6" s="18"/>
      <c r="D6" s="18"/>
    </row>
  </sheetData>
  <mergeCells count="1">
    <mergeCell ref="A1:B1"/>
  </mergeCells>
  <hyperlinks>
    <hyperlink ref="B5" r:id="rId1" display="https://money2.wpcdn.pl/gielda/gpw/raporty/2023/07/20230703_205156_1795958424_LC2022Q4JSF.xhtml   https://money2.wpcdn.pl/gielda/gpw/raporty/2022/06/20220630_174634_1633794559_LC2021fyJSF.xhtml https://money2.wpcdn.pl/gielda/gpw/raporty/2021/06/20210625_203655_0453643162_JSF_2020fy.pdf" xr:uid="{5CBCB547-323C-4879-A2A7-84CAE24D7F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04199-2928-427C-A068-81A2B40B3195}">
  <dimension ref="A1:Q45"/>
  <sheetViews>
    <sheetView topLeftCell="A16" workbookViewId="0">
      <selection activeCell="E57" sqref="E57"/>
    </sheetView>
  </sheetViews>
  <sheetFormatPr defaultRowHeight="14.5" x14ac:dyDescent="0.35"/>
  <cols>
    <col min="1" max="1" width="68.36328125" bestFit="1" customWidth="1"/>
    <col min="2" max="3" width="13.6328125" bestFit="1" customWidth="1"/>
    <col min="4" max="4" width="12.54296875" bestFit="1" customWidth="1"/>
    <col min="6" max="7" width="12.54296875" bestFit="1" customWidth="1"/>
    <col min="9" max="10" width="11.453125" bestFit="1" customWidth="1"/>
  </cols>
  <sheetData>
    <row r="1" spans="1:17" ht="15.5" x14ac:dyDescent="0.35">
      <c r="A1" s="130" t="s">
        <v>11</v>
      </c>
      <c r="B1" s="131">
        <v>2021</v>
      </c>
      <c r="C1" s="132">
        <v>2022</v>
      </c>
      <c r="D1" s="133">
        <v>2023</v>
      </c>
      <c r="F1" s="150" t="s">
        <v>12</v>
      </c>
      <c r="G1" s="151"/>
      <c r="I1" s="150" t="s">
        <v>13</v>
      </c>
      <c r="J1" s="151"/>
      <c r="L1" s="152" t="s">
        <v>14</v>
      </c>
      <c r="M1" s="151"/>
      <c r="O1" s="148" t="s">
        <v>15</v>
      </c>
      <c r="P1" s="148"/>
      <c r="Q1" s="148"/>
    </row>
    <row r="2" spans="1:17" x14ac:dyDescent="0.35">
      <c r="A2" s="2" t="s">
        <v>16</v>
      </c>
      <c r="F2" s="135">
        <v>2022</v>
      </c>
      <c r="G2" s="136">
        <v>2023</v>
      </c>
      <c r="I2" s="135">
        <v>2022</v>
      </c>
      <c r="J2" s="136">
        <v>2023</v>
      </c>
      <c r="L2" s="135">
        <v>2022</v>
      </c>
      <c r="M2" s="136">
        <v>2023</v>
      </c>
      <c r="O2" s="134">
        <v>2021</v>
      </c>
      <c r="P2" s="135">
        <v>2022</v>
      </c>
      <c r="Q2" s="136">
        <v>2023</v>
      </c>
    </row>
    <row r="3" spans="1:17" x14ac:dyDescent="0.35">
      <c r="A3" s="4" t="s">
        <v>17</v>
      </c>
      <c r="B3" s="3">
        <v>33083171.789999999</v>
      </c>
      <c r="C3" s="3">
        <v>38456083.590000004</v>
      </c>
      <c r="D3" s="3">
        <v>56992325.590000004</v>
      </c>
      <c r="F3" s="20">
        <f t="shared" ref="F3:G8" si="0">C3-B3</f>
        <v>5372911.8000000045</v>
      </c>
      <c r="G3" s="20">
        <f t="shared" si="0"/>
        <v>18536242</v>
      </c>
      <c r="I3" s="21">
        <f t="shared" ref="I3:J8" si="1">F3/C3</f>
        <v>0.13971552218586189</v>
      </c>
      <c r="J3" s="21">
        <f t="shared" si="1"/>
        <v>0.32524101812143652</v>
      </c>
      <c r="L3" s="21">
        <f t="shared" ref="L3:M8" si="2">C3/B3</f>
        <v>1.1624061874751703</v>
      </c>
      <c r="M3" s="21">
        <f t="shared" si="2"/>
        <v>1.4820106539611357</v>
      </c>
      <c r="O3" s="22">
        <f t="shared" ref="O3:O8" si="3">B3/$B$19</f>
        <v>0.27996756558363783</v>
      </c>
      <c r="P3" s="22">
        <f>C3/$C$19</f>
        <v>0.28837136547556347</v>
      </c>
      <c r="Q3" s="22">
        <f>D3/$D$19</f>
        <v>0.29543430720654967</v>
      </c>
    </row>
    <row r="4" spans="1:17" x14ac:dyDescent="0.35">
      <c r="A4" s="4" t="s">
        <v>18</v>
      </c>
      <c r="B4" s="28">
        <v>1319031.73</v>
      </c>
      <c r="C4" s="3">
        <v>1617340.44</v>
      </c>
      <c r="D4" s="3">
        <v>1686231.85</v>
      </c>
      <c r="F4" s="20">
        <f t="shared" si="0"/>
        <v>298308.70999999996</v>
      </c>
      <c r="G4" s="20">
        <f t="shared" si="0"/>
        <v>68891.410000000149</v>
      </c>
      <c r="I4" s="21">
        <f t="shared" si="1"/>
        <v>0.18444398137970258</v>
      </c>
      <c r="J4" s="21">
        <f t="shared" si="1"/>
        <v>4.0855241822172997E-2</v>
      </c>
      <c r="L4" s="21">
        <f t="shared" si="2"/>
        <v>1.2261573419465808</v>
      </c>
      <c r="M4" s="21">
        <f t="shared" si="2"/>
        <v>1.0425954909035726</v>
      </c>
      <c r="O4" s="22">
        <f t="shared" si="3"/>
        <v>1.1162354828604972E-2</v>
      </c>
      <c r="P4" s="22">
        <f>C4/$C$19</f>
        <v>1.2127981520274425E-2</v>
      </c>
      <c r="Q4" s="22">
        <f>D4/$D$19</f>
        <v>8.7410143951342587E-3</v>
      </c>
    </row>
    <row r="5" spans="1:17" x14ac:dyDescent="0.35">
      <c r="A5" s="4" t="s">
        <v>19</v>
      </c>
      <c r="B5" s="6">
        <v>181914.69</v>
      </c>
      <c r="C5" s="10">
        <v>194075.16</v>
      </c>
      <c r="D5" s="3">
        <v>201075.16</v>
      </c>
      <c r="F5" s="20">
        <f t="shared" si="0"/>
        <v>12160.470000000001</v>
      </c>
      <c r="G5" s="20">
        <f t="shared" si="0"/>
        <v>7000</v>
      </c>
      <c r="I5" s="21">
        <f t="shared" si="1"/>
        <v>6.2658559704394948E-2</v>
      </c>
      <c r="J5" s="21">
        <f t="shared" si="1"/>
        <v>3.4812853064495886E-2</v>
      </c>
      <c r="L5" s="21">
        <f t="shared" si="2"/>
        <v>1.0668471028920203</v>
      </c>
      <c r="M5" s="21">
        <f t="shared" si="2"/>
        <v>1.036068500471673</v>
      </c>
      <c r="O5" s="22">
        <f t="shared" si="3"/>
        <v>1.5394597962519649E-3</v>
      </c>
      <c r="P5" s="22">
        <f>C5/$C$19</f>
        <v>1.4553150937252903E-3</v>
      </c>
      <c r="Q5" s="22">
        <f>D5/$D$19</f>
        <v>1.0423245581940137E-3</v>
      </c>
    </row>
    <row r="6" spans="1:17" x14ac:dyDescent="0.35">
      <c r="A6" s="4" t="s">
        <v>20</v>
      </c>
      <c r="B6" s="15">
        <v>1656.46</v>
      </c>
      <c r="C6" s="3">
        <v>1656.46</v>
      </c>
      <c r="D6" s="3">
        <v>1656.46</v>
      </c>
      <c r="F6" s="20">
        <f t="shared" si="0"/>
        <v>0</v>
      </c>
      <c r="G6" s="20">
        <f t="shared" si="0"/>
        <v>0</v>
      </c>
      <c r="I6" s="21">
        <f t="shared" si="1"/>
        <v>0</v>
      </c>
      <c r="J6" s="21">
        <f t="shared" si="1"/>
        <v>0</v>
      </c>
      <c r="L6" s="21">
        <f t="shared" si="2"/>
        <v>1</v>
      </c>
      <c r="M6" s="21">
        <f t="shared" si="2"/>
        <v>1</v>
      </c>
      <c r="O6" s="22">
        <f t="shared" si="3"/>
        <v>1.401785405070657E-5</v>
      </c>
      <c r="P6" s="22">
        <f>C6/$C$19</f>
        <v>1.24213281089254E-5</v>
      </c>
      <c r="Q6" s="22">
        <f>D6/$D$19</f>
        <v>8.5866843903844494E-6</v>
      </c>
    </row>
    <row r="7" spans="1:17" x14ac:dyDescent="0.35">
      <c r="A7" s="11" t="s">
        <v>21</v>
      </c>
      <c r="B7" s="3">
        <v>246054</v>
      </c>
      <c r="C7" s="3">
        <v>349240.74</v>
      </c>
      <c r="D7" s="3">
        <v>508761.73</v>
      </c>
      <c r="F7" s="20">
        <f t="shared" si="0"/>
        <v>103186.73999999999</v>
      </c>
      <c r="G7" s="20">
        <f t="shared" si="0"/>
        <v>159520.99</v>
      </c>
      <c r="I7" s="21">
        <f t="shared" si="1"/>
        <v>0.29546020318248095</v>
      </c>
      <c r="J7" s="21">
        <f t="shared" si="1"/>
        <v>0.31354754218639835</v>
      </c>
      <c r="L7" s="21">
        <f t="shared" si="2"/>
        <v>1.4193662366797533</v>
      </c>
      <c r="M7" s="21">
        <f t="shared" si="2"/>
        <v>1.4567651242521134</v>
      </c>
      <c r="O7" s="22">
        <f t="shared" si="3"/>
        <v>2.0822410807339472E-3</v>
      </c>
      <c r="P7" s="22">
        <f>C7/$C$19</f>
        <v>2.6188581798195594E-3</v>
      </c>
      <c r="Q7" s="22">
        <f>D7/$D$19</f>
        <v>2.6372966479214638E-3</v>
      </c>
    </row>
    <row r="8" spans="1:17" x14ac:dyDescent="0.35">
      <c r="A8" s="9" t="s">
        <v>22</v>
      </c>
      <c r="B8" s="6">
        <f>SUM(B3:B7)</f>
        <v>34831828.669999994</v>
      </c>
      <c r="C8" s="6">
        <f>SUM(C3:C7)</f>
        <v>40618396.390000001</v>
      </c>
      <c r="D8" s="10">
        <f>SUM(D3:D7)</f>
        <v>59390050.789999999</v>
      </c>
      <c r="F8" s="20">
        <f t="shared" si="0"/>
        <v>5786567.7200000063</v>
      </c>
      <c r="G8" s="20">
        <f t="shared" si="0"/>
        <v>18771654.399999999</v>
      </c>
      <c r="I8" s="21">
        <f t="shared" si="1"/>
        <v>0.1424617472447687</v>
      </c>
      <c r="J8" s="21">
        <f t="shared" si="1"/>
        <v>0.3160740587068287</v>
      </c>
      <c r="L8" s="21">
        <f t="shared" si="2"/>
        <v>1.1661287374493741</v>
      </c>
      <c r="M8" s="21">
        <f t="shared" si="2"/>
        <v>1.4621466150402103</v>
      </c>
      <c r="O8" s="22">
        <f t="shared" si="3"/>
        <v>0.29476563914327941</v>
      </c>
      <c r="P8" s="22">
        <f>C8/$B$19</f>
        <v>0.3437346826176102</v>
      </c>
      <c r="Q8" s="22">
        <f>D8/$B$19</f>
        <v>0.50259050266125971</v>
      </c>
    </row>
    <row r="9" spans="1:17" x14ac:dyDescent="0.35">
      <c r="F9" s="20"/>
      <c r="G9" s="20"/>
      <c r="I9" s="21"/>
      <c r="J9" s="21"/>
      <c r="L9" s="21"/>
      <c r="M9" s="21"/>
      <c r="O9" s="22"/>
      <c r="P9" s="22"/>
      <c r="Q9" s="22"/>
    </row>
    <row r="10" spans="1:17" x14ac:dyDescent="0.35">
      <c r="A10" s="2" t="s">
        <v>23</v>
      </c>
      <c r="F10" s="20"/>
      <c r="G10" s="20"/>
      <c r="I10" s="21"/>
      <c r="J10" s="21"/>
      <c r="L10" s="21"/>
      <c r="M10" s="21"/>
      <c r="O10" s="22"/>
      <c r="P10" s="22"/>
      <c r="Q10" s="22"/>
    </row>
    <row r="11" spans="1:17" x14ac:dyDescent="0.35">
      <c r="A11" s="4" t="s">
        <v>24</v>
      </c>
      <c r="B11" s="3">
        <v>61385.03</v>
      </c>
      <c r="C11" s="3">
        <v>12000</v>
      </c>
      <c r="D11" s="3">
        <v>39.99</v>
      </c>
      <c r="F11" s="20">
        <f t="shared" ref="F11:G15" si="4">C11-B11</f>
        <v>-49385.03</v>
      </c>
      <c r="G11" s="20">
        <f t="shared" si="4"/>
        <v>-11960.01</v>
      </c>
      <c r="I11" s="21">
        <f t="shared" ref="I11:J15" si="5">F11/C11</f>
        <v>-4.1154191666666664</v>
      </c>
      <c r="J11" s="21">
        <f t="shared" si="5"/>
        <v>-299.07501875468864</v>
      </c>
      <c r="L11" s="21">
        <f t="shared" ref="L11:M15" si="6">C11/B11</f>
        <v>0.1954874014071509</v>
      </c>
      <c r="M11" s="21">
        <f t="shared" si="6"/>
        <v>3.3325E-3</v>
      </c>
      <c r="O11" s="22">
        <f>B11/$B$19</f>
        <v>5.1947308805419035E-4</v>
      </c>
      <c r="P11" s="22">
        <f>C11/$C$19</f>
        <v>8.9984628247651504E-5</v>
      </c>
      <c r="Q11" s="22">
        <f>D11/$D$19</f>
        <v>2.0729840066857888E-7</v>
      </c>
    </row>
    <row r="12" spans="1:17" x14ac:dyDescent="0.35">
      <c r="A12" s="4" t="s">
        <v>25</v>
      </c>
      <c r="B12" s="3">
        <v>26656710.370000001</v>
      </c>
      <c r="C12" s="3">
        <v>43424113.289999999</v>
      </c>
      <c r="D12" s="3">
        <v>59162916.579999998</v>
      </c>
      <c r="F12" s="20">
        <f t="shared" si="4"/>
        <v>16767402.919999998</v>
      </c>
      <c r="G12" s="20">
        <f t="shared" si="4"/>
        <v>15738803.289999999</v>
      </c>
      <c r="I12" s="21">
        <f t="shared" si="5"/>
        <v>0.38613115270821913</v>
      </c>
      <c r="J12" s="21">
        <f t="shared" si="5"/>
        <v>0.26602480404626461</v>
      </c>
      <c r="L12" s="21">
        <f t="shared" si="6"/>
        <v>1.6290124582990695</v>
      </c>
      <c r="M12" s="21">
        <f t="shared" si="6"/>
        <v>1.3624438611996814</v>
      </c>
      <c r="O12" s="22">
        <f>B12/$B$19</f>
        <v>0.2255833979924757</v>
      </c>
      <c r="P12" s="22">
        <f>C12/$C$19</f>
        <v>0.3256252242820461</v>
      </c>
      <c r="Q12" s="22">
        <f>D12/$D$19</f>
        <v>0.30668612117835831</v>
      </c>
    </row>
    <row r="13" spans="1:17" x14ac:dyDescent="0.35">
      <c r="A13" s="4" t="s">
        <v>26</v>
      </c>
      <c r="B13" s="3">
        <v>56509300.759999998</v>
      </c>
      <c r="C13" s="3">
        <v>48890238.740000002</v>
      </c>
      <c r="D13" s="3">
        <v>73490204</v>
      </c>
      <c r="F13" s="20">
        <f t="shared" si="4"/>
        <v>-7619062.0199999958</v>
      </c>
      <c r="G13" s="20">
        <f t="shared" si="4"/>
        <v>24599965.259999998</v>
      </c>
      <c r="I13" s="21">
        <f t="shared" si="5"/>
        <v>-0.15584014757052903</v>
      </c>
      <c r="J13" s="21">
        <f t="shared" si="5"/>
        <v>0.33473801841671302</v>
      </c>
      <c r="L13" s="21">
        <f t="shared" si="6"/>
        <v>0.86517153959559989</v>
      </c>
      <c r="M13" s="21">
        <f t="shared" si="6"/>
        <v>1.503167214846781</v>
      </c>
      <c r="O13" s="22">
        <f>B13/$B$19</f>
        <v>0.47821204892430952</v>
      </c>
      <c r="P13" s="22">
        <f>C13/$C$19</f>
        <v>0.36661416316315248</v>
      </c>
      <c r="Q13" s="22">
        <f>D13/$D$19</f>
        <v>0.38095528267085765</v>
      </c>
    </row>
    <row r="14" spans="1:17" x14ac:dyDescent="0.35">
      <c r="A14" s="4" t="s">
        <v>27</v>
      </c>
      <c r="B14" s="3">
        <v>108648.37</v>
      </c>
      <c r="C14" s="3">
        <v>411361.77</v>
      </c>
      <c r="D14" s="3">
        <v>867104.74</v>
      </c>
      <c r="F14" s="20">
        <f t="shared" si="4"/>
        <v>302713.40000000002</v>
      </c>
      <c r="G14" s="20">
        <f t="shared" si="4"/>
        <v>455742.97</v>
      </c>
      <c r="I14" s="21">
        <f t="shared" si="5"/>
        <v>0.73588121715831789</v>
      </c>
      <c r="J14" s="21">
        <f t="shared" si="5"/>
        <v>0.52559160269381067</v>
      </c>
      <c r="L14" s="21">
        <f t="shared" si="6"/>
        <v>3.7861752550912642</v>
      </c>
      <c r="M14" s="21">
        <f t="shared" si="6"/>
        <v>2.1078884894918648</v>
      </c>
      <c r="O14" s="22">
        <f>B14/$B$19</f>
        <v>9.1944085188122018E-4</v>
      </c>
      <c r="P14" s="22">
        <f>C14/$C$19</f>
        <v>3.08468632906216E-3</v>
      </c>
      <c r="Q14" s="22">
        <f>D14/$D$19</f>
        <v>4.4948593601936461E-3</v>
      </c>
    </row>
    <row r="15" spans="1:17" x14ac:dyDescent="0.35">
      <c r="A15" s="4" t="s">
        <v>28</v>
      </c>
      <c r="B15" s="6">
        <f>SUM(B11:B14)</f>
        <v>83336044.530000001</v>
      </c>
      <c r="C15" s="7">
        <f>SUM(C11:C14)</f>
        <v>92737713.799999997</v>
      </c>
      <c r="D15" s="3">
        <f>SUM(D11:D14)</f>
        <v>133520265.30999999</v>
      </c>
      <c r="F15" s="20">
        <f t="shared" si="4"/>
        <v>9401669.2699999958</v>
      </c>
      <c r="G15" s="20">
        <f t="shared" si="4"/>
        <v>40782551.50999999</v>
      </c>
      <c r="I15" s="21">
        <f t="shared" si="5"/>
        <v>0.10137913568018102</v>
      </c>
      <c r="J15" s="21">
        <f t="shared" si="5"/>
        <v>0.3054409112752533</v>
      </c>
      <c r="L15" s="21">
        <f t="shared" si="6"/>
        <v>1.1128163608319028</v>
      </c>
      <c r="M15" s="21">
        <f t="shared" si="6"/>
        <v>1.4397623128596038</v>
      </c>
      <c r="O15" s="22">
        <f>B15/$B$19</f>
        <v>0.70523436085672064</v>
      </c>
      <c r="P15" s="22">
        <f>C15/$C$19</f>
        <v>0.69541405840250836</v>
      </c>
      <c r="Q15" s="22">
        <f>D15/$D$19</f>
        <v>0.69213647050781024</v>
      </c>
    </row>
    <row r="18" spans="1:9" x14ac:dyDescent="0.35">
      <c r="B18" s="134">
        <v>2021</v>
      </c>
      <c r="C18" s="135">
        <v>2022</v>
      </c>
      <c r="D18" s="136">
        <v>2023</v>
      </c>
    </row>
    <row r="19" spans="1:9" ht="15.5" x14ac:dyDescent="0.35">
      <c r="A19" s="143" t="s">
        <v>29</v>
      </c>
      <c r="B19" s="144">
        <f>SUM(B8,B15)</f>
        <v>118167873.19999999</v>
      </c>
      <c r="C19" s="144">
        <f>SUM(C8,C15)</f>
        <v>133356110.19</v>
      </c>
      <c r="D19" s="145">
        <f>SUM(D8,D15)</f>
        <v>192910316.09999999</v>
      </c>
    </row>
    <row r="21" spans="1:9" x14ac:dyDescent="0.35">
      <c r="A21" s="3" t="s">
        <v>30</v>
      </c>
      <c r="B21" s="137">
        <v>2021</v>
      </c>
      <c r="C21" s="138">
        <v>2022</v>
      </c>
      <c r="D21" s="139">
        <v>2023</v>
      </c>
    </row>
    <row r="22" spans="1:9" x14ac:dyDescent="0.35">
      <c r="A22" s="3" t="s">
        <v>12</v>
      </c>
      <c r="B22" s="20" t="s">
        <v>31</v>
      </c>
      <c r="C22" s="20">
        <f>C19-B19</f>
        <v>15188236.99000001</v>
      </c>
      <c r="D22" s="20">
        <f>D19-C19</f>
        <v>59554205.909999996</v>
      </c>
    </row>
    <row r="23" spans="1:9" x14ac:dyDescent="0.35">
      <c r="A23" s="3" t="s">
        <v>13</v>
      </c>
      <c r="B23" s="20" t="s">
        <v>31</v>
      </c>
      <c r="C23" s="21">
        <f>C22/C19</f>
        <v>0.11389232160686502</v>
      </c>
      <c r="D23" s="21">
        <f>D22/D19</f>
        <v>0.30871446957314896</v>
      </c>
    </row>
    <row r="24" spans="1:9" x14ac:dyDescent="0.35">
      <c r="A24" s="3" t="s">
        <v>32</v>
      </c>
      <c r="B24" s="20" t="s">
        <v>31</v>
      </c>
      <c r="C24" s="21">
        <f>C19/B19</f>
        <v>1.1285310175997989</v>
      </c>
      <c r="D24" s="21">
        <f>D19/C19</f>
        <v>1.4465802566162866</v>
      </c>
    </row>
    <row r="26" spans="1:9" x14ac:dyDescent="0.35">
      <c r="A26" s="17" t="s">
        <v>33</v>
      </c>
      <c r="B26" s="142">
        <v>2021</v>
      </c>
      <c r="C26" s="141">
        <v>2022</v>
      </c>
      <c r="D26" s="140">
        <v>2023</v>
      </c>
    </row>
    <row r="27" spans="1:9" ht="15" customHeight="1" x14ac:dyDescent="0.35">
      <c r="A27" s="3" t="s">
        <v>34</v>
      </c>
      <c r="B27" s="22">
        <f>B8/B19</f>
        <v>0.29476563914327941</v>
      </c>
      <c r="C27" s="22">
        <f>C8/C19</f>
        <v>0.30458594159749164</v>
      </c>
      <c r="D27" s="22">
        <f>D8/D19</f>
        <v>0.30786352949218976</v>
      </c>
      <c r="F27" s="153" t="s">
        <v>35</v>
      </c>
      <c r="G27" s="153"/>
      <c r="H27" s="153"/>
      <c r="I27" s="153"/>
    </row>
    <row r="28" spans="1:9" x14ac:dyDescent="0.35">
      <c r="A28" s="3" t="s">
        <v>36</v>
      </c>
      <c r="B28" s="22">
        <f>B15/B19</f>
        <v>0.70523436085672064</v>
      </c>
      <c r="C28" s="22">
        <f>C15/C19</f>
        <v>0.69541405840250836</v>
      </c>
      <c r="D28" s="22">
        <f>D15/D19</f>
        <v>0.69213647050781024</v>
      </c>
      <c r="F28" s="153"/>
      <c r="G28" s="153"/>
      <c r="H28" s="153"/>
      <c r="I28" s="153"/>
    </row>
    <row r="29" spans="1:9" x14ac:dyDescent="0.35">
      <c r="A29" s="3" t="s">
        <v>37</v>
      </c>
      <c r="B29" s="22">
        <f>B8/B15</f>
        <v>0.41796834570737207</v>
      </c>
      <c r="C29" s="22">
        <f>C8/C15</f>
        <v>0.43799221185890397</v>
      </c>
      <c r="D29" s="22">
        <f>D8/D15</f>
        <v>0.44480177336460092</v>
      </c>
      <c r="F29" s="153"/>
      <c r="G29" s="153"/>
      <c r="H29" s="153"/>
      <c r="I29" s="153"/>
    </row>
    <row r="30" spans="1:9" x14ac:dyDescent="0.35">
      <c r="B30">
        <f>(B8+B12)/B18</f>
        <v>30424.809025235027</v>
      </c>
      <c r="F30" s="153"/>
      <c r="G30" s="153"/>
      <c r="H30" s="153"/>
      <c r="I30" s="153"/>
    </row>
    <row r="31" spans="1:9" ht="15" customHeight="1" x14ac:dyDescent="0.35">
      <c r="A31" s="27" t="s">
        <v>38</v>
      </c>
      <c r="B31" s="142">
        <v>2021</v>
      </c>
      <c r="C31" s="141">
        <v>2022</v>
      </c>
      <c r="D31" s="140">
        <v>2023</v>
      </c>
      <c r="F31" s="153"/>
      <c r="G31" s="153"/>
      <c r="H31" s="153"/>
      <c r="I31" s="153"/>
    </row>
    <row r="32" spans="1:9" x14ac:dyDescent="0.35">
      <c r="A32" s="9" t="s">
        <v>39</v>
      </c>
      <c r="B32" s="22">
        <f t="shared" ref="B32:D36" si="7">B3/B$19</f>
        <v>0.27996756558363783</v>
      </c>
      <c r="C32" s="22">
        <f t="shared" si="7"/>
        <v>0.28837136547556347</v>
      </c>
      <c r="D32" s="22">
        <f t="shared" si="7"/>
        <v>0.29543430720654967</v>
      </c>
      <c r="F32" s="153"/>
      <c r="G32" s="153"/>
      <c r="H32" s="153"/>
      <c r="I32" s="153"/>
    </row>
    <row r="33" spans="1:11" x14ac:dyDescent="0.35">
      <c r="A33" s="9" t="s">
        <v>40</v>
      </c>
      <c r="B33" s="22">
        <f t="shared" si="7"/>
        <v>1.1162354828604972E-2</v>
      </c>
      <c r="C33" s="22">
        <f t="shared" si="7"/>
        <v>1.2127981520274425E-2</v>
      </c>
      <c r="D33" s="22">
        <f t="shared" si="7"/>
        <v>8.7410143951342587E-3</v>
      </c>
    </row>
    <row r="34" spans="1:11" x14ac:dyDescent="0.35">
      <c r="A34" s="9" t="s">
        <v>41</v>
      </c>
      <c r="B34" s="22">
        <f t="shared" si="7"/>
        <v>1.5394597962519649E-3</v>
      </c>
      <c r="C34" s="22">
        <f t="shared" si="7"/>
        <v>1.4553150937252903E-3</v>
      </c>
      <c r="D34" s="22">
        <f t="shared" si="7"/>
        <v>1.0423245581940137E-3</v>
      </c>
    </row>
    <row r="35" spans="1:11" x14ac:dyDescent="0.35">
      <c r="A35" s="9" t="s">
        <v>42</v>
      </c>
      <c r="B35" s="22">
        <f t="shared" si="7"/>
        <v>1.401785405070657E-5</v>
      </c>
      <c r="C35" s="22">
        <f t="shared" si="7"/>
        <v>1.24213281089254E-5</v>
      </c>
      <c r="D35" s="22">
        <f t="shared" si="7"/>
        <v>8.5866843903844494E-6</v>
      </c>
    </row>
    <row r="36" spans="1:11" ht="15" customHeight="1" x14ac:dyDescent="0.35">
      <c r="A36" s="9" t="s">
        <v>43</v>
      </c>
      <c r="B36" s="22">
        <f t="shared" si="7"/>
        <v>2.0822410807339472E-3</v>
      </c>
      <c r="C36" s="22">
        <f t="shared" si="7"/>
        <v>2.6188581798195594E-3</v>
      </c>
      <c r="D36" s="22">
        <f t="shared" si="7"/>
        <v>2.6372966479214638E-3</v>
      </c>
      <c r="F36" s="149" t="s">
        <v>44</v>
      </c>
      <c r="G36" s="149"/>
      <c r="H36" s="149"/>
      <c r="I36" s="149"/>
      <c r="J36" s="149"/>
      <c r="K36" s="149"/>
    </row>
    <row r="37" spans="1:11" ht="15" customHeight="1" x14ac:dyDescent="0.35">
      <c r="A37" s="9" t="s">
        <v>45</v>
      </c>
      <c r="B37" s="22">
        <f>(B5+B12)/B19</f>
        <v>0.22712285778872768</v>
      </c>
      <c r="C37" s="22">
        <f>(C5+C12)/C19</f>
        <v>0.32708053937577136</v>
      </c>
      <c r="D37" s="22">
        <f>(D5+D12)/D19</f>
        <v>0.30772844573655228</v>
      </c>
      <c r="F37" s="149"/>
      <c r="G37" s="149"/>
      <c r="H37" s="149"/>
      <c r="I37" s="149"/>
      <c r="J37" s="149"/>
      <c r="K37" s="149"/>
    </row>
    <row r="38" spans="1:11" ht="15" customHeight="1" x14ac:dyDescent="0.35">
      <c r="A38" s="3" t="s">
        <v>46</v>
      </c>
      <c r="B38" s="22">
        <f>B11/B19</f>
        <v>5.1947308805419035E-4</v>
      </c>
      <c r="C38" s="22">
        <f>C11/C19</f>
        <v>8.9984628247651504E-5</v>
      </c>
      <c r="D38" s="22">
        <f>D11/D19</f>
        <v>2.0729840066857888E-7</v>
      </c>
      <c r="F38" s="149"/>
      <c r="G38" s="149"/>
      <c r="H38" s="149"/>
      <c r="I38" s="149"/>
      <c r="J38" s="149"/>
      <c r="K38" s="149"/>
    </row>
    <row r="39" spans="1:11" x14ac:dyDescent="0.35">
      <c r="A39" s="28" t="s">
        <v>47</v>
      </c>
      <c r="B39" s="29">
        <f>B14/B19</f>
        <v>9.1944085188122018E-4</v>
      </c>
      <c r="C39" s="29">
        <f>C14/C19</f>
        <v>3.08468632906216E-3</v>
      </c>
      <c r="D39" s="29">
        <f>D14/D19</f>
        <v>4.4948593601936461E-3</v>
      </c>
      <c r="F39" s="149"/>
      <c r="G39" s="149"/>
      <c r="H39" s="149"/>
      <c r="I39" s="149"/>
      <c r="J39" s="149"/>
      <c r="K39" s="149"/>
    </row>
    <row r="40" spans="1:11" x14ac:dyDescent="0.35">
      <c r="A40" s="3" t="s">
        <v>48</v>
      </c>
      <c r="B40" s="22">
        <f>B13/B19</f>
        <v>0.47821204892430952</v>
      </c>
      <c r="C40" s="22">
        <f>C13/C19</f>
        <v>0.36661416316315248</v>
      </c>
      <c r="D40" s="22">
        <f>D13/D19</f>
        <v>0.38095528267085765</v>
      </c>
      <c r="E40" s="69"/>
    </row>
    <row r="42" spans="1:11" x14ac:dyDescent="0.35">
      <c r="A42" s="3" t="s">
        <v>49</v>
      </c>
      <c r="B42" s="22">
        <f>(Pasywa!B8)/Pasywa!B15</f>
        <v>8.6486618603871168</v>
      </c>
      <c r="C42" s="22">
        <f>(Pasywa!C8)/Pasywa!C15</f>
        <v>11.926839896808666</v>
      </c>
      <c r="D42" s="22">
        <f>(Pasywa!D8)/Pasywa!D15</f>
        <v>8.7993341251872508</v>
      </c>
    </row>
    <row r="43" spans="1:11" x14ac:dyDescent="0.35">
      <c r="A43" s="3" t="s">
        <v>50</v>
      </c>
      <c r="B43" s="22">
        <f>(Pasywa!B8)/Aktywa!B8</f>
        <v>3.0409198573380563</v>
      </c>
      <c r="C43" s="22">
        <f>(Pasywa!C8)/Aktywa!C8</f>
        <v>3.0291666391411667</v>
      </c>
      <c r="D43" s="22">
        <f>(Pasywa!D8)/Aktywa!D8</f>
        <v>2.9167217415339746</v>
      </c>
      <c r="F43" s="149" t="s">
        <v>51</v>
      </c>
      <c r="G43" s="149"/>
      <c r="H43" s="149"/>
      <c r="I43" s="149"/>
    </row>
    <row r="44" spans="1:11" x14ac:dyDescent="0.35">
      <c r="A44" s="3" t="s">
        <v>52</v>
      </c>
      <c r="B44" s="22">
        <f>((Pasywa!B8)+(Pasywa!B12))/Aktywa!B8</f>
        <v>3.0409198573380563</v>
      </c>
      <c r="C44" s="22">
        <f>((Pasywa!C8)+(Pasywa!C12))/Aktywa!C8</f>
        <v>3.0291666391411667</v>
      </c>
      <c r="D44" s="22">
        <f>((Pasywa!D8)+(Pasywa!D12))/Aktywa!D8</f>
        <v>2.9167217415339746</v>
      </c>
      <c r="F44" s="149"/>
      <c r="G44" s="149"/>
      <c r="H44" s="149"/>
      <c r="I44" s="149"/>
    </row>
    <row r="45" spans="1:11" x14ac:dyDescent="0.35">
      <c r="A45" s="3" t="s">
        <v>53</v>
      </c>
      <c r="B45" s="22">
        <f>Pasywa!B13/Aktywa!B15</f>
        <v>0.10904651392145934</v>
      </c>
      <c r="C45" s="22">
        <f>Pasywa!C13/Aktywa!C15</f>
        <v>6.3012491148989269E-2</v>
      </c>
      <c r="D45" s="22">
        <f>Pasywa!D13/Aktywa!D15</f>
        <v>0.10091189265327861</v>
      </c>
    </row>
  </sheetData>
  <mergeCells count="7">
    <mergeCell ref="O1:Q1"/>
    <mergeCell ref="F43:I44"/>
    <mergeCell ref="F1:G1"/>
    <mergeCell ref="I1:J1"/>
    <mergeCell ref="L1:M1"/>
    <mergeCell ref="F27:I32"/>
    <mergeCell ref="F36:K3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1E45C-4BCD-45BE-8219-CA7658E1F817}">
  <dimension ref="A2:R43"/>
  <sheetViews>
    <sheetView workbookViewId="0">
      <selection activeCell="M43" sqref="M43"/>
    </sheetView>
  </sheetViews>
  <sheetFormatPr defaultRowHeight="14.5" x14ac:dyDescent="0.35"/>
  <cols>
    <col min="1" max="1" width="52" customWidth="1"/>
    <col min="2" max="4" width="12.54296875" bestFit="1" customWidth="1"/>
    <col min="5" max="5" width="6.453125" customWidth="1"/>
    <col min="6" max="6" width="14.08984375" customWidth="1"/>
    <col min="7" max="7" width="22.90625" customWidth="1"/>
    <col min="10" max="10" width="12.54296875" bestFit="1" customWidth="1"/>
  </cols>
  <sheetData>
    <row r="2" spans="1:17" ht="15.5" x14ac:dyDescent="0.35">
      <c r="A2" s="129" t="s">
        <v>54</v>
      </c>
      <c r="F2" s="156" t="s">
        <v>12</v>
      </c>
      <c r="G2" s="156"/>
      <c r="I2" s="155" t="s">
        <v>13</v>
      </c>
      <c r="J2" s="155"/>
      <c r="L2" s="150" t="s">
        <v>14</v>
      </c>
      <c r="M2" s="152"/>
      <c r="O2" s="155" t="s">
        <v>15</v>
      </c>
      <c r="P2" s="155"/>
      <c r="Q2" s="155"/>
    </row>
    <row r="3" spans="1:17" x14ac:dyDescent="0.35">
      <c r="A3" s="2" t="s">
        <v>55</v>
      </c>
      <c r="B3" s="115">
        <v>2021</v>
      </c>
      <c r="C3" s="116">
        <v>2022</v>
      </c>
      <c r="D3" s="117">
        <v>2023</v>
      </c>
      <c r="F3" s="120">
        <v>2022</v>
      </c>
      <c r="G3" s="118">
        <v>2023</v>
      </c>
      <c r="H3" s="18"/>
      <c r="I3" s="120">
        <v>2022</v>
      </c>
      <c r="J3" s="118">
        <v>2023</v>
      </c>
      <c r="K3" s="18"/>
      <c r="L3" s="120">
        <v>2022</v>
      </c>
      <c r="M3" s="118">
        <v>2023</v>
      </c>
      <c r="O3" s="122">
        <v>2021</v>
      </c>
      <c r="P3" s="121">
        <v>2022</v>
      </c>
      <c r="Q3" s="119">
        <v>2023</v>
      </c>
    </row>
    <row r="4" spans="1:17" x14ac:dyDescent="0.35">
      <c r="A4" s="9" t="s">
        <v>56</v>
      </c>
      <c r="B4" s="3">
        <v>515000</v>
      </c>
      <c r="C4" s="3">
        <v>515000</v>
      </c>
      <c r="D4" s="3">
        <v>515000</v>
      </c>
      <c r="F4" s="20">
        <f t="shared" ref="F4:G8" si="0">C4-B4</f>
        <v>0</v>
      </c>
      <c r="G4" s="20">
        <f t="shared" si="0"/>
        <v>0</v>
      </c>
      <c r="H4" s="18"/>
      <c r="I4" s="21">
        <f t="shared" ref="I4:J8" si="1">F4/B4</f>
        <v>0</v>
      </c>
      <c r="J4" s="21">
        <f t="shared" si="1"/>
        <v>0</v>
      </c>
      <c r="K4" s="18"/>
      <c r="L4" s="21">
        <f>C4/B4</f>
        <v>1</v>
      </c>
      <c r="M4" s="21">
        <f>D4/C4</f>
        <v>1</v>
      </c>
      <c r="O4" s="22">
        <f>B4/$B$18</f>
        <v>4.3582065586333998E-3</v>
      </c>
      <c r="P4" s="22">
        <f>C4/$C$18</f>
        <v>3.8618402956283769E-3</v>
      </c>
      <c r="Q4" s="22">
        <f>D4/$D$18</f>
        <v>2.6696343171872497E-3</v>
      </c>
    </row>
    <row r="5" spans="1:17" x14ac:dyDescent="0.35">
      <c r="A5" s="9" t="s">
        <v>57</v>
      </c>
      <c r="B5" s="3">
        <v>28547391.609999999</v>
      </c>
      <c r="C5" s="3">
        <v>33305799.469999999</v>
      </c>
      <c r="D5" s="3">
        <v>38579891.280000001</v>
      </c>
      <c r="F5" s="20">
        <f t="shared" si="0"/>
        <v>4758407.8599999994</v>
      </c>
      <c r="G5" s="20">
        <f t="shared" si="0"/>
        <v>5274091.8100000024</v>
      </c>
      <c r="H5" s="18"/>
      <c r="I5" s="21">
        <f t="shared" si="1"/>
        <v>0.16668450571621243</v>
      </c>
      <c r="J5" s="21">
        <f t="shared" si="1"/>
        <v>0.15835355685578451</v>
      </c>
      <c r="K5" s="18"/>
      <c r="L5" s="21">
        <f t="shared" ref="L5:L15" si="2">C5/B5</f>
        <v>1.1666845057162125</v>
      </c>
      <c r="M5" s="21">
        <f t="shared" ref="M5:M15" si="3">D5/C5</f>
        <v>1.1583535568557846</v>
      </c>
      <c r="O5" s="22">
        <f>B5/$B$18</f>
        <v>0.24158335795452057</v>
      </c>
      <c r="P5" s="22">
        <f>C5/$C$18</f>
        <v>0.24975083198323153</v>
      </c>
      <c r="Q5" s="22">
        <f>D5/$D$18</f>
        <v>0.19998874119308957</v>
      </c>
    </row>
    <row r="6" spans="1:17" x14ac:dyDescent="0.35">
      <c r="A6" s="9" t="s">
        <v>58</v>
      </c>
      <c r="B6" s="3">
        <v>99775907.859999999</v>
      </c>
      <c r="C6" s="3">
        <v>118574091.81</v>
      </c>
      <c r="D6" s="3">
        <v>171724361.09</v>
      </c>
      <c r="F6" s="20">
        <f t="shared" si="0"/>
        <v>18798183.950000003</v>
      </c>
      <c r="G6" s="20">
        <f t="shared" si="0"/>
        <v>53150269.280000001</v>
      </c>
      <c r="H6" s="18"/>
      <c r="I6" s="21">
        <f t="shared" si="1"/>
        <v>0.18840403814091641</v>
      </c>
      <c r="J6" s="21">
        <f t="shared" si="1"/>
        <v>0.44824521502696046</v>
      </c>
      <c r="K6" s="18"/>
      <c r="L6" s="21">
        <f t="shared" si="2"/>
        <v>1.1884040381409164</v>
      </c>
      <c r="M6" s="21">
        <f t="shared" si="3"/>
        <v>1.4482452150269605</v>
      </c>
      <c r="O6" s="22">
        <f>B6/$B$18</f>
        <v>0.84435731267777436</v>
      </c>
      <c r="P6" s="22">
        <f>C6/$C$18</f>
        <v>0.88915379761047908</v>
      </c>
      <c r="Q6" s="22">
        <f>D6/$D$18</f>
        <v>0.89017717953964837</v>
      </c>
    </row>
    <row r="7" spans="1:17" x14ac:dyDescent="0.35">
      <c r="A7" s="9" t="s">
        <v>59</v>
      </c>
      <c r="B7" s="3">
        <v>-22917500</v>
      </c>
      <c r="C7" s="3">
        <v>-29355000</v>
      </c>
      <c r="D7" s="3">
        <v>-37595000</v>
      </c>
      <c r="F7" s="20">
        <f t="shared" si="0"/>
        <v>-6437500</v>
      </c>
      <c r="G7" s="20">
        <f t="shared" si="0"/>
        <v>-8240000</v>
      </c>
      <c r="H7" s="18"/>
      <c r="I7" s="21">
        <f t="shared" si="1"/>
        <v>0.2808988764044944</v>
      </c>
      <c r="J7" s="21">
        <f t="shared" si="1"/>
        <v>0.2807017543859649</v>
      </c>
      <c r="K7" s="18"/>
      <c r="L7" s="21">
        <f t="shared" si="2"/>
        <v>1.2808988764044944</v>
      </c>
      <c r="M7" s="21">
        <f t="shared" si="3"/>
        <v>1.2807017543859649</v>
      </c>
      <c r="O7" s="22">
        <f>B7/$B$18</f>
        <v>-0.19394019185918632</v>
      </c>
      <c r="P7" s="22">
        <f>C7/$C$18</f>
        <v>-0.22012489685081749</v>
      </c>
      <c r="Q7" s="22">
        <f>D7/$D$18</f>
        <v>-0.19488330515466923</v>
      </c>
    </row>
    <row r="8" spans="1:17" x14ac:dyDescent="0.35">
      <c r="A8" s="14" t="s">
        <v>60</v>
      </c>
      <c r="B8" s="3">
        <f>SUM(B4:B7)</f>
        <v>105920799.47</v>
      </c>
      <c r="C8" s="3">
        <f>SUM(C4:C7)</f>
        <v>123039891.28</v>
      </c>
      <c r="D8" s="3">
        <f>SUM(D4:D7)</f>
        <v>173224252.37</v>
      </c>
      <c r="F8" s="20">
        <f t="shared" si="0"/>
        <v>17119091.810000002</v>
      </c>
      <c r="G8" s="20">
        <f t="shared" si="0"/>
        <v>50184361.090000004</v>
      </c>
      <c r="H8" s="18"/>
      <c r="I8" s="21">
        <f t="shared" si="1"/>
        <v>0.16162162573979297</v>
      </c>
      <c r="J8" s="21">
        <f t="shared" si="1"/>
        <v>0.40787065534539707</v>
      </c>
      <c r="K8" s="18"/>
      <c r="L8" s="21">
        <f t="shared" si="2"/>
        <v>1.1616216257397929</v>
      </c>
      <c r="M8" s="21">
        <f t="shared" si="3"/>
        <v>1.407870655345397</v>
      </c>
      <c r="O8" s="22">
        <f>B8/$B$18</f>
        <v>0.89635868533174201</v>
      </c>
      <c r="P8" s="22">
        <f>C8/$C$18</f>
        <v>0.92264157303852146</v>
      </c>
      <c r="Q8" s="22">
        <f>D8/$D$18</f>
        <v>0.89795224989525591</v>
      </c>
    </row>
    <row r="9" spans="1:17" x14ac:dyDescent="0.35">
      <c r="A9" s="1"/>
      <c r="F9" s="20"/>
      <c r="G9" s="20"/>
      <c r="H9" s="18"/>
      <c r="I9" s="21"/>
      <c r="J9" s="21"/>
      <c r="K9" s="18"/>
      <c r="L9" s="21"/>
      <c r="M9" s="21"/>
      <c r="O9" s="22"/>
      <c r="P9" s="22"/>
      <c r="Q9" s="22"/>
    </row>
    <row r="10" spans="1:17" x14ac:dyDescent="0.35">
      <c r="A10" s="2" t="s">
        <v>61</v>
      </c>
      <c r="F10" s="20"/>
      <c r="G10" s="20"/>
      <c r="H10" s="18"/>
      <c r="I10" s="21"/>
      <c r="J10" s="21"/>
      <c r="K10" s="18"/>
      <c r="L10" s="21"/>
      <c r="M10" s="21"/>
      <c r="O10" s="22"/>
      <c r="P10" s="22"/>
      <c r="Q10" s="22"/>
    </row>
    <row r="11" spans="1:17" x14ac:dyDescent="0.35">
      <c r="A11" s="9" t="s">
        <v>62</v>
      </c>
      <c r="B11" s="3">
        <v>168.89</v>
      </c>
      <c r="C11" s="3">
        <v>909.78</v>
      </c>
      <c r="D11" s="3">
        <v>0</v>
      </c>
      <c r="F11" s="20">
        <f t="shared" ref="F11:G15" si="4">C11-B11</f>
        <v>740.89</v>
      </c>
      <c r="G11" s="20">
        <f t="shared" si="4"/>
        <v>-909.78</v>
      </c>
      <c r="H11" s="18"/>
      <c r="I11" s="21">
        <f>Pasywa!B41/Pasywa!B8</f>
        <v>8.5796879134904067E-2</v>
      </c>
      <c r="J11" s="21">
        <f>G11/C11</f>
        <v>-1</v>
      </c>
      <c r="K11" s="18"/>
      <c r="L11" s="21">
        <f t="shared" si="2"/>
        <v>5.3868198235537923</v>
      </c>
      <c r="M11" s="21">
        <f t="shared" si="3"/>
        <v>0</v>
      </c>
      <c r="O11" s="22">
        <f>B11/$B$18</f>
        <v>1.4292378751215434E-6</v>
      </c>
      <c r="P11" s="22">
        <f>C11/$C$18</f>
        <v>6.8221845905956987E-6</v>
      </c>
      <c r="Q11" s="22">
        <f>D11/$D$18</f>
        <v>0</v>
      </c>
    </row>
    <row r="12" spans="1:17" x14ac:dyDescent="0.35">
      <c r="A12" s="9" t="s">
        <v>63</v>
      </c>
      <c r="B12" s="3">
        <v>0</v>
      </c>
      <c r="C12" s="3">
        <v>0</v>
      </c>
      <c r="D12" s="3">
        <v>0</v>
      </c>
      <c r="F12" s="20">
        <f t="shared" si="4"/>
        <v>0</v>
      </c>
      <c r="G12" s="20">
        <f t="shared" si="4"/>
        <v>0</v>
      </c>
      <c r="H12" s="18"/>
      <c r="I12" s="21">
        <v>0</v>
      </c>
      <c r="J12" s="21">
        <v>0</v>
      </c>
      <c r="K12" s="18"/>
      <c r="L12" s="21" t="s">
        <v>31</v>
      </c>
      <c r="M12" s="21" t="s">
        <v>31</v>
      </c>
      <c r="O12" s="22">
        <f>B12/$B$18</f>
        <v>0</v>
      </c>
      <c r="P12" s="22">
        <f>C12/$C$18</f>
        <v>0</v>
      </c>
      <c r="Q12" s="22">
        <f>D12/$D$18</f>
        <v>0</v>
      </c>
    </row>
    <row r="13" spans="1:17" x14ac:dyDescent="0.35">
      <c r="A13" s="9" t="s">
        <v>64</v>
      </c>
      <c r="B13" s="3">
        <v>9087505.1400000006</v>
      </c>
      <c r="C13" s="3">
        <v>5843634.3700000001</v>
      </c>
      <c r="D13" s="3">
        <v>13473782.68</v>
      </c>
      <c r="F13" s="20">
        <f t="shared" si="4"/>
        <v>-3243870.7700000005</v>
      </c>
      <c r="G13" s="20">
        <f t="shared" si="4"/>
        <v>7630148.3099999996</v>
      </c>
      <c r="H13" s="18"/>
      <c r="I13" s="21">
        <f t="shared" ref="I13:J15" si="5">F13/B13</f>
        <v>-0.35695944266613094</v>
      </c>
      <c r="J13" s="21">
        <f t="shared" si="5"/>
        <v>1.3057196646613602</v>
      </c>
      <c r="K13" s="18"/>
      <c r="L13" s="21">
        <f t="shared" si="2"/>
        <v>0.643040557333869</v>
      </c>
      <c r="M13" s="21">
        <f t="shared" si="3"/>
        <v>2.3057196646613605</v>
      </c>
      <c r="O13" s="22">
        <f>B13/$B$18</f>
        <v>7.6903348549053854E-2</v>
      </c>
      <c r="P13" s="22">
        <f>C13/$C$18</f>
        <v>4.3819772199970769E-2</v>
      </c>
      <c r="Q13" s="22">
        <f>D13/$D$18</f>
        <v>6.984480121330329E-2</v>
      </c>
    </row>
    <row r="14" spans="1:17" x14ac:dyDescent="0.35">
      <c r="A14" s="9" t="s">
        <v>65</v>
      </c>
      <c r="B14" s="3">
        <v>3159399.7</v>
      </c>
      <c r="C14" s="3">
        <v>4471674.76</v>
      </c>
      <c r="D14" s="3">
        <v>6212281.0499999998</v>
      </c>
      <c r="F14" s="24">
        <f t="shared" si="4"/>
        <v>1312275.0599999996</v>
      </c>
      <c r="G14" s="24">
        <f t="shared" si="4"/>
        <v>1740606.29</v>
      </c>
      <c r="H14" s="18"/>
      <c r="I14" s="25">
        <f t="shared" si="5"/>
        <v>0.4153558221835621</v>
      </c>
      <c r="J14" s="25">
        <f t="shared" si="5"/>
        <v>0.38925154073593676</v>
      </c>
      <c r="K14" s="18"/>
      <c r="L14" s="25">
        <f t="shared" si="2"/>
        <v>1.415355822183562</v>
      </c>
      <c r="M14" s="25">
        <f t="shared" si="3"/>
        <v>1.3892515407359367</v>
      </c>
      <c r="O14" s="22">
        <f>B14/$B$18</f>
        <v>2.6736536881328928E-2</v>
      </c>
      <c r="P14" s="22">
        <f>C14/$C$18</f>
        <v>3.3531832576917185E-2</v>
      </c>
      <c r="Q14" s="22">
        <f>D14/$D$18</f>
        <v>3.2202948891440854E-2</v>
      </c>
    </row>
    <row r="15" spans="1:17" x14ac:dyDescent="0.35">
      <c r="A15" s="14" t="s">
        <v>66</v>
      </c>
      <c r="B15" s="3">
        <f>SUM(B11:B14)</f>
        <v>12247073.73</v>
      </c>
      <c r="C15" s="3">
        <f>SUM(C11:C14)</f>
        <v>10316218.91</v>
      </c>
      <c r="D15" s="3">
        <f>SUM(D13+D14)</f>
        <v>19686063.73</v>
      </c>
      <c r="F15" s="20">
        <f t="shared" si="4"/>
        <v>-1930854.8200000003</v>
      </c>
      <c r="G15" s="20">
        <f t="shared" si="4"/>
        <v>9369844.8200000003</v>
      </c>
      <c r="H15" s="18"/>
      <c r="I15" s="21">
        <f t="shared" si="5"/>
        <v>-0.15765846295758359</v>
      </c>
      <c r="J15" s="21">
        <f t="shared" si="5"/>
        <v>0.90826347344348868</v>
      </c>
      <c r="K15" s="18"/>
      <c r="L15" s="21">
        <f t="shared" si="2"/>
        <v>0.84234153704241643</v>
      </c>
      <c r="M15" s="21">
        <f t="shared" si="3"/>
        <v>1.9082634734434887</v>
      </c>
      <c r="O15" s="22">
        <f>B15/$B$18</f>
        <v>0.10364131466825791</v>
      </c>
      <c r="P15" s="22">
        <f>C15/$C$18</f>
        <v>7.7358426961478544E-2</v>
      </c>
      <c r="Q15" s="22">
        <f>D15/$D$18</f>
        <v>0.10204775010474415</v>
      </c>
    </row>
    <row r="16" spans="1:17" x14ac:dyDescent="0.35">
      <c r="A16" s="2"/>
      <c r="F16" s="18"/>
      <c r="G16" s="18"/>
      <c r="H16" s="18"/>
      <c r="I16" s="23"/>
      <c r="J16" s="23"/>
      <c r="K16" s="18"/>
      <c r="L16" s="23"/>
      <c r="M16" s="23"/>
      <c r="O16" s="19"/>
      <c r="P16" s="19"/>
      <c r="Q16" s="19"/>
    </row>
    <row r="17" spans="1:18" x14ac:dyDescent="0.35">
      <c r="B17" s="123">
        <v>2021</v>
      </c>
      <c r="C17" s="124">
        <v>2022</v>
      </c>
      <c r="D17" s="125">
        <v>2023</v>
      </c>
      <c r="F17" s="18"/>
      <c r="G17" s="18"/>
      <c r="H17" s="18"/>
      <c r="I17" s="23"/>
      <c r="J17" s="23"/>
      <c r="K17" s="18"/>
      <c r="L17" s="23"/>
      <c r="M17" s="23"/>
    </row>
    <row r="18" spans="1:18" ht="15.5" x14ac:dyDescent="0.35">
      <c r="A18" s="12" t="s">
        <v>67</v>
      </c>
      <c r="B18" s="8">
        <f>SUM(B8,B15)</f>
        <v>118167873.2</v>
      </c>
      <c r="C18" s="8">
        <f>SUM(C8,C15)</f>
        <v>133356110.19</v>
      </c>
      <c r="D18" s="13">
        <f>SUM(D8,D15)</f>
        <v>192910316.09999999</v>
      </c>
      <c r="F18" s="154" t="s">
        <v>68</v>
      </c>
      <c r="G18" s="154"/>
    </row>
    <row r="19" spans="1:18" x14ac:dyDescent="0.35">
      <c r="F19" s="154"/>
      <c r="G19" s="154"/>
    </row>
    <row r="20" spans="1:18" x14ac:dyDescent="0.35">
      <c r="A20" s="3" t="s">
        <v>69</v>
      </c>
      <c r="B20" s="123">
        <v>2021</v>
      </c>
      <c r="C20" s="124">
        <v>2022</v>
      </c>
      <c r="D20" s="125">
        <v>2023</v>
      </c>
      <c r="F20" s="154"/>
      <c r="G20" s="154"/>
    </row>
    <row r="21" spans="1:18" x14ac:dyDescent="0.35">
      <c r="A21" s="3" t="s">
        <v>12</v>
      </c>
      <c r="B21" s="20" t="s">
        <v>31</v>
      </c>
      <c r="C21" s="20">
        <f>C18-B18</f>
        <v>15188236.989999995</v>
      </c>
      <c r="D21" s="20">
        <f>D18-C18</f>
        <v>59554205.909999996</v>
      </c>
      <c r="F21" s="154"/>
      <c r="G21" s="154"/>
      <c r="O21" s="154" t="s">
        <v>70</v>
      </c>
      <c r="P21" s="154"/>
      <c r="Q21" s="154"/>
      <c r="R21" s="154"/>
    </row>
    <row r="22" spans="1:18" ht="15" customHeight="1" x14ac:dyDescent="0.35">
      <c r="A22" s="3" t="s">
        <v>13</v>
      </c>
      <c r="B22" s="20" t="s">
        <v>31</v>
      </c>
      <c r="C22" s="21">
        <f>C21/C18</f>
        <v>0.11389232160686491</v>
      </c>
      <c r="D22" s="21">
        <f>D21/D18</f>
        <v>0.30871446957314896</v>
      </c>
      <c r="F22" s="154"/>
      <c r="G22" s="154"/>
      <c r="O22" s="154"/>
      <c r="P22" s="154"/>
      <c r="Q22" s="154"/>
      <c r="R22" s="154"/>
    </row>
    <row r="23" spans="1:18" x14ac:dyDescent="0.35">
      <c r="A23" s="3" t="s">
        <v>32</v>
      </c>
      <c r="B23" s="20" t="s">
        <v>31</v>
      </c>
      <c r="C23" s="21">
        <f>C18/B18</f>
        <v>1.1285310175997989</v>
      </c>
      <c r="D23" s="21">
        <f>D18/C18</f>
        <v>1.4465802566162866</v>
      </c>
      <c r="O23" s="154"/>
      <c r="P23" s="154"/>
      <c r="Q23" s="154"/>
      <c r="R23" s="154"/>
    </row>
    <row r="24" spans="1:18" x14ac:dyDescent="0.35">
      <c r="B24" s="1"/>
      <c r="O24" s="154"/>
      <c r="P24" s="154"/>
      <c r="Q24" s="154"/>
      <c r="R24" s="154"/>
    </row>
    <row r="25" spans="1:18" x14ac:dyDescent="0.35">
      <c r="A25" s="17" t="s">
        <v>71</v>
      </c>
      <c r="B25" s="128">
        <v>2021</v>
      </c>
      <c r="C25" s="127">
        <v>2022</v>
      </c>
      <c r="D25" s="126">
        <v>2023</v>
      </c>
      <c r="O25" s="154"/>
      <c r="P25" s="154"/>
      <c r="Q25" s="154"/>
      <c r="R25" s="154"/>
    </row>
    <row r="26" spans="1:18" x14ac:dyDescent="0.35">
      <c r="A26" s="3" t="s">
        <v>72</v>
      </c>
      <c r="B26" s="26">
        <f>B8/B18</f>
        <v>0.89635868533174201</v>
      </c>
      <c r="C26" s="26">
        <f t="shared" ref="C26:D26" si="6">C8/C18</f>
        <v>0.92264157303852146</v>
      </c>
      <c r="D26" s="26">
        <f t="shared" si="6"/>
        <v>0.89795224989525591</v>
      </c>
      <c r="F26" s="154" t="s">
        <v>73</v>
      </c>
      <c r="G26" s="154"/>
      <c r="O26" s="154"/>
      <c r="P26" s="154"/>
      <c r="Q26" s="154"/>
      <c r="R26" s="154"/>
    </row>
    <row r="27" spans="1:18" x14ac:dyDescent="0.35">
      <c r="A27" s="28" t="s">
        <v>74</v>
      </c>
      <c r="B27" s="30">
        <f>B15/B18</f>
        <v>0.10364131466825791</v>
      </c>
      <c r="C27" s="30">
        <f>C15/C18</f>
        <v>7.7358426961478544E-2</v>
      </c>
      <c r="D27" s="30">
        <f>D15/D18</f>
        <v>0.10204775010474415</v>
      </c>
      <c r="F27" s="154"/>
      <c r="G27" s="154"/>
    </row>
    <row r="28" spans="1:18" x14ac:dyDescent="0.35">
      <c r="A28" s="3" t="s">
        <v>75</v>
      </c>
      <c r="B28" s="26">
        <f>B8/B18</f>
        <v>0.89635868533174201</v>
      </c>
      <c r="C28" s="26">
        <f t="shared" ref="C28:D28" si="7">C8/C18</f>
        <v>0.92264157303852146</v>
      </c>
      <c r="D28" s="26">
        <f t="shared" si="7"/>
        <v>0.89795224989525591</v>
      </c>
      <c r="F28" s="154"/>
      <c r="G28" s="154"/>
    </row>
    <row r="29" spans="1:18" x14ac:dyDescent="0.35">
      <c r="A29" s="3" t="s">
        <v>76</v>
      </c>
      <c r="B29" s="26">
        <f>B15/B18</f>
        <v>0.10364131466825791</v>
      </c>
      <c r="C29" s="26">
        <f>C15/C18</f>
        <v>7.7358426961478544E-2</v>
      </c>
      <c r="D29" s="26">
        <f>D15/D18</f>
        <v>0.10204775010474415</v>
      </c>
      <c r="F29" s="154"/>
      <c r="G29" s="154"/>
    </row>
    <row r="30" spans="1:18" x14ac:dyDescent="0.35">
      <c r="A30" s="3" t="s">
        <v>77</v>
      </c>
      <c r="B30" s="26">
        <f>(B8+B12)/B18</f>
        <v>0.89635868533174201</v>
      </c>
      <c r="C30" s="26">
        <f>(C8+C12)/C18</f>
        <v>0.92264157303852146</v>
      </c>
      <c r="D30" s="26">
        <f>(D8+D12)/D18</f>
        <v>0.89795224989525591</v>
      </c>
      <c r="F30" s="154"/>
      <c r="G30" s="154"/>
    </row>
    <row r="31" spans="1:18" x14ac:dyDescent="0.35">
      <c r="A31" s="3" t="s">
        <v>78</v>
      </c>
      <c r="B31" s="26">
        <f>B11/B18</f>
        <v>1.4292378751215434E-6</v>
      </c>
      <c r="C31" s="26">
        <f>C11/C18</f>
        <v>6.8221845905956987E-6</v>
      </c>
      <c r="D31" s="26">
        <f>D11/D18</f>
        <v>0</v>
      </c>
      <c r="F31" s="154"/>
      <c r="G31" s="154"/>
    </row>
    <row r="32" spans="1:18" x14ac:dyDescent="0.35">
      <c r="A32" s="3" t="s">
        <v>79</v>
      </c>
      <c r="B32" s="26">
        <f>B12/B18</f>
        <v>0</v>
      </c>
      <c r="C32" s="26">
        <f>C12/C18</f>
        <v>0</v>
      </c>
      <c r="D32" s="26">
        <f>D12/D18</f>
        <v>0</v>
      </c>
      <c r="F32" s="154"/>
      <c r="G32" s="154"/>
    </row>
    <row r="33" spans="1:7" x14ac:dyDescent="0.35">
      <c r="A33" s="3" t="s">
        <v>80</v>
      </c>
      <c r="B33" s="22">
        <f>B13/B18</f>
        <v>7.6903348549053854E-2</v>
      </c>
      <c r="C33" s="22">
        <f>C13/C18</f>
        <v>4.3819772199970769E-2</v>
      </c>
      <c r="D33" s="22">
        <f>D13/D18</f>
        <v>6.984480121330329E-2</v>
      </c>
      <c r="F33" s="154"/>
      <c r="G33" s="154"/>
    </row>
    <row r="34" spans="1:7" x14ac:dyDescent="0.35">
      <c r="A34" s="3" t="s">
        <v>81</v>
      </c>
      <c r="B34" s="22">
        <f>B14/B18</f>
        <v>2.6736536881328928E-2</v>
      </c>
      <c r="C34" s="22">
        <f>C14/C18</f>
        <v>3.3531832576917185E-2</v>
      </c>
      <c r="D34" s="22">
        <f>D14/D18</f>
        <v>3.2202948891440854E-2</v>
      </c>
    </row>
    <row r="36" spans="1:7" x14ac:dyDescent="0.35">
      <c r="A36" s="17" t="s">
        <v>82</v>
      </c>
      <c r="B36" s="3">
        <f>B8/B15</f>
        <v>8.6486618603871168</v>
      </c>
      <c r="C36" s="3">
        <f>C8/C15</f>
        <v>11.926839896808666</v>
      </c>
      <c r="D36" s="3">
        <f>D8/D15</f>
        <v>8.7993341251872508</v>
      </c>
      <c r="F36" t="s">
        <v>83</v>
      </c>
    </row>
    <row r="41" spans="1:7" x14ac:dyDescent="0.35">
      <c r="A41" t="s">
        <v>84</v>
      </c>
      <c r="B41">
        <f>SUM(B11:B13)</f>
        <v>9087674.0300000012</v>
      </c>
      <c r="C41">
        <f>SUM(C11:C13)</f>
        <v>5844544.1500000004</v>
      </c>
      <c r="D41">
        <f>SUM(D11:D13)</f>
        <v>13473782.68</v>
      </c>
    </row>
    <row r="43" spans="1:7" ht="43.5" x14ac:dyDescent="0.35">
      <c r="A43" s="36" t="s">
        <v>85</v>
      </c>
    </row>
  </sheetData>
  <mergeCells count="7">
    <mergeCell ref="O21:R26"/>
    <mergeCell ref="F18:G22"/>
    <mergeCell ref="F26:G33"/>
    <mergeCell ref="L2:M2"/>
    <mergeCell ref="I2:J2"/>
    <mergeCell ref="F2:G2"/>
    <mergeCell ref="O2:Q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95D5D-54D9-441C-94B0-C3F6F6256A81}">
  <dimension ref="A2:M40"/>
  <sheetViews>
    <sheetView topLeftCell="A8" workbookViewId="0">
      <selection activeCell="A3" sqref="A3"/>
    </sheetView>
  </sheetViews>
  <sheetFormatPr defaultRowHeight="14.5" x14ac:dyDescent="0.35"/>
  <cols>
    <col min="1" max="1" width="66.6328125" bestFit="1" customWidth="1"/>
    <col min="2" max="2" width="21.453125" customWidth="1"/>
    <col min="3" max="4" width="12.54296875" bestFit="1" customWidth="1"/>
    <col min="5" max="5" width="25.54296875" customWidth="1"/>
    <col min="6" max="6" width="34.54296875" style="36" customWidth="1"/>
    <col min="7" max="7" width="14" customWidth="1"/>
    <col min="8" max="8" width="20.08984375" customWidth="1"/>
  </cols>
  <sheetData>
    <row r="2" spans="1:13" x14ac:dyDescent="0.35">
      <c r="E2" s="160" t="s">
        <v>86</v>
      </c>
      <c r="F2" s="160"/>
      <c r="G2" s="161" t="s">
        <v>87</v>
      </c>
      <c r="H2" s="162"/>
      <c r="K2" s="163"/>
      <c r="L2" s="163"/>
      <c r="M2" s="163"/>
    </row>
    <row r="3" spans="1:13" ht="32.25" customHeight="1" x14ac:dyDescent="0.35">
      <c r="A3" s="110" t="s">
        <v>88</v>
      </c>
      <c r="B3" s="97">
        <v>2021</v>
      </c>
      <c r="C3" s="98">
        <v>2022</v>
      </c>
      <c r="D3" s="100">
        <v>2023</v>
      </c>
      <c r="E3" s="158" t="s">
        <v>89</v>
      </c>
      <c r="F3" s="158"/>
      <c r="G3" s="101" t="s">
        <v>90</v>
      </c>
      <c r="H3" s="99" t="s">
        <v>91</v>
      </c>
    </row>
    <row r="4" spans="1:13" ht="15" customHeight="1" x14ac:dyDescent="0.35">
      <c r="A4" s="31" t="s">
        <v>92</v>
      </c>
      <c r="B4" s="3">
        <v>179010471.47</v>
      </c>
      <c r="C4" s="4">
        <v>222514668.68000001</v>
      </c>
      <c r="D4" s="4">
        <v>315722299</v>
      </c>
      <c r="E4" s="157" t="s">
        <v>93</v>
      </c>
      <c r="F4" s="157"/>
      <c r="G4" s="102">
        <f t="shared" ref="G4:G16" si="0">(C4-B4)/B4</f>
        <v>0.24302599089735813</v>
      </c>
      <c r="H4" s="22">
        <f t="shared" ref="H4:H16" si="1">(D4-C4)/C4</f>
        <v>0.41888308250833828</v>
      </c>
    </row>
    <row r="5" spans="1:13" x14ac:dyDescent="0.35">
      <c r="A5" s="32" t="s">
        <v>94</v>
      </c>
      <c r="B5" s="32">
        <v>25514510.489999998</v>
      </c>
      <c r="C5" s="34">
        <v>33003692.469999999</v>
      </c>
      <c r="D5" s="34">
        <v>47255131.950000003</v>
      </c>
      <c r="E5" s="157"/>
      <c r="F5" s="157"/>
      <c r="G5" s="102">
        <f t="shared" si="0"/>
        <v>0.29352638307269369</v>
      </c>
      <c r="H5" s="22">
        <f t="shared" si="1"/>
        <v>0.43181348550482374</v>
      </c>
    </row>
    <row r="6" spans="1:13" ht="57.75" customHeight="1" x14ac:dyDescent="0.35">
      <c r="A6" s="87" t="s">
        <v>95</v>
      </c>
      <c r="B6" s="87">
        <f>B4-B5</f>
        <v>153495960.97999999</v>
      </c>
      <c r="C6" s="88">
        <f>C4-C5</f>
        <v>189510976.21000001</v>
      </c>
      <c r="D6" s="88">
        <f>D4-D5</f>
        <v>268467167.05000001</v>
      </c>
      <c r="E6" s="157"/>
      <c r="F6" s="157"/>
      <c r="G6" s="103">
        <f t="shared" si="0"/>
        <v>0.23463168020878838</v>
      </c>
      <c r="H6" s="90">
        <f t="shared" si="1"/>
        <v>0.41663122853901319</v>
      </c>
    </row>
    <row r="7" spans="1:13" ht="15" customHeight="1" x14ac:dyDescent="0.35">
      <c r="A7" s="32" t="s">
        <v>96</v>
      </c>
      <c r="B7" s="32">
        <v>31939404.050000001</v>
      </c>
      <c r="C7" s="34">
        <v>44530140.659999996</v>
      </c>
      <c r="D7" s="34">
        <v>61005242.009999998</v>
      </c>
      <c r="E7" s="157" t="s">
        <v>97</v>
      </c>
      <c r="F7" s="157"/>
      <c r="G7" s="102">
        <f t="shared" si="0"/>
        <v>0.39420699867441628</v>
      </c>
      <c r="H7" s="22">
        <f t="shared" si="1"/>
        <v>0.3699764048757892</v>
      </c>
    </row>
    <row r="8" spans="1:13" x14ac:dyDescent="0.35">
      <c r="A8" s="32" t="s">
        <v>98</v>
      </c>
      <c r="B8" s="32">
        <v>12349171.76</v>
      </c>
      <c r="C8" s="34">
        <v>17250665.870000001</v>
      </c>
      <c r="D8" s="34">
        <v>23599584.82</v>
      </c>
      <c r="E8" s="157"/>
      <c r="F8" s="157"/>
      <c r="G8" s="102">
        <f t="shared" si="0"/>
        <v>0.39690873244441788</v>
      </c>
      <c r="H8" s="22">
        <f t="shared" si="1"/>
        <v>0.36803906572911893</v>
      </c>
    </row>
    <row r="9" spans="1:13" ht="47.25" customHeight="1" x14ac:dyDescent="0.35">
      <c r="A9" s="87" t="s">
        <v>99</v>
      </c>
      <c r="B9" s="87">
        <f>B6-B7-B8</f>
        <v>109207385.16999999</v>
      </c>
      <c r="C9" s="88">
        <f>C6-C7-C8</f>
        <v>127730169.68000001</v>
      </c>
      <c r="D9" s="88">
        <f>D6-D7-D8</f>
        <v>183862340.22000003</v>
      </c>
      <c r="E9" s="157"/>
      <c r="F9" s="157"/>
      <c r="G9" s="103">
        <f t="shared" si="0"/>
        <v>0.16961109801471883</v>
      </c>
      <c r="H9" s="90">
        <f t="shared" si="1"/>
        <v>0.43945898357942287</v>
      </c>
    </row>
    <row r="10" spans="1:13" x14ac:dyDescent="0.35">
      <c r="A10" s="32" t="s">
        <v>100</v>
      </c>
      <c r="B10" s="32">
        <v>30213.98</v>
      </c>
      <c r="C10" s="34">
        <v>121214.05</v>
      </c>
      <c r="D10" s="34">
        <v>177181.03</v>
      </c>
      <c r="E10" s="157" t="s">
        <v>101</v>
      </c>
      <c r="F10" s="157"/>
      <c r="G10" s="102">
        <f t="shared" si="0"/>
        <v>3.0118531222963676</v>
      </c>
      <c r="H10" s="22">
        <f t="shared" si="1"/>
        <v>0.46172023787671473</v>
      </c>
    </row>
    <row r="11" spans="1:13" x14ac:dyDescent="0.35">
      <c r="A11" s="32" t="s">
        <v>102</v>
      </c>
      <c r="B11" s="32">
        <v>116212.59</v>
      </c>
      <c r="C11" s="34">
        <v>1110658.31</v>
      </c>
      <c r="D11" s="34">
        <v>93326.19</v>
      </c>
      <c r="E11" s="157"/>
      <c r="F11" s="157"/>
      <c r="G11" s="102">
        <f t="shared" si="0"/>
        <v>8.5571255231468477</v>
      </c>
      <c r="H11" s="22">
        <f t="shared" si="1"/>
        <v>-0.91597218590117069</v>
      </c>
    </row>
    <row r="12" spans="1:13" ht="65.25" customHeight="1" x14ac:dyDescent="0.35">
      <c r="A12" s="87" t="s">
        <v>103</v>
      </c>
      <c r="B12" s="89">
        <f>B9+B10-B11</f>
        <v>109121386.55999999</v>
      </c>
      <c r="C12" s="88">
        <f>C9+C10-C11</f>
        <v>126740725.42</v>
      </c>
      <c r="D12" s="88">
        <f>D9+D10-D11</f>
        <v>183946195.06000003</v>
      </c>
      <c r="E12" s="157"/>
      <c r="F12" s="157"/>
      <c r="G12" s="103">
        <f t="shared" si="0"/>
        <v>0.16146549650294342</v>
      </c>
      <c r="H12" s="90">
        <f t="shared" si="1"/>
        <v>0.45135823114811419</v>
      </c>
    </row>
    <row r="13" spans="1:13" x14ac:dyDescent="0.35">
      <c r="A13" s="32" t="s">
        <v>104</v>
      </c>
      <c r="B13" s="32">
        <v>4734.22</v>
      </c>
      <c r="C13" s="34">
        <v>752460.26</v>
      </c>
      <c r="D13" s="34">
        <v>600436.76</v>
      </c>
      <c r="E13" s="157" t="s">
        <v>105</v>
      </c>
      <c r="F13" s="157"/>
      <c r="G13" s="102">
        <f t="shared" si="0"/>
        <v>157.94070406529482</v>
      </c>
      <c r="H13" s="22">
        <f t="shared" si="1"/>
        <v>-0.20203525432691954</v>
      </c>
    </row>
    <row r="14" spans="1:13" x14ac:dyDescent="0.35">
      <c r="A14" s="32" t="s">
        <v>106</v>
      </c>
      <c r="B14" s="32">
        <v>2405768.59</v>
      </c>
      <c r="C14" s="34">
        <v>5.75</v>
      </c>
      <c r="D14" s="34">
        <v>104685.53</v>
      </c>
      <c r="E14" s="157"/>
      <c r="F14" s="157"/>
      <c r="G14" s="102">
        <f t="shared" si="0"/>
        <v>-0.99999760991143372</v>
      </c>
      <c r="H14" s="22">
        <f t="shared" si="1"/>
        <v>18205.179130434783</v>
      </c>
    </row>
    <row r="15" spans="1:13" ht="34.5" customHeight="1" x14ac:dyDescent="0.35">
      <c r="A15" s="87" t="s">
        <v>107</v>
      </c>
      <c r="B15" s="87">
        <f>B12+B13-B14</f>
        <v>106720352.18999998</v>
      </c>
      <c r="C15" s="88">
        <f>C12+C13-C14</f>
        <v>127493179.93000001</v>
      </c>
      <c r="D15" s="88">
        <f>D12+D13-D14</f>
        <v>184441946.29000002</v>
      </c>
      <c r="E15" s="157"/>
      <c r="F15" s="157"/>
      <c r="G15" s="103">
        <f t="shared" si="0"/>
        <v>0.19464729373284903</v>
      </c>
      <c r="H15" s="90">
        <f t="shared" si="1"/>
        <v>0.44668088435214864</v>
      </c>
    </row>
    <row r="16" spans="1:13" x14ac:dyDescent="0.35">
      <c r="A16" s="32" t="s">
        <v>108</v>
      </c>
      <c r="B16" s="31">
        <v>6944444.3300000001</v>
      </c>
      <c r="C16" s="34">
        <v>8919088.1199999992</v>
      </c>
      <c r="D16" s="34">
        <v>12717585.199999999</v>
      </c>
      <c r="E16" s="157" t="s">
        <v>109</v>
      </c>
      <c r="F16" s="157"/>
      <c r="G16" s="102">
        <f t="shared" si="0"/>
        <v>0.28434871044606663</v>
      </c>
      <c r="H16" s="22">
        <f t="shared" si="1"/>
        <v>0.42588401738988541</v>
      </c>
    </row>
    <row r="17" spans="1:8" x14ac:dyDescent="0.35">
      <c r="A17" s="33" t="s">
        <v>110</v>
      </c>
      <c r="B17" s="32">
        <v>0</v>
      </c>
      <c r="C17" s="34">
        <v>0</v>
      </c>
      <c r="D17" s="34">
        <v>0</v>
      </c>
      <c r="E17" s="157"/>
      <c r="F17" s="157"/>
      <c r="G17" s="102"/>
      <c r="H17" s="22"/>
    </row>
    <row r="18" spans="1:8" ht="27.75" customHeight="1" x14ac:dyDescent="0.35">
      <c r="A18" s="87" t="s">
        <v>111</v>
      </c>
      <c r="B18" s="87">
        <f>B15-B16-B17</f>
        <v>99775907.859999985</v>
      </c>
      <c r="C18" s="88">
        <f>C15-C16-C17</f>
        <v>118574091.81</v>
      </c>
      <c r="D18" s="88">
        <f>D15-D16-D17</f>
        <v>171724361.09000003</v>
      </c>
      <c r="E18" s="157"/>
      <c r="F18" s="157"/>
      <c r="G18" s="103">
        <f>(C18-B18)/B18</f>
        <v>0.18840403814091661</v>
      </c>
      <c r="H18" s="90">
        <f>(D18-C18)/C18</f>
        <v>0.44824521502696069</v>
      </c>
    </row>
    <row r="22" spans="1:8" x14ac:dyDescent="0.35">
      <c r="A22" s="91" t="s">
        <v>112</v>
      </c>
      <c r="B22" s="92">
        <f t="shared" ref="B22:B36" si="2">B4/$B$4</f>
        <v>1</v>
      </c>
      <c r="C22" s="92">
        <f t="shared" ref="C22:C36" si="3">C4/$C$4</f>
        <v>1</v>
      </c>
      <c r="D22" s="92">
        <f t="shared" ref="D22:D36" si="4">D4/$D$4</f>
        <v>1</v>
      </c>
    </row>
    <row r="23" spans="1:8" ht="48.75" customHeight="1" x14ac:dyDescent="0.35">
      <c r="A23" s="3" t="s">
        <v>113</v>
      </c>
      <c r="B23" s="95">
        <f t="shared" si="2"/>
        <v>0.14253082671912812</v>
      </c>
      <c r="C23" s="95">
        <f t="shared" si="3"/>
        <v>0.14832142377751667</v>
      </c>
      <c r="D23" s="104">
        <f t="shared" si="4"/>
        <v>0.14967308960967626</v>
      </c>
      <c r="E23" s="159" t="s">
        <v>114</v>
      </c>
      <c r="F23" s="157"/>
    </row>
    <row r="24" spans="1:8" ht="34.5" customHeight="1" x14ac:dyDescent="0.35">
      <c r="A24" s="91" t="s">
        <v>115</v>
      </c>
      <c r="B24" s="92">
        <f t="shared" si="2"/>
        <v>0.8574691732808718</v>
      </c>
      <c r="C24" s="92">
        <f t="shared" si="3"/>
        <v>0.85167857622248333</v>
      </c>
      <c r="D24" s="105">
        <f t="shared" si="4"/>
        <v>0.85032691039032382</v>
      </c>
      <c r="E24" s="159" t="s">
        <v>116</v>
      </c>
      <c r="F24" s="159"/>
    </row>
    <row r="25" spans="1:8" x14ac:dyDescent="0.35">
      <c r="A25" s="3" t="s">
        <v>117</v>
      </c>
      <c r="B25" s="95">
        <f t="shared" si="2"/>
        <v>0.17842198720398689</v>
      </c>
      <c r="C25" s="95">
        <f t="shared" si="3"/>
        <v>0.2001222702492442</v>
      </c>
      <c r="D25" s="104">
        <f t="shared" si="4"/>
        <v>0.19322436902057399</v>
      </c>
      <c r="E25" s="157" t="s">
        <v>118</v>
      </c>
      <c r="F25" s="157"/>
    </row>
    <row r="26" spans="1:8" ht="33.75" customHeight="1" x14ac:dyDescent="0.35">
      <c r="A26" s="3" t="s">
        <v>119</v>
      </c>
      <c r="B26" s="95">
        <f t="shared" si="2"/>
        <v>6.8985750713860178E-2</v>
      </c>
      <c r="C26" s="95">
        <f t="shared" si="3"/>
        <v>7.7525971534075852E-2</v>
      </c>
      <c r="D26" s="104">
        <f t="shared" si="4"/>
        <v>7.4747918961530171E-2</v>
      </c>
      <c r="E26" s="157"/>
      <c r="F26" s="157"/>
    </row>
    <row r="27" spans="1:8" ht="30" customHeight="1" x14ac:dyDescent="0.35">
      <c r="A27" s="91" t="s">
        <v>120</v>
      </c>
      <c r="B27" s="92">
        <f t="shared" si="2"/>
        <v>0.61006143536302471</v>
      </c>
      <c r="C27" s="92">
        <f t="shared" si="3"/>
        <v>0.57403033443916329</v>
      </c>
      <c r="D27" s="105">
        <f t="shared" si="4"/>
        <v>0.58235462240821967</v>
      </c>
      <c r="E27" s="157" t="s">
        <v>121</v>
      </c>
      <c r="F27" s="157"/>
    </row>
    <row r="28" spans="1:8" ht="42" customHeight="1" x14ac:dyDescent="0.35">
      <c r="A28" s="32" t="s">
        <v>122</v>
      </c>
      <c r="B28" s="35">
        <f t="shared" si="2"/>
        <v>1.6878331056216172E-4</v>
      </c>
      <c r="C28" s="35">
        <f t="shared" si="3"/>
        <v>5.4474633388920007E-4</v>
      </c>
      <c r="D28" s="106">
        <f t="shared" si="4"/>
        <v>5.6119263847119016E-4</v>
      </c>
      <c r="E28" s="157" t="s">
        <v>123</v>
      </c>
      <c r="F28" s="157"/>
    </row>
    <row r="29" spans="1:8" s="36" customFormat="1" ht="65.25" customHeight="1" x14ac:dyDescent="0.35">
      <c r="A29" s="42" t="s">
        <v>124</v>
      </c>
      <c r="B29" s="96">
        <f t="shared" si="2"/>
        <v>6.4919436860695504E-4</v>
      </c>
      <c r="C29" s="96">
        <f t="shared" si="3"/>
        <v>4.9913936757007508E-3</v>
      </c>
      <c r="D29" s="107">
        <f t="shared" si="4"/>
        <v>2.9559581409230773E-4</v>
      </c>
      <c r="E29" s="157" t="s">
        <v>125</v>
      </c>
      <c r="F29" s="157"/>
    </row>
    <row r="30" spans="1:8" s="36" customFormat="1" ht="32.25" customHeight="1" x14ac:dyDescent="0.35">
      <c r="A30" s="93" t="s">
        <v>126</v>
      </c>
      <c r="B30" s="94">
        <f t="shared" si="2"/>
        <v>0.60958102430497996</v>
      </c>
      <c r="C30" s="94">
        <f t="shared" si="3"/>
        <v>0.56958368709735163</v>
      </c>
      <c r="D30" s="108">
        <f t="shared" si="4"/>
        <v>0.58262021923259855</v>
      </c>
      <c r="E30" s="157" t="s">
        <v>127</v>
      </c>
      <c r="F30" s="157"/>
    </row>
    <row r="31" spans="1:8" ht="30" customHeight="1" x14ac:dyDescent="0.35">
      <c r="A31" s="3" t="s">
        <v>128</v>
      </c>
      <c r="B31" s="22">
        <f t="shared" si="2"/>
        <v>2.644660930236921E-5</v>
      </c>
      <c r="C31" s="22">
        <f t="shared" si="3"/>
        <v>3.381620926223604E-3</v>
      </c>
      <c r="D31" s="109">
        <f t="shared" si="4"/>
        <v>1.9017876212791673E-3</v>
      </c>
      <c r="E31" s="157" t="s">
        <v>129</v>
      </c>
      <c r="F31" s="157"/>
    </row>
    <row r="32" spans="1:8" ht="44.25" customHeight="1" x14ac:dyDescent="0.35">
      <c r="A32" s="3" t="s">
        <v>130</v>
      </c>
      <c r="B32" s="95">
        <f t="shared" si="2"/>
        <v>1.343926179426424E-2</v>
      </c>
      <c r="C32" s="95">
        <f t="shared" si="3"/>
        <v>2.584099301906751E-8</v>
      </c>
      <c r="D32" s="104">
        <f t="shared" si="4"/>
        <v>3.3157471085056299E-4</v>
      </c>
      <c r="E32" s="157" t="s">
        <v>131</v>
      </c>
      <c r="F32" s="157"/>
    </row>
    <row r="33" spans="1:10" ht="42.75" customHeight="1" x14ac:dyDescent="0.35">
      <c r="A33" s="91" t="s">
        <v>132</v>
      </c>
      <c r="B33" s="92">
        <f t="shared" si="2"/>
        <v>0.596168209120018</v>
      </c>
      <c r="C33" s="92">
        <f t="shared" si="3"/>
        <v>0.57296528218258225</v>
      </c>
      <c r="D33" s="105">
        <f t="shared" si="4"/>
        <v>0.58419043214302713</v>
      </c>
      <c r="E33" s="157" t="s">
        <v>133</v>
      </c>
      <c r="F33" s="157"/>
      <c r="G33" s="36"/>
      <c r="H33" s="36"/>
      <c r="I33" s="36"/>
      <c r="J33" s="36"/>
    </row>
    <row r="34" spans="1:10" x14ac:dyDescent="0.35">
      <c r="A34" s="3" t="s">
        <v>134</v>
      </c>
      <c r="B34" s="95">
        <f t="shared" si="2"/>
        <v>3.8793508966115456E-2</v>
      </c>
      <c r="C34" s="95">
        <f t="shared" si="3"/>
        <v>4.0083146755716163E-2</v>
      </c>
      <c r="D34" s="104">
        <f t="shared" si="4"/>
        <v>4.0280921684280525E-2</v>
      </c>
      <c r="E34" s="164"/>
      <c r="F34" s="165"/>
      <c r="G34" s="36"/>
      <c r="H34" s="36"/>
      <c r="I34" s="36"/>
      <c r="J34" s="36"/>
    </row>
    <row r="35" spans="1:10" x14ac:dyDescent="0.35">
      <c r="A35" s="3" t="s">
        <v>135</v>
      </c>
      <c r="B35" s="95">
        <f t="shared" si="2"/>
        <v>0</v>
      </c>
      <c r="C35" s="95">
        <f t="shared" si="3"/>
        <v>0</v>
      </c>
      <c r="D35" s="104">
        <f t="shared" si="4"/>
        <v>0</v>
      </c>
      <c r="E35" s="166"/>
      <c r="F35" s="167"/>
      <c r="G35" s="36"/>
      <c r="H35" s="36"/>
      <c r="I35" s="36"/>
      <c r="J35" s="36"/>
    </row>
    <row r="36" spans="1:10" ht="63" customHeight="1" x14ac:dyDescent="0.35">
      <c r="A36" s="91" t="s">
        <v>58</v>
      </c>
      <c r="B36" s="92">
        <f t="shared" si="2"/>
        <v>0.55737470015390256</v>
      </c>
      <c r="C36" s="92">
        <f t="shared" si="3"/>
        <v>0.53288213542686613</v>
      </c>
      <c r="D36" s="105">
        <f t="shared" si="4"/>
        <v>0.54390951045874669</v>
      </c>
      <c r="E36" s="159" t="s">
        <v>136</v>
      </c>
      <c r="F36" s="159"/>
      <c r="G36" s="36"/>
      <c r="H36" s="36"/>
    </row>
    <row r="37" spans="1:10" x14ac:dyDescent="0.35">
      <c r="G37" s="36"/>
      <c r="H37" s="36"/>
    </row>
    <row r="38" spans="1:10" x14ac:dyDescent="0.35">
      <c r="B38" s="19"/>
      <c r="G38" s="36"/>
      <c r="H38" s="36"/>
    </row>
    <row r="39" spans="1:10" x14ac:dyDescent="0.35">
      <c r="B39" s="19"/>
      <c r="G39" s="36"/>
      <c r="H39" s="36"/>
    </row>
    <row r="40" spans="1:10" x14ac:dyDescent="0.35">
      <c r="B40" s="19"/>
      <c r="G40" s="36"/>
      <c r="H40" s="36"/>
    </row>
  </sheetData>
  <mergeCells count="21">
    <mergeCell ref="E36:F36"/>
    <mergeCell ref="E29:F29"/>
    <mergeCell ref="E23:F23"/>
    <mergeCell ref="E25:F26"/>
    <mergeCell ref="E27:F27"/>
    <mergeCell ref="E28:F28"/>
    <mergeCell ref="E30:F30"/>
    <mergeCell ref="E31:F31"/>
    <mergeCell ref="E32:F32"/>
    <mergeCell ref="E33:F33"/>
    <mergeCell ref="E34:F35"/>
    <mergeCell ref="G2:H2"/>
    <mergeCell ref="K2:M2"/>
    <mergeCell ref="E4:F6"/>
    <mergeCell ref="E7:F9"/>
    <mergeCell ref="E10:F12"/>
    <mergeCell ref="E13:F15"/>
    <mergeCell ref="E16:F18"/>
    <mergeCell ref="E3:F3"/>
    <mergeCell ref="E24:F24"/>
    <mergeCell ref="E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0603-A196-433B-AE7C-26A932F4EDD0}">
  <dimension ref="B2:N56"/>
  <sheetViews>
    <sheetView topLeftCell="A27" workbookViewId="0">
      <selection activeCell="D14" sqref="D14"/>
    </sheetView>
  </sheetViews>
  <sheetFormatPr defaultRowHeight="14.5" x14ac:dyDescent="0.35"/>
  <cols>
    <col min="2" max="2" width="78.54296875" bestFit="1" customWidth="1"/>
    <col min="3" max="3" width="32" bestFit="1" customWidth="1"/>
    <col min="4" max="4" width="32.54296875" bestFit="1" customWidth="1"/>
    <col min="5" max="5" width="38.453125" customWidth="1"/>
    <col min="6" max="6" width="44.90625" customWidth="1"/>
    <col min="7" max="7" width="23.6328125" customWidth="1"/>
    <col min="8" max="8" width="19.08984375" customWidth="1"/>
    <col min="9" max="9" width="17.6328125" bestFit="1" customWidth="1"/>
    <col min="10" max="10" width="17.90625" bestFit="1" customWidth="1"/>
    <col min="11" max="11" width="21.6328125" bestFit="1" customWidth="1"/>
    <col min="12" max="12" width="24.453125" bestFit="1" customWidth="1"/>
  </cols>
  <sheetData>
    <row r="2" spans="2:14" x14ac:dyDescent="0.35">
      <c r="C2" s="61">
        <v>2021</v>
      </c>
      <c r="D2" s="61">
        <v>2022</v>
      </c>
      <c r="E2" s="61">
        <v>2023</v>
      </c>
      <c r="F2" s="113" t="s">
        <v>86</v>
      </c>
      <c r="H2" s="170">
        <v>2021</v>
      </c>
      <c r="I2" s="171"/>
      <c r="J2" s="171"/>
      <c r="K2" s="171"/>
      <c r="L2" s="171"/>
      <c r="M2" s="171"/>
      <c r="N2" s="172"/>
    </row>
    <row r="3" spans="2:14" x14ac:dyDescent="0.35">
      <c r="C3" s="69"/>
      <c r="F3" s="168" t="s">
        <v>137</v>
      </c>
      <c r="H3" s="65" t="s">
        <v>138</v>
      </c>
      <c r="I3" s="66" t="s">
        <v>139</v>
      </c>
      <c r="J3" s="68" t="s">
        <v>140</v>
      </c>
      <c r="K3" s="17" t="s">
        <v>141</v>
      </c>
      <c r="L3" s="3" t="s">
        <v>142</v>
      </c>
      <c r="M3" s="3" t="s">
        <v>143</v>
      </c>
      <c r="N3" s="17" t="s">
        <v>141</v>
      </c>
    </row>
    <row r="4" spans="2:14" x14ac:dyDescent="0.35">
      <c r="B4" s="114" t="s">
        <v>144</v>
      </c>
      <c r="F4" s="168"/>
      <c r="H4" s="3" t="s">
        <v>145</v>
      </c>
      <c r="I4" s="3" t="s">
        <v>31</v>
      </c>
      <c r="J4" s="3" t="s">
        <v>31</v>
      </c>
      <c r="K4" s="17" t="s">
        <v>146</v>
      </c>
      <c r="L4" s="3" t="s">
        <v>145</v>
      </c>
      <c r="M4" s="3" t="s">
        <v>145</v>
      </c>
      <c r="N4" s="17" t="s">
        <v>147</v>
      </c>
    </row>
    <row r="5" spans="2:14" x14ac:dyDescent="0.35">
      <c r="B5" s="82" t="s">
        <v>58</v>
      </c>
      <c r="C5" s="71">
        <v>99775907.859999999</v>
      </c>
      <c r="D5" s="71">
        <v>118574091.81</v>
      </c>
      <c r="E5" s="71">
        <v>171724361.09</v>
      </c>
      <c r="F5" s="168"/>
      <c r="H5" s="170">
        <v>2022</v>
      </c>
      <c r="I5" s="171"/>
      <c r="J5" s="171"/>
      <c r="K5" s="171"/>
      <c r="L5" s="171"/>
      <c r="M5" s="171"/>
      <c r="N5" s="172"/>
    </row>
    <row r="6" spans="2:14" x14ac:dyDescent="0.35">
      <c r="B6" s="82" t="s">
        <v>148</v>
      </c>
      <c r="C6" s="71">
        <v>4742183.78</v>
      </c>
      <c r="D6" s="71">
        <v>-7893142.3200000003</v>
      </c>
      <c r="E6" s="71">
        <v>6872295.04</v>
      </c>
      <c r="F6" s="168"/>
      <c r="H6" s="65" t="s">
        <v>138</v>
      </c>
      <c r="I6" s="66" t="s">
        <v>139</v>
      </c>
      <c r="J6" s="68" t="s">
        <v>140</v>
      </c>
      <c r="K6" s="17" t="s">
        <v>141</v>
      </c>
      <c r="L6" s="3" t="s">
        <v>142</v>
      </c>
      <c r="M6" s="3" t="s">
        <v>143</v>
      </c>
      <c r="N6" s="17" t="s">
        <v>141</v>
      </c>
    </row>
    <row r="7" spans="2:14" x14ac:dyDescent="0.35">
      <c r="B7" s="82" t="s">
        <v>149</v>
      </c>
      <c r="C7" s="71">
        <v>8955723.3499999996</v>
      </c>
      <c r="D7" s="71">
        <v>11197263.76</v>
      </c>
      <c r="E7" s="71">
        <v>13849438.02</v>
      </c>
      <c r="F7" s="168"/>
      <c r="H7" s="3" t="s">
        <v>145</v>
      </c>
      <c r="I7" s="3" t="s">
        <v>31</v>
      </c>
      <c r="J7" s="3" t="s">
        <v>31</v>
      </c>
      <c r="K7" s="17" t="s">
        <v>146</v>
      </c>
      <c r="L7" s="3" t="s">
        <v>145</v>
      </c>
      <c r="M7" s="3" t="s">
        <v>31</v>
      </c>
      <c r="N7" s="17" t="s">
        <v>150</v>
      </c>
    </row>
    <row r="8" spans="2:14" x14ac:dyDescent="0.35">
      <c r="B8" s="83" t="s">
        <v>151</v>
      </c>
      <c r="C8" s="71">
        <v>0</v>
      </c>
      <c r="D8" s="71">
        <v>0</v>
      </c>
      <c r="E8" s="71">
        <v>0</v>
      </c>
      <c r="F8" s="168"/>
      <c r="H8" s="170">
        <v>2023</v>
      </c>
      <c r="I8" s="171"/>
      <c r="J8" s="171"/>
      <c r="K8" s="171"/>
      <c r="L8" s="171"/>
      <c r="M8" s="171"/>
      <c r="N8" s="172"/>
    </row>
    <row r="9" spans="2:14" x14ac:dyDescent="0.35">
      <c r="B9" s="83" t="s">
        <v>152</v>
      </c>
      <c r="C9" s="71">
        <v>0</v>
      </c>
      <c r="D9" s="71">
        <v>0</v>
      </c>
      <c r="E9" s="71">
        <v>0</v>
      </c>
      <c r="F9" s="168"/>
      <c r="H9" s="65" t="s">
        <v>138</v>
      </c>
      <c r="I9" s="66" t="s">
        <v>139</v>
      </c>
      <c r="J9" s="68" t="s">
        <v>140</v>
      </c>
      <c r="K9" s="17" t="s">
        <v>141</v>
      </c>
      <c r="L9" s="3" t="s">
        <v>142</v>
      </c>
      <c r="M9" s="3" t="s">
        <v>143</v>
      </c>
      <c r="N9" s="17" t="s">
        <v>141</v>
      </c>
    </row>
    <row r="10" spans="2:14" x14ac:dyDescent="0.35">
      <c r="B10" s="83" t="s">
        <v>153</v>
      </c>
      <c r="C10" s="71">
        <v>8838.23</v>
      </c>
      <c r="D10" s="71">
        <v>191.19</v>
      </c>
      <c r="E10" s="71">
        <v>2119.44</v>
      </c>
      <c r="F10" s="168"/>
      <c r="H10" s="3" t="s">
        <v>145</v>
      </c>
      <c r="I10" s="3" t="s">
        <v>31</v>
      </c>
      <c r="J10" s="3" t="s">
        <v>31</v>
      </c>
      <c r="K10" s="17" t="s">
        <v>146</v>
      </c>
      <c r="L10" s="3" t="s">
        <v>145</v>
      </c>
      <c r="M10" s="3" t="s">
        <v>145</v>
      </c>
      <c r="N10" s="17" t="s">
        <v>147</v>
      </c>
    </row>
    <row r="11" spans="2:14" x14ac:dyDescent="0.35">
      <c r="B11" s="83" t="s">
        <v>154</v>
      </c>
      <c r="C11" s="71">
        <v>-255.5</v>
      </c>
      <c r="D11" s="71">
        <v>740.89</v>
      </c>
      <c r="E11" s="71">
        <v>-909.78</v>
      </c>
      <c r="F11" s="168"/>
    </row>
    <row r="12" spans="2:14" x14ac:dyDescent="0.35">
      <c r="B12" s="83" t="s">
        <v>155</v>
      </c>
      <c r="C12" s="71">
        <v>-34515.69</v>
      </c>
      <c r="D12" s="71">
        <v>49385.03</v>
      </c>
      <c r="E12" s="71">
        <v>11960.01</v>
      </c>
      <c r="F12" s="168"/>
    </row>
    <row r="13" spans="2:14" x14ac:dyDescent="0.35">
      <c r="B13" s="83" t="s">
        <v>156</v>
      </c>
      <c r="C13" s="71">
        <v>-10687000.199999999</v>
      </c>
      <c r="D13" s="71">
        <v>-16779563.390000001</v>
      </c>
      <c r="E13" s="71">
        <v>-15745803.289999999</v>
      </c>
      <c r="F13" s="168"/>
    </row>
    <row r="14" spans="2:14" x14ac:dyDescent="0.35">
      <c r="B14" s="83" t="s">
        <v>157</v>
      </c>
      <c r="C14" s="71">
        <v>5785941.2999999998</v>
      </c>
      <c r="D14" s="71">
        <v>-3243870.77</v>
      </c>
      <c r="E14" s="71">
        <v>7630148.3099999996</v>
      </c>
      <c r="F14" s="168"/>
    </row>
    <row r="15" spans="2:14" x14ac:dyDescent="0.35">
      <c r="B15" s="83" t="s">
        <v>158</v>
      </c>
      <c r="C15" s="71">
        <v>713452.29</v>
      </c>
      <c r="D15" s="71">
        <v>906374.92</v>
      </c>
      <c r="E15" s="71">
        <v>1125342.33</v>
      </c>
      <c r="F15" s="168"/>
      <c r="I15" s="61">
        <v>2021</v>
      </c>
      <c r="J15" s="62">
        <v>2022</v>
      </c>
      <c r="K15" s="61">
        <v>2023</v>
      </c>
    </row>
    <row r="16" spans="2:14" x14ac:dyDescent="0.35">
      <c r="B16" s="83" t="s">
        <v>159</v>
      </c>
      <c r="C16" s="71">
        <v>0</v>
      </c>
      <c r="D16" s="71">
        <v>-23663.96</v>
      </c>
      <c r="E16" s="71">
        <v>0</v>
      </c>
      <c r="F16" s="168"/>
      <c r="H16" s="65" t="s">
        <v>138</v>
      </c>
      <c r="I16" s="43">
        <v>104518091.64</v>
      </c>
      <c r="J16" s="44">
        <v>110680949.5</v>
      </c>
      <c r="K16" s="44">
        <v>178596656.09999999</v>
      </c>
    </row>
    <row r="17" spans="2:14" x14ac:dyDescent="0.35">
      <c r="B17" s="82"/>
      <c r="C17" s="71"/>
      <c r="D17" s="71"/>
      <c r="E17" s="71"/>
      <c r="F17" s="168"/>
      <c r="H17" s="67" t="s">
        <v>139</v>
      </c>
      <c r="I17" s="44">
        <f>C20-C25</f>
        <v>-13788126.1</v>
      </c>
      <c r="J17" s="45">
        <v>-16845011.5</v>
      </c>
      <c r="K17" s="44">
        <v>-32456690.870000001</v>
      </c>
    </row>
    <row r="18" spans="2:14" ht="12.75" customHeight="1" x14ac:dyDescent="0.35">
      <c r="B18" s="72" t="s">
        <v>160</v>
      </c>
      <c r="C18" s="73">
        <v>104518091.64</v>
      </c>
      <c r="D18" s="73">
        <f>D5+D6</f>
        <v>110680949.49000001</v>
      </c>
      <c r="E18" s="73">
        <f>E5+E6</f>
        <v>178596656.13</v>
      </c>
      <c r="F18" s="168"/>
      <c r="H18" s="68" t="s">
        <v>140</v>
      </c>
      <c r="I18" s="44">
        <v>-71327500</v>
      </c>
      <c r="J18" s="44">
        <v>-101455000</v>
      </c>
      <c r="K18" s="46">
        <v>121540000</v>
      </c>
    </row>
    <row r="19" spans="2:14" ht="26.25" customHeight="1" x14ac:dyDescent="0.35">
      <c r="B19" s="74" t="s">
        <v>161</v>
      </c>
      <c r="C19" s="71"/>
      <c r="D19" s="71"/>
      <c r="E19" s="71"/>
      <c r="F19" s="174" t="s">
        <v>162</v>
      </c>
      <c r="H19" s="63" t="s">
        <v>163</v>
      </c>
      <c r="I19" s="64">
        <v>56509300.759999998</v>
      </c>
      <c r="J19" s="64">
        <v>48890238.740000002</v>
      </c>
      <c r="K19" s="64">
        <v>73490204</v>
      </c>
    </row>
    <row r="20" spans="2:14" x14ac:dyDescent="0.35">
      <c r="B20" s="84" t="s">
        <v>164</v>
      </c>
      <c r="C20" s="71">
        <v>0</v>
      </c>
      <c r="D20" s="75">
        <v>23663.96</v>
      </c>
      <c r="E20" s="71">
        <v>0</v>
      </c>
      <c r="F20" s="174"/>
      <c r="H20" s="63" t="s">
        <v>143</v>
      </c>
      <c r="I20" s="64">
        <v>19402465.539999999</v>
      </c>
      <c r="J20" s="64">
        <v>-7619062.0199999996</v>
      </c>
      <c r="K20" s="64">
        <v>24599965.260000002</v>
      </c>
    </row>
    <row r="21" spans="2:14" x14ac:dyDescent="0.35">
      <c r="B21" s="84" t="s">
        <v>165</v>
      </c>
      <c r="C21" s="71">
        <v>0</v>
      </c>
      <c r="D21" s="75">
        <v>23663.96</v>
      </c>
      <c r="E21" s="71">
        <v>0</v>
      </c>
      <c r="F21" s="174"/>
    </row>
    <row r="22" spans="2:14" x14ac:dyDescent="0.35">
      <c r="B22" s="85" t="s">
        <v>166</v>
      </c>
      <c r="C22" s="71">
        <v>0</v>
      </c>
      <c r="D22" s="75">
        <v>0</v>
      </c>
      <c r="E22" s="71">
        <v>0</v>
      </c>
      <c r="F22" s="174"/>
    </row>
    <row r="23" spans="2:14" x14ac:dyDescent="0.35">
      <c r="B23" s="85" t="s">
        <v>167</v>
      </c>
      <c r="C23" s="71">
        <v>0</v>
      </c>
      <c r="D23" s="75">
        <v>0</v>
      </c>
      <c r="E23" s="71">
        <v>0</v>
      </c>
      <c r="F23" s="174"/>
    </row>
    <row r="24" spans="2:14" x14ac:dyDescent="0.35">
      <c r="B24" s="85" t="s">
        <v>168</v>
      </c>
      <c r="C24" s="71">
        <v>0</v>
      </c>
      <c r="D24" s="75">
        <v>0</v>
      </c>
      <c r="E24" s="71">
        <v>0</v>
      </c>
      <c r="F24" s="174"/>
    </row>
    <row r="25" spans="2:14" x14ac:dyDescent="0.35">
      <c r="B25" s="85" t="s">
        <v>169</v>
      </c>
      <c r="C25" s="71">
        <v>13788126.1</v>
      </c>
      <c r="D25" s="75">
        <v>16868675.460000001</v>
      </c>
      <c r="E25" s="71">
        <v>32456690.870000001</v>
      </c>
      <c r="F25" s="174"/>
      <c r="H25" s="173" t="s">
        <v>170</v>
      </c>
      <c r="I25" s="173"/>
      <c r="J25" s="173"/>
      <c r="K25" s="173"/>
      <c r="L25" s="173"/>
      <c r="M25" s="173"/>
      <c r="N25" s="173"/>
    </row>
    <row r="26" spans="2:14" x14ac:dyDescent="0.35">
      <c r="B26" s="85" t="s">
        <v>171</v>
      </c>
      <c r="C26" s="71">
        <v>13788126.1</v>
      </c>
      <c r="D26" s="75">
        <v>16868675.460000001</v>
      </c>
      <c r="E26" s="71">
        <v>32456690.870000001</v>
      </c>
      <c r="F26" s="174"/>
    </row>
    <row r="27" spans="2:14" x14ac:dyDescent="0.35">
      <c r="B27" s="85" t="s">
        <v>172</v>
      </c>
      <c r="C27" s="71">
        <v>0</v>
      </c>
      <c r="D27" s="75">
        <v>0</v>
      </c>
      <c r="E27" s="71">
        <v>0</v>
      </c>
      <c r="F27" s="174"/>
    </row>
    <row r="28" spans="2:14" x14ac:dyDescent="0.35">
      <c r="B28" s="85" t="s">
        <v>173</v>
      </c>
      <c r="C28" s="71">
        <v>0</v>
      </c>
      <c r="D28" s="75">
        <v>0</v>
      </c>
      <c r="E28" s="71">
        <v>0</v>
      </c>
      <c r="F28" s="174"/>
    </row>
    <row r="29" spans="2:14" x14ac:dyDescent="0.35">
      <c r="B29" s="85" t="s">
        <v>174</v>
      </c>
      <c r="C29" s="71">
        <v>0</v>
      </c>
      <c r="D29" s="75">
        <v>0</v>
      </c>
      <c r="E29" s="71">
        <v>0</v>
      </c>
      <c r="F29" s="174"/>
    </row>
    <row r="30" spans="2:14" x14ac:dyDescent="0.35">
      <c r="B30" s="76" t="s">
        <v>175</v>
      </c>
      <c r="C30" s="73">
        <f>C20-C25</f>
        <v>-13788126.1</v>
      </c>
      <c r="D30" s="77">
        <f>D20-D25</f>
        <v>-16845011.5</v>
      </c>
      <c r="E30" s="77">
        <f>E20-E25</f>
        <v>-32456690.870000001</v>
      </c>
      <c r="F30" s="174"/>
    </row>
    <row r="31" spans="2:14" x14ac:dyDescent="0.35">
      <c r="B31" s="70" t="s">
        <v>176</v>
      </c>
      <c r="C31" s="71"/>
      <c r="D31" s="71">
        <v>0</v>
      </c>
      <c r="E31" s="71">
        <v>0</v>
      </c>
      <c r="F31" s="168" t="s">
        <v>177</v>
      </c>
    </row>
    <row r="32" spans="2:14" x14ac:dyDescent="0.35">
      <c r="B32" s="85" t="s">
        <v>164</v>
      </c>
      <c r="C32" s="71">
        <v>0</v>
      </c>
      <c r="D32" s="71">
        <v>0</v>
      </c>
      <c r="E32" s="71">
        <v>0</v>
      </c>
      <c r="F32" s="168"/>
    </row>
    <row r="33" spans="2:12" x14ac:dyDescent="0.35">
      <c r="B33" s="85" t="s">
        <v>178</v>
      </c>
      <c r="C33" s="71">
        <v>0</v>
      </c>
      <c r="D33" s="71">
        <v>0</v>
      </c>
      <c r="E33" s="71">
        <v>0</v>
      </c>
      <c r="F33" s="168"/>
      <c r="H33" s="47"/>
      <c r="I33" s="47"/>
      <c r="J33" s="47"/>
      <c r="K33" s="47"/>
      <c r="L33" s="47"/>
    </row>
    <row r="34" spans="2:12" x14ac:dyDescent="0.35">
      <c r="B34" s="85" t="s">
        <v>179</v>
      </c>
      <c r="C34" s="71">
        <v>0</v>
      </c>
      <c r="D34" s="71">
        <v>0</v>
      </c>
      <c r="E34" s="71">
        <v>0</v>
      </c>
      <c r="F34" s="168"/>
      <c r="H34" s="47"/>
      <c r="I34" s="47"/>
      <c r="J34" s="47"/>
      <c r="K34" s="47"/>
      <c r="L34" s="47"/>
    </row>
    <row r="35" spans="2:12" x14ac:dyDescent="0.35">
      <c r="B35" s="85" t="s">
        <v>180</v>
      </c>
      <c r="C35" s="71">
        <v>0</v>
      </c>
      <c r="D35" s="71">
        <v>0</v>
      </c>
      <c r="E35" s="71">
        <v>0</v>
      </c>
      <c r="F35" s="168"/>
      <c r="H35" s="47"/>
      <c r="I35" s="47"/>
      <c r="J35" s="47"/>
      <c r="K35" s="47"/>
      <c r="L35" s="47"/>
    </row>
    <row r="36" spans="2:12" x14ac:dyDescent="0.35">
      <c r="B36" s="85" t="s">
        <v>181</v>
      </c>
      <c r="C36" s="71">
        <v>0</v>
      </c>
      <c r="D36" s="71">
        <v>0</v>
      </c>
      <c r="E36" s="71">
        <v>0</v>
      </c>
      <c r="F36" s="168"/>
      <c r="H36" s="47"/>
      <c r="I36" s="47"/>
      <c r="J36" s="47"/>
      <c r="K36" s="47"/>
      <c r="L36" s="47"/>
    </row>
    <row r="37" spans="2:12" x14ac:dyDescent="0.35">
      <c r="B37" s="84" t="s">
        <v>169</v>
      </c>
      <c r="C37" s="71">
        <v>71327500</v>
      </c>
      <c r="D37" s="71">
        <v>101455000</v>
      </c>
      <c r="E37" s="71">
        <v>121540000</v>
      </c>
      <c r="F37" s="168"/>
      <c r="H37" s="47"/>
      <c r="I37" s="47"/>
      <c r="J37" s="47"/>
      <c r="K37" s="47"/>
      <c r="L37" s="47"/>
    </row>
    <row r="38" spans="2:12" x14ac:dyDescent="0.35">
      <c r="B38" s="84" t="s">
        <v>182</v>
      </c>
      <c r="C38" s="71">
        <v>0</v>
      </c>
      <c r="D38" s="71">
        <v>0</v>
      </c>
      <c r="E38" s="71">
        <v>0</v>
      </c>
      <c r="F38" s="168"/>
      <c r="H38" s="47"/>
      <c r="I38" s="47"/>
      <c r="J38" s="47"/>
      <c r="K38" s="47"/>
      <c r="L38" s="47"/>
    </row>
    <row r="39" spans="2:12" x14ac:dyDescent="0.35">
      <c r="B39" s="84" t="s">
        <v>183</v>
      </c>
      <c r="C39" s="71">
        <v>71327500</v>
      </c>
      <c r="D39" s="71">
        <v>101455000</v>
      </c>
      <c r="E39" s="71">
        <v>121540000</v>
      </c>
      <c r="F39" s="168"/>
      <c r="H39" s="47"/>
      <c r="I39" s="47"/>
      <c r="J39" s="47"/>
      <c r="K39" s="47"/>
      <c r="L39" s="47"/>
    </row>
    <row r="40" spans="2:12" x14ac:dyDescent="0.35">
      <c r="B40" s="84" t="s">
        <v>184</v>
      </c>
      <c r="C40" s="71">
        <v>0</v>
      </c>
      <c r="D40" s="71">
        <v>0</v>
      </c>
      <c r="E40" s="71">
        <v>0</v>
      </c>
      <c r="F40" s="168"/>
      <c r="H40" s="47"/>
      <c r="I40" s="47"/>
      <c r="J40" s="47"/>
      <c r="K40" s="47"/>
      <c r="L40" s="47"/>
    </row>
    <row r="41" spans="2:12" x14ac:dyDescent="0.35">
      <c r="B41" s="84" t="s">
        <v>185</v>
      </c>
      <c r="C41" s="71">
        <v>0</v>
      </c>
      <c r="D41" s="71">
        <v>0</v>
      </c>
      <c r="E41" s="71">
        <v>0</v>
      </c>
      <c r="F41" s="168"/>
      <c r="H41" s="47"/>
      <c r="I41" s="47"/>
      <c r="J41" s="47"/>
      <c r="K41" s="47"/>
      <c r="L41" s="47"/>
    </row>
    <row r="42" spans="2:12" x14ac:dyDescent="0.35">
      <c r="B42" s="84" t="s">
        <v>186</v>
      </c>
      <c r="C42" s="71">
        <v>0</v>
      </c>
      <c r="D42" s="71">
        <v>0</v>
      </c>
      <c r="E42" s="71">
        <v>0</v>
      </c>
      <c r="F42" s="168"/>
      <c r="H42" s="47"/>
      <c r="I42" s="47"/>
      <c r="J42" s="47"/>
      <c r="K42" s="47"/>
      <c r="L42" s="47"/>
    </row>
    <row r="43" spans="2:12" x14ac:dyDescent="0.35">
      <c r="B43" s="84" t="s">
        <v>187</v>
      </c>
      <c r="C43" s="71">
        <v>0</v>
      </c>
      <c r="D43" s="71">
        <v>0</v>
      </c>
      <c r="E43" s="71">
        <v>0</v>
      </c>
      <c r="F43" s="168"/>
      <c r="H43" s="47"/>
      <c r="I43" s="47"/>
      <c r="J43" s="47"/>
      <c r="K43" s="47"/>
      <c r="L43" s="47"/>
    </row>
    <row r="44" spans="2:12" x14ac:dyDescent="0.35">
      <c r="B44" s="84" t="s">
        <v>188</v>
      </c>
      <c r="C44" s="71">
        <v>0</v>
      </c>
      <c r="D44" s="71">
        <v>0</v>
      </c>
      <c r="E44" s="71">
        <v>0</v>
      </c>
      <c r="F44" s="168"/>
      <c r="H44" s="47"/>
      <c r="I44" s="47"/>
      <c r="J44" s="47"/>
      <c r="K44" s="47"/>
      <c r="L44" s="47"/>
    </row>
    <row r="45" spans="2:12" x14ac:dyDescent="0.35">
      <c r="B45" s="84" t="s">
        <v>189</v>
      </c>
      <c r="C45" s="71">
        <v>0</v>
      </c>
      <c r="D45" s="71">
        <v>0</v>
      </c>
      <c r="E45" s="71">
        <v>0</v>
      </c>
      <c r="F45" s="168"/>
      <c r="H45" s="47"/>
      <c r="I45" s="47"/>
      <c r="J45" s="47"/>
      <c r="K45" s="47"/>
      <c r="L45" s="47"/>
    </row>
    <row r="46" spans="2:12" x14ac:dyDescent="0.35">
      <c r="B46" s="84" t="s">
        <v>190</v>
      </c>
      <c r="C46" s="71">
        <v>0</v>
      </c>
      <c r="D46" s="71">
        <v>0</v>
      </c>
      <c r="E46" s="71">
        <v>0</v>
      </c>
      <c r="F46" s="168"/>
      <c r="H46" s="47"/>
      <c r="I46" s="47"/>
      <c r="J46" s="47"/>
      <c r="K46" s="47"/>
      <c r="L46" s="47"/>
    </row>
    <row r="47" spans="2:12" x14ac:dyDescent="0.35">
      <c r="B47" s="72" t="s">
        <v>191</v>
      </c>
      <c r="C47" s="73">
        <v>-71327500</v>
      </c>
      <c r="D47" s="73">
        <v>-101455000</v>
      </c>
      <c r="E47" s="73">
        <v>-121540000</v>
      </c>
      <c r="F47" s="168"/>
      <c r="H47" s="47"/>
      <c r="I47" s="47"/>
      <c r="J47" s="47"/>
      <c r="K47" s="47"/>
      <c r="L47" s="47"/>
    </row>
    <row r="48" spans="2:12" x14ac:dyDescent="0.35">
      <c r="B48" s="78" t="s">
        <v>192</v>
      </c>
      <c r="C48" s="79">
        <v>19402465.539999999</v>
      </c>
      <c r="D48" s="79">
        <v>-7619062.0199999996</v>
      </c>
      <c r="E48" s="79">
        <v>24599965.260000002</v>
      </c>
      <c r="F48" s="168" t="s">
        <v>193</v>
      </c>
      <c r="H48" s="47"/>
      <c r="I48" s="47"/>
      <c r="J48" s="47"/>
      <c r="K48" s="47"/>
      <c r="L48" s="47"/>
    </row>
    <row r="49" spans="2:12" x14ac:dyDescent="0.35">
      <c r="B49" s="74" t="s">
        <v>194</v>
      </c>
      <c r="C49" s="71">
        <v>19402465.539999999</v>
      </c>
      <c r="D49" s="71">
        <v>-7619062.0199999996</v>
      </c>
      <c r="E49" s="71">
        <v>24599965.260000002</v>
      </c>
      <c r="F49" s="168"/>
      <c r="H49" s="47"/>
      <c r="I49" s="47"/>
      <c r="J49" s="47"/>
      <c r="K49" s="47"/>
      <c r="L49" s="47"/>
    </row>
    <row r="50" spans="2:12" x14ac:dyDescent="0.35">
      <c r="B50" s="86" t="s">
        <v>195</v>
      </c>
      <c r="C50" s="71">
        <v>0</v>
      </c>
      <c r="D50" s="71">
        <v>0</v>
      </c>
      <c r="E50" s="71">
        <v>0</v>
      </c>
      <c r="F50" s="168"/>
      <c r="H50" s="47"/>
      <c r="I50" s="47"/>
      <c r="J50" s="47"/>
      <c r="K50" s="47"/>
      <c r="L50" s="47"/>
    </row>
    <row r="51" spans="2:12" x14ac:dyDescent="0.35">
      <c r="B51" s="74" t="s">
        <v>196</v>
      </c>
      <c r="C51" s="71">
        <v>37106835.219999999</v>
      </c>
      <c r="D51" s="71">
        <v>56509300.759999998</v>
      </c>
      <c r="E51" s="71">
        <v>48890238.740000002</v>
      </c>
      <c r="F51" s="168"/>
      <c r="H51" s="47"/>
      <c r="I51" s="47"/>
      <c r="J51" s="47"/>
      <c r="K51" s="47"/>
      <c r="L51" s="47"/>
    </row>
    <row r="52" spans="2:12" x14ac:dyDescent="0.35">
      <c r="B52" s="80" t="s">
        <v>197</v>
      </c>
      <c r="C52" s="81">
        <v>56509300.759999998</v>
      </c>
      <c r="D52" s="81">
        <v>48890238.740000002</v>
      </c>
      <c r="E52" s="81">
        <v>73490204</v>
      </c>
      <c r="F52" s="168"/>
    </row>
    <row r="53" spans="2:12" ht="15" hidden="1" customHeight="1" x14ac:dyDescent="0.35">
      <c r="B53" s="16" t="s">
        <v>198</v>
      </c>
      <c r="C53">
        <v>0</v>
      </c>
      <c r="D53">
        <v>0</v>
      </c>
      <c r="E53">
        <v>0</v>
      </c>
      <c r="F53" s="168"/>
    </row>
    <row r="54" spans="2:12" x14ac:dyDescent="0.35">
      <c r="F54" s="168"/>
    </row>
    <row r="55" spans="2:12" x14ac:dyDescent="0.35">
      <c r="B55" s="5"/>
      <c r="C55" s="169" t="s">
        <v>199</v>
      </c>
      <c r="D55" s="169"/>
      <c r="F55" s="168"/>
    </row>
    <row r="56" spans="2:12" x14ac:dyDescent="0.35">
      <c r="C56" s="169"/>
      <c r="D56" s="169"/>
      <c r="F56" s="168"/>
    </row>
  </sheetData>
  <mergeCells count="9">
    <mergeCell ref="F31:F47"/>
    <mergeCell ref="F48:F56"/>
    <mergeCell ref="C55:D56"/>
    <mergeCell ref="F3:F18"/>
    <mergeCell ref="H2:N2"/>
    <mergeCell ref="H5:N5"/>
    <mergeCell ref="H8:N8"/>
    <mergeCell ref="H25:N25"/>
    <mergeCell ref="F19:F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CE601-836B-4B2D-AE72-4D136577C828}">
  <dimension ref="A1:Y13"/>
  <sheetViews>
    <sheetView workbookViewId="0">
      <selection activeCell="Y3" sqref="Y3:Y5"/>
    </sheetView>
  </sheetViews>
  <sheetFormatPr defaultRowHeight="14.5" x14ac:dyDescent="0.35"/>
  <cols>
    <col min="1" max="1" width="21.08984375" customWidth="1"/>
    <col min="2" max="3" width="12" customWidth="1"/>
    <col min="4" max="4" width="11.08984375" customWidth="1"/>
    <col min="5" max="5" width="40.36328125" customWidth="1"/>
    <col min="8" max="8" width="18.36328125" customWidth="1"/>
    <col min="9" max="9" width="15.6328125" customWidth="1"/>
    <col min="10" max="10" width="13.453125" customWidth="1"/>
    <col min="11" max="11" width="12.453125" customWidth="1"/>
    <col min="12" max="12" width="31.36328125" customWidth="1"/>
    <col min="15" max="15" width="15.453125" customWidth="1"/>
    <col min="19" max="19" width="27" customWidth="1"/>
    <col min="21" max="21" width="16.90625" customWidth="1"/>
    <col min="25" max="25" width="25.36328125" customWidth="1"/>
  </cols>
  <sheetData>
    <row r="1" spans="1:25" x14ac:dyDescent="0.35">
      <c r="B1" s="178" t="s">
        <v>200</v>
      </c>
      <c r="C1" s="178"/>
      <c r="D1" s="178"/>
      <c r="I1" s="178" t="s">
        <v>201</v>
      </c>
      <c r="J1" s="178"/>
      <c r="K1" s="178"/>
      <c r="L1" s="36"/>
      <c r="P1" s="178" t="s">
        <v>202</v>
      </c>
      <c r="Q1" s="178"/>
      <c r="R1" s="178"/>
      <c r="V1" s="175" t="s">
        <v>203</v>
      </c>
      <c r="W1" s="176"/>
      <c r="X1" s="176"/>
    </row>
    <row r="2" spans="1:25" x14ac:dyDescent="0.35">
      <c r="B2" s="48">
        <v>2021</v>
      </c>
      <c r="C2" s="49">
        <v>2022</v>
      </c>
      <c r="D2" s="50">
        <v>2023</v>
      </c>
      <c r="E2" s="58" t="s">
        <v>86</v>
      </c>
      <c r="I2" s="51">
        <v>2021</v>
      </c>
      <c r="J2" s="52">
        <v>2022</v>
      </c>
      <c r="K2" s="53">
        <v>2023</v>
      </c>
      <c r="L2" s="59" t="s">
        <v>86</v>
      </c>
      <c r="P2" s="51">
        <v>2021</v>
      </c>
      <c r="Q2" s="52">
        <v>2022</v>
      </c>
      <c r="R2" s="53">
        <v>2023</v>
      </c>
      <c r="S2" s="60" t="s">
        <v>86</v>
      </c>
      <c r="V2" s="51">
        <v>2021</v>
      </c>
      <c r="W2" s="52">
        <v>2022</v>
      </c>
      <c r="X2" s="53">
        <v>2023</v>
      </c>
      <c r="Y2" s="60" t="s">
        <v>86</v>
      </c>
    </row>
    <row r="3" spans="1:25" ht="58" x14ac:dyDescent="0.35">
      <c r="A3" s="54" t="s">
        <v>204</v>
      </c>
      <c r="B3" s="15">
        <f>Aktywa!B15/Pasywa!B13</f>
        <v>9.1703986128364381</v>
      </c>
      <c r="C3" s="15">
        <f>Aktywa!C15/Pasywa!C13</f>
        <v>15.869869319014221</v>
      </c>
      <c r="D3" s="15">
        <f>Aktywa!D15/Pasywa!D13</f>
        <v>9.9096347685785879</v>
      </c>
      <c r="E3" s="111" t="s">
        <v>205</v>
      </c>
      <c r="H3" s="54" t="s">
        <v>206</v>
      </c>
      <c r="I3" s="22">
        <f>Pasywa!B15/Aktywa!B19</f>
        <v>0.10364131466825792</v>
      </c>
      <c r="J3" s="22">
        <f>Pasywa!C15/Aktywa!C19</f>
        <v>7.7358426961478544E-2</v>
      </c>
      <c r="K3" s="22">
        <f>Pasywa!D15/Aktywa!D19</f>
        <v>0.10204775010474415</v>
      </c>
      <c r="L3" s="111" t="s">
        <v>207</v>
      </c>
      <c r="O3" s="54" t="s">
        <v>208</v>
      </c>
      <c r="P3" s="3">
        <f>'Rachunek zysków i strat'!B4/Aktywa!B19</f>
        <v>1.5148827394652646</v>
      </c>
      <c r="Q3" s="3">
        <f>'Rachunek zysków i strat'!C4/Aktywa!C19</f>
        <v>1.6685749784015953</v>
      </c>
      <c r="R3" s="4">
        <f>'Rachunek zysków i strat'!D4/Aktywa!D19</f>
        <v>1.6366273477896189</v>
      </c>
      <c r="S3" s="111" t="s">
        <v>209</v>
      </c>
      <c r="U3" s="54" t="s">
        <v>210</v>
      </c>
      <c r="V3" s="22">
        <f>'Rachunek zysków i strat'!B18/'Rachunek zysków i strat'!B4</f>
        <v>0.55737470015390256</v>
      </c>
      <c r="W3" s="22">
        <f>'Rachunek zysków i strat'!C18/'Rachunek zysków i strat'!C4</f>
        <v>0.53288213542686613</v>
      </c>
      <c r="X3" s="22">
        <f>'Rachunek zysków i strat'!D18/'Rachunek zysków i strat'!D4</f>
        <v>0.54390951045874669</v>
      </c>
      <c r="Y3" s="111" t="s">
        <v>211</v>
      </c>
    </row>
    <row r="4" spans="1:25" ht="87" x14ac:dyDescent="0.35">
      <c r="A4" s="54" t="s">
        <v>212</v>
      </c>
      <c r="B4" s="3">
        <f>(Aktywa!B15-Aktywa!B11)/Pasywa!B13</f>
        <v>9.1636437302746874</v>
      </c>
      <c r="C4" s="3">
        <f>(Aktywa!C15-Aktywa!C11)/Pasywa!C13</f>
        <v>15.867815802445559</v>
      </c>
      <c r="D4" s="3">
        <f>(Aktywa!D15-Aktywa!D11)/Pasywa!D13</f>
        <v>9.9096318005924662</v>
      </c>
      <c r="E4" s="111" t="s">
        <v>213</v>
      </c>
      <c r="H4" s="54" t="s">
        <v>214</v>
      </c>
      <c r="I4" s="22">
        <f>Pasywa!B41/Aktywa!B19</f>
        <v>7.6904777786929002E-2</v>
      </c>
      <c r="J4" s="22">
        <f>Pasywa!C41/Aktywa!C19</f>
        <v>4.3826594384561365E-2</v>
      </c>
      <c r="K4" s="22">
        <f>Pasywa!D41/Aktywa!D19</f>
        <v>6.984480121330329E-2</v>
      </c>
      <c r="L4" s="111" t="s">
        <v>215</v>
      </c>
      <c r="O4" s="54" t="s">
        <v>216</v>
      </c>
      <c r="P4" s="3">
        <f>'Rachunek zysków i strat'!B4/Aktywa!B8</f>
        <v>5.1392785938964609</v>
      </c>
      <c r="Q4" s="3">
        <f>'Rachunek zysków i strat'!C4/Aktywa!C8</f>
        <v>5.4781746316007132</v>
      </c>
      <c r="R4" s="4">
        <f>'Rachunek zysków i strat'!D4/Aktywa!D8</f>
        <v>5.3160806364078885</v>
      </c>
      <c r="S4" s="111" t="s">
        <v>217</v>
      </c>
      <c r="U4" s="54" t="s">
        <v>218</v>
      </c>
      <c r="V4" s="22">
        <f>'Rachunek zysków i strat'!B18/Aktywa!B19</f>
        <v>0.84435731267777436</v>
      </c>
      <c r="W4" s="22">
        <f>'Rachunek zysków i strat'!C18/Aktywa!C19</f>
        <v>0.88915379761047908</v>
      </c>
      <c r="X4" s="22">
        <f>'Rachunek zysków i strat'!D18/Aktywa!D19</f>
        <v>0.89017717953964848</v>
      </c>
      <c r="Y4" s="111" t="s">
        <v>219</v>
      </c>
    </row>
    <row r="5" spans="1:25" ht="72.5" x14ac:dyDescent="0.35">
      <c r="A5" s="54" t="s">
        <v>220</v>
      </c>
      <c r="B5" s="3">
        <f>Aktywa!B13/Pasywa!B13</f>
        <v>6.2183514495376668</v>
      </c>
      <c r="C5" s="3">
        <f>Aktywa!C13/Pasywa!C13</f>
        <v>8.3664096082041493</v>
      </c>
      <c r="D5" s="3">
        <f>Aktywa!D13/Pasywa!D13</f>
        <v>5.454311216484605</v>
      </c>
      <c r="E5" s="111" t="s">
        <v>221</v>
      </c>
      <c r="H5" s="54" t="s">
        <v>222</v>
      </c>
      <c r="I5" s="22">
        <f>Aktywa!B19/Pasywa!B8</f>
        <v>1.1156248233706803</v>
      </c>
      <c r="J5" s="22">
        <f>Aktywa!C19/Pasywa!C8</f>
        <v>1.0838445060596122</v>
      </c>
      <c r="K5" s="22">
        <f>Aktywa!D19/Pasywa!D8</f>
        <v>1.1136449628770881</v>
      </c>
      <c r="L5" s="111" t="s">
        <v>223</v>
      </c>
      <c r="O5" s="54" t="s">
        <v>224</v>
      </c>
      <c r="P5" s="3">
        <f>'Rachunek zysków i strat'!B4/Aktywa!B15</f>
        <v>2.1480557720202129</v>
      </c>
      <c r="Q5" s="3">
        <f>'Rachunek zysków i strat'!C4/Aktywa!C15</f>
        <v>2.3993978238441329</v>
      </c>
      <c r="R5" s="4">
        <f>'Rachunek zysków i strat'!D4/Aktywa!D15</f>
        <v>2.3646020944234447</v>
      </c>
      <c r="S5" s="111" t="s">
        <v>225</v>
      </c>
      <c r="U5" s="54" t="s">
        <v>226</v>
      </c>
      <c r="V5" s="22">
        <f>'Rachunek zysków i strat'!B18/Pasywa!B8</f>
        <v>0.94198597781788429</v>
      </c>
      <c r="W5" s="22">
        <f>'Rachunek zysków i strat'!C18/Pasywa!C8</f>
        <v>0.96370445858215814</v>
      </c>
      <c r="X5" s="22">
        <f>'Rachunek zysków i strat'!D18/Pasywa!D8</f>
        <v>0.99134133206246278</v>
      </c>
      <c r="Y5" s="111" t="s">
        <v>227</v>
      </c>
    </row>
    <row r="6" spans="1:25" ht="87" x14ac:dyDescent="0.35">
      <c r="A6" s="54" t="s">
        <v>228</v>
      </c>
      <c r="B6" s="3">
        <f>Aktywa!B13/Pasywa!B13</f>
        <v>6.2183514495376668</v>
      </c>
      <c r="C6" s="3">
        <f>Aktywa!C13/Pasywa!C13</f>
        <v>8.3664096082041493</v>
      </c>
      <c r="D6" s="3">
        <f>Aktywa!D13/Pasywa!D13</f>
        <v>5.454311216484605</v>
      </c>
      <c r="E6" s="111" t="s">
        <v>229</v>
      </c>
      <c r="H6" s="54" t="s">
        <v>230</v>
      </c>
      <c r="I6" s="22">
        <f>Pasywa!B12/Aktywa!B19</f>
        <v>0</v>
      </c>
      <c r="J6" s="22">
        <f>Pasywa!C12/Aktywa!C19</f>
        <v>0</v>
      </c>
      <c r="K6" s="22">
        <f>Pasywa!D12/Aktywa!D19</f>
        <v>0</v>
      </c>
      <c r="L6" s="111" t="s">
        <v>231</v>
      </c>
      <c r="O6" s="54" t="s">
        <v>232</v>
      </c>
      <c r="P6" s="3">
        <f>'Rachunek zysków i strat'!B4/Aktywa!B11</f>
        <v>2916.1909910282689</v>
      </c>
      <c r="Q6" s="3">
        <f>'Rachunek zysków i strat'!C4/Aktywa!C11</f>
        <v>18542.889056666667</v>
      </c>
      <c r="R6" s="4">
        <f>'Rachunek zysków i strat'!D4/Aktywa!D11</f>
        <v>7895031.2328082016</v>
      </c>
      <c r="S6" s="111" t="s">
        <v>233</v>
      </c>
    </row>
    <row r="7" spans="1:25" ht="72.5" x14ac:dyDescent="0.35">
      <c r="A7" s="54" t="s">
        <v>234</v>
      </c>
      <c r="B7" s="3" t="s">
        <v>235</v>
      </c>
      <c r="C7" s="3" t="s">
        <v>235</v>
      </c>
      <c r="D7" s="3" t="s">
        <v>235</v>
      </c>
      <c r="E7" s="111" t="s">
        <v>236</v>
      </c>
      <c r="H7" s="54" t="s">
        <v>237</v>
      </c>
      <c r="I7" s="22">
        <f>Pasywa!B12/Pasywa!B41</f>
        <v>0</v>
      </c>
      <c r="J7" s="22">
        <f>Pasywa!C12/Pasywa!C41</f>
        <v>0</v>
      </c>
      <c r="K7" s="22">
        <f>Pasywa!D12/Pasywa!D41</f>
        <v>0</v>
      </c>
      <c r="L7" s="111" t="s">
        <v>238</v>
      </c>
      <c r="O7" s="54" t="s">
        <v>239</v>
      </c>
      <c r="P7" s="3">
        <f>(Aktywa!B11*365)/'Rachunek zysków i strat'!B4</f>
        <v>0.12516326986913107</v>
      </c>
      <c r="Q7" s="3">
        <f>(Aktywa!C11*365)/'Rachunek zysków i strat'!C4</f>
        <v>1.9684095551915772E-2</v>
      </c>
      <c r="R7" s="4">
        <f>(Aktywa!D11*365)/'Rachunek zysków i strat'!D4</f>
        <v>4.62316093802421E-5</v>
      </c>
      <c r="S7" s="111" t="s">
        <v>240</v>
      </c>
    </row>
    <row r="8" spans="1:25" ht="58" x14ac:dyDescent="0.35">
      <c r="H8" s="55" t="s">
        <v>241</v>
      </c>
      <c r="I8" s="22">
        <f>Pasywa!B13/Pasywa!B41</f>
        <v>0.99998141548657626</v>
      </c>
      <c r="J8" s="22">
        <f>Pasywa!C13/Pasywa!C41</f>
        <v>0.99984433687612739</v>
      </c>
      <c r="K8" s="22">
        <f>Pasywa!D13/Pasywa!D41</f>
        <v>1</v>
      </c>
      <c r="L8" s="111" t="s">
        <v>242</v>
      </c>
      <c r="O8" s="54" t="s">
        <v>243</v>
      </c>
      <c r="P8" s="3">
        <f>'Rachunek zysków i strat'!B4/(Aktywa!B5+Aktywa!B12)</f>
        <v>6.6698823456792979</v>
      </c>
      <c r="Q8" s="3">
        <f>'Rachunek zysków i strat'!C4/(Aktywa!C5+Aktywa!C12)</f>
        <v>5.1014193066516507</v>
      </c>
      <c r="R8" s="4">
        <f>'Rachunek zysków i strat'!D4/(Aktywa!D5+Aktywa!D12)</f>
        <v>5.3184142397766605</v>
      </c>
      <c r="S8" s="111" t="s">
        <v>244</v>
      </c>
    </row>
    <row r="9" spans="1:25" ht="43.5" x14ac:dyDescent="0.35">
      <c r="H9" s="54" t="s">
        <v>245</v>
      </c>
      <c r="I9" s="22">
        <f>Pasywa!B12/Aktywa!B8</f>
        <v>0</v>
      </c>
      <c r="J9" s="22">
        <f>Pasywa!C12/Aktywa!C8</f>
        <v>0</v>
      </c>
      <c r="K9" s="22">
        <f>Pasywa!D12/Aktywa!D8</f>
        <v>0</v>
      </c>
      <c r="L9" s="111" t="s">
        <v>231</v>
      </c>
      <c r="O9" s="54" t="s">
        <v>246</v>
      </c>
      <c r="P9" s="3">
        <f>((Aktywa!B5+Aktywa!B12)*365)/'Rachunek zysków i strat'!B4</f>
        <v>54.723603968283555</v>
      </c>
      <c r="Q9" s="3">
        <f>((Aktywa!C5+Aktywa!C12)*365)/'Rachunek zysków i strat'!C4</f>
        <v>71.548715770939069</v>
      </c>
      <c r="R9" s="4">
        <f>((Aktywa!D5+Aktywa!D12)*365)/'Rachunek zysków i strat'!D4</f>
        <v>68.629479304216005</v>
      </c>
      <c r="S9" s="111" t="s">
        <v>247</v>
      </c>
    </row>
    <row r="10" spans="1:25" ht="58" x14ac:dyDescent="0.35">
      <c r="H10" s="54" t="s">
        <v>248</v>
      </c>
      <c r="I10" s="179" t="s">
        <v>249</v>
      </c>
      <c r="J10" s="179"/>
      <c r="K10" s="179"/>
      <c r="L10" s="112" t="s">
        <v>250</v>
      </c>
      <c r="O10" s="54" t="s">
        <v>251</v>
      </c>
      <c r="P10" s="3">
        <f>'Rachunek zysków i strat'!B4/Pasywa!B13</f>
        <v>19.698527672029464</v>
      </c>
      <c r="Q10" s="3">
        <f>'Rachunek zysków i strat'!C4/Pasywa!C13</f>
        <v>38.078129908733494</v>
      </c>
      <c r="R10" s="4">
        <f>'Rachunek zysków i strat'!D4/Pasywa!D13</f>
        <v>23.432343128752319</v>
      </c>
      <c r="S10" s="111" t="s">
        <v>252</v>
      </c>
    </row>
    <row r="11" spans="1:25" ht="58" x14ac:dyDescent="0.35">
      <c r="H11" s="54" t="s">
        <v>253</v>
      </c>
      <c r="I11" s="22">
        <f>Pasywa!B41/Pasywa!B8</f>
        <v>8.5796879134904067E-2</v>
      </c>
      <c r="J11" s="22">
        <f>Pasywa!C41/Pasywa!C8</f>
        <v>4.7501213543009888E-2</v>
      </c>
      <c r="K11" s="22">
        <f>Pasywa!D41/Pasywa!D8</f>
        <v>7.7782311054346728E-2</v>
      </c>
      <c r="L11" s="111" t="s">
        <v>254</v>
      </c>
      <c r="O11" s="54" t="s">
        <v>255</v>
      </c>
      <c r="P11" s="3">
        <f>(Pasywa!B13*365)/'Rachunek zysków i strat'!B4</f>
        <v>18.529303614821657</v>
      </c>
      <c r="Q11" s="3">
        <f>(Pasywa!C13*365)/'Rachunek zysków i strat'!C4</f>
        <v>9.5855547757949271</v>
      </c>
      <c r="R11" s="4">
        <f>(Pasywa!D13*365)/'Rachunek zysków i strat'!D4</f>
        <v>15.576760633559177</v>
      </c>
      <c r="S11" s="111" t="s">
        <v>256</v>
      </c>
    </row>
    <row r="12" spans="1:25" ht="43.5" x14ac:dyDescent="0.35">
      <c r="H12" s="54" t="s">
        <v>257</v>
      </c>
      <c r="I12" s="22">
        <f>Pasywa!B8/Pasywa!B15</f>
        <v>8.6486618603871168</v>
      </c>
      <c r="J12" s="22">
        <f>Pasywa!C8/Pasywa!C15</f>
        <v>11.926839896808666</v>
      </c>
      <c r="K12" s="22">
        <f>Pasywa!D8/Pasywa!D15</f>
        <v>8.7993341251872508</v>
      </c>
      <c r="L12" s="111" t="s">
        <v>258</v>
      </c>
      <c r="O12" s="57" t="s">
        <v>259</v>
      </c>
      <c r="P12" s="3">
        <f>P9+P7-P11</f>
        <v>36.319463623331032</v>
      </c>
      <c r="Q12" s="3">
        <f>Q9+Q7-Q11</f>
        <v>61.982845090696053</v>
      </c>
      <c r="R12" s="4">
        <f>R9+R7-R11</f>
        <v>53.052764902266205</v>
      </c>
      <c r="S12" s="111" t="s">
        <v>260</v>
      </c>
    </row>
    <row r="13" spans="1:25" ht="29" x14ac:dyDescent="0.35">
      <c r="H13" s="56" t="s">
        <v>261</v>
      </c>
      <c r="I13" s="177" t="s">
        <v>262</v>
      </c>
      <c r="J13" s="177"/>
      <c r="K13" s="177"/>
      <c r="L13" s="112" t="s">
        <v>250</v>
      </c>
    </row>
  </sheetData>
  <mergeCells count="6">
    <mergeCell ref="V1:X1"/>
    <mergeCell ref="I13:K13"/>
    <mergeCell ref="I1:K1"/>
    <mergeCell ref="B1:D1"/>
    <mergeCell ref="I10:K10"/>
    <mergeCell ref="P1: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ACDA7-EBC5-4BC6-85E2-2179160299EA}">
  <dimension ref="A1:J43"/>
  <sheetViews>
    <sheetView workbookViewId="0">
      <selection activeCell="R44" sqref="R44"/>
    </sheetView>
  </sheetViews>
  <sheetFormatPr defaultRowHeight="14.5" x14ac:dyDescent="0.35"/>
  <cols>
    <col min="1" max="1" width="14.6328125" customWidth="1"/>
  </cols>
  <sheetData>
    <row r="1" spans="1:10" x14ac:dyDescent="0.35">
      <c r="A1" t="s">
        <v>263</v>
      </c>
    </row>
    <row r="2" spans="1:10" ht="15" customHeight="1" x14ac:dyDescent="0.35">
      <c r="A2" s="180" t="s">
        <v>264</v>
      </c>
      <c r="B2" s="180"/>
      <c r="C2" s="180"/>
      <c r="D2" s="180"/>
      <c r="E2" s="180"/>
      <c r="F2" s="180"/>
      <c r="G2" s="180"/>
      <c r="H2" s="180"/>
      <c r="I2" s="180"/>
      <c r="J2" s="180"/>
    </row>
    <row r="3" spans="1:10" x14ac:dyDescent="0.35">
      <c r="A3" s="180"/>
      <c r="B3" s="180"/>
      <c r="C3" s="180"/>
      <c r="D3" s="180"/>
      <c r="E3" s="180"/>
      <c r="F3" s="180"/>
      <c r="G3" s="180"/>
      <c r="H3" s="180"/>
      <c r="I3" s="180"/>
      <c r="J3" s="180"/>
    </row>
    <row r="4" spans="1:10" x14ac:dyDescent="0.35">
      <c r="A4" s="180"/>
      <c r="B4" s="180"/>
      <c r="C4" s="180"/>
      <c r="D4" s="180"/>
      <c r="E4" s="180"/>
      <c r="F4" s="180"/>
      <c r="G4" s="180"/>
      <c r="H4" s="180"/>
      <c r="I4" s="180"/>
      <c r="J4" s="180"/>
    </row>
    <row r="5" spans="1:10" x14ac:dyDescent="0.35">
      <c r="A5" s="180"/>
      <c r="B5" s="180"/>
      <c r="C5" s="180"/>
      <c r="D5" s="180"/>
      <c r="E5" s="180"/>
      <c r="F5" s="180"/>
      <c r="G5" s="180"/>
      <c r="H5" s="180"/>
      <c r="I5" s="180"/>
      <c r="J5" s="180"/>
    </row>
    <row r="6" spans="1:10" x14ac:dyDescent="0.35">
      <c r="A6" s="180"/>
      <c r="B6" s="180"/>
      <c r="C6" s="180"/>
      <c r="D6" s="180"/>
      <c r="E6" s="180"/>
      <c r="F6" s="180"/>
      <c r="G6" s="180"/>
      <c r="H6" s="180"/>
      <c r="I6" s="180"/>
      <c r="J6" s="180"/>
    </row>
    <row r="7" spans="1:10" x14ac:dyDescent="0.35">
      <c r="A7" s="180"/>
      <c r="B7" s="180"/>
      <c r="C7" s="180"/>
      <c r="D7" s="180"/>
      <c r="E7" s="180"/>
      <c r="F7" s="180"/>
      <c r="G7" s="180"/>
      <c r="H7" s="180"/>
      <c r="I7" s="180"/>
      <c r="J7" s="180"/>
    </row>
    <row r="8" spans="1:10" x14ac:dyDescent="0.35">
      <c r="A8" s="180"/>
      <c r="B8" s="180"/>
      <c r="C8" s="180"/>
      <c r="D8" s="180"/>
      <c r="E8" s="180"/>
      <c r="F8" s="180"/>
      <c r="G8" s="180"/>
      <c r="H8" s="180"/>
      <c r="I8" s="180"/>
      <c r="J8" s="180"/>
    </row>
    <row r="9" spans="1:10" x14ac:dyDescent="0.35">
      <c r="A9" s="180"/>
      <c r="B9" s="180"/>
      <c r="C9" s="180"/>
      <c r="D9" s="180"/>
      <c r="E9" s="180"/>
      <c r="F9" s="180"/>
      <c r="G9" s="180"/>
      <c r="H9" s="180"/>
      <c r="I9" s="180"/>
      <c r="J9" s="180"/>
    </row>
    <row r="10" spans="1:10" x14ac:dyDescent="0.35">
      <c r="A10" s="180"/>
      <c r="B10" s="180"/>
      <c r="C10" s="180"/>
      <c r="D10" s="180"/>
      <c r="E10" s="180"/>
      <c r="F10" s="180"/>
      <c r="G10" s="180"/>
      <c r="H10" s="180"/>
      <c r="I10" s="180"/>
      <c r="J10" s="180"/>
    </row>
    <row r="11" spans="1:10" x14ac:dyDescent="0.35">
      <c r="A11" s="180"/>
      <c r="B11" s="180"/>
      <c r="C11" s="180"/>
      <c r="D11" s="180"/>
      <c r="E11" s="180"/>
      <c r="F11" s="180"/>
      <c r="G11" s="180"/>
      <c r="H11" s="180"/>
      <c r="I11" s="180"/>
      <c r="J11" s="180"/>
    </row>
    <row r="12" spans="1:10" x14ac:dyDescent="0.35">
      <c r="A12" s="180"/>
      <c r="B12" s="180"/>
      <c r="C12" s="180"/>
      <c r="D12" s="180"/>
      <c r="E12" s="180"/>
      <c r="F12" s="180"/>
      <c r="G12" s="180"/>
      <c r="H12" s="180"/>
      <c r="I12" s="180"/>
      <c r="J12" s="180"/>
    </row>
    <row r="13" spans="1:10" x14ac:dyDescent="0.35">
      <c r="A13" s="180"/>
      <c r="B13" s="180"/>
      <c r="C13" s="180"/>
      <c r="D13" s="180"/>
      <c r="E13" s="180"/>
      <c r="F13" s="180"/>
      <c r="G13" s="180"/>
      <c r="H13" s="180"/>
      <c r="I13" s="180"/>
      <c r="J13" s="180"/>
    </row>
    <row r="14" spans="1:10" x14ac:dyDescent="0.35">
      <c r="A14" s="180"/>
      <c r="B14" s="180"/>
      <c r="C14" s="180"/>
      <c r="D14" s="180"/>
      <c r="E14" s="180"/>
      <c r="F14" s="180"/>
      <c r="G14" s="180"/>
      <c r="H14" s="180"/>
      <c r="I14" s="180"/>
      <c r="J14" s="180"/>
    </row>
    <row r="15" spans="1:10" x14ac:dyDescent="0.35">
      <c r="A15" s="180"/>
      <c r="B15" s="180"/>
      <c r="C15" s="180"/>
      <c r="D15" s="180"/>
      <c r="E15" s="180"/>
      <c r="F15" s="180"/>
      <c r="G15" s="180"/>
      <c r="H15" s="180"/>
      <c r="I15" s="180"/>
      <c r="J15" s="180"/>
    </row>
    <row r="16" spans="1:10" x14ac:dyDescent="0.35">
      <c r="A16" s="180"/>
      <c r="B16" s="180"/>
      <c r="C16" s="180"/>
      <c r="D16" s="180"/>
      <c r="E16" s="180"/>
      <c r="F16" s="180"/>
      <c r="G16" s="180"/>
      <c r="H16" s="180"/>
      <c r="I16" s="180"/>
      <c r="J16" s="180"/>
    </row>
    <row r="17" spans="1:10" x14ac:dyDescent="0.35">
      <c r="A17" s="180"/>
      <c r="B17" s="180"/>
      <c r="C17" s="180"/>
      <c r="D17" s="180"/>
      <c r="E17" s="180"/>
      <c r="F17" s="180"/>
      <c r="G17" s="180"/>
      <c r="H17" s="180"/>
      <c r="I17" s="180"/>
      <c r="J17" s="180"/>
    </row>
    <row r="18" spans="1:10" x14ac:dyDescent="0.35">
      <c r="A18" s="180"/>
      <c r="B18" s="180"/>
      <c r="C18" s="180"/>
      <c r="D18" s="180"/>
      <c r="E18" s="180"/>
      <c r="F18" s="180"/>
      <c r="G18" s="180"/>
      <c r="H18" s="180"/>
      <c r="I18" s="180"/>
      <c r="J18" s="180"/>
    </row>
    <row r="19" spans="1:10" x14ac:dyDescent="0.35">
      <c r="A19" s="180"/>
      <c r="B19" s="180"/>
      <c r="C19" s="180"/>
      <c r="D19" s="180"/>
      <c r="E19" s="180"/>
      <c r="F19" s="180"/>
      <c r="G19" s="180"/>
      <c r="H19" s="180"/>
      <c r="I19" s="180"/>
      <c r="J19" s="180"/>
    </row>
    <row r="20" spans="1:10" x14ac:dyDescent="0.35">
      <c r="A20" s="180"/>
      <c r="B20" s="180"/>
      <c r="C20" s="180"/>
      <c r="D20" s="180"/>
      <c r="E20" s="180"/>
      <c r="F20" s="180"/>
      <c r="G20" s="180"/>
      <c r="H20" s="180"/>
      <c r="I20" s="180"/>
      <c r="J20" s="180"/>
    </row>
    <row r="21" spans="1:10" x14ac:dyDescent="0.35">
      <c r="A21" s="180"/>
      <c r="B21" s="180"/>
      <c r="C21" s="180"/>
      <c r="D21" s="180"/>
      <c r="E21" s="180"/>
      <c r="F21" s="180"/>
      <c r="G21" s="180"/>
      <c r="H21" s="180"/>
      <c r="I21" s="180"/>
      <c r="J21" s="180"/>
    </row>
    <row r="22" spans="1:10" x14ac:dyDescent="0.35">
      <c r="A22" s="180"/>
      <c r="B22" s="180"/>
      <c r="C22" s="180"/>
      <c r="D22" s="180"/>
      <c r="E22" s="180"/>
      <c r="F22" s="180"/>
      <c r="G22" s="180"/>
      <c r="H22" s="180"/>
      <c r="I22" s="180"/>
      <c r="J22" s="180"/>
    </row>
    <row r="23" spans="1:10" x14ac:dyDescent="0.35">
      <c r="A23" s="180"/>
      <c r="B23" s="180"/>
      <c r="C23" s="180"/>
      <c r="D23" s="180"/>
      <c r="E23" s="180"/>
      <c r="F23" s="180"/>
      <c r="G23" s="180"/>
      <c r="H23" s="180"/>
      <c r="I23" s="180"/>
      <c r="J23" s="180"/>
    </row>
    <row r="24" spans="1:10" x14ac:dyDescent="0.35">
      <c r="A24" s="180"/>
      <c r="B24" s="180"/>
      <c r="C24" s="180"/>
      <c r="D24" s="180"/>
      <c r="E24" s="180"/>
      <c r="F24" s="180"/>
      <c r="G24" s="180"/>
      <c r="H24" s="180"/>
      <c r="I24" s="180"/>
      <c r="J24" s="180"/>
    </row>
    <row r="25" spans="1:10" x14ac:dyDescent="0.35">
      <c r="A25" s="180"/>
      <c r="B25" s="180"/>
      <c r="C25" s="180"/>
      <c r="D25" s="180"/>
      <c r="E25" s="180"/>
      <c r="F25" s="180"/>
      <c r="G25" s="180"/>
      <c r="H25" s="180"/>
      <c r="I25" s="180"/>
      <c r="J25" s="180"/>
    </row>
    <row r="26" spans="1:10" x14ac:dyDescent="0.35">
      <c r="A26" s="180"/>
      <c r="B26" s="180"/>
      <c r="C26" s="180"/>
      <c r="D26" s="180"/>
      <c r="E26" s="180"/>
      <c r="F26" s="180"/>
      <c r="G26" s="180"/>
      <c r="H26" s="180"/>
      <c r="I26" s="180"/>
      <c r="J26" s="180"/>
    </row>
    <row r="27" spans="1:10" x14ac:dyDescent="0.35">
      <c r="A27" s="180"/>
      <c r="B27" s="180"/>
      <c r="C27" s="180"/>
      <c r="D27" s="180"/>
      <c r="E27" s="180"/>
      <c r="F27" s="180"/>
      <c r="G27" s="180"/>
      <c r="H27" s="180"/>
      <c r="I27" s="180"/>
      <c r="J27" s="180"/>
    </row>
    <row r="28" spans="1:10" x14ac:dyDescent="0.35">
      <c r="A28" s="180"/>
      <c r="B28" s="180"/>
      <c r="C28" s="180"/>
      <c r="D28" s="180"/>
      <c r="E28" s="180"/>
      <c r="F28" s="180"/>
      <c r="G28" s="180"/>
      <c r="H28" s="180"/>
      <c r="I28" s="180"/>
      <c r="J28" s="180"/>
    </row>
    <row r="29" spans="1:10" x14ac:dyDescent="0.35">
      <c r="A29" s="180"/>
      <c r="B29" s="180"/>
      <c r="C29" s="180"/>
      <c r="D29" s="180"/>
      <c r="E29" s="180"/>
      <c r="F29" s="180"/>
      <c r="G29" s="180"/>
      <c r="H29" s="180"/>
      <c r="I29" s="180"/>
      <c r="J29" s="180"/>
    </row>
    <row r="30" spans="1:10" x14ac:dyDescent="0.35">
      <c r="A30" s="180"/>
      <c r="B30" s="180"/>
      <c r="C30" s="180"/>
      <c r="D30" s="180"/>
      <c r="E30" s="180"/>
      <c r="F30" s="180"/>
      <c r="G30" s="180"/>
      <c r="H30" s="180"/>
      <c r="I30" s="180"/>
      <c r="J30" s="180"/>
    </row>
    <row r="31" spans="1:10" x14ac:dyDescent="0.35">
      <c r="A31" s="180"/>
      <c r="B31" s="180"/>
      <c r="C31" s="180"/>
      <c r="D31" s="180"/>
      <c r="E31" s="180"/>
      <c r="F31" s="180"/>
      <c r="G31" s="180"/>
      <c r="H31" s="180"/>
      <c r="I31" s="180"/>
      <c r="J31" s="180"/>
    </row>
    <row r="32" spans="1:10" x14ac:dyDescent="0.35">
      <c r="A32" s="180"/>
      <c r="B32" s="180"/>
      <c r="C32" s="180"/>
      <c r="D32" s="180"/>
      <c r="E32" s="180"/>
      <c r="F32" s="180"/>
      <c r="G32" s="180"/>
      <c r="H32" s="180"/>
      <c r="I32" s="180"/>
      <c r="J32" s="180"/>
    </row>
    <row r="33" spans="1:10" x14ac:dyDescent="0.35">
      <c r="A33" s="36"/>
      <c r="B33" s="36"/>
      <c r="C33" s="36"/>
      <c r="D33" s="36"/>
      <c r="E33" s="36"/>
      <c r="F33" s="36"/>
      <c r="G33" s="36"/>
      <c r="H33" s="36"/>
      <c r="I33" s="36"/>
      <c r="J33" s="36"/>
    </row>
    <row r="34" spans="1:10" x14ac:dyDescent="0.35">
      <c r="A34" s="36" t="s">
        <v>265</v>
      </c>
      <c r="B34" s="36"/>
      <c r="C34" s="36"/>
      <c r="D34" s="36"/>
      <c r="E34" s="36"/>
      <c r="F34" s="36"/>
      <c r="G34" s="36"/>
      <c r="H34" s="36"/>
      <c r="I34" s="36"/>
      <c r="J34" s="36"/>
    </row>
    <row r="35" spans="1:10" ht="15" customHeight="1" x14ac:dyDescent="0.35">
      <c r="A35" s="177" t="s">
        <v>266</v>
      </c>
      <c r="B35" s="177"/>
      <c r="C35" s="177"/>
      <c r="D35" s="177"/>
      <c r="E35" s="177"/>
      <c r="F35" s="177"/>
      <c r="G35" s="177"/>
      <c r="H35" s="177"/>
      <c r="I35" s="177"/>
      <c r="J35" s="177"/>
    </row>
    <row r="36" spans="1:10" x14ac:dyDescent="0.35">
      <c r="A36" s="177"/>
      <c r="B36" s="177"/>
      <c r="C36" s="177"/>
      <c r="D36" s="177"/>
      <c r="E36" s="177"/>
      <c r="F36" s="177"/>
      <c r="G36" s="177"/>
      <c r="H36" s="177"/>
      <c r="I36" s="177"/>
      <c r="J36" s="177"/>
    </row>
    <row r="37" spans="1:10" x14ac:dyDescent="0.35">
      <c r="A37" s="177"/>
      <c r="B37" s="177"/>
      <c r="C37" s="177"/>
      <c r="D37" s="177"/>
      <c r="E37" s="177"/>
      <c r="F37" s="177"/>
      <c r="G37" s="177"/>
      <c r="H37" s="177"/>
      <c r="I37" s="177"/>
      <c r="J37" s="177"/>
    </row>
    <row r="38" spans="1:10" x14ac:dyDescent="0.35">
      <c r="A38" s="177"/>
      <c r="B38" s="177"/>
      <c r="C38" s="177"/>
      <c r="D38" s="177"/>
      <c r="E38" s="177"/>
      <c r="F38" s="177"/>
      <c r="G38" s="177"/>
      <c r="H38" s="177"/>
      <c r="I38" s="177"/>
      <c r="J38" s="177"/>
    </row>
    <row r="39" spans="1:10" x14ac:dyDescent="0.35">
      <c r="A39" s="177"/>
      <c r="B39" s="177"/>
      <c r="C39" s="177"/>
      <c r="D39" s="177"/>
      <c r="E39" s="177"/>
      <c r="F39" s="177"/>
      <c r="G39" s="177"/>
      <c r="H39" s="177"/>
      <c r="I39" s="177"/>
      <c r="J39" s="177"/>
    </row>
    <row r="40" spans="1:10" x14ac:dyDescent="0.35">
      <c r="A40" s="177"/>
      <c r="B40" s="177"/>
      <c r="C40" s="177"/>
      <c r="D40" s="177"/>
      <c r="E40" s="177"/>
      <c r="F40" s="177"/>
      <c r="G40" s="177"/>
      <c r="H40" s="177"/>
      <c r="I40" s="177"/>
      <c r="J40" s="177"/>
    </row>
    <row r="41" spans="1:10" x14ac:dyDescent="0.35">
      <c r="A41" s="177"/>
      <c r="B41" s="177"/>
      <c r="C41" s="177"/>
      <c r="D41" s="177"/>
      <c r="E41" s="177"/>
      <c r="F41" s="177"/>
      <c r="G41" s="177"/>
      <c r="H41" s="177"/>
      <c r="I41" s="177"/>
      <c r="J41" s="177"/>
    </row>
    <row r="42" spans="1:10" x14ac:dyDescent="0.35">
      <c r="A42" s="177"/>
      <c r="B42" s="177"/>
      <c r="C42" s="177"/>
      <c r="D42" s="177"/>
      <c r="E42" s="177"/>
      <c r="F42" s="177"/>
      <c r="G42" s="177"/>
      <c r="H42" s="177"/>
      <c r="I42" s="177"/>
      <c r="J42" s="177"/>
    </row>
    <row r="43" spans="1:10" x14ac:dyDescent="0.35">
      <c r="A43" s="36"/>
      <c r="B43" s="36"/>
      <c r="C43" s="36"/>
      <c r="D43" s="36"/>
      <c r="E43" s="36"/>
      <c r="F43" s="36"/>
      <c r="G43" s="36"/>
      <c r="H43" s="36"/>
      <c r="I43" s="36"/>
      <c r="J43" s="36"/>
    </row>
  </sheetData>
  <mergeCells count="2">
    <mergeCell ref="A2:J32"/>
    <mergeCell ref="A35:J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Podstawowe dane</vt:lpstr>
      <vt:lpstr>Aktywa</vt:lpstr>
      <vt:lpstr>Pasywa</vt:lpstr>
      <vt:lpstr>Rachunek zysków i strat</vt:lpstr>
      <vt:lpstr>Rachunek przepływów pieniężnych</vt:lpstr>
      <vt:lpstr>Analiza Wskaźnikowa</vt:lpstr>
      <vt:lpstr>Wnioski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Kuba Zima</dc:creator>
  <cp:keywords/>
  <dc:description/>
  <cp:lastModifiedBy>Laura Morawska</cp:lastModifiedBy>
  <cp:revision/>
  <dcterms:created xsi:type="dcterms:W3CDTF">2023-12-21T20:20:04Z</dcterms:created>
  <dcterms:modified xsi:type="dcterms:W3CDTF">2024-01-15T16:44:47Z</dcterms:modified>
  <cp:category/>
  <cp:contentStatus/>
</cp:coreProperties>
</file>