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mejiaar\Documents\Composites presentation\E books Composites\Double Double Steve W Tai\CDW-XXVII Final\Software\"/>
    </mc:Choice>
  </mc:AlternateContent>
  <xr:revisionPtr revIDLastSave="0" documentId="13_ncr:1_{58FB178C-63E9-460A-B568-14886732433B}" xr6:coauthVersionLast="47" xr6:coauthVersionMax="47" xr10:uidLastSave="{00000000-0000-0000-0000-000000000000}"/>
  <bookViews>
    <workbookView xWindow="-28920" yWindow="1515" windowWidth="29040" windowHeight="15840" tabRatio="882" xr2:uid="{00000000-000D-0000-FFFF-FFFF00000000}"/>
  </bookViews>
  <sheets>
    <sheet name="Sheet1" sheetId="1" r:id="rId1"/>
    <sheet name="Materials" sheetId="36" r:id="rId2"/>
  </sheets>
  <externalReferences>
    <externalReference r:id="rId3"/>
  </externalReferenc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10" i="1" l="1"/>
  <c r="K113" i="1" s="1"/>
  <c r="AF5" i="36"/>
  <c r="AF6" i="36"/>
  <c r="AF7" i="36"/>
  <c r="AF8" i="36"/>
  <c r="AF9" i="36"/>
  <c r="AF10" i="36"/>
  <c r="AF11" i="36"/>
  <c r="AF12" i="36"/>
  <c r="AF13" i="36"/>
  <c r="AF14" i="36"/>
  <c r="AF15" i="36"/>
  <c r="AF16" i="36"/>
  <c r="AF17" i="36"/>
  <c r="AF18" i="36"/>
  <c r="AF19" i="36"/>
  <c r="AF20" i="36"/>
  <c r="AF21" i="36"/>
  <c r="AF22" i="36"/>
  <c r="AF23" i="36"/>
  <c r="AF24" i="36"/>
  <c r="AF25" i="36"/>
  <c r="AF26" i="36"/>
  <c r="AF27" i="36"/>
  <c r="AF28" i="36"/>
  <c r="AF29" i="36"/>
  <c r="AF30" i="36"/>
  <c r="AF31" i="36"/>
  <c r="AF32" i="36"/>
  <c r="AF33" i="36"/>
  <c r="AF34" i="36"/>
  <c r="AF4" i="36"/>
  <c r="AF3" i="36"/>
  <c r="E91" i="1"/>
  <c r="X22" i="1"/>
  <c r="W23" i="1" s="1"/>
  <c r="X21" i="1"/>
  <c r="V23" i="1" s="1"/>
  <c r="X18" i="1"/>
  <c r="W19" i="1" s="1"/>
  <c r="X17" i="1"/>
  <c r="V19" i="1" s="1"/>
  <c r="T78" i="1"/>
  <c r="W78" i="1"/>
  <c r="V78" i="1"/>
  <c r="Y78" i="1"/>
  <c r="U78" i="1"/>
  <c r="X78" i="1"/>
  <c r="F14" i="1" l="1"/>
  <c r="C109" i="1" s="1"/>
  <c r="D91" i="1"/>
  <c r="K111" i="1"/>
  <c r="K112" i="1"/>
  <c r="F91" i="1"/>
  <c r="U81" i="1"/>
  <c r="T81" i="1"/>
  <c r="X81" i="1"/>
  <c r="Y81" i="1"/>
  <c r="W81" i="1"/>
  <c r="V81" i="1"/>
  <c r="U86" i="1" l="1"/>
  <c r="U87" i="1"/>
  <c r="U89" i="1"/>
  <c r="U88" i="1"/>
  <c r="U95" i="1" s="1"/>
  <c r="G9" i="1"/>
  <c r="U85" i="1"/>
  <c r="K114" i="1"/>
  <c r="F13" i="1" s="1"/>
  <c r="G91" i="1"/>
  <c r="K91" i="1" s="1"/>
  <c r="J78" i="1" s="1"/>
  <c r="G82" i="1"/>
  <c r="G80" i="1"/>
  <c r="G81" i="1"/>
  <c r="U92" i="1" l="1"/>
  <c r="U93" i="1" s="1"/>
  <c r="U94" i="1" s="1"/>
  <c r="L91" i="1"/>
  <c r="L2" i="1" s="1"/>
  <c r="U15" i="1" s="1"/>
  <c r="N22" i="1"/>
  <c r="U98" i="1" l="1"/>
  <c r="A94" i="1" s="1"/>
  <c r="D94" i="1" s="1"/>
  <c r="U100" i="1"/>
  <c r="A96" i="1" s="1"/>
  <c r="U99" i="1"/>
  <c r="A95" i="1" s="1"/>
  <c r="D93" i="1" s="1"/>
  <c r="U97" i="1"/>
  <c r="A93" i="1" s="1"/>
  <c r="P22" i="1"/>
  <c r="F15" i="1" s="1"/>
  <c r="F18" i="1" s="1"/>
  <c r="J79" i="1"/>
  <c r="K79" i="1" s="1"/>
  <c r="W18" i="1" l="1"/>
  <c r="V17" i="1"/>
  <c r="A99" i="1"/>
  <c r="U101" i="1"/>
  <c r="A97" i="1" s="1"/>
  <c r="X19" i="1" s="1"/>
  <c r="B122" i="1"/>
  <c r="A100" i="1" s="1"/>
  <c r="W17" i="1"/>
  <c r="V18" i="1" s="1"/>
  <c r="K81" i="1"/>
  <c r="E83" i="1" s="1"/>
  <c r="F20" i="1" s="1"/>
  <c r="B111" i="1" s="1"/>
  <c r="B112" i="1" s="1"/>
  <c r="B113" i="1" s="1"/>
  <c r="B114" i="1" s="1"/>
  <c r="B115" i="1" s="1"/>
  <c r="B116" i="1" s="1"/>
  <c r="B117" i="1" s="1"/>
  <c r="K80" i="1"/>
  <c r="D95" i="1" l="1"/>
  <c r="D97" i="1" s="1"/>
  <c r="D98" i="1" s="1"/>
  <c r="D83" i="1"/>
  <c r="F19" i="1" s="1"/>
  <c r="A111" i="1" s="1"/>
  <c r="A112" i="1" s="1"/>
  <c r="A113" i="1" s="1"/>
  <c r="A114" i="1" s="1"/>
  <c r="A115" i="1" s="1"/>
  <c r="A116" i="1" s="1"/>
  <c r="A117" i="1" s="1"/>
  <c r="A118" i="1" s="1"/>
  <c r="I111" i="1" l="1"/>
  <c r="P23" i="1" s="1"/>
  <c r="I110" i="1"/>
  <c r="N23" i="1" s="1"/>
  <c r="W21" i="1"/>
  <c r="V22" i="1" s="1"/>
  <c r="X23" i="1"/>
  <c r="B103" i="1"/>
  <c r="C101" i="1" s="1"/>
  <c r="A103" i="1"/>
  <c r="D103" i="1" s="1"/>
  <c r="B118" i="1"/>
  <c r="F21" i="1" l="1"/>
  <c r="D104" i="1"/>
  <c r="E103" i="1"/>
  <c r="V21" i="1"/>
  <c r="W22" i="1"/>
  <c r="B104" i="1"/>
  <c r="C102" i="1" s="1"/>
  <c r="A104" i="1"/>
  <c r="D105" i="1" s="1"/>
  <c r="E105" i="1" s="1"/>
  <c r="F105" i="1" s="1"/>
  <c r="G105" i="1" s="1"/>
  <c r="H105" i="1" s="1"/>
  <c r="I105" i="1" s="1"/>
  <c r="J105" i="1" l="1"/>
  <c r="K105" i="1" s="1"/>
  <c r="L105" i="1" s="1"/>
  <c r="E111" i="1" s="1"/>
  <c r="F103" i="1"/>
  <c r="E104" i="1"/>
  <c r="M105" i="1" l="1"/>
  <c r="F104" i="1"/>
  <c r="G103" i="1"/>
  <c r="G104" i="1" l="1"/>
  <c r="H103" i="1"/>
  <c r="I103" i="1" s="1"/>
  <c r="J103" i="1" s="1"/>
  <c r="K103" i="1" s="1"/>
  <c r="L103" i="1" s="1"/>
  <c r="H104" i="1"/>
  <c r="I104" i="1" s="1"/>
  <c r="J104" i="1" s="1"/>
  <c r="K104" i="1" s="1"/>
  <c r="L104" i="1" s="1"/>
  <c r="D101" i="1" l="1"/>
  <c r="M104" i="1"/>
  <c r="E110" i="1"/>
  <c r="M103" i="1"/>
  <c r="F22" i="1" s="1"/>
  <c r="E109" i="1"/>
</calcChain>
</file>

<file path=xl/sharedStrings.xml><?xml version="1.0" encoding="utf-8"?>
<sst xmlns="http://schemas.openxmlformats.org/spreadsheetml/2006/main" count="134" uniqueCount="94">
  <si>
    <t>AS4/H3501</t>
  </si>
  <si>
    <t>Ex</t>
  </si>
  <si>
    <t>U1</t>
  </si>
  <si>
    <t>U2</t>
  </si>
  <si>
    <t>U3</t>
  </si>
  <si>
    <t>U4</t>
  </si>
  <si>
    <t>U5</t>
  </si>
  <si>
    <t>A11*</t>
  </si>
  <si>
    <t>OUTPUT</t>
  </si>
  <si>
    <t xml:space="preserve"> </t>
  </si>
  <si>
    <t>Ey</t>
  </si>
  <si>
    <t>nu/x</t>
  </si>
  <si>
    <t>Es</t>
  </si>
  <si>
    <t>Y</t>
  </si>
  <si>
    <t>Qxx</t>
  </si>
  <si>
    <t>Qyy</t>
  </si>
  <si>
    <t>Qxy</t>
  </si>
  <si>
    <t>Qss</t>
  </si>
  <si>
    <t>Linear combinations,</t>
  </si>
  <si>
    <t>Ex,GPa</t>
  </si>
  <si>
    <t>Ey,GPa</t>
  </si>
  <si>
    <t>Es,GPa</t>
  </si>
  <si>
    <t>U5=G^iso</t>
  </si>
  <si>
    <t>NAME[SI]</t>
  </si>
  <si>
    <t>nu/xy</t>
  </si>
  <si>
    <t>Menu Materials</t>
  </si>
  <si>
    <t>Material1</t>
  </si>
  <si>
    <t>ho,E-6m</t>
  </si>
  <si>
    <t>AS4/PEEK</t>
  </si>
  <si>
    <t>B4/N55</t>
  </si>
  <si>
    <t xml:space="preserve">IM6/ep </t>
  </si>
  <si>
    <t xml:space="preserve">Kevlar/ep </t>
  </si>
  <si>
    <t xml:space="preserve">Scotch </t>
  </si>
  <si>
    <t xml:space="preserve">T3/F93 </t>
  </si>
  <si>
    <t xml:space="preserve">T3/N52 </t>
  </si>
  <si>
    <t>Aluminum</t>
  </si>
  <si>
    <t xml:space="preserve">C-Ply 55 </t>
  </si>
  <si>
    <t xml:space="preserve">C-Ply 64 </t>
  </si>
  <si>
    <t xml:space="preserve">IM7/977 </t>
  </si>
  <si>
    <t xml:space="preserve">T800/Cyt </t>
  </si>
  <si>
    <t xml:space="preserve">Master ply </t>
  </si>
  <si>
    <t xml:space="preserve">IM7/8552 </t>
  </si>
  <si>
    <t xml:space="preserve">IM7/MTM </t>
  </si>
  <si>
    <t xml:space="preserve">T7/2510 </t>
  </si>
  <si>
    <t xml:space="preserve">T650/ep </t>
  </si>
  <si>
    <t xml:space="preserve">IM7/8552' </t>
  </si>
  <si>
    <t xml:space="preserve">T4708/MR </t>
  </si>
  <si>
    <t>IM7/M</t>
  </si>
  <si>
    <t xml:space="preserve">T8S/3900 </t>
  </si>
  <si>
    <t>T650/ep fabric</t>
  </si>
  <si>
    <t xml:space="preserve">Steel </t>
  </si>
  <si>
    <t>T3/N52 Thin ply</t>
  </si>
  <si>
    <t>New3</t>
  </si>
  <si>
    <t>New4</t>
  </si>
  <si>
    <t>New5</t>
  </si>
  <si>
    <t>DD</t>
  </si>
  <si>
    <t>QUAD</t>
  </si>
  <si>
    <t># of plies:</t>
  </si>
  <si>
    <t>LAMINATE:</t>
  </si>
  <si>
    <t>DOUBLE-DOUBLE</t>
  </si>
  <si>
    <r>
      <t>[A*]</t>
    </r>
    <r>
      <rPr>
        <vertAlign val="subscript"/>
        <sz val="20"/>
        <color theme="1"/>
        <rFont val="Calibri"/>
        <family val="2"/>
        <scheme val="minor"/>
      </rPr>
      <t>QUAD</t>
    </r>
  </si>
  <si>
    <t>F</t>
  </si>
  <si>
    <t>(GPa)</t>
  </si>
  <si>
    <t>SEQUENCE:</t>
  </si>
  <si>
    <t>QUAD:</t>
  </si>
  <si>
    <r>
      <t>V</t>
    </r>
    <r>
      <rPr>
        <vertAlign val="subscript"/>
        <sz val="24"/>
        <color theme="1"/>
        <rFont val="Calibri"/>
        <family val="2"/>
        <scheme val="minor"/>
      </rPr>
      <t>1</t>
    </r>
    <r>
      <rPr>
        <sz val="24"/>
        <color theme="1"/>
        <rFont val="Calibri"/>
        <family val="2"/>
        <scheme val="minor"/>
      </rPr>
      <t xml:space="preserve">* </t>
    </r>
  </si>
  <si>
    <r>
      <t>V</t>
    </r>
    <r>
      <rPr>
        <vertAlign val="subscript"/>
        <sz val="24"/>
        <color theme="1"/>
        <rFont val="Calibri"/>
        <family val="2"/>
        <scheme val="minor"/>
      </rPr>
      <t>2</t>
    </r>
    <r>
      <rPr>
        <sz val="24"/>
        <color theme="1"/>
        <rFont val="Calibri"/>
        <family val="2"/>
        <scheme val="minor"/>
      </rPr>
      <t xml:space="preserve">* </t>
    </r>
  </si>
  <si>
    <r>
      <t>[A*]</t>
    </r>
    <r>
      <rPr>
        <vertAlign val="subscript"/>
        <sz val="20"/>
        <color theme="1"/>
        <rFont val="Calibri"/>
        <family val="2"/>
        <scheme val="minor"/>
      </rPr>
      <t>DD</t>
    </r>
  </si>
  <si>
    <t>DD:</t>
  </si>
  <si>
    <t xml:space="preserve">       QUAD TO DD DIRECT CONVERSION TOOL</t>
  </si>
  <si>
    <t>HOMOGENIZATION CRITERION:</t>
  </si>
  <si>
    <t>INPUT OF SYMMETRIC QUAD</t>
  </si>
  <si>
    <t>TOP HALF</t>
  </si>
  <si>
    <t># OF PLIES</t>
  </si>
  <si>
    <t>ANALYSIS MODULE</t>
  </si>
  <si>
    <t>4*J7*J7-4*J7+1</t>
  </si>
  <si>
    <t>4*G8*G8+4*G8+1</t>
  </si>
  <si>
    <t>INVARIANTS</t>
  </si>
  <si>
    <t>/</t>
  </si>
  <si>
    <t>[</t>
  </si>
  <si>
    <t>]</t>
  </si>
  <si>
    <t>T</t>
  </si>
  <si>
    <r>
      <t>(80/-60/-80/60)</t>
    </r>
    <r>
      <rPr>
        <vertAlign val="subscript"/>
        <sz val="11"/>
        <color theme="1"/>
        <rFont val="Calibri"/>
        <family val="2"/>
        <scheme val="minor"/>
      </rPr>
      <t>4T</t>
    </r>
  </si>
  <si>
    <r>
      <t>(80/-60/60/-80)</t>
    </r>
    <r>
      <rPr>
        <vertAlign val="subscript"/>
        <sz val="11"/>
        <color theme="1"/>
        <rFont val="Calibri"/>
        <family val="2"/>
        <scheme val="minor"/>
      </rPr>
      <t>4T</t>
    </r>
  </si>
  <si>
    <r>
      <t>(60/-80/80/-60)</t>
    </r>
    <r>
      <rPr>
        <vertAlign val="subscript"/>
        <sz val="11"/>
        <color theme="1"/>
        <rFont val="Calibri"/>
        <family val="2"/>
        <scheme val="minor"/>
      </rPr>
      <t>4T</t>
    </r>
  </si>
  <si>
    <t>ho,E-6</t>
  </si>
  <si>
    <t xml:space="preserve">Plane stress stiffness Gpa </t>
  </si>
  <si>
    <t>v1</t>
  </si>
  <si>
    <t>v2</t>
  </si>
  <si>
    <t>M T40/1564</t>
  </si>
  <si>
    <t>New1</t>
  </si>
  <si>
    <t>New2</t>
  </si>
  <si>
    <t>© A. Miravete, S.W. Tsai</t>
  </si>
  <si>
    <t>Material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</si>
</sst>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d\-mmm\-yy;@"/>
    <numFmt numFmtId="165" formatCode="0.0"/>
    <numFmt numFmtId="166" formatCode="0.000"/>
    <numFmt numFmtId="167" formatCode="0.0000"/>
    <numFmt numFmtId="168" formatCode="0.00000"/>
    <numFmt numFmtId="169" formatCode="0.000000"/>
  </numFmts>
  <fonts count="9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305496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4"/>
      <color rgb="FF305496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2"/>
      <color rgb="FF44546A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70C0"/>
      <name val="Calibri"/>
      <family val="2"/>
      <scheme val="minor"/>
    </font>
    <font>
      <sz val="9"/>
      <color rgb="FF333333"/>
      <name val="Courier New"/>
      <family val="34"/>
    </font>
    <font>
      <sz val="9"/>
      <name val="Genev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Geneva"/>
      <family val="2"/>
    </font>
    <font>
      <sz val="16"/>
      <color rgb="FFFF000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u/>
      <sz val="12"/>
      <color theme="1"/>
      <name val="Calibri (Body)"/>
    </font>
    <font>
      <sz val="12"/>
      <color rgb="FF000000"/>
      <name val="Calibri (Body)"/>
    </font>
    <font>
      <sz val="12"/>
      <color theme="1"/>
      <name val="Symbol"/>
      <family val="1"/>
      <charset val="2"/>
    </font>
    <font>
      <b/>
      <i/>
      <sz val="16"/>
      <color rgb="FFFF0000"/>
      <name val="Calibri"/>
      <family val="2"/>
      <scheme val="minor"/>
    </font>
    <font>
      <sz val="12"/>
      <color theme="1"/>
      <name val="Calibri"/>
      <family val="2"/>
      <charset val="2"/>
    </font>
    <font>
      <sz val="12"/>
      <color theme="1"/>
      <name val="Calibri"/>
      <family val="2"/>
      <charset val="2"/>
      <scheme val="minor"/>
    </font>
    <font>
      <u/>
      <sz val="12"/>
      <color theme="1"/>
      <name val="Calibri (Body)_x0000_"/>
    </font>
    <font>
      <sz val="12"/>
      <color rgb="FF333333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0"/>
      <color indexed="10"/>
      <name val="Helv"/>
      <family val="2"/>
    </font>
    <font>
      <sz val="10"/>
      <name val="Helv"/>
      <family val="2"/>
    </font>
    <font>
      <sz val="10"/>
      <color indexed="10"/>
      <name val="Helv"/>
      <family val="2"/>
    </font>
    <font>
      <b/>
      <sz val="10"/>
      <name val="Helv"/>
      <family val="2"/>
    </font>
    <font>
      <b/>
      <sz val="10"/>
      <color indexed="8"/>
      <name val="Helv"/>
      <family val="2"/>
    </font>
    <font>
      <sz val="10"/>
      <color indexed="8"/>
      <name val="Helv"/>
      <family val="2"/>
    </font>
    <font>
      <b/>
      <sz val="10"/>
      <color rgb="FF000000"/>
      <name val="Helv"/>
      <family val="2"/>
    </font>
    <font>
      <sz val="10"/>
      <color rgb="FF000000"/>
      <name val="Helv"/>
      <family val="2"/>
    </font>
    <font>
      <b/>
      <sz val="10"/>
      <color rgb="FF3012AE"/>
      <name val="Helv"/>
    </font>
    <font>
      <b/>
      <sz val="10"/>
      <color rgb="FFFF0000"/>
      <name val="Helv"/>
    </font>
    <font>
      <sz val="10"/>
      <color theme="1"/>
      <name val="Helv"/>
    </font>
    <font>
      <b/>
      <sz val="10"/>
      <color rgb="FF0070C0"/>
      <name val="Helv"/>
    </font>
    <font>
      <b/>
      <sz val="9"/>
      <name val="Geneva"/>
      <family val="2"/>
    </font>
    <font>
      <b/>
      <sz val="9"/>
      <color rgb="FFFF0000"/>
      <name val="Geneva"/>
      <family val="2"/>
    </font>
    <font>
      <sz val="10"/>
      <color rgb="FFFF0000"/>
      <name val="Helv"/>
    </font>
    <font>
      <b/>
      <sz val="9"/>
      <color theme="1"/>
      <name val="Geneva"/>
      <family val="2"/>
    </font>
    <font>
      <sz val="9"/>
      <color theme="1"/>
      <name val="Geneva"/>
      <family val="2"/>
    </font>
    <font>
      <sz val="10"/>
      <color rgb="FFFF0000"/>
      <name val="Helv"/>
      <family val="2"/>
    </font>
    <font>
      <b/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9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20"/>
      <color theme="1"/>
      <name val="Calibri"/>
      <family val="2"/>
      <scheme val="minor"/>
    </font>
    <font>
      <sz val="26"/>
      <color theme="1"/>
      <name val="Symbol"/>
      <family val="1"/>
      <charset val="2"/>
    </font>
    <font>
      <b/>
      <sz val="26"/>
      <name val="Calibri"/>
      <family val="2"/>
      <scheme val="minor"/>
    </font>
    <font>
      <sz val="25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vertAlign val="subscript"/>
      <sz val="24"/>
      <color theme="1"/>
      <name val="Calibri"/>
      <family val="2"/>
      <scheme val="minor"/>
    </font>
    <font>
      <b/>
      <sz val="26"/>
      <color theme="0" tint="-4.9989318521683403E-2"/>
      <name val="Calibri"/>
      <family val="2"/>
      <scheme val="minor"/>
    </font>
    <font>
      <b/>
      <sz val="22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25"/>
      <color theme="0" tint="-4.9989318521683403E-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sz val="20"/>
      <color theme="4" tint="0.7999816888943144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44546A"/>
      <name val="Calibri"/>
      <family val="2"/>
      <scheme val="minor"/>
    </font>
    <font>
      <sz val="14"/>
      <name val="Calibri"/>
      <family val="2"/>
      <scheme val="minor"/>
    </font>
    <font>
      <b/>
      <sz val="10"/>
      <color rgb="FFFF0000"/>
      <name val="Helv"/>
      <family val="2"/>
    </font>
    <font>
      <sz val="20"/>
      <color rgb="FF7030A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4FE98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C2F7B3"/>
        <bgColor indexed="64"/>
      </patternFill>
    </fill>
    <fill>
      <patternFill patternType="solid">
        <fgColor rgb="FF45E51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</borders>
  <cellStyleXfs count="137">
    <xf numFmtId="0" fontId="0" fillId="0" borderId="0"/>
    <xf numFmtId="9" fontId="5" fillId="0" borderId="0" applyFont="0" applyFill="0" applyBorder="0" applyAlignment="0" applyProtection="0"/>
    <xf numFmtId="0" fontId="26" fillId="0" borderId="0"/>
    <xf numFmtId="0" fontId="23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4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376">
    <xf numFmtId="0" fontId="0" fillId="0" borderId="0" xfId="0"/>
    <xf numFmtId="0" fontId="7" fillId="0" borderId="0" xfId="0" applyFont="1"/>
    <xf numFmtId="0" fontId="7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65" fontId="0" fillId="0" borderId="0" xfId="0" applyNumberFormat="1" applyAlignment="1">
      <alignment horizontal="right"/>
    </xf>
    <xf numFmtId="166" fontId="0" fillId="3" borderId="0" xfId="0" applyNumberFormat="1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1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2" fontId="7" fillId="0" borderId="0" xfId="0" applyNumberFormat="1" applyFont="1"/>
    <xf numFmtId="165" fontId="7" fillId="4" borderId="4" xfId="0" applyNumberFormat="1" applyFont="1" applyFill="1" applyBorder="1" applyAlignment="1">
      <alignment horizontal="left"/>
    </xf>
    <xf numFmtId="2" fontId="17" fillId="0" borderId="0" xfId="0" applyNumberFormat="1" applyFont="1"/>
    <xf numFmtId="0" fontId="14" fillId="0" borderId="0" xfId="0" applyFont="1" applyAlignment="1">
      <alignment horizontal="right"/>
    </xf>
    <xf numFmtId="2" fontId="14" fillId="0" borderId="0" xfId="0" applyNumberFormat="1" applyFont="1"/>
    <xf numFmtId="49" fontId="0" fillId="0" borderId="0" xfId="0" applyNumberFormat="1" applyAlignment="1">
      <alignment horizontal="center"/>
    </xf>
    <xf numFmtId="49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47" fillId="0" borderId="0" xfId="2" applyFont="1"/>
    <xf numFmtId="0" fontId="0" fillId="0" borderId="0" xfId="0" quotePrefix="1"/>
    <xf numFmtId="0" fontId="0" fillId="3" borderId="0" xfId="0" applyFill="1" applyAlignment="1">
      <alignment horizontal="center"/>
    </xf>
    <xf numFmtId="0" fontId="0" fillId="3" borderId="0" xfId="0" applyFill="1"/>
    <xf numFmtId="1" fontId="0" fillId="3" borderId="0" xfId="0" applyNumberFormat="1" applyFill="1"/>
    <xf numFmtId="2" fontId="0" fillId="3" borderId="0" xfId="0" applyNumberFormat="1" applyFill="1"/>
    <xf numFmtId="0" fontId="9" fillId="3" borderId="0" xfId="0" applyFont="1" applyFill="1" applyAlignment="1">
      <alignment horizontal="left"/>
    </xf>
    <xf numFmtId="0" fontId="7" fillId="3" borderId="0" xfId="0" applyFont="1" applyFill="1"/>
    <xf numFmtId="0" fontId="21" fillId="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2" fontId="0" fillId="3" borderId="0" xfId="0" applyNumberFormat="1" applyFill="1" applyAlignment="1">
      <alignment vertical="center"/>
    </xf>
    <xf numFmtId="166" fontId="7" fillId="3" borderId="0" xfId="0" applyNumberFormat="1" applyFont="1" applyFill="1"/>
    <xf numFmtId="2" fontId="7" fillId="3" borderId="0" xfId="0" applyNumberFormat="1" applyFont="1" applyFill="1" applyAlignment="1">
      <alignment horizontal="right"/>
    </xf>
    <xf numFmtId="2" fontId="0" fillId="3" borderId="0" xfId="0" applyNumberFormat="1" applyFill="1" applyAlignment="1">
      <alignment horizontal="right"/>
    </xf>
    <xf numFmtId="165" fontId="0" fillId="3" borderId="0" xfId="0" applyNumberFormat="1" applyFill="1"/>
    <xf numFmtId="0" fontId="0" fillId="3" borderId="0" xfId="0" applyFill="1" applyAlignment="1">
      <alignment horizontal="right"/>
    </xf>
    <xf numFmtId="1" fontId="0" fillId="3" borderId="0" xfId="0" applyNumberFormat="1" applyFill="1" applyAlignment="1">
      <alignment vertical="center"/>
    </xf>
    <xf numFmtId="0" fontId="7" fillId="3" borderId="0" xfId="0" applyFont="1" applyFill="1" applyAlignment="1">
      <alignment horizontal="right"/>
    </xf>
    <xf numFmtId="165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right" vertical="center"/>
    </xf>
    <xf numFmtId="165" fontId="7" fillId="3" borderId="0" xfId="0" applyNumberFormat="1" applyFont="1" applyFill="1" applyAlignment="1">
      <alignment horizontal="right"/>
    </xf>
    <xf numFmtId="0" fontId="6" fillId="3" borderId="0" xfId="0" applyFont="1" applyFill="1" applyAlignment="1">
      <alignment horizontal="right" vertical="center"/>
    </xf>
    <xf numFmtId="0" fontId="6" fillId="3" borderId="0" xfId="0" applyFont="1" applyFill="1" applyAlignment="1">
      <alignment vertical="center"/>
    </xf>
    <xf numFmtId="0" fontId="34" fillId="3" borderId="0" xfId="0" applyFont="1" applyFill="1"/>
    <xf numFmtId="0" fontId="8" fillId="3" borderId="0" xfId="0" applyFont="1" applyFill="1" applyAlignment="1">
      <alignment horizontal="left"/>
    </xf>
    <xf numFmtId="0" fontId="33" fillId="3" borderId="0" xfId="0" applyFont="1" applyFill="1" applyAlignment="1">
      <alignment horizontal="right"/>
    </xf>
    <xf numFmtId="0" fontId="19" fillId="3" borderId="0" xfId="0" applyFont="1" applyFill="1"/>
    <xf numFmtId="2" fontId="7" fillId="3" borderId="0" xfId="0" applyNumberFormat="1" applyFont="1" applyFill="1"/>
    <xf numFmtId="0" fontId="6" fillId="3" borderId="0" xfId="0" applyFont="1" applyFill="1"/>
    <xf numFmtId="0" fontId="39" fillId="3" borderId="0" xfId="0" applyFont="1" applyFill="1" applyAlignment="1">
      <alignment horizontal="center"/>
    </xf>
    <xf numFmtId="0" fontId="64" fillId="3" borderId="0" xfId="0" applyFont="1" applyFill="1" applyAlignment="1">
      <alignment horizontal="center"/>
    </xf>
    <xf numFmtId="0" fontId="11" fillId="3" borderId="0" xfId="0" applyFont="1" applyFill="1"/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" fontId="6" fillId="3" borderId="0" xfId="0" applyNumberFormat="1" applyFont="1" applyFill="1"/>
    <xf numFmtId="1" fontId="17" fillId="3" borderId="0" xfId="0" applyNumberFormat="1" applyFont="1" applyFill="1"/>
    <xf numFmtId="2" fontId="38" fillId="3" borderId="0" xfId="0" applyNumberFormat="1" applyFont="1" applyFill="1" applyAlignment="1">
      <alignment horizontal="center"/>
    </xf>
    <xf numFmtId="1" fontId="7" fillId="3" borderId="0" xfId="0" applyNumberFormat="1" applyFont="1" applyFill="1" applyAlignment="1">
      <alignment horizontal="left"/>
    </xf>
    <xf numFmtId="1" fontId="38" fillId="3" borderId="0" xfId="0" applyNumberFormat="1" applyFont="1" applyFill="1" applyAlignment="1">
      <alignment horizontal="center"/>
    </xf>
    <xf numFmtId="165" fontId="0" fillId="3" borderId="0" xfId="0" applyNumberForma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vertical="center"/>
    </xf>
    <xf numFmtId="0" fontId="19" fillId="3" borderId="0" xfId="0" applyFont="1" applyFill="1" applyAlignment="1">
      <alignment horizontal="center"/>
    </xf>
    <xf numFmtId="0" fontId="31" fillId="3" borderId="0" xfId="0" applyFont="1" applyFill="1" applyAlignment="1">
      <alignment horizontal="center"/>
    </xf>
    <xf numFmtId="1" fontId="5" fillId="3" borderId="0" xfId="3" applyNumberFormat="1" applyFont="1" applyFill="1" applyProtection="1">
      <protection locked="0"/>
    </xf>
    <xf numFmtId="166" fontId="7" fillId="3" borderId="0" xfId="0" applyNumberFormat="1" applyFont="1" applyFill="1" applyAlignment="1">
      <alignment horizontal="center"/>
    </xf>
    <xf numFmtId="0" fontId="14" fillId="3" borderId="0" xfId="0" applyFont="1" applyFill="1"/>
    <xf numFmtId="2" fontId="19" fillId="3" borderId="0" xfId="0" applyNumberFormat="1" applyFont="1" applyFill="1" applyAlignment="1">
      <alignment horizontal="center"/>
    </xf>
    <xf numFmtId="1" fontId="0" fillId="3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2" fontId="18" fillId="3" borderId="0" xfId="0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1" fontId="7" fillId="3" borderId="0" xfId="0" applyNumberFormat="1" applyFont="1" applyFill="1"/>
    <xf numFmtId="2" fontId="31" fillId="3" borderId="0" xfId="0" applyNumberFormat="1" applyFont="1" applyFill="1"/>
    <xf numFmtId="166" fontId="7" fillId="3" borderId="0" xfId="0" applyNumberFormat="1" applyFont="1" applyFill="1" applyAlignment="1">
      <alignment horizontal="center" vertical="center"/>
    </xf>
    <xf numFmtId="1" fontId="7" fillId="3" borderId="0" xfId="0" applyNumberFormat="1" applyFont="1" applyFill="1" applyAlignment="1">
      <alignment horizontal="center"/>
    </xf>
    <xf numFmtId="2" fontId="17" fillId="3" borderId="0" xfId="0" applyNumberFormat="1" applyFont="1" applyFill="1"/>
    <xf numFmtId="1" fontId="7" fillId="3" borderId="0" xfId="1" applyNumberFormat="1" applyFont="1" applyFill="1" applyBorder="1" applyAlignment="1">
      <alignment horizontal="center"/>
    </xf>
    <xf numFmtId="1" fontId="5" fillId="3" borderId="0" xfId="3" applyNumberFormat="1" applyFont="1" applyFill="1" applyAlignment="1" applyProtection="1">
      <alignment vertical="center"/>
      <protection locked="0"/>
    </xf>
    <xf numFmtId="1" fontId="6" fillId="3" borderId="0" xfId="0" applyNumberFormat="1" applyFont="1" applyFill="1" applyAlignment="1">
      <alignment vertical="center"/>
    </xf>
    <xf numFmtId="1" fontId="0" fillId="3" borderId="0" xfId="3" applyNumberFormat="1" applyFont="1" applyFill="1" applyProtection="1">
      <protection locked="0"/>
    </xf>
    <xf numFmtId="12" fontId="0" fillId="3" borderId="0" xfId="0" applyNumberFormat="1" applyFill="1" applyAlignment="1">
      <alignment horizontal="center" vertical="center"/>
    </xf>
    <xf numFmtId="2" fontId="36" fillId="3" borderId="0" xfId="3" applyNumberFormat="1" applyFont="1" applyFill="1" applyAlignment="1" applyProtection="1">
      <alignment horizontal="center"/>
      <protection locked="0"/>
    </xf>
    <xf numFmtId="2" fontId="7" fillId="3" borderId="0" xfId="0" applyNumberFormat="1" applyFont="1" applyFill="1" applyAlignment="1" applyProtection="1">
      <alignment horizontal="right"/>
      <protection locked="0"/>
    </xf>
    <xf numFmtId="49" fontId="7" fillId="3" borderId="0" xfId="0" applyNumberFormat="1" applyFont="1" applyFill="1" applyAlignment="1">
      <alignment horizontal="center"/>
    </xf>
    <xf numFmtId="12" fontId="0" fillId="3" borderId="0" xfId="0" applyNumberFormat="1" applyFill="1" applyAlignment="1">
      <alignment horizontal="center"/>
    </xf>
    <xf numFmtId="1" fontId="2" fillId="3" borderId="0" xfId="3" applyNumberFormat="1" applyFont="1" applyFill="1" applyProtection="1">
      <protection locked="0"/>
    </xf>
    <xf numFmtId="49" fontId="7" fillId="3" borderId="0" xfId="0" applyNumberFormat="1" applyFont="1" applyFill="1" applyAlignment="1">
      <alignment horizontal="center" vertical="center"/>
    </xf>
    <xf numFmtId="165" fontId="7" fillId="3" borderId="0" xfId="0" applyNumberFormat="1" applyFont="1" applyFill="1" applyAlignment="1">
      <alignment horizontal="right" vertical="center"/>
    </xf>
    <xf numFmtId="165" fontId="0" fillId="3" borderId="0" xfId="0" applyNumberFormat="1" applyFill="1" applyAlignment="1">
      <alignment horizontal="right" vertical="center"/>
    </xf>
    <xf numFmtId="49" fontId="0" fillId="3" borderId="0" xfId="3" applyNumberFormat="1" applyFont="1" applyFill="1" applyAlignment="1" applyProtection="1">
      <alignment horizontal="center" vertical="center"/>
      <protection locked="0"/>
    </xf>
    <xf numFmtId="165" fontId="5" fillId="3" borderId="0" xfId="3" applyNumberFormat="1" applyFont="1" applyFill="1" applyAlignment="1" applyProtection="1">
      <alignment horizontal="right" vertical="center"/>
      <protection locked="0"/>
    </xf>
    <xf numFmtId="1" fontId="14" fillId="3" borderId="0" xfId="0" applyNumberFormat="1" applyFont="1" applyFill="1"/>
    <xf numFmtId="2" fontId="0" fillId="3" borderId="0" xfId="0" applyNumberFormat="1" applyFill="1" applyAlignment="1">
      <alignment horizontal="right" vertical="center"/>
    </xf>
    <xf numFmtId="0" fontId="40" fillId="3" borderId="0" xfId="0" applyFont="1" applyFill="1"/>
    <xf numFmtId="2" fontId="6" fillId="3" borderId="0" xfId="0" applyNumberFormat="1" applyFont="1" applyFill="1"/>
    <xf numFmtId="9" fontId="7" fillId="3" borderId="0" xfId="1" applyFont="1" applyFill="1" applyBorder="1" applyAlignment="1">
      <alignment horizontal="center"/>
    </xf>
    <xf numFmtId="49" fontId="0" fillId="3" borderId="0" xfId="3" applyNumberFormat="1" applyFont="1" applyFill="1" applyAlignment="1" applyProtection="1">
      <alignment horizontal="right" vertical="center"/>
      <protection locked="0"/>
    </xf>
    <xf numFmtId="0" fontId="41" fillId="3" borderId="0" xfId="0" applyFont="1" applyFill="1"/>
    <xf numFmtId="9" fontId="6" fillId="3" borderId="0" xfId="1" applyFont="1" applyFill="1" applyBorder="1" applyAlignment="1">
      <alignment horizontal="right"/>
    </xf>
    <xf numFmtId="166" fontId="6" fillId="3" borderId="0" xfId="0" applyNumberFormat="1" applyFont="1" applyFill="1" applyAlignment="1">
      <alignment horizontal="center"/>
    </xf>
    <xf numFmtId="2" fontId="5" fillId="3" borderId="0" xfId="3" applyNumberFormat="1" applyFont="1" applyFill="1" applyProtection="1">
      <protection locked="0"/>
    </xf>
    <xf numFmtId="1" fontId="0" fillId="3" borderId="0" xfId="1" applyNumberFormat="1" applyFont="1" applyFill="1" applyBorder="1"/>
    <xf numFmtId="9" fontId="0" fillId="3" borderId="0" xfId="1" applyFont="1" applyFill="1" applyBorder="1"/>
    <xf numFmtId="2" fontId="0" fillId="3" borderId="0" xfId="3" applyNumberFormat="1" applyFont="1" applyFill="1" applyAlignment="1" applyProtection="1">
      <alignment horizontal="center"/>
      <protection locked="0"/>
    </xf>
    <xf numFmtId="1" fontId="20" fillId="3" borderId="0" xfId="0" applyNumberFormat="1" applyFont="1" applyFill="1"/>
    <xf numFmtId="9" fontId="0" fillId="3" borderId="0" xfId="1" applyFont="1" applyFill="1" applyBorder="1" applyAlignment="1">
      <alignment horizontal="center"/>
    </xf>
    <xf numFmtId="165" fontId="37" fillId="3" borderId="0" xfId="0" applyNumberFormat="1" applyFont="1" applyFill="1" applyAlignment="1">
      <alignment horizontal="right" vertical="center"/>
    </xf>
    <xf numFmtId="1" fontId="7" fillId="3" borderId="0" xfId="0" applyNumberFormat="1" applyFont="1" applyFill="1" applyAlignment="1">
      <alignment horizontal="right" vertical="center"/>
    </xf>
    <xf numFmtId="1" fontId="3" fillId="3" borderId="0" xfId="3" applyNumberFormat="1" applyFont="1" applyFill="1" applyAlignment="1" applyProtection="1">
      <alignment vertical="center"/>
      <protection locked="0"/>
    </xf>
    <xf numFmtId="165" fontId="5" fillId="3" borderId="0" xfId="0" applyNumberFormat="1" applyFont="1" applyFill="1" applyAlignment="1">
      <alignment horizontal="center"/>
    </xf>
    <xf numFmtId="1" fontId="0" fillId="3" borderId="0" xfId="3" applyNumberFormat="1" applyFont="1" applyFill="1" applyAlignment="1" applyProtection="1">
      <alignment vertical="center"/>
      <protection locked="0"/>
    </xf>
    <xf numFmtId="1" fontId="1" fillId="3" borderId="0" xfId="3" applyNumberFormat="1" applyFont="1" applyFill="1" applyProtection="1">
      <protection locked="0"/>
    </xf>
    <xf numFmtId="166" fontId="0" fillId="3" borderId="0" xfId="0" applyNumberFormat="1" applyFill="1" applyAlignment="1">
      <alignment horizontal="center"/>
    </xf>
    <xf numFmtId="1" fontId="7" fillId="3" borderId="0" xfId="0" applyNumberFormat="1" applyFont="1" applyFill="1" applyAlignment="1">
      <alignment horizontal="right"/>
    </xf>
    <xf numFmtId="0" fontId="7" fillId="3" borderId="0" xfId="0" applyFont="1" applyFill="1" applyAlignment="1">
      <alignment vertical="center"/>
    </xf>
    <xf numFmtId="2" fontId="0" fillId="3" borderId="0" xfId="3" applyNumberFormat="1" applyFont="1" applyFill="1" applyAlignment="1" applyProtection="1">
      <alignment horizontal="center" vertical="center"/>
      <protection locked="0"/>
    </xf>
    <xf numFmtId="2" fontId="0" fillId="3" borderId="0" xfId="3" applyNumberFormat="1" applyFont="1" applyFill="1" applyAlignment="1" applyProtection="1">
      <alignment vertical="center"/>
      <protection locked="0"/>
    </xf>
    <xf numFmtId="2" fontId="5" fillId="3" borderId="0" xfId="3" applyNumberFormat="1" applyFont="1" applyFill="1" applyAlignment="1" applyProtection="1">
      <alignment vertical="center"/>
      <protection locked="0"/>
    </xf>
    <xf numFmtId="49" fontId="7" fillId="3" borderId="0" xfId="0" applyNumberFormat="1" applyFont="1" applyFill="1" applyAlignment="1">
      <alignment horizontal="left"/>
    </xf>
    <xf numFmtId="2" fontId="0" fillId="3" borderId="0" xfId="3" applyNumberFormat="1" applyFont="1" applyFill="1" applyAlignment="1" applyProtection="1">
      <alignment horizontal="right"/>
      <protection locked="0"/>
    </xf>
    <xf numFmtId="1" fontId="1" fillId="3" borderId="0" xfId="3" applyNumberFormat="1" applyFont="1" applyFill="1" applyAlignment="1" applyProtection="1">
      <alignment horizontal="center"/>
      <protection locked="0"/>
    </xf>
    <xf numFmtId="2" fontId="14" fillId="3" borderId="0" xfId="0" applyNumberFormat="1" applyFont="1" applyFill="1" applyAlignment="1">
      <alignment horizontal="right"/>
    </xf>
    <xf numFmtId="2" fontId="14" fillId="3" borderId="0" xfId="0" applyNumberFormat="1" applyFont="1" applyFill="1"/>
    <xf numFmtId="0" fontId="14" fillId="3" borderId="0" xfId="0" applyFont="1" applyFill="1" applyAlignment="1">
      <alignment horizontal="right"/>
    </xf>
    <xf numFmtId="1" fontId="8" fillId="3" borderId="0" xfId="0" applyNumberFormat="1" applyFont="1" applyFill="1"/>
    <xf numFmtId="0" fontId="8" fillId="3" borderId="0" xfId="0" applyFont="1" applyFill="1"/>
    <xf numFmtId="0" fontId="8" fillId="3" borderId="0" xfId="0" applyFont="1" applyFill="1" applyAlignment="1">
      <alignment horizontal="right"/>
    </xf>
    <xf numFmtId="2" fontId="8" fillId="3" borderId="0" xfId="0" applyNumberFormat="1" applyFont="1" applyFill="1"/>
    <xf numFmtId="2" fontId="8" fillId="3" borderId="0" xfId="0" applyNumberFormat="1" applyFont="1" applyFill="1" applyAlignment="1">
      <alignment horizontal="right"/>
    </xf>
    <xf numFmtId="2" fontId="8" fillId="3" borderId="0" xfId="0" applyNumberFormat="1" applyFont="1" applyFill="1" applyAlignment="1">
      <alignment horizontal="center"/>
    </xf>
    <xf numFmtId="0" fontId="31" fillId="3" borderId="0" xfId="0" applyFont="1" applyFill="1" applyAlignment="1">
      <alignment horizontal="right"/>
    </xf>
    <xf numFmtId="1" fontId="31" fillId="3" borderId="0" xfId="0" applyNumberFormat="1" applyFont="1" applyFill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44" fillId="3" borderId="0" xfId="0" applyFont="1" applyFill="1" applyAlignment="1">
      <alignment horizontal="right"/>
    </xf>
    <xf numFmtId="0" fontId="45" fillId="3" borderId="0" xfId="0" applyFont="1" applyFill="1"/>
    <xf numFmtId="166" fontId="0" fillId="3" borderId="0" xfId="0" applyNumberFormat="1" applyFill="1" applyAlignment="1">
      <alignment horizontal="right"/>
    </xf>
    <xf numFmtId="165" fontId="0" fillId="3" borderId="0" xfId="0" applyNumberFormat="1" applyFill="1" applyAlignment="1">
      <alignment horizontal="right"/>
    </xf>
    <xf numFmtId="0" fontId="17" fillId="3" borderId="0" xfId="0" applyFont="1" applyFill="1" applyAlignment="1">
      <alignment horizontal="right"/>
    </xf>
    <xf numFmtId="2" fontId="15" fillId="3" borderId="0" xfId="0" applyNumberFormat="1" applyFont="1" applyFill="1" applyAlignment="1">
      <alignment horizontal="center"/>
    </xf>
    <xf numFmtId="0" fontId="27" fillId="3" borderId="0" xfId="0" applyFont="1" applyFill="1" applyAlignment="1">
      <alignment horizontal="right"/>
    </xf>
    <xf numFmtId="0" fontId="10" fillId="3" borderId="0" xfId="0" applyFont="1" applyFill="1"/>
    <xf numFmtId="1" fontId="0" fillId="3" borderId="0" xfId="0" applyNumberFormat="1" applyFill="1" applyAlignment="1">
      <alignment horizontal="right"/>
    </xf>
    <xf numFmtId="0" fontId="22" fillId="3" borderId="0" xfId="0" quotePrefix="1" applyFont="1" applyFill="1" applyAlignment="1">
      <alignment wrapText="1" readingOrder="1"/>
    </xf>
    <xf numFmtId="164" fontId="7" fillId="3" borderId="0" xfId="0" applyNumberFormat="1" applyFont="1" applyFill="1"/>
    <xf numFmtId="14" fontId="32" fillId="3" borderId="0" xfId="0" applyNumberFormat="1" applyFont="1" applyFill="1" applyAlignment="1">
      <alignment horizontal="center"/>
    </xf>
    <xf numFmtId="0" fontId="32" fillId="3" borderId="0" xfId="0" quotePrefix="1" applyFont="1" applyFill="1"/>
    <xf numFmtId="0" fontId="18" fillId="3" borderId="0" xfId="0" applyFont="1" applyFill="1"/>
    <xf numFmtId="0" fontId="32" fillId="3" borderId="0" xfId="0" applyFont="1" applyFill="1"/>
    <xf numFmtId="2" fontId="14" fillId="2" borderId="20" xfId="0" applyNumberFormat="1" applyFont="1" applyFill="1" applyBorder="1" applyAlignment="1">
      <alignment horizontal="center"/>
    </xf>
    <xf numFmtId="0" fontId="7" fillId="8" borderId="0" xfId="0" applyFont="1" applyFill="1" applyAlignment="1">
      <alignment horizontal="right"/>
    </xf>
    <xf numFmtId="167" fontId="7" fillId="3" borderId="0" xfId="0" applyNumberFormat="1" applyFont="1" applyFill="1" applyAlignment="1">
      <alignment horizontal="center"/>
    </xf>
    <xf numFmtId="1" fontId="7" fillId="8" borderId="0" xfId="0" applyNumberFormat="1" applyFont="1" applyFill="1" applyAlignment="1">
      <alignment horizontal="left"/>
    </xf>
    <xf numFmtId="0" fontId="42" fillId="3" borderId="0" xfId="0" applyFont="1" applyFill="1" applyAlignment="1">
      <alignment horizontal="center" vertical="center"/>
    </xf>
    <xf numFmtId="1" fontId="7" fillId="8" borderId="0" xfId="0" applyNumberFormat="1" applyFont="1" applyFill="1" applyAlignment="1">
      <alignment horizontal="right"/>
    </xf>
    <xf numFmtId="1" fontId="43" fillId="3" borderId="0" xfId="0" quotePrefix="1" applyNumberFormat="1" applyFont="1" applyFill="1" applyAlignment="1">
      <alignment vertical="center" wrapText="1" readingOrder="1"/>
    </xf>
    <xf numFmtId="2" fontId="7" fillId="3" borderId="0" xfId="0" applyNumberFormat="1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9" fillId="8" borderId="0" xfId="0" applyFont="1" applyFill="1" applyAlignment="1">
      <alignment horizontal="left"/>
    </xf>
    <xf numFmtId="0" fontId="13" fillId="8" borderId="0" xfId="0" applyFont="1" applyFill="1" applyAlignment="1">
      <alignment horizontal="center"/>
    </xf>
    <xf numFmtId="0" fontId="13" fillId="8" borderId="0" xfId="0" applyFont="1" applyFill="1"/>
    <xf numFmtId="0" fontId="9" fillId="8" borderId="0" xfId="0" applyFont="1" applyFill="1"/>
    <xf numFmtId="0" fontId="35" fillId="3" borderId="0" xfId="0" applyFont="1" applyFill="1"/>
    <xf numFmtId="1" fontId="14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left"/>
    </xf>
    <xf numFmtId="1" fontId="7" fillId="8" borderId="0" xfId="0" applyNumberFormat="1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7" fillId="8" borderId="0" xfId="0" applyFont="1" applyFill="1" applyAlignment="1">
      <alignment horizontal="left"/>
    </xf>
    <xf numFmtId="0" fontId="66" fillId="3" borderId="0" xfId="0" applyFont="1" applyFill="1"/>
    <xf numFmtId="0" fontId="67" fillId="9" borderId="0" xfId="0" applyFont="1" applyFill="1"/>
    <xf numFmtId="0" fontId="68" fillId="9" borderId="0" xfId="0" applyFont="1" applyFill="1"/>
    <xf numFmtId="0" fontId="0" fillId="9" borderId="0" xfId="0" applyFill="1"/>
    <xf numFmtId="0" fontId="67" fillId="9" borderId="0" xfId="0" applyFont="1" applyFill="1" applyAlignment="1">
      <alignment horizontal="left"/>
    </xf>
    <xf numFmtId="0" fontId="67" fillId="9" borderId="0" xfId="0" applyFont="1" applyFill="1" applyAlignment="1">
      <alignment horizontal="right"/>
    </xf>
    <xf numFmtId="0" fontId="69" fillId="9" borderId="0" xfId="0" applyFont="1" applyFill="1"/>
    <xf numFmtId="0" fontId="25" fillId="9" borderId="0" xfId="0" applyFont="1" applyFill="1"/>
    <xf numFmtId="0" fontId="70" fillId="3" borderId="0" xfId="0" applyFont="1" applyFill="1"/>
    <xf numFmtId="1" fontId="68" fillId="9" borderId="0" xfId="0" applyNumberFormat="1" applyFont="1" applyFill="1"/>
    <xf numFmtId="0" fontId="67" fillId="9" borderId="0" xfId="0" applyFont="1" applyFill="1" applyAlignment="1">
      <alignment horizontal="center"/>
    </xf>
    <xf numFmtId="0" fontId="71" fillId="3" borderId="0" xfId="0" applyFont="1" applyFill="1"/>
    <xf numFmtId="0" fontId="67" fillId="10" borderId="0" xfId="0" applyFont="1" applyFill="1"/>
    <xf numFmtId="0" fontId="0" fillId="10" borderId="0" xfId="0" applyFill="1"/>
    <xf numFmtId="1" fontId="72" fillId="9" borderId="0" xfId="0" applyNumberFormat="1" applyFont="1" applyFill="1" applyAlignment="1">
      <alignment horizontal="center"/>
    </xf>
    <xf numFmtId="0" fontId="68" fillId="10" borderId="0" xfId="0" applyFont="1" applyFill="1"/>
    <xf numFmtId="0" fontId="67" fillId="10" borderId="0" xfId="0" applyFont="1" applyFill="1" applyAlignment="1">
      <alignment horizontal="center"/>
    </xf>
    <xf numFmtId="0" fontId="67" fillId="10" borderId="0" xfId="0" applyFont="1" applyFill="1" applyAlignment="1">
      <alignment horizontal="left"/>
    </xf>
    <xf numFmtId="0" fontId="65" fillId="3" borderId="0" xfId="0" applyFont="1" applyFill="1"/>
    <xf numFmtId="0" fontId="70" fillId="9" borderId="0" xfId="0" applyFont="1" applyFill="1"/>
    <xf numFmtId="0" fontId="74" fillId="10" borderId="9" xfId="0" applyFont="1" applyFill="1" applyBorder="1" applyAlignment="1">
      <alignment horizontal="center"/>
    </xf>
    <xf numFmtId="2" fontId="75" fillId="10" borderId="9" xfId="0" applyNumberFormat="1" applyFont="1" applyFill="1" applyBorder="1" applyAlignment="1">
      <alignment horizontal="center"/>
    </xf>
    <xf numFmtId="0" fontId="65" fillId="9" borderId="0" xfId="0" applyFont="1" applyFill="1"/>
    <xf numFmtId="1" fontId="72" fillId="3" borderId="0" xfId="0" applyNumberFormat="1" applyFont="1" applyFill="1" applyAlignment="1">
      <alignment horizontal="center"/>
    </xf>
    <xf numFmtId="0" fontId="68" fillId="3" borderId="0" xfId="0" applyFont="1" applyFill="1"/>
    <xf numFmtId="1" fontId="72" fillId="10" borderId="0" xfId="0" applyNumberFormat="1" applyFont="1" applyFill="1" applyAlignment="1">
      <alignment horizontal="center"/>
    </xf>
    <xf numFmtId="0" fontId="25" fillId="10" borderId="0" xfId="0" applyFont="1" applyFill="1"/>
    <xf numFmtId="0" fontId="76" fillId="9" borderId="12" xfId="0" applyFont="1" applyFill="1" applyBorder="1"/>
    <xf numFmtId="0" fontId="77" fillId="9" borderId="10" xfId="0" applyFont="1" applyFill="1" applyBorder="1" applyAlignment="1">
      <alignment horizontal="right"/>
    </xf>
    <xf numFmtId="2" fontId="69" fillId="9" borderId="9" xfId="0" applyNumberFormat="1" applyFont="1" applyFill="1" applyBorder="1" applyAlignment="1">
      <alignment horizontal="left"/>
    </xf>
    <xf numFmtId="0" fontId="77" fillId="9" borderId="12" xfId="0" applyFont="1" applyFill="1" applyBorder="1" applyAlignment="1">
      <alignment horizontal="right"/>
    </xf>
    <xf numFmtId="0" fontId="70" fillId="10" borderId="0" xfId="0" applyFont="1" applyFill="1"/>
    <xf numFmtId="0" fontId="77" fillId="10" borderId="12" xfId="0" applyFont="1" applyFill="1" applyBorder="1"/>
    <xf numFmtId="0" fontId="77" fillId="10" borderId="10" xfId="0" applyFont="1" applyFill="1" applyBorder="1" applyAlignment="1">
      <alignment horizontal="right"/>
    </xf>
    <xf numFmtId="2" fontId="69" fillId="10" borderId="9" xfId="0" applyNumberFormat="1" applyFont="1" applyFill="1" applyBorder="1" applyAlignment="1">
      <alignment horizontal="left"/>
    </xf>
    <xf numFmtId="0" fontId="77" fillId="10" borderId="12" xfId="0" applyFont="1" applyFill="1" applyBorder="1" applyAlignment="1">
      <alignment horizontal="right"/>
    </xf>
    <xf numFmtId="0" fontId="81" fillId="3" borderId="0" xfId="0" applyFont="1" applyFill="1"/>
    <xf numFmtId="0" fontId="81" fillId="11" borderId="0" xfId="0" applyFont="1" applyFill="1"/>
    <xf numFmtId="0" fontId="83" fillId="3" borderId="0" xfId="0" applyFont="1" applyFill="1"/>
    <xf numFmtId="0" fontId="77" fillId="3" borderId="0" xfId="0" applyFont="1" applyFill="1"/>
    <xf numFmtId="0" fontId="84" fillId="3" borderId="0" xfId="0" applyFont="1" applyFill="1"/>
    <xf numFmtId="0" fontId="85" fillId="3" borderId="0" xfId="0" applyFont="1" applyFill="1" applyAlignment="1">
      <alignment horizontal="center"/>
    </xf>
    <xf numFmtId="1" fontId="86" fillId="11" borderId="13" xfId="0" applyNumberFormat="1" applyFont="1" applyFill="1" applyBorder="1" applyAlignment="1">
      <alignment horizontal="center"/>
    </xf>
    <xf numFmtId="1" fontId="86" fillId="11" borderId="17" xfId="0" applyNumberFormat="1" applyFont="1" applyFill="1" applyBorder="1" applyAlignment="1">
      <alignment horizontal="center"/>
    </xf>
    <xf numFmtId="0" fontId="86" fillId="11" borderId="17" xfId="0" applyFont="1" applyFill="1" applyBorder="1" applyAlignment="1">
      <alignment horizontal="center"/>
    </xf>
    <xf numFmtId="1" fontId="86" fillId="11" borderId="14" xfId="0" applyNumberFormat="1" applyFont="1" applyFill="1" applyBorder="1" applyAlignment="1">
      <alignment horizontal="center"/>
    </xf>
    <xf numFmtId="0" fontId="25" fillId="12" borderId="16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4" xfId="0" applyFill="1" applyBorder="1"/>
    <xf numFmtId="0" fontId="0" fillId="12" borderId="0" xfId="0" applyFill="1"/>
    <xf numFmtId="168" fontId="0" fillId="3" borderId="0" xfId="0" applyNumberFormat="1" applyFill="1"/>
    <xf numFmtId="0" fontId="25" fillId="10" borderId="11" xfId="0" applyFont="1" applyFill="1" applyBorder="1" applyAlignment="1">
      <alignment horizontal="center"/>
    </xf>
    <xf numFmtId="168" fontId="64" fillId="10" borderId="19" xfId="0" applyNumberFormat="1" applyFont="1" applyFill="1" applyBorder="1" applyAlignment="1">
      <alignment horizontal="center"/>
    </xf>
    <xf numFmtId="168" fontId="28" fillId="12" borderId="4" xfId="0" applyNumberFormat="1" applyFont="1" applyFill="1" applyBorder="1"/>
    <xf numFmtId="166" fontId="28" fillId="12" borderId="4" xfId="0" applyNumberFormat="1" applyFont="1" applyFill="1" applyBorder="1"/>
    <xf numFmtId="0" fontId="28" fillId="12" borderId="4" xfId="0" applyFont="1" applyFill="1" applyBorder="1"/>
    <xf numFmtId="0" fontId="8" fillId="12" borderId="4" xfId="0" applyFont="1" applyFill="1" applyBorder="1"/>
    <xf numFmtId="168" fontId="0" fillId="12" borderId="1" xfId="0" applyNumberFormat="1" applyFill="1" applyBorder="1"/>
    <xf numFmtId="0" fontId="0" fillId="12" borderId="3" xfId="0" applyFill="1" applyBorder="1"/>
    <xf numFmtId="0" fontId="0" fillId="12" borderId="5" xfId="0" applyFill="1" applyBorder="1"/>
    <xf numFmtId="49" fontId="0" fillId="12" borderId="5" xfId="0" applyNumberFormat="1" applyFill="1" applyBorder="1"/>
    <xf numFmtId="49" fontId="0" fillId="12" borderId="4" xfId="0" applyNumberFormat="1" applyFill="1" applyBorder="1"/>
    <xf numFmtId="0" fontId="0" fillId="12" borderId="5" xfId="0" applyFill="1" applyBorder="1" applyAlignment="1">
      <alignment horizontal="left"/>
    </xf>
    <xf numFmtId="49" fontId="0" fillId="12" borderId="0" xfId="0" applyNumberFormat="1" applyFill="1"/>
    <xf numFmtId="2" fontId="0" fillId="12" borderId="0" xfId="0" applyNumberFormat="1" applyFill="1"/>
    <xf numFmtId="169" fontId="0" fillId="12" borderId="4" xfId="0" applyNumberFormat="1" applyFill="1" applyBorder="1"/>
    <xf numFmtId="0" fontId="0" fillId="12" borderId="7" xfId="0" applyFill="1" applyBorder="1"/>
    <xf numFmtId="0" fontId="0" fillId="12" borderId="6" xfId="0" applyFill="1" applyBorder="1"/>
    <xf numFmtId="0" fontId="0" fillId="12" borderId="8" xfId="0" applyFill="1" applyBorder="1"/>
    <xf numFmtId="0" fontId="28" fillId="0" borderId="1" xfId="0" applyFont="1" applyBorder="1" applyAlignment="1">
      <alignment horizontal="center"/>
    </xf>
    <xf numFmtId="2" fontId="28" fillId="0" borderId="3" xfId="0" applyNumberFormat="1" applyFont="1" applyBorder="1"/>
    <xf numFmtId="2" fontId="28" fillId="3" borderId="0" xfId="0" applyNumberFormat="1" applyFont="1" applyFill="1"/>
    <xf numFmtId="2" fontId="28" fillId="3" borderId="0" xfId="0" applyNumberFormat="1" applyFont="1" applyFill="1" applyAlignment="1">
      <alignment horizontal="right"/>
    </xf>
    <xf numFmtId="0" fontId="28" fillId="0" borderId="4" xfId="0" applyFont="1" applyBorder="1" applyAlignment="1">
      <alignment horizontal="center"/>
    </xf>
    <xf numFmtId="2" fontId="28" fillId="0" borderId="5" xfId="0" applyNumberFormat="1" applyFont="1" applyBorder="1"/>
    <xf numFmtId="1" fontId="28" fillId="0" borderId="5" xfId="0" applyNumberFormat="1" applyFont="1" applyBorder="1"/>
    <xf numFmtId="1" fontId="28" fillId="3" borderId="0" xfId="0" applyNumberFormat="1" applyFont="1" applyFill="1"/>
    <xf numFmtId="0" fontId="28" fillId="0" borderId="4" xfId="0" applyFont="1" applyBorder="1" applyAlignment="1">
      <alignment horizontal="left"/>
    </xf>
    <xf numFmtId="0" fontId="28" fillId="3" borderId="0" xfId="0" applyFont="1" applyFill="1"/>
    <xf numFmtId="2" fontId="24" fillId="12" borderId="0" xfId="0" applyNumberFormat="1" applyFont="1" applyFill="1" applyAlignment="1">
      <alignment horizontal="center"/>
    </xf>
    <xf numFmtId="0" fontId="28" fillId="0" borderId="4" xfId="0" applyFont="1" applyBorder="1"/>
    <xf numFmtId="0" fontId="28" fillId="0" borderId="5" xfId="0" applyFont="1" applyBorder="1"/>
    <xf numFmtId="0" fontId="28" fillId="0" borderId="6" xfId="0" applyFont="1" applyBorder="1" applyAlignment="1">
      <alignment horizontal="center"/>
    </xf>
    <xf numFmtId="2" fontId="28" fillId="0" borderId="8" xfId="0" applyNumberFormat="1" applyFont="1" applyBorder="1"/>
    <xf numFmtId="2" fontId="28" fillId="0" borderId="0" xfId="0" applyNumberFormat="1" applyFont="1"/>
    <xf numFmtId="169" fontId="0" fillId="12" borderId="0" xfId="0" applyNumberFormat="1" applyFill="1"/>
    <xf numFmtId="1" fontId="0" fillId="12" borderId="0" xfId="0" applyNumberFormat="1" applyFill="1"/>
    <xf numFmtId="0" fontId="88" fillId="0" borderId="1" xfId="0" applyFont="1" applyBorder="1"/>
    <xf numFmtId="2" fontId="89" fillId="0" borderId="2" xfId="0" applyNumberFormat="1" applyFont="1" applyBorder="1" applyAlignment="1">
      <alignment horizontal="center"/>
    </xf>
    <xf numFmtId="2" fontId="88" fillId="0" borderId="2" xfId="0" applyNumberFormat="1" applyFont="1" applyBorder="1"/>
    <xf numFmtId="0" fontId="88" fillId="0" borderId="2" xfId="0" applyFont="1" applyBorder="1"/>
    <xf numFmtId="0" fontId="88" fillId="0" borderId="3" xfId="0" applyFont="1" applyBorder="1"/>
    <xf numFmtId="165" fontId="46" fillId="7" borderId="0" xfId="2" applyNumberFormat="1" applyFont="1" applyFill="1" applyAlignment="1">
      <alignment horizontal="center"/>
    </xf>
    <xf numFmtId="0" fontId="90" fillId="7" borderId="0" xfId="2" applyFont="1" applyFill="1" applyAlignment="1">
      <alignment horizontal="center"/>
    </xf>
    <xf numFmtId="0" fontId="49" fillId="7" borderId="0" xfId="2" applyFont="1" applyFill="1" applyAlignment="1">
      <alignment horizontal="center"/>
    </xf>
    <xf numFmtId="165" fontId="49" fillId="7" borderId="0" xfId="2" applyNumberFormat="1" applyFont="1" applyFill="1" applyAlignment="1">
      <alignment horizontal="center"/>
    </xf>
    <xf numFmtId="0" fontId="90" fillId="7" borderId="0" xfId="0" applyFont="1" applyFill="1" applyAlignment="1">
      <alignment horizontal="center"/>
    </xf>
    <xf numFmtId="0" fontId="58" fillId="7" borderId="0" xfId="0" applyFont="1" applyFill="1" applyAlignment="1">
      <alignment horizontal="center"/>
    </xf>
    <xf numFmtId="165" fontId="58" fillId="7" borderId="0" xfId="0" applyNumberFormat="1" applyFont="1" applyFill="1" applyAlignment="1">
      <alignment horizontal="center"/>
    </xf>
    <xf numFmtId="2" fontId="58" fillId="7" borderId="0" xfId="0" applyNumberFormat="1" applyFont="1" applyFill="1" applyAlignment="1">
      <alignment horizontal="center"/>
    </xf>
    <xf numFmtId="2" fontId="59" fillId="7" borderId="0" xfId="0" applyNumberFormat="1" applyFont="1" applyFill="1" applyAlignment="1">
      <alignment horizontal="center"/>
    </xf>
    <xf numFmtId="0" fontId="91" fillId="7" borderId="0" xfId="2" applyFont="1" applyFill="1" applyAlignment="1">
      <alignment horizontal="center"/>
    </xf>
    <xf numFmtId="1" fontId="58" fillId="7" borderId="0" xfId="0" applyNumberFormat="1" applyFont="1" applyFill="1" applyAlignment="1">
      <alignment horizontal="center"/>
    </xf>
    <xf numFmtId="1" fontId="61" fillId="7" borderId="0" xfId="0" applyNumberFormat="1" applyFont="1" applyFill="1" applyAlignment="1">
      <alignment horizontal="center"/>
    </xf>
    <xf numFmtId="165" fontId="61" fillId="7" borderId="0" xfId="0" applyNumberFormat="1" applyFont="1" applyFill="1" applyAlignment="1">
      <alignment horizontal="center"/>
    </xf>
    <xf numFmtId="0" fontId="61" fillId="7" borderId="0" xfId="0" applyFont="1" applyFill="1" applyAlignment="1">
      <alignment horizontal="center"/>
    </xf>
    <xf numFmtId="165" fontId="50" fillId="7" borderId="0" xfId="2" applyNumberFormat="1" applyFont="1" applyFill="1" applyAlignment="1">
      <alignment horizontal="center"/>
    </xf>
    <xf numFmtId="0" fontId="49" fillId="3" borderId="0" xfId="2" applyFont="1" applyFill="1"/>
    <xf numFmtId="165" fontId="49" fillId="3" borderId="0" xfId="2" applyNumberFormat="1" applyFont="1" applyFill="1"/>
    <xf numFmtId="0" fontId="47" fillId="3" borderId="0" xfId="2" applyFont="1" applyFill="1"/>
    <xf numFmtId="1" fontId="47" fillId="3" borderId="0" xfId="2" applyNumberFormat="1" applyFont="1" applyFill="1"/>
    <xf numFmtId="165" fontId="47" fillId="3" borderId="0" xfId="2" applyNumberFormat="1" applyFont="1" applyFill="1"/>
    <xf numFmtId="2" fontId="47" fillId="3" borderId="0" xfId="2" applyNumberFormat="1" applyFont="1" applyFill="1"/>
    <xf numFmtId="0" fontId="54" fillId="3" borderId="0" xfId="2" applyFont="1" applyFill="1"/>
    <xf numFmtId="165" fontId="50" fillId="3" borderId="0" xfId="2" applyNumberFormat="1" applyFont="1" applyFill="1"/>
    <xf numFmtId="165" fontId="51" fillId="3" borderId="0" xfId="2" applyNumberFormat="1" applyFont="1" applyFill="1"/>
    <xf numFmtId="0" fontId="55" fillId="3" borderId="0" xfId="2" applyFont="1" applyFill="1"/>
    <xf numFmtId="0" fontId="49" fillId="3" borderId="0" xfId="2" applyFont="1" applyFill="1" applyAlignment="1">
      <alignment horizontal="left"/>
    </xf>
    <xf numFmtId="165" fontId="52" fillId="3" borderId="0" xfId="0" applyNumberFormat="1" applyFont="1" applyFill="1"/>
    <xf numFmtId="165" fontId="53" fillId="3" borderId="0" xfId="0" applyNumberFormat="1" applyFont="1" applyFill="1"/>
    <xf numFmtId="165" fontId="56" fillId="3" borderId="0" xfId="2" applyNumberFormat="1" applyFont="1" applyFill="1"/>
    <xf numFmtId="165" fontId="48" fillId="3" borderId="0" xfId="2" applyNumberFormat="1" applyFont="1" applyFill="1"/>
    <xf numFmtId="0" fontId="57" fillId="3" borderId="1" xfId="2" applyFont="1" applyFill="1" applyBorder="1"/>
    <xf numFmtId="0" fontId="57" fillId="3" borderId="2" xfId="2" applyFont="1" applyFill="1" applyBorder="1"/>
    <xf numFmtId="0" fontId="57" fillId="3" borderId="3" xfId="2" applyFont="1" applyFill="1" applyBorder="1"/>
    <xf numFmtId="0" fontId="57" fillId="3" borderId="4" xfId="2" applyFont="1" applyFill="1" applyBorder="1"/>
    <xf numFmtId="0" fontId="57" fillId="3" borderId="0" xfId="2" applyFont="1" applyFill="1"/>
    <xf numFmtId="0" fontId="57" fillId="3" borderId="5" xfId="2" applyFont="1" applyFill="1" applyBorder="1"/>
    <xf numFmtId="0" fontId="56" fillId="3" borderId="0" xfId="2" applyFont="1" applyFill="1"/>
    <xf numFmtId="0" fontId="57" fillId="3" borderId="6" xfId="2" applyFont="1" applyFill="1" applyBorder="1"/>
    <xf numFmtId="0" fontId="57" fillId="3" borderId="7" xfId="2" applyFont="1" applyFill="1" applyBorder="1"/>
    <xf numFmtId="0" fontId="57" fillId="3" borderId="8" xfId="2" applyFont="1" applyFill="1" applyBorder="1"/>
    <xf numFmtId="2" fontId="23" fillId="3" borderId="0" xfId="0" applyNumberFormat="1" applyFont="1" applyFill="1"/>
    <xf numFmtId="1" fontId="23" fillId="3" borderId="0" xfId="0" applyNumberFormat="1" applyFont="1" applyFill="1"/>
    <xf numFmtId="165" fontId="23" fillId="3" borderId="0" xfId="0" applyNumberFormat="1" applyFont="1" applyFill="1"/>
    <xf numFmtId="0" fontId="58" fillId="3" borderId="0" xfId="0" applyFont="1" applyFill="1"/>
    <xf numFmtId="165" fontId="58" fillId="3" borderId="0" xfId="0" applyNumberFormat="1" applyFont="1" applyFill="1"/>
    <xf numFmtId="2" fontId="58" fillId="3" borderId="0" xfId="0" applyNumberFormat="1" applyFont="1" applyFill="1"/>
    <xf numFmtId="166" fontId="58" fillId="3" borderId="0" xfId="0" applyNumberFormat="1" applyFont="1" applyFill="1"/>
    <xf numFmtId="0" fontId="51" fillId="3" borderId="0" xfId="2" applyFont="1" applyFill="1"/>
    <xf numFmtId="2" fontId="58" fillId="3" borderId="0" xfId="0" applyNumberFormat="1" applyFont="1" applyFill="1" applyAlignment="1">
      <alignment horizontal="left"/>
    </xf>
    <xf numFmtId="1" fontId="58" fillId="3" borderId="0" xfId="0" applyNumberFormat="1" applyFont="1" applyFill="1"/>
    <xf numFmtId="2" fontId="59" fillId="3" borderId="0" xfId="0" applyNumberFormat="1" applyFont="1" applyFill="1" applyAlignment="1">
      <alignment horizontal="left"/>
    </xf>
    <xf numFmtId="2" fontId="59" fillId="3" borderId="0" xfId="0" applyNumberFormat="1" applyFont="1" applyFill="1"/>
    <xf numFmtId="166" fontId="59" fillId="3" borderId="0" xfId="0" applyNumberFormat="1" applyFont="1" applyFill="1"/>
    <xf numFmtId="165" fontId="60" fillId="3" borderId="0" xfId="2" applyNumberFormat="1" applyFont="1" applyFill="1"/>
    <xf numFmtId="2" fontId="60" fillId="3" borderId="0" xfId="2" applyNumberFormat="1" applyFont="1" applyFill="1"/>
    <xf numFmtId="166" fontId="61" fillId="3" borderId="0" xfId="0" applyNumberFormat="1" applyFont="1" applyFill="1"/>
    <xf numFmtId="167" fontId="61" fillId="3" borderId="0" xfId="0" applyNumberFormat="1" applyFont="1" applyFill="1"/>
    <xf numFmtId="0" fontId="62" fillId="3" borderId="0" xfId="0" applyFont="1" applyFill="1" applyAlignment="1">
      <alignment horizontal="center"/>
    </xf>
    <xf numFmtId="2" fontId="51" fillId="3" borderId="0" xfId="2" applyNumberFormat="1" applyFont="1" applyFill="1"/>
    <xf numFmtId="1" fontId="51" fillId="3" borderId="0" xfId="2" applyNumberFormat="1" applyFont="1" applyFill="1"/>
    <xf numFmtId="2" fontId="47" fillId="3" borderId="0" xfId="0" applyNumberFormat="1" applyFont="1" applyFill="1"/>
    <xf numFmtId="1" fontId="61" fillId="3" borderId="0" xfId="0" applyNumberFormat="1" applyFont="1" applyFill="1"/>
    <xf numFmtId="165" fontId="61" fillId="3" borderId="0" xfId="0" applyNumberFormat="1" applyFont="1" applyFill="1"/>
    <xf numFmtId="0" fontId="62" fillId="3" borderId="0" xfId="0" applyFont="1" applyFill="1"/>
    <xf numFmtId="0" fontId="61" fillId="3" borderId="0" xfId="0" applyFont="1" applyFill="1"/>
    <xf numFmtId="0" fontId="50" fillId="3" borderId="0" xfId="2" applyFont="1" applyFill="1"/>
    <xf numFmtId="166" fontId="47" fillId="3" borderId="0" xfId="2" applyNumberFormat="1" applyFont="1" applyFill="1"/>
    <xf numFmtId="165" fontId="46" fillId="3" borderId="1" xfId="2" applyNumberFormat="1" applyFont="1" applyFill="1" applyBorder="1"/>
    <xf numFmtId="165" fontId="46" fillId="3" borderId="2" xfId="2" applyNumberFormat="1" applyFont="1" applyFill="1" applyBorder="1"/>
    <xf numFmtId="165" fontId="46" fillId="3" borderId="3" xfId="2" applyNumberFormat="1" applyFont="1" applyFill="1" applyBorder="1"/>
    <xf numFmtId="165" fontId="46" fillId="3" borderId="4" xfId="2" applyNumberFormat="1" applyFont="1" applyFill="1" applyBorder="1"/>
    <xf numFmtId="165" fontId="46" fillId="3" borderId="0" xfId="2" applyNumberFormat="1" applyFont="1" applyFill="1"/>
    <xf numFmtId="165" fontId="46" fillId="3" borderId="7" xfId="2" applyNumberFormat="1" applyFont="1" applyFill="1" applyBorder="1"/>
    <xf numFmtId="165" fontId="46" fillId="3" borderId="8" xfId="2" applyNumberFormat="1" applyFont="1" applyFill="1" applyBorder="1"/>
    <xf numFmtId="165" fontId="46" fillId="3" borderId="5" xfId="2" applyNumberFormat="1" applyFont="1" applyFill="1" applyBorder="1"/>
    <xf numFmtId="165" fontId="46" fillId="3" borderId="6" xfId="2" applyNumberFormat="1" applyFont="1" applyFill="1" applyBorder="1"/>
    <xf numFmtId="0" fontId="49" fillId="3" borderId="7" xfId="2" applyFont="1" applyFill="1" applyBorder="1"/>
    <xf numFmtId="165" fontId="63" fillId="3" borderId="1" xfId="2" applyNumberFormat="1" applyFont="1" applyFill="1" applyBorder="1"/>
    <xf numFmtId="0" fontId="63" fillId="3" borderId="2" xfId="2" applyFont="1" applyFill="1" applyBorder="1"/>
    <xf numFmtId="0" fontId="47" fillId="3" borderId="2" xfId="2" applyFont="1" applyFill="1" applyBorder="1"/>
    <xf numFmtId="0" fontId="47" fillId="3" borderId="3" xfId="2" applyFont="1" applyFill="1" applyBorder="1"/>
    <xf numFmtId="165" fontId="63" fillId="3" borderId="4" xfId="2" applyNumberFormat="1" applyFont="1" applyFill="1" applyBorder="1"/>
    <xf numFmtId="0" fontId="63" fillId="3" borderId="0" xfId="2" applyFont="1" applyFill="1"/>
    <xf numFmtId="0" fontId="47" fillId="3" borderId="5" xfId="2" applyFont="1" applyFill="1" applyBorder="1"/>
    <xf numFmtId="165" fontId="47" fillId="3" borderId="4" xfId="2" applyNumberFormat="1" applyFont="1" applyFill="1" applyBorder="1"/>
    <xf numFmtId="0" fontId="47" fillId="0" borderId="0" xfId="2" applyFont="1" applyAlignment="1">
      <alignment horizontal="center"/>
    </xf>
    <xf numFmtId="0" fontId="47" fillId="5" borderId="0" xfId="2" applyFont="1" applyFill="1"/>
    <xf numFmtId="0" fontId="47" fillId="3" borderId="0" xfId="2" applyFont="1" applyFill="1" applyAlignment="1">
      <alignment horizontal="center"/>
    </xf>
    <xf numFmtId="0" fontId="47" fillId="3" borderId="6" xfId="2" applyFont="1" applyFill="1" applyBorder="1"/>
    <xf numFmtId="0" fontId="47" fillId="3" borderId="7" xfId="2" applyFont="1" applyFill="1" applyBorder="1"/>
    <xf numFmtId="0" fontId="47" fillId="3" borderId="8" xfId="2" applyFont="1" applyFill="1" applyBorder="1"/>
    <xf numFmtId="0" fontId="79" fillId="13" borderId="0" xfId="0" applyFont="1" applyFill="1"/>
    <xf numFmtId="0" fontId="80" fillId="13" borderId="0" xfId="0" applyFont="1" applyFill="1"/>
    <xf numFmtId="0" fontId="81" fillId="13" borderId="0" xfId="0" applyFont="1" applyFill="1"/>
    <xf numFmtId="0" fontId="82" fillId="11" borderId="0" xfId="0" applyFont="1" applyFill="1"/>
    <xf numFmtId="0" fontId="12" fillId="3" borderId="0" xfId="0" applyFont="1" applyFill="1" applyAlignment="1">
      <alignment horizontal="left"/>
    </xf>
    <xf numFmtId="165" fontId="7" fillId="8" borderId="0" xfId="0" applyNumberFormat="1" applyFont="1" applyFill="1" applyAlignment="1">
      <alignment horizontal="center"/>
    </xf>
    <xf numFmtId="0" fontId="7" fillId="0" borderId="21" xfId="0" applyFont="1" applyBorder="1" applyAlignment="1">
      <alignment horizontal="center"/>
    </xf>
    <xf numFmtId="1" fontId="92" fillId="6" borderId="15" xfId="0" applyNumberFormat="1" applyFont="1" applyFill="1" applyBorder="1" applyAlignment="1">
      <alignment horizontal="center"/>
    </xf>
    <xf numFmtId="1" fontId="92" fillId="6" borderId="18" xfId="0" applyNumberFormat="1" applyFont="1" applyFill="1" applyBorder="1" applyAlignment="1">
      <alignment horizontal="center"/>
    </xf>
    <xf numFmtId="2" fontId="28" fillId="12" borderId="2" xfId="0" applyNumberFormat="1" applyFont="1" applyFill="1" applyBorder="1"/>
    <xf numFmtId="0" fontId="28" fillId="12" borderId="2" xfId="0" applyFont="1" applyFill="1" applyBorder="1"/>
    <xf numFmtId="2" fontId="28" fillId="12" borderId="0" xfId="0" applyNumberFormat="1" applyFont="1" applyFill="1"/>
    <xf numFmtId="0" fontId="28" fillId="12" borderId="0" xfId="0" applyFont="1" applyFill="1"/>
    <xf numFmtId="0" fontId="64" fillId="12" borderId="0" xfId="0" applyFont="1" applyFill="1"/>
    <xf numFmtId="0" fontId="33" fillId="3" borderId="0" xfId="0" applyFont="1" applyFill="1" applyAlignment="1">
      <alignment horizontal="center"/>
    </xf>
  </cellXfs>
  <cellStyles count="137"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Normal" xfId="0" builtinId="0"/>
    <cellStyle name="Percent" xfId="1" builtinId="5"/>
    <cellStyle name="Percent 2" xfId="30" xr:uid="{00000000-0005-0000-0000-000086000000}"/>
    <cellStyle name="표준_CHART" xfId="3" xr:uid="{00000000-0005-0000-0000-000087000000}"/>
    <cellStyle name="표준_PDF" xfId="2" xr:uid="{00000000-0005-0000-0000-000088000000}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86618537982087E-2"/>
          <c:y val="2.3430907958748855E-2"/>
          <c:w val="0.86360175922280114"/>
          <c:h val="0.9012262033383338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tar"/>
            <c:size val="15"/>
            <c:spPr>
              <a:solidFill>
                <a:schemeClr val="tx1">
                  <a:lumMod val="95000"/>
                  <a:lumOff val="5000"/>
                </a:schemeClr>
              </a:solidFill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effectLst/>
            </c:spPr>
          </c:marker>
          <c:xVal>
            <c:numRef>
              <c:f>Sheet1!$N$22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Sheet1!$P$22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0-4147-9EB3-023C0584178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Sheet1!$N$23</c:f>
              <c:numCache>
                <c:formatCode>0.00</c:formatCode>
                <c:ptCount val="1"/>
                <c:pt idx="0">
                  <c:v>-2.5973434668591366E-6</c:v>
                </c:pt>
              </c:numCache>
            </c:numRef>
          </c:xVal>
          <c:yVal>
            <c:numRef>
              <c:f>Sheet1!$P$23</c:f>
              <c:numCache>
                <c:formatCode>0.00</c:formatCode>
                <c:ptCount val="1"/>
                <c:pt idx="0">
                  <c:v>3.6732051032474279E-6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0-4147-9EB3-023C05841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290880"/>
        <c:axId val="785284224"/>
      </c:scatterChart>
      <c:valAx>
        <c:axId val="785290880"/>
        <c:scaling>
          <c:orientation val="minMax"/>
          <c:max val="1"/>
          <c:min val="-1"/>
        </c:scaling>
        <c:delete val="0"/>
        <c:axPos val="b"/>
        <c:numFmt formatCode="0.0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284224"/>
        <c:crosses val="autoZero"/>
        <c:crossBetween val="midCat"/>
      </c:valAx>
      <c:valAx>
        <c:axId val="785284224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29088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27" dropStyle="combo" dx="26" fmlaLink="$E$79" fmlaRange="$A$80:$A$112" sel="0" val="3"/>
</file>

<file path=xl/ctrlProps/ctrlProp2.xml><?xml version="1.0" encoding="utf-8"?>
<formControlPr xmlns="http://schemas.microsoft.com/office/spreadsheetml/2009/9/main" objectType="Drop" dropLines="91" dropStyle="combo" dx="26" fmlaLink="$G$79" fmlaRange="Materials!$AF$3:$AF$35" sel="8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7</xdr:row>
          <xdr:rowOff>0</xdr:rowOff>
        </xdr:from>
        <xdr:to>
          <xdr:col>6</xdr:col>
          <xdr:colOff>1019175</xdr:colOff>
          <xdr:row>7</xdr:row>
          <xdr:rowOff>219075</xdr:rowOff>
        </xdr:to>
        <xdr:sp macro="" textlink="">
          <xdr:nvSpPr>
            <xdr:cNvPr id="1027" name="Drop Down 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368300</xdr:rowOff>
        </xdr:from>
        <xdr:to>
          <xdr:col>7</xdr:col>
          <xdr:colOff>28575</xdr:colOff>
          <xdr:row>7</xdr:row>
          <xdr:rowOff>295275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133350</xdr:colOff>
      <xdr:row>13</xdr:row>
      <xdr:rowOff>119294</xdr:rowOff>
    </xdr:from>
    <xdr:to>
      <xdr:col>19</xdr:col>
      <xdr:colOff>428625</xdr:colOff>
      <xdr:row>13</xdr:row>
      <xdr:rowOff>409575</xdr:rowOff>
    </xdr:to>
    <xdr:sp macro="" textlink="">
      <xdr:nvSpPr>
        <xdr:cNvPr id="22" name="Diamond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4592300" y="3148244"/>
          <a:ext cx="295275" cy="290281"/>
        </a:xfrm>
        <a:prstGeom prst="diamond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19</xdr:col>
      <xdr:colOff>200025</xdr:colOff>
      <xdr:row>12</xdr:row>
      <xdr:rowOff>161925</xdr:rowOff>
    </xdr:from>
    <xdr:to>
      <xdr:col>19</xdr:col>
      <xdr:colOff>392097</xdr:colOff>
      <xdr:row>12</xdr:row>
      <xdr:rowOff>373787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658975" y="2762250"/>
          <a:ext cx="192072" cy="211862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ES"/>
        </a:p>
      </xdr:txBody>
    </xdr:sp>
    <xdr:clientData/>
  </xdr:twoCellAnchor>
  <xdr:twoCellAnchor>
    <xdr:from>
      <xdr:col>16</xdr:col>
      <xdr:colOff>190500</xdr:colOff>
      <xdr:row>13</xdr:row>
      <xdr:rowOff>59531</xdr:rowOff>
    </xdr:from>
    <xdr:to>
      <xdr:col>18</xdr:col>
      <xdr:colOff>65787</xdr:colOff>
      <xdr:row>14</xdr:row>
      <xdr:rowOff>92572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14915029" y="3365266"/>
          <a:ext cx="718904" cy="458865"/>
          <a:chOff x="7808495" y="3308683"/>
          <a:chExt cx="637673" cy="461666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7808495" y="3308683"/>
            <a:ext cx="637673" cy="46166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27" name="TextBox 62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7808495" y="3308684"/>
            <a:ext cx="637673" cy="46166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2400"/>
              <a:t>V</a:t>
            </a:r>
            <a:r>
              <a:rPr lang="en-US" sz="2400" baseline="-25000"/>
              <a:t>1</a:t>
            </a:r>
            <a:r>
              <a:rPr lang="en-US" sz="2400"/>
              <a:t>*</a:t>
            </a:r>
          </a:p>
        </xdr:txBody>
      </xdr:sp>
    </xdr:grpSp>
    <xdr:clientData/>
  </xdr:twoCellAnchor>
  <xdr:twoCellAnchor editAs="oneCell">
    <xdr:from>
      <xdr:col>20</xdr:col>
      <xdr:colOff>571500</xdr:colOff>
      <xdr:row>16</xdr:row>
      <xdr:rowOff>133350</xdr:rowOff>
    </xdr:from>
    <xdr:to>
      <xdr:col>20</xdr:col>
      <xdr:colOff>675481</xdr:colOff>
      <xdr:row>18</xdr:row>
      <xdr:rowOff>381494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0781" y="4336256"/>
          <a:ext cx="107156" cy="1117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419100</xdr:colOff>
      <xdr:row>16</xdr:row>
      <xdr:rowOff>78581</xdr:rowOff>
    </xdr:from>
    <xdr:to>
      <xdr:col>23</xdr:col>
      <xdr:colOff>535781</xdr:colOff>
      <xdr:row>19</xdr:row>
      <xdr:rowOff>9742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20421600" y="4281487"/>
          <a:ext cx="116681" cy="121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590551</xdr:colOff>
      <xdr:row>19</xdr:row>
      <xdr:rowOff>409575</xdr:rowOff>
    </xdr:from>
    <xdr:to>
      <xdr:col>20</xdr:col>
      <xdr:colOff>753658</xdr:colOff>
      <xdr:row>22</xdr:row>
      <xdr:rowOff>449261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9832" y="5910263"/>
          <a:ext cx="166282" cy="1400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409575</xdr:colOff>
      <xdr:row>20</xdr:row>
      <xdr:rowOff>85725</xdr:rowOff>
    </xdr:from>
    <xdr:to>
      <xdr:col>24</xdr:col>
      <xdr:colOff>16375</xdr:colOff>
      <xdr:row>22</xdr:row>
      <xdr:rowOff>476250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19935825" y="6003131"/>
          <a:ext cx="154488" cy="13311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464343</xdr:colOff>
      <xdr:row>2</xdr:row>
      <xdr:rowOff>59531</xdr:rowOff>
    </xdr:from>
    <xdr:to>
      <xdr:col>22</xdr:col>
      <xdr:colOff>628650</xdr:colOff>
      <xdr:row>11</xdr:row>
      <xdr:rowOff>40482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9893" y="440531"/>
          <a:ext cx="3198019" cy="2100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666749</xdr:colOff>
      <xdr:row>6</xdr:row>
      <xdr:rowOff>83343</xdr:rowOff>
    </xdr:from>
    <xdr:to>
      <xdr:col>16</xdr:col>
      <xdr:colOff>21960</xdr:colOff>
      <xdr:row>19</xdr:row>
      <xdr:rowOff>106628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10812" y="1345406"/>
          <a:ext cx="4403461" cy="43008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154781</xdr:colOff>
      <xdr:row>6</xdr:row>
      <xdr:rowOff>23812</xdr:rowOff>
    </xdr:from>
    <xdr:to>
      <xdr:col>16</xdr:col>
      <xdr:colOff>209019</xdr:colOff>
      <xdr:row>19</xdr:row>
      <xdr:rowOff>381001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154782</xdr:colOff>
      <xdr:row>3</xdr:row>
      <xdr:rowOff>107155</xdr:rowOff>
    </xdr:from>
    <xdr:to>
      <xdr:col>13</xdr:col>
      <xdr:colOff>795774</xdr:colOff>
      <xdr:row>5</xdr:row>
      <xdr:rowOff>308204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12257135" y="843568"/>
          <a:ext cx="637817" cy="453929"/>
          <a:chOff x="7808495" y="3308683"/>
          <a:chExt cx="637673" cy="468014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7808495" y="3308683"/>
            <a:ext cx="637673" cy="46166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1" name="TextBox 62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7808495" y="3308684"/>
            <a:ext cx="637673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2400"/>
              <a:t>V</a:t>
            </a:r>
            <a:r>
              <a:rPr lang="en-US" sz="2400" baseline="-25000"/>
              <a:t>2</a:t>
            </a:r>
            <a:r>
              <a:rPr lang="en-US" sz="2400"/>
              <a:t>*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114300</xdr:colOff>
      <xdr:row>709</xdr:row>
      <xdr:rowOff>15240</xdr:rowOff>
    </xdr:from>
    <xdr:to>
      <xdr:col>89</xdr:col>
      <xdr:colOff>335280</xdr:colOff>
      <xdr:row>776</xdr:row>
      <xdr:rowOff>83821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91940" y="113667540"/>
          <a:ext cx="14729460" cy="107899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62</xdr:col>
      <xdr:colOff>83820</xdr:colOff>
      <xdr:row>607</xdr:row>
      <xdr:rowOff>121920</xdr:rowOff>
    </xdr:from>
    <xdr:to>
      <xdr:col>79</xdr:col>
      <xdr:colOff>198120</xdr:colOff>
      <xdr:row>674</xdr:row>
      <xdr:rowOff>91439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4060" y="97452180"/>
          <a:ext cx="14622780" cy="106908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52</xdr:col>
      <xdr:colOff>53340</xdr:colOff>
      <xdr:row>506</xdr:row>
      <xdr:rowOff>83820</xdr:rowOff>
    </xdr:from>
    <xdr:to>
      <xdr:col>58</xdr:col>
      <xdr:colOff>160020</xdr:colOff>
      <xdr:row>558</xdr:row>
      <xdr:rowOff>91440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396180" y="81252060"/>
          <a:ext cx="5227320" cy="832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42</xdr:col>
      <xdr:colOff>30480</xdr:colOff>
      <xdr:row>405</xdr:row>
      <xdr:rowOff>30480</xdr:rowOff>
    </xdr:from>
    <xdr:to>
      <xdr:col>48</xdr:col>
      <xdr:colOff>160020</xdr:colOff>
      <xdr:row>459</xdr:row>
      <xdr:rowOff>15239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05920" y="65036700"/>
          <a:ext cx="5250180" cy="86258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303</xdr:row>
      <xdr:rowOff>129540</xdr:rowOff>
    </xdr:from>
    <xdr:to>
      <xdr:col>41</xdr:col>
      <xdr:colOff>0</xdr:colOff>
      <xdr:row>336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08040" y="48813720"/>
          <a:ext cx="7475220" cy="5166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stephenwtsai/Library/Containers/com.apple.mail/Data/Library/Mail%20Downloads/03952A1F-CCA1-4C3E-9C94-3FE18A1ED6BE/Lam%20search%20SAMPE%202018cor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m search SAMPE 2018corr"/>
    </sheetNames>
    <definedNames>
      <definedName name="DropDown1_QuandChangement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Y850"/>
  <sheetViews>
    <sheetView tabSelected="1" topLeftCell="A2" zoomScale="85" zoomScaleNormal="85" zoomScalePageLayoutView="110" workbookViewId="0">
      <selection activeCell="D13" sqref="D13"/>
    </sheetView>
  </sheetViews>
  <sheetFormatPr defaultColWidth="11" defaultRowHeight="15.5"/>
  <cols>
    <col min="1" max="1" width="13.58203125" style="14" customWidth="1"/>
    <col min="2" max="2" width="9.1640625" customWidth="1"/>
    <col min="3" max="5" width="9.58203125" customWidth="1"/>
    <col min="6" max="6" width="34.58203125" customWidth="1"/>
    <col min="7" max="7" width="14.1640625" customWidth="1"/>
    <col min="8" max="8" width="9" customWidth="1"/>
    <col min="9" max="11" width="9" style="29" customWidth="1"/>
    <col min="12" max="12" width="13.9140625" style="29" customWidth="1"/>
    <col min="13" max="13" width="9" style="29" customWidth="1"/>
    <col min="14" max="14" width="11.08203125" style="29" customWidth="1"/>
    <col min="15" max="16" width="11.58203125" style="29" customWidth="1"/>
    <col min="17" max="17" width="9.58203125" style="29" customWidth="1"/>
    <col min="18" max="18" width="1.5" style="29" customWidth="1"/>
    <col min="19" max="19" width="7.9140625" style="29" customWidth="1"/>
    <col min="20" max="21" width="12.58203125" style="29" customWidth="1"/>
    <col min="22" max="22" width="6.4140625" style="29" customWidth="1"/>
    <col min="23" max="23" width="12.58203125" style="29" customWidth="1"/>
    <col min="24" max="24" width="7.1640625" style="29" customWidth="1"/>
    <col min="25" max="25" width="13.58203125" style="29" customWidth="1"/>
    <col min="26" max="26" width="12.1640625" style="29" customWidth="1"/>
    <col min="27" max="27" width="9.5" style="29" customWidth="1"/>
    <col min="28" max="28" width="10" style="29" customWidth="1"/>
    <col min="29" max="29" width="11.6640625" style="29" customWidth="1"/>
    <col min="30" max="38" width="6.1640625" style="29" customWidth="1"/>
    <col min="39" max="39" width="6.6640625" style="29" customWidth="1"/>
    <col min="40" max="44" width="6.1640625" style="29" customWidth="1"/>
    <col min="45" max="57" width="6" style="29" customWidth="1"/>
    <col min="58" max="58" width="6.6640625" style="29" customWidth="1"/>
    <col min="59" max="60" width="1.6640625" style="29" customWidth="1"/>
    <col min="61" max="61" width="5.1640625" style="29" customWidth="1"/>
    <col min="62" max="63" width="1.6640625" style="29" customWidth="1"/>
    <col min="64" max="85" width="6" style="29" customWidth="1"/>
    <col min="86" max="86" width="6" style="28" customWidth="1"/>
    <col min="87" max="109" width="6" style="29" customWidth="1"/>
    <col min="110" max="110" width="7.6640625" style="29" customWidth="1"/>
    <col min="111" max="117" width="6" style="29" customWidth="1"/>
    <col min="118" max="118" width="6.6640625" style="29" customWidth="1"/>
    <col min="119" max="120" width="1.6640625" style="29" customWidth="1"/>
    <col min="121" max="121" width="5.1640625" style="29" customWidth="1"/>
    <col min="122" max="126" width="6" style="29" customWidth="1"/>
    <col min="127" max="136" width="6" customWidth="1"/>
    <col min="137" max="137" width="6" style="7" customWidth="1"/>
    <col min="138" max="162" width="6" customWidth="1"/>
  </cols>
  <sheetData>
    <row r="1" spans="1:181" hidden="1">
      <c r="A1" s="121"/>
      <c r="B1" s="133"/>
      <c r="C1" s="133"/>
      <c r="D1" s="133"/>
      <c r="E1" s="152"/>
      <c r="F1" s="153"/>
      <c r="G1" s="154"/>
      <c r="H1" s="32"/>
      <c r="J1" s="32"/>
      <c r="K1" s="33"/>
      <c r="L1" s="33"/>
      <c r="S1" s="34"/>
      <c r="T1" s="34"/>
      <c r="U1" s="34"/>
      <c r="V1" s="34"/>
      <c r="W1" s="34"/>
      <c r="X1" s="34"/>
      <c r="Y1" s="34"/>
      <c r="AD1" s="33"/>
      <c r="AE1" s="33"/>
      <c r="AF1" s="33"/>
      <c r="AG1" s="33"/>
      <c r="AH1" s="33"/>
      <c r="AI1" s="33"/>
      <c r="AJ1" s="33"/>
      <c r="AK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B1" s="33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H1" s="28"/>
      <c r="DI1" s="28"/>
      <c r="DJ1" s="33"/>
      <c r="DK1" s="28"/>
      <c r="DL1" s="28"/>
      <c r="DM1" s="28"/>
      <c r="DN1" s="28"/>
      <c r="DO1" s="28"/>
      <c r="DP1" s="28"/>
      <c r="DQ1" s="28"/>
      <c r="DR1" s="28"/>
      <c r="DS1" s="28"/>
      <c r="DU1" s="28"/>
      <c r="DV1" s="28"/>
      <c r="DW1" s="4"/>
      <c r="DX1" s="4"/>
      <c r="DY1" s="4"/>
      <c r="DZ1" s="4"/>
      <c r="EA1" s="4"/>
      <c r="EB1" s="4"/>
      <c r="EC1" s="4"/>
      <c r="ED1" s="4"/>
      <c r="EE1" s="4"/>
      <c r="EF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1:181" ht="42" customHeight="1">
      <c r="A2" s="361" t="s">
        <v>69</v>
      </c>
      <c r="B2" s="362"/>
      <c r="C2" s="363"/>
      <c r="D2" s="363"/>
      <c r="E2" s="363"/>
      <c r="F2" s="363"/>
      <c r="G2" s="363"/>
      <c r="I2" s="213"/>
      <c r="J2" s="213"/>
      <c r="K2" s="201"/>
      <c r="L2" s="364" t="str">
        <f>IF(AND(K91&gt;0,L91&gt;4*K91*K91-4*K91 +1),"APPROX CONVERSION",IF(AND(K91&lt;0,L91&gt;4*K91*K91+4*K91 +1),"APPROX CONVERSION","EXACT CONVERSION"))</f>
        <v>EXACT CONVERSION</v>
      </c>
      <c r="M2" s="214"/>
      <c r="N2" s="214"/>
      <c r="O2" s="214"/>
      <c r="R2" s="215"/>
      <c r="S2" s="216" t="s">
        <v>70</v>
      </c>
      <c r="CH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29"/>
      <c r="EI2" s="29"/>
      <c r="EJ2" s="29"/>
      <c r="EK2" s="29"/>
      <c r="EL2" s="29"/>
      <c r="EM2" s="29"/>
      <c r="EN2" s="29"/>
      <c r="EO2" s="29"/>
      <c r="EP2" s="29"/>
      <c r="EQ2" s="29"/>
      <c r="ER2" s="29"/>
      <c r="ES2" s="29"/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29"/>
    </row>
    <row r="3" spans="1:181">
      <c r="A3" s="63" t="s">
        <v>92</v>
      </c>
      <c r="B3" s="155"/>
      <c r="C3" s="156"/>
      <c r="D3" s="156"/>
      <c r="E3" s="156"/>
      <c r="F3" s="156"/>
      <c r="G3" s="33"/>
      <c r="H3" s="33"/>
      <c r="J3" s="33"/>
      <c r="K3" s="33"/>
      <c r="L3" s="33"/>
      <c r="M3" s="35"/>
      <c r="N3" s="35"/>
      <c r="O3" s="35"/>
      <c r="P3" s="35"/>
      <c r="Y3" s="37"/>
      <c r="AD3" s="33"/>
      <c r="AE3" s="33"/>
      <c r="AF3" s="33"/>
      <c r="AG3" s="33"/>
      <c r="AH3" s="33"/>
      <c r="AI3" s="33"/>
      <c r="AJ3" s="33"/>
      <c r="AK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B3" s="33"/>
      <c r="BC3" s="28"/>
      <c r="BD3" s="30"/>
      <c r="BE3" s="30"/>
      <c r="BF3" s="30"/>
      <c r="BG3" s="30"/>
      <c r="BH3" s="30"/>
      <c r="BI3" s="30"/>
      <c r="BJ3" s="30"/>
      <c r="BK3" s="30"/>
      <c r="BL3" s="30"/>
      <c r="BM3" s="31"/>
      <c r="BN3" s="31"/>
      <c r="BO3" s="31"/>
      <c r="BP3" s="31"/>
      <c r="BQ3" s="31"/>
      <c r="BR3" s="31"/>
      <c r="BS3" s="31"/>
      <c r="BU3" s="28"/>
      <c r="BV3" s="30"/>
      <c r="BW3" s="30"/>
      <c r="BX3" s="30"/>
      <c r="BY3" s="30"/>
      <c r="BZ3" s="30"/>
      <c r="CA3" s="30"/>
      <c r="CB3" s="30"/>
      <c r="CC3" s="30"/>
      <c r="CD3" s="30"/>
      <c r="CE3" s="31"/>
      <c r="CF3" s="31"/>
      <c r="CI3" s="30"/>
      <c r="CJ3" s="30"/>
      <c r="CK3" s="30"/>
      <c r="CL3" s="30"/>
      <c r="CM3" s="30"/>
      <c r="CN3" s="30"/>
      <c r="CO3" s="30"/>
      <c r="CP3" s="30"/>
      <c r="CQ3" s="30"/>
      <c r="CR3" s="38"/>
      <c r="CS3" s="31"/>
      <c r="CU3" s="28"/>
      <c r="CV3" s="30"/>
      <c r="CW3" s="30"/>
      <c r="CX3" s="30"/>
      <c r="CY3" s="30"/>
      <c r="CZ3" s="30"/>
      <c r="DA3" s="30"/>
      <c r="DB3" s="30"/>
      <c r="DC3" s="30"/>
      <c r="DD3" s="30"/>
      <c r="DE3" s="38"/>
      <c r="DF3" s="31"/>
      <c r="DH3" s="28"/>
      <c r="DI3" s="30"/>
      <c r="DJ3" s="33"/>
      <c r="DK3" s="28"/>
      <c r="DL3" s="30"/>
      <c r="DM3" s="30"/>
      <c r="DN3" s="30"/>
      <c r="DO3" s="30"/>
      <c r="DP3" s="30"/>
      <c r="DQ3" s="30"/>
      <c r="DR3" s="38"/>
      <c r="DS3" s="31"/>
      <c r="DU3" s="28"/>
      <c r="DV3" s="30"/>
      <c r="DW3" s="13"/>
      <c r="DX3" s="13"/>
      <c r="DY3" s="13"/>
      <c r="DZ3" s="13"/>
      <c r="EA3" s="13"/>
      <c r="EB3" s="13"/>
      <c r="EC3" s="13"/>
      <c r="ED3" s="13"/>
      <c r="EE3" s="24"/>
      <c r="EF3" s="6"/>
      <c r="EG3" s="2"/>
      <c r="EH3" s="4"/>
      <c r="EI3" s="25"/>
      <c r="EJ3" s="8"/>
      <c r="EK3" s="8"/>
      <c r="EL3" s="16"/>
      <c r="EM3" s="16"/>
      <c r="EN3" s="16"/>
      <c r="EO3" s="16"/>
      <c r="EP3" s="6"/>
      <c r="EQ3" s="6"/>
      <c r="ER3" s="22"/>
      <c r="ET3" s="4"/>
      <c r="EU3" s="13"/>
      <c r="EV3" s="13"/>
      <c r="EW3" s="13"/>
      <c r="EX3" s="13"/>
      <c r="EY3" s="13"/>
      <c r="EZ3" s="13"/>
      <c r="FA3" s="13"/>
      <c r="FB3" s="13"/>
      <c r="FC3" s="13"/>
      <c r="FD3" s="6"/>
    </row>
    <row r="4" spans="1:181">
      <c r="A4" s="121"/>
      <c r="B4" s="29"/>
      <c r="C4" s="29"/>
      <c r="D4" s="29"/>
      <c r="E4" s="29"/>
      <c r="F4" s="29"/>
      <c r="G4" s="29"/>
      <c r="H4" s="29"/>
      <c r="J4" s="41"/>
      <c r="K4" s="9"/>
      <c r="M4" s="35"/>
      <c r="N4" s="42"/>
      <c r="O4" s="35"/>
      <c r="P4" s="42"/>
      <c r="AD4" s="33"/>
      <c r="AE4" s="33"/>
      <c r="AF4" s="33"/>
      <c r="AG4" s="33"/>
      <c r="AH4" s="33"/>
      <c r="AI4" s="33"/>
      <c r="AJ4" s="33"/>
      <c r="AK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B4" s="33"/>
      <c r="BC4" s="28"/>
      <c r="BD4" s="30"/>
      <c r="BE4" s="30"/>
      <c r="BF4" s="30"/>
      <c r="BG4" s="30"/>
      <c r="BH4" s="30"/>
      <c r="BI4" s="30"/>
      <c r="BJ4" s="30"/>
      <c r="BK4" s="30"/>
      <c r="BL4" s="30"/>
      <c r="BM4" s="31"/>
      <c r="BN4" s="31"/>
      <c r="BO4" s="31"/>
      <c r="BP4" s="31"/>
      <c r="BQ4" s="31"/>
      <c r="BR4" s="31"/>
      <c r="BS4" s="31"/>
      <c r="BU4" s="28"/>
      <c r="BV4" s="30"/>
      <c r="BW4" s="30"/>
      <c r="BX4" s="30"/>
      <c r="BY4" s="30"/>
      <c r="BZ4" s="30"/>
      <c r="CA4" s="30"/>
      <c r="CB4" s="30"/>
      <c r="CC4" s="30"/>
      <c r="CD4" s="30"/>
      <c r="CE4" s="31"/>
      <c r="CF4" s="31"/>
      <c r="CI4" s="30"/>
      <c r="CJ4" s="30"/>
      <c r="CK4" s="30"/>
      <c r="CL4" s="30"/>
      <c r="CM4" s="30"/>
      <c r="CN4" s="30"/>
      <c r="CO4" s="30"/>
      <c r="CP4" s="30"/>
      <c r="CQ4" s="30"/>
      <c r="CR4" s="31"/>
      <c r="CS4" s="31"/>
      <c r="CU4" s="28"/>
      <c r="CV4" s="30"/>
      <c r="CW4" s="30"/>
      <c r="CX4" s="30"/>
      <c r="CY4" s="30"/>
      <c r="CZ4" s="30"/>
      <c r="DA4" s="30"/>
      <c r="DB4" s="30"/>
      <c r="DC4" s="30"/>
      <c r="DD4" s="30"/>
      <c r="DE4" s="31"/>
      <c r="DF4" s="31"/>
      <c r="DH4" s="28"/>
      <c r="DI4" s="30"/>
      <c r="DJ4" s="33"/>
      <c r="DK4" s="28"/>
      <c r="DL4" s="30"/>
      <c r="DM4" s="30"/>
      <c r="DN4" s="30"/>
      <c r="DO4" s="30"/>
      <c r="DP4" s="30"/>
      <c r="DQ4" s="30"/>
      <c r="DR4" s="38"/>
      <c r="DS4" s="31"/>
      <c r="DU4" s="28"/>
      <c r="DV4" s="30"/>
      <c r="DW4" s="13"/>
      <c r="DX4" s="13"/>
      <c r="DY4" s="13"/>
      <c r="DZ4" s="13"/>
      <c r="EA4" s="13"/>
      <c r="EB4" s="13"/>
      <c r="EC4" s="13"/>
      <c r="ED4" s="13"/>
      <c r="EE4" s="24"/>
      <c r="EF4" s="6"/>
      <c r="EG4" s="2"/>
      <c r="EH4" s="4"/>
      <c r="EI4" s="7"/>
      <c r="EJ4" s="5"/>
      <c r="EK4" s="5"/>
      <c r="EO4" s="16"/>
      <c r="EP4" s="6"/>
      <c r="EQ4" s="6"/>
      <c r="ER4" s="22"/>
      <c r="ET4" s="4"/>
      <c r="EU4" s="13"/>
      <c r="EV4" s="13"/>
      <c r="EW4" s="13"/>
      <c r="EX4" s="13"/>
      <c r="EY4" s="13"/>
      <c r="EZ4" s="13"/>
      <c r="FA4" s="13"/>
      <c r="FB4" s="13"/>
      <c r="FC4" s="13"/>
      <c r="FD4" s="6"/>
    </row>
    <row r="5" spans="1:181" ht="3.75" customHeight="1">
      <c r="A5" s="121"/>
      <c r="B5" s="33"/>
      <c r="C5" s="33"/>
      <c r="D5" s="33"/>
      <c r="E5" s="33"/>
      <c r="F5" s="33"/>
      <c r="G5" s="33"/>
      <c r="H5" s="29"/>
      <c r="J5" s="43"/>
      <c r="K5" s="37"/>
      <c r="L5" s="33"/>
      <c r="M5" s="35"/>
      <c r="N5" s="42"/>
      <c r="O5" s="44"/>
      <c r="P5" s="42"/>
      <c r="Y5" s="34"/>
      <c r="AD5" s="33"/>
      <c r="AE5" s="33"/>
      <c r="AF5" s="33"/>
      <c r="AG5" s="33"/>
      <c r="AH5" s="33"/>
      <c r="AI5" s="33"/>
      <c r="AJ5" s="33"/>
      <c r="AK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B5" s="33"/>
      <c r="BC5" s="28"/>
      <c r="BD5" s="30"/>
      <c r="BE5" s="30"/>
      <c r="BF5" s="30"/>
      <c r="BG5" s="30"/>
      <c r="BH5" s="30"/>
      <c r="BI5" s="30"/>
      <c r="BJ5" s="30"/>
      <c r="BK5" s="30"/>
      <c r="BL5" s="30"/>
      <c r="BM5" s="39"/>
      <c r="BN5" s="39"/>
      <c r="BO5" s="39"/>
      <c r="BP5" s="39"/>
      <c r="BQ5" s="39"/>
      <c r="BR5" s="39"/>
      <c r="BS5" s="39"/>
      <c r="BU5" s="28"/>
      <c r="BV5" s="30"/>
      <c r="BW5" s="30"/>
      <c r="BX5" s="30"/>
      <c r="BY5" s="30"/>
      <c r="BZ5" s="30"/>
      <c r="CA5" s="30"/>
      <c r="CB5" s="30"/>
      <c r="CC5" s="30"/>
      <c r="CD5" s="30"/>
      <c r="CE5" s="39"/>
      <c r="CF5" s="31"/>
      <c r="CI5" s="30"/>
      <c r="CJ5" s="30"/>
      <c r="CK5" s="30"/>
      <c r="CL5" s="30"/>
      <c r="CM5" s="30"/>
      <c r="CN5" s="30"/>
      <c r="CO5" s="30"/>
      <c r="CP5" s="30"/>
      <c r="CQ5" s="30"/>
      <c r="CR5" s="31"/>
      <c r="CS5" s="31"/>
      <c r="CU5" s="28"/>
      <c r="CV5" s="30"/>
      <c r="CW5" s="30"/>
      <c r="CX5" s="30"/>
      <c r="CY5" s="30"/>
      <c r="CZ5" s="30"/>
      <c r="DA5" s="30"/>
      <c r="DB5" s="30"/>
      <c r="DC5" s="30"/>
      <c r="DD5" s="30"/>
      <c r="DE5" s="38"/>
      <c r="DF5" s="31"/>
      <c r="DH5" s="28"/>
      <c r="DI5" s="30"/>
      <c r="DJ5" s="33"/>
      <c r="DK5" s="28"/>
      <c r="DL5" s="30"/>
      <c r="DM5" s="30"/>
      <c r="DN5" s="30"/>
      <c r="DO5" s="30"/>
      <c r="DP5" s="30"/>
      <c r="DQ5" s="30"/>
      <c r="DR5" s="38"/>
      <c r="DS5" s="31"/>
      <c r="DU5" s="28"/>
      <c r="DV5" s="30"/>
      <c r="DW5" s="13"/>
      <c r="DX5" s="13"/>
      <c r="DY5" s="13"/>
      <c r="DZ5" s="13"/>
      <c r="EA5" s="13"/>
      <c r="EB5" s="13"/>
      <c r="EC5" s="13"/>
      <c r="ED5" s="13"/>
      <c r="EE5" s="24"/>
      <c r="EF5" s="6"/>
      <c r="EG5" s="2"/>
      <c r="EH5" s="4"/>
      <c r="EI5" s="7"/>
      <c r="EJ5" s="5"/>
      <c r="EK5" s="5"/>
      <c r="EO5" s="16"/>
      <c r="EP5" s="6"/>
      <c r="EQ5" s="6"/>
      <c r="ER5" s="22"/>
      <c r="ET5" s="4"/>
      <c r="EU5" s="13"/>
      <c r="EV5" s="13"/>
      <c r="EW5" s="13"/>
      <c r="EX5" s="13"/>
      <c r="EY5" s="13"/>
      <c r="EZ5" s="13"/>
      <c r="FA5" s="13"/>
      <c r="FB5" s="13"/>
      <c r="FC5" s="13"/>
      <c r="FD5" s="15"/>
    </row>
    <row r="6" spans="1:181" ht="25.5" customHeight="1" thickBot="1">
      <c r="A6" s="217" t="s">
        <v>71</v>
      </c>
      <c r="B6" s="29"/>
      <c r="C6" s="29"/>
      <c r="D6" s="29"/>
      <c r="E6" s="29"/>
      <c r="F6" s="33"/>
      <c r="G6" s="57"/>
      <c r="H6" s="33"/>
      <c r="I6" s="33"/>
      <c r="O6" s="45"/>
      <c r="P6" s="42"/>
      <c r="Y6" s="46"/>
      <c r="AE6" s="33"/>
      <c r="AF6" s="33"/>
      <c r="AG6" s="33"/>
      <c r="AH6" s="33"/>
      <c r="AI6" s="33"/>
      <c r="AJ6" s="33"/>
      <c r="AK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B6" s="33"/>
      <c r="BC6" s="28"/>
      <c r="BD6" s="30"/>
      <c r="BE6" s="30"/>
      <c r="BF6" s="30"/>
      <c r="BG6" s="30"/>
      <c r="BH6" s="30"/>
      <c r="BI6" s="30"/>
      <c r="BJ6" s="30"/>
      <c r="BK6" s="30"/>
      <c r="BL6" s="30"/>
      <c r="BM6" s="31"/>
      <c r="BN6" s="31"/>
      <c r="BO6" s="31"/>
      <c r="BP6" s="31"/>
      <c r="BQ6" s="31"/>
      <c r="BR6" s="31"/>
      <c r="BS6" s="31"/>
      <c r="BU6" s="28"/>
      <c r="BV6" s="30"/>
      <c r="BW6" s="30"/>
      <c r="BX6" s="30"/>
      <c r="BY6" s="30"/>
      <c r="BZ6" s="30"/>
      <c r="CA6" s="30"/>
      <c r="CB6" s="30"/>
      <c r="CC6" s="30"/>
      <c r="CD6" s="30"/>
      <c r="CE6" s="31"/>
      <c r="CF6" s="31"/>
      <c r="CI6" s="30"/>
      <c r="CJ6" s="30"/>
      <c r="CK6" s="30"/>
      <c r="CL6" s="30"/>
      <c r="CM6" s="30"/>
      <c r="CN6" s="30"/>
      <c r="CO6" s="30"/>
      <c r="CP6" s="30"/>
      <c r="CQ6" s="30"/>
      <c r="CR6" s="31"/>
      <c r="CS6" s="31"/>
      <c r="CU6" s="28"/>
      <c r="CV6" s="30"/>
      <c r="CW6" s="30"/>
      <c r="CX6" s="30"/>
      <c r="CY6" s="30"/>
      <c r="CZ6" s="30"/>
      <c r="DA6" s="30"/>
      <c r="DB6" s="30"/>
      <c r="DC6" s="30"/>
      <c r="DD6" s="30"/>
      <c r="DE6" s="38"/>
      <c r="DF6" s="31"/>
      <c r="DH6" s="28"/>
      <c r="DI6" s="30"/>
      <c r="DJ6" s="33"/>
      <c r="DK6" s="28"/>
      <c r="DL6" s="30"/>
      <c r="DM6" s="30"/>
      <c r="DN6" s="30"/>
      <c r="DO6" s="30"/>
      <c r="DP6" s="30"/>
      <c r="DQ6" s="30"/>
      <c r="DR6" s="39"/>
      <c r="DS6" s="31"/>
      <c r="DU6" s="28"/>
      <c r="DV6" s="30"/>
      <c r="DW6" s="13"/>
      <c r="DX6" s="13"/>
      <c r="DY6" s="13"/>
      <c r="DZ6" s="13"/>
      <c r="EA6" s="13"/>
      <c r="EB6" s="13"/>
      <c r="EC6" s="13"/>
      <c r="ED6" s="13"/>
      <c r="EE6" s="15"/>
      <c r="EF6" s="6"/>
      <c r="EG6" s="2"/>
      <c r="EH6" s="4"/>
      <c r="EI6" s="7"/>
      <c r="EJ6" s="5"/>
      <c r="EK6" s="5"/>
      <c r="EO6" s="16"/>
      <c r="EP6" s="6"/>
      <c r="EQ6" s="6"/>
      <c r="ER6" s="22"/>
      <c r="ET6" s="4"/>
      <c r="EU6" s="13"/>
      <c r="EV6" s="13"/>
      <c r="EW6" s="13"/>
      <c r="EX6" s="13"/>
      <c r="EY6" s="13"/>
      <c r="EZ6" s="13"/>
      <c r="FA6" s="13"/>
      <c r="FB6" s="13"/>
      <c r="FC6" s="13"/>
      <c r="FD6" s="6"/>
    </row>
    <row r="7" spans="1:181" ht="29.25" customHeight="1">
      <c r="A7" s="218" t="s">
        <v>72</v>
      </c>
      <c r="B7" s="219">
        <v>-45</v>
      </c>
      <c r="C7" s="220">
        <v>0</v>
      </c>
      <c r="D7" s="221">
        <v>45</v>
      </c>
      <c r="E7" s="222">
        <v>90</v>
      </c>
      <c r="F7" s="33"/>
      <c r="G7" s="66" t="s">
        <v>93</v>
      </c>
      <c r="H7" s="33"/>
      <c r="I7" s="33"/>
      <c r="O7" s="47"/>
      <c r="P7" s="48"/>
      <c r="Y7" s="46"/>
      <c r="Z7" s="49"/>
      <c r="AK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B7" s="33"/>
      <c r="BC7" s="28"/>
      <c r="BD7" s="30"/>
      <c r="BE7" s="30"/>
      <c r="BF7" s="30"/>
      <c r="BG7" s="30"/>
      <c r="BH7" s="30"/>
      <c r="BI7" s="30"/>
      <c r="BJ7" s="30"/>
      <c r="BK7" s="30"/>
      <c r="BL7" s="30"/>
      <c r="BM7" s="31"/>
      <c r="BN7" s="31"/>
      <c r="BO7" s="31"/>
      <c r="BP7" s="31"/>
      <c r="BQ7" s="31"/>
      <c r="BR7" s="31"/>
      <c r="BS7" s="31"/>
      <c r="BU7" s="28"/>
      <c r="BV7" s="30"/>
      <c r="BW7" s="30"/>
      <c r="BX7" s="30"/>
      <c r="BY7" s="30"/>
      <c r="BZ7" s="30"/>
      <c r="CA7" s="30"/>
      <c r="CB7" s="30"/>
      <c r="CC7" s="30"/>
      <c r="CD7" s="30"/>
      <c r="CE7" s="31"/>
      <c r="CF7" s="31"/>
      <c r="CI7" s="30"/>
      <c r="CJ7" s="30"/>
      <c r="CK7" s="30"/>
      <c r="CL7" s="30"/>
      <c r="CM7" s="30"/>
      <c r="CN7" s="30"/>
      <c r="CO7" s="30"/>
      <c r="CP7" s="30"/>
      <c r="CQ7" s="30"/>
      <c r="CR7" s="31"/>
      <c r="CS7" s="31"/>
      <c r="CU7" s="28"/>
      <c r="CV7" s="30"/>
      <c r="CW7" s="30"/>
      <c r="CX7" s="30"/>
      <c r="CY7" s="30"/>
      <c r="CZ7" s="30"/>
      <c r="DA7" s="30"/>
      <c r="DB7" s="30"/>
      <c r="DC7" s="30"/>
      <c r="DD7" s="30"/>
      <c r="DE7" s="31"/>
      <c r="DF7" s="31"/>
      <c r="DH7" s="28"/>
      <c r="DI7" s="30"/>
      <c r="DJ7" s="33"/>
      <c r="DK7" s="28"/>
      <c r="DL7" s="30"/>
      <c r="DM7" s="30"/>
      <c r="DN7" s="30"/>
      <c r="DO7" s="30"/>
      <c r="DP7" s="30"/>
      <c r="DQ7" s="30"/>
      <c r="DR7" s="38"/>
      <c r="DS7" s="31"/>
      <c r="DU7" s="28"/>
      <c r="DV7" s="30"/>
      <c r="DW7" s="13"/>
      <c r="DX7" s="13"/>
      <c r="DY7" s="13"/>
      <c r="DZ7" s="13"/>
      <c r="EA7" s="13"/>
      <c r="EB7" s="13"/>
      <c r="EC7" s="13"/>
      <c r="ED7" s="13"/>
      <c r="EE7" s="24"/>
      <c r="EF7" s="6"/>
      <c r="EG7" s="23"/>
      <c r="EH7" s="16"/>
      <c r="EI7" s="7"/>
      <c r="EJ7" s="5"/>
      <c r="EK7" s="5"/>
      <c r="EO7" s="16"/>
      <c r="EP7" s="6"/>
      <c r="EQ7" s="6"/>
      <c r="ER7" s="22"/>
      <c r="ET7" s="4"/>
      <c r="EU7" s="13"/>
      <c r="EV7" s="13"/>
      <c r="EW7" s="13"/>
      <c r="EX7" s="13"/>
      <c r="EY7" s="13"/>
      <c r="EZ7" s="13"/>
      <c r="FA7" s="13"/>
      <c r="FB7" s="13"/>
      <c r="FC7" s="13"/>
      <c r="FD7" s="6"/>
    </row>
    <row r="8" spans="1:181" ht="25.5" customHeight="1" thickBot="1">
      <c r="A8" s="218" t="s">
        <v>73</v>
      </c>
      <c r="B8" s="368">
        <v>1</v>
      </c>
      <c r="C8" s="369">
        <v>1</v>
      </c>
      <c r="D8" s="369">
        <v>1</v>
      </c>
      <c r="E8" s="369">
        <v>1</v>
      </c>
      <c r="F8" s="365"/>
      <c r="G8" s="367"/>
      <c r="H8" s="50"/>
      <c r="I8" s="50"/>
      <c r="O8" s="45"/>
      <c r="P8" s="42"/>
      <c r="Y8" s="46"/>
      <c r="Z8" s="51"/>
      <c r="AA8" s="28"/>
      <c r="AC8" s="52"/>
      <c r="AK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B8" s="33"/>
      <c r="BC8" s="28"/>
      <c r="BD8" s="30"/>
      <c r="BE8" s="30"/>
      <c r="BF8" s="30"/>
      <c r="BG8" s="30"/>
      <c r="BH8" s="30"/>
      <c r="BI8" s="30"/>
      <c r="BJ8" s="30"/>
      <c r="BK8" s="30"/>
      <c r="BL8" s="30"/>
      <c r="BM8" s="53"/>
      <c r="BN8" s="53"/>
      <c r="BO8" s="53"/>
      <c r="BP8" s="53"/>
      <c r="BQ8" s="53"/>
      <c r="BR8" s="53"/>
      <c r="BS8" s="53"/>
      <c r="BU8" s="28"/>
      <c r="BV8" s="30"/>
      <c r="BW8" s="30"/>
      <c r="BX8" s="30"/>
      <c r="BY8" s="30"/>
      <c r="BZ8" s="30"/>
      <c r="CA8" s="30"/>
      <c r="CB8" s="30"/>
      <c r="CC8" s="30"/>
      <c r="CD8" s="30"/>
      <c r="CE8" s="53"/>
      <c r="CF8" s="31"/>
      <c r="CI8" s="30"/>
      <c r="CJ8" s="30"/>
      <c r="CK8" s="30"/>
      <c r="CL8" s="30"/>
      <c r="CM8" s="30"/>
      <c r="CN8" s="30"/>
      <c r="CO8" s="30"/>
      <c r="CP8" s="30"/>
      <c r="CQ8" s="30"/>
      <c r="CR8" s="31"/>
      <c r="CS8" s="31"/>
      <c r="CU8" s="28"/>
      <c r="CV8" s="30"/>
      <c r="CW8" s="30"/>
      <c r="CX8" s="30"/>
      <c r="CY8" s="30"/>
      <c r="CZ8" s="30"/>
      <c r="DA8" s="30"/>
      <c r="DB8" s="30"/>
      <c r="DC8" s="30"/>
      <c r="DD8" s="30"/>
      <c r="DE8" s="38"/>
      <c r="DF8" s="31"/>
      <c r="DH8" s="28"/>
      <c r="DI8" s="30"/>
      <c r="DJ8" s="33"/>
      <c r="DK8" s="28"/>
      <c r="DL8" s="30"/>
      <c r="DM8" s="30"/>
      <c r="DN8" s="30"/>
      <c r="DO8" s="30"/>
      <c r="DP8" s="30"/>
      <c r="DQ8" s="30"/>
      <c r="DR8" s="31"/>
      <c r="DS8" s="31"/>
      <c r="DU8" s="28"/>
      <c r="DV8" s="30"/>
      <c r="DW8" s="13"/>
      <c r="DX8" s="13"/>
      <c r="DY8" s="13"/>
      <c r="DZ8" s="13"/>
      <c r="EA8" s="13"/>
      <c r="EB8" s="13"/>
      <c r="EC8" s="13"/>
      <c r="ED8" s="13"/>
      <c r="EE8" s="6"/>
      <c r="EF8" s="6"/>
      <c r="ET8" s="4"/>
      <c r="EU8" s="13"/>
      <c r="EV8" s="13"/>
      <c r="EW8" s="13"/>
      <c r="EX8" s="13"/>
      <c r="EY8" s="13"/>
      <c r="EZ8" s="13"/>
      <c r="FA8" s="13"/>
      <c r="FB8" s="13"/>
      <c r="FC8" s="13"/>
      <c r="FD8" s="17"/>
    </row>
    <row r="9" spans="1:181" ht="21">
      <c r="A9" s="54"/>
      <c r="B9" s="54"/>
      <c r="C9" s="54"/>
      <c r="D9" s="29"/>
      <c r="E9" s="55"/>
      <c r="F9" s="30"/>
      <c r="G9" s="18" t="str">
        <f ca="1">T81</f>
        <v xml:space="preserve">T3/N52 </v>
      </c>
      <c r="H9" s="54"/>
      <c r="I9" s="33"/>
      <c r="O9" s="45"/>
      <c r="P9" s="42"/>
      <c r="Y9" s="40"/>
      <c r="Z9" s="51"/>
      <c r="AA9" s="56"/>
      <c r="AB9" s="28"/>
      <c r="AC9" s="375"/>
      <c r="AD9" s="375"/>
      <c r="AE9" s="375"/>
      <c r="AF9" s="375"/>
      <c r="AG9" s="375"/>
      <c r="AH9" s="375"/>
      <c r="AI9" s="375"/>
      <c r="AJ9" s="375"/>
      <c r="AK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B9" s="33"/>
      <c r="BC9" s="28"/>
      <c r="BD9" s="30"/>
      <c r="BE9" s="30"/>
      <c r="BF9" s="30"/>
      <c r="BG9" s="30"/>
      <c r="BH9" s="30"/>
      <c r="BI9" s="30"/>
      <c r="BJ9" s="30"/>
      <c r="BK9" s="30"/>
      <c r="BL9" s="30"/>
      <c r="BM9" s="31"/>
      <c r="BN9" s="31"/>
      <c r="BO9" s="31"/>
      <c r="BP9" s="31"/>
      <c r="BQ9" s="31"/>
      <c r="BR9" s="31"/>
      <c r="BS9" s="31"/>
      <c r="BU9" s="28"/>
      <c r="BV9" s="30"/>
      <c r="BW9" s="30"/>
      <c r="BX9" s="30"/>
      <c r="BY9" s="30"/>
      <c r="BZ9" s="30"/>
      <c r="CA9" s="30"/>
      <c r="CB9" s="30"/>
      <c r="CC9" s="30"/>
      <c r="CD9" s="30"/>
      <c r="CE9" s="31"/>
      <c r="CF9" s="31"/>
      <c r="CI9" s="30"/>
      <c r="CJ9" s="30"/>
      <c r="CK9" s="30"/>
      <c r="CL9" s="30"/>
      <c r="CM9" s="30"/>
      <c r="CN9" s="30"/>
      <c r="CO9" s="30"/>
      <c r="CP9" s="30"/>
      <c r="CQ9" s="30"/>
      <c r="CR9" s="31"/>
      <c r="CS9" s="31"/>
      <c r="CU9" s="28"/>
      <c r="CV9" s="30"/>
      <c r="CW9" s="30"/>
      <c r="CX9" s="30"/>
      <c r="CY9" s="30"/>
      <c r="CZ9" s="30"/>
      <c r="DA9" s="30"/>
      <c r="DB9" s="30"/>
      <c r="DC9" s="30"/>
      <c r="DD9" s="30"/>
      <c r="DE9" s="31"/>
      <c r="DF9" s="31"/>
      <c r="DH9" s="28"/>
      <c r="DI9" s="30"/>
      <c r="DJ9" s="33"/>
      <c r="DK9" s="28"/>
      <c r="DL9" s="30"/>
      <c r="DM9" s="30"/>
      <c r="DN9" s="30"/>
      <c r="DO9" s="30"/>
      <c r="DP9" s="30"/>
      <c r="DQ9" s="30"/>
      <c r="DR9" s="39"/>
      <c r="DS9" s="31"/>
      <c r="DU9" s="28"/>
      <c r="DV9" s="30"/>
      <c r="DW9" s="13"/>
      <c r="DX9" s="13"/>
      <c r="DY9" s="13"/>
      <c r="DZ9" s="13"/>
      <c r="EA9" s="13"/>
      <c r="EB9" s="13"/>
      <c r="EC9" s="13"/>
      <c r="ED9" s="13"/>
      <c r="EE9" s="15"/>
      <c r="EF9" s="6"/>
      <c r="ET9" s="4"/>
      <c r="EU9" s="13"/>
      <c r="EV9" s="13"/>
      <c r="EW9" s="13"/>
      <c r="EX9" s="13"/>
      <c r="EY9" s="13"/>
      <c r="EZ9" s="13"/>
      <c r="FA9" s="13"/>
      <c r="FB9" s="13"/>
      <c r="FC9" s="13"/>
      <c r="FD9" s="6"/>
    </row>
    <row r="10" spans="1:181">
      <c r="A10" s="29"/>
      <c r="B10" s="29"/>
      <c r="C10" s="29"/>
      <c r="D10" s="29"/>
      <c r="E10" s="29"/>
      <c r="F10" s="29"/>
      <c r="G10" s="366"/>
      <c r="H10" s="29"/>
      <c r="Q10" s="29" t="s">
        <v>9</v>
      </c>
      <c r="CH10" s="29"/>
      <c r="DW10" s="29"/>
      <c r="DX10" s="29"/>
      <c r="DY10" s="29"/>
      <c r="DZ10" s="29"/>
      <c r="EA10" s="29"/>
      <c r="EB10" s="29"/>
      <c r="EC10" s="29"/>
      <c r="ED10" s="29"/>
      <c r="EE10" s="29"/>
      <c r="EF10" s="29"/>
      <c r="EG10" s="29"/>
      <c r="EH10" s="29"/>
      <c r="EI10" s="29"/>
      <c r="EJ10" s="29"/>
      <c r="EK10" s="29"/>
      <c r="EL10" s="29"/>
      <c r="EM10" s="29"/>
      <c r="EN10" s="29"/>
      <c r="EO10" s="29"/>
      <c r="EP10" s="29"/>
      <c r="EQ10" s="29"/>
      <c r="ER10" s="29"/>
      <c r="ES10" s="29"/>
      <c r="ET10" s="29"/>
      <c r="EU10" s="29"/>
      <c r="EV10" s="29"/>
      <c r="EW10" s="29"/>
      <c r="EX10" s="29"/>
      <c r="EY10" s="29"/>
      <c r="EZ10" s="29"/>
      <c r="FA10" s="29"/>
      <c r="FB10" s="29"/>
      <c r="FC10" s="29"/>
      <c r="FD10" s="29"/>
      <c r="FE10" s="29"/>
      <c r="FF10" s="29"/>
      <c r="FG10" s="29"/>
      <c r="FH10" s="29"/>
      <c r="FI10" s="29"/>
      <c r="FJ10" s="29"/>
      <c r="FK10" s="29"/>
      <c r="FL10" s="29"/>
      <c r="FM10" s="29"/>
      <c r="FN10" s="29"/>
      <c r="FO10" s="29"/>
      <c r="FP10" s="29"/>
      <c r="FQ10" s="29"/>
      <c r="FR10" s="29"/>
      <c r="FS10" s="29"/>
      <c r="FT10" s="29"/>
      <c r="FU10" s="29"/>
      <c r="FV10" s="29"/>
      <c r="FW10" s="29"/>
      <c r="FX10" s="29"/>
      <c r="FY10" s="29"/>
    </row>
    <row r="11" spans="1:181">
      <c r="A11" s="29"/>
      <c r="B11" s="29"/>
      <c r="C11" s="29"/>
      <c r="D11" s="29"/>
      <c r="E11" s="29"/>
      <c r="F11" s="29"/>
      <c r="G11" s="29"/>
      <c r="H11" s="29"/>
      <c r="P11" s="29" t="s">
        <v>9</v>
      </c>
      <c r="CH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</row>
    <row r="12" spans="1:181">
      <c r="A12" s="29"/>
      <c r="B12" s="29"/>
      <c r="C12" s="29"/>
      <c r="D12" s="29"/>
      <c r="E12" s="29"/>
      <c r="F12" s="29"/>
      <c r="G12" s="29"/>
      <c r="H12" s="29"/>
      <c r="CH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</row>
    <row r="13" spans="1:181" ht="33.5">
      <c r="A13" s="177" t="s">
        <v>8</v>
      </c>
      <c r="B13" s="178" t="s">
        <v>56</v>
      </c>
      <c r="C13" s="179"/>
      <c r="D13" s="180"/>
      <c r="E13" s="180"/>
      <c r="F13" s="181" t="str">
        <f>IF(K114&gt;0.5,"FAILS 10% RULE","10% RULE OK")</f>
        <v>10% RULE OK</v>
      </c>
      <c r="G13" s="178"/>
      <c r="H13" s="182"/>
      <c r="I13" s="183"/>
      <c r="J13" s="184"/>
      <c r="S13" s="185" t="s">
        <v>56</v>
      </c>
      <c r="CH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</row>
    <row r="14" spans="1:181" ht="33.5">
      <c r="A14"/>
      <c r="B14" s="179" t="s">
        <v>57</v>
      </c>
      <c r="C14" s="186"/>
      <c r="D14" s="180"/>
      <c r="E14" s="180"/>
      <c r="F14" s="181">
        <f>SUM(B8:E8)*2</f>
        <v>8</v>
      </c>
      <c r="G14" s="180"/>
      <c r="H14" s="180"/>
      <c r="I14" s="180"/>
      <c r="J14" s="180"/>
      <c r="S14" s="185" t="s">
        <v>55</v>
      </c>
      <c r="CH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</row>
    <row r="15" spans="1:181" ht="28.25" customHeight="1">
      <c r="A15" s="29"/>
      <c r="B15" s="179" t="s">
        <v>58</v>
      </c>
      <c r="C15" s="180"/>
      <c r="D15" s="187"/>
      <c r="E15" s="180"/>
      <c r="F15" s="181" t="str">
        <f>IF(P22&lt;0,"SOFT",IF(P22&lt;1-2*ABS(N22),"NEUTRAL","HARD"))</f>
        <v>NEUTRAL</v>
      </c>
      <c r="G15" s="180"/>
      <c r="H15" s="180"/>
      <c r="I15" s="180"/>
      <c r="J15" s="180"/>
      <c r="S15"/>
      <c r="U15" s="188" t="str">
        <f>L2</f>
        <v>EXACT CONVERSION</v>
      </c>
      <c r="CH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</row>
    <row r="16" spans="1:181">
      <c r="A16" s="29"/>
      <c r="B16" s="180"/>
      <c r="C16" s="180"/>
      <c r="D16" s="180"/>
      <c r="E16" s="180"/>
      <c r="F16" s="180"/>
      <c r="G16" s="180"/>
      <c r="H16" s="180"/>
      <c r="I16" s="180"/>
      <c r="J16" s="180"/>
      <c r="CH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</row>
    <row r="17" spans="1:181" ht="33.5">
      <c r="A17" s="29"/>
      <c r="B17" s="189" t="s">
        <v>59</v>
      </c>
      <c r="C17" s="190"/>
      <c r="D17" s="190"/>
      <c r="E17" s="190"/>
      <c r="F17" s="190"/>
      <c r="G17" s="190"/>
      <c r="H17" s="190"/>
      <c r="I17" s="190"/>
      <c r="J17" s="190"/>
      <c r="T17" s="180"/>
      <c r="U17" s="180"/>
      <c r="V17" s="191">
        <f ca="1">$A$93+N22*$A$94+P22*$A$95</f>
        <v>76.368217701426829</v>
      </c>
      <c r="W17" s="191">
        <f ca="1">-P22*$A$95+$A$96</f>
        <v>22.607355530042096</v>
      </c>
      <c r="X17" s="191">
        <f>0</f>
        <v>0</v>
      </c>
      <c r="CH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</row>
    <row r="18" spans="1:181" ht="34">
      <c r="A18" s="29"/>
      <c r="B18" s="192" t="s">
        <v>58</v>
      </c>
      <c r="C18" s="190"/>
      <c r="D18" s="193"/>
      <c r="E18" s="190"/>
      <c r="F18" s="194" t="str">
        <f>F15</f>
        <v>NEUTRAL</v>
      </c>
      <c r="G18" s="190"/>
      <c r="H18" s="190"/>
      <c r="I18" s="190"/>
      <c r="J18" s="190"/>
      <c r="P18" s="195"/>
      <c r="Q18" s="195"/>
      <c r="T18" s="196" t="s">
        <v>60</v>
      </c>
      <c r="U18" s="180"/>
      <c r="V18" s="191">
        <f ca="1">W17</f>
        <v>22.607355530042096</v>
      </c>
      <c r="W18" s="191">
        <f ca="1">$A$93-N22*$A$94+P22*$A$95</f>
        <v>76.368217701426829</v>
      </c>
      <c r="X18" s="191">
        <f>0</f>
        <v>0</v>
      </c>
      <c r="CH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</row>
    <row r="19" spans="1:181" ht="33.5">
      <c r="A19" s="29"/>
      <c r="B19" s="190"/>
      <c r="C19" s="190"/>
      <c r="D19" s="190"/>
      <c r="E19" s="197" t="s">
        <v>61</v>
      </c>
      <c r="F19" s="198">
        <f>D83</f>
        <v>22.499947385335606</v>
      </c>
      <c r="G19" s="190"/>
      <c r="H19" s="190"/>
      <c r="I19" s="190"/>
      <c r="J19" s="190"/>
      <c r="T19" s="196" t="s">
        <v>62</v>
      </c>
      <c r="U19" s="199"/>
      <c r="V19" s="191">
        <f>X17</f>
        <v>0</v>
      </c>
      <c r="W19" s="191">
        <f>X18</f>
        <v>0</v>
      </c>
      <c r="X19" s="191">
        <f ca="1">-P22*$A$95+$A$97</f>
        <v>26.880431085692365</v>
      </c>
      <c r="CH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</row>
    <row r="20" spans="1:181" ht="33.65" customHeight="1">
      <c r="A20" s="29"/>
      <c r="B20" s="192"/>
      <c r="C20" s="192"/>
      <c r="D20" s="192"/>
      <c r="E20" s="197" t="s">
        <v>13</v>
      </c>
      <c r="F20" s="198">
        <f>E83</f>
        <v>67.499842156006821</v>
      </c>
      <c r="G20" s="190"/>
      <c r="H20" s="190"/>
      <c r="I20" s="190"/>
      <c r="J20" s="190"/>
      <c r="V20" s="200"/>
      <c r="W20" s="200"/>
      <c r="X20" s="200"/>
      <c r="CH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</row>
    <row r="21" spans="1:181" ht="33.65" customHeight="1">
      <c r="A21" s="29"/>
      <c r="B21" s="192" t="s">
        <v>63</v>
      </c>
      <c r="C21" s="190"/>
      <c r="D21" s="192"/>
      <c r="E21" s="190"/>
      <c r="F21" s="189" t="str">
        <f>IF(AND(I110&gt;0,I111&gt;3.835*I110*I110-2.144*I110 +0.193),"STAGGERED 3",IF(AND(I110&lt;0,I111&gt;3.835*I110*I110+2.144*I110 +0.193),"STAGGERED 3","STAGGERED 1"))</f>
        <v>STAGGERED 1</v>
      </c>
      <c r="G21" s="190"/>
      <c r="H21" s="190"/>
      <c r="I21" s="190"/>
      <c r="J21" s="190"/>
      <c r="M21" s="201"/>
      <c r="N21"/>
      <c r="O21"/>
      <c r="T21" s="190"/>
      <c r="U21" s="190"/>
      <c r="V21" s="202">
        <f ca="1">$A$93+N23*$A$94+P23*$A$95</f>
        <v>76.368067425159936</v>
      </c>
      <c r="W21" s="202">
        <f ca="1">-P23*$A$95+$A$96</f>
        <v>22.607283129586044</v>
      </c>
      <c r="X21" s="202">
        <f>0</f>
        <v>0</v>
      </c>
      <c r="CH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</row>
    <row r="22" spans="1:181" ht="41.25" customHeight="1">
      <c r="A22" s="29"/>
      <c r="B22" s="189"/>
      <c r="C22" s="190"/>
      <c r="D22" s="192"/>
      <c r="E22" s="190"/>
      <c r="F22" s="189" t="str">
        <f>IF(AND(I110&gt;0,I111&gt;3.835*I110*I110-2.144*I110 +0.193),M105,IF(AND(I110&lt;0,I111&gt;3.835*I110*I110+2.144*I110 +0.193),M104,M103))</f>
        <v>[67.5/-22.5/-67.5/22.5]2T</v>
      </c>
      <c r="G22" s="203"/>
      <c r="H22" s="190"/>
      <c r="I22" s="190"/>
      <c r="J22" s="190"/>
      <c r="L22" s="204" t="s">
        <v>64</v>
      </c>
      <c r="M22" s="205" t="s">
        <v>65</v>
      </c>
      <c r="N22" s="206">
        <f>K91</f>
        <v>0</v>
      </c>
      <c r="O22" s="207" t="s">
        <v>66</v>
      </c>
      <c r="P22" s="206">
        <f>L91</f>
        <v>0</v>
      </c>
      <c r="T22" s="208" t="s">
        <v>67</v>
      </c>
      <c r="U22" s="190"/>
      <c r="V22" s="202">
        <f ca="1">W21</f>
        <v>22.607283129586044</v>
      </c>
      <c r="W22" s="202">
        <f ca="1">$A$93-N23*$A$94+P23*$A$95</f>
        <v>76.368512778605819</v>
      </c>
      <c r="X22" s="202">
        <f>0</f>
        <v>0</v>
      </c>
      <c r="CH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</row>
    <row r="23" spans="1:181" ht="41.25" customHeight="1">
      <c r="A23" s="29"/>
      <c r="B23" s="29"/>
      <c r="C23" s="29"/>
      <c r="D23" s="29"/>
      <c r="E23" s="29"/>
      <c r="F23" s="29"/>
      <c r="G23" s="29"/>
      <c r="H23" s="29"/>
      <c r="L23" s="209" t="s">
        <v>68</v>
      </c>
      <c r="M23" s="210" t="s">
        <v>65</v>
      </c>
      <c r="N23" s="211">
        <f>I110</f>
        <v>-2.5973434668591366E-6</v>
      </c>
      <c r="O23" s="212" t="s">
        <v>66</v>
      </c>
      <c r="P23" s="211">
        <f>I111</f>
        <v>3.6732051032474279E-6</v>
      </c>
      <c r="T23" s="208" t="s">
        <v>62</v>
      </c>
      <c r="U23" s="190"/>
      <c r="V23" s="202">
        <f>X21</f>
        <v>0</v>
      </c>
      <c r="W23" s="202">
        <f>X22</f>
        <v>0</v>
      </c>
      <c r="X23" s="202">
        <f ca="1">-P23*$A$95+$A$97</f>
        <v>26.880358685236313</v>
      </c>
      <c r="CH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</row>
    <row r="24" spans="1:181">
      <c r="A24" s="29"/>
      <c r="B24" s="29"/>
      <c r="C24" s="29"/>
      <c r="D24" s="29"/>
      <c r="E24" s="29"/>
      <c r="F24" s="29"/>
      <c r="G24" s="29"/>
      <c r="H24" s="29"/>
      <c r="CH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</row>
    <row r="25" spans="1:181">
      <c r="A25" s="29"/>
      <c r="B25" s="29"/>
      <c r="C25" s="29"/>
      <c r="D25" s="29"/>
      <c r="E25" s="29"/>
      <c r="F25" s="29"/>
      <c r="G25" s="29"/>
      <c r="H25" s="29"/>
      <c r="CH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</row>
    <row r="26" spans="1:181">
      <c r="A26" s="29"/>
      <c r="B26" s="29"/>
      <c r="C26" s="29"/>
      <c r="D26" s="29"/>
      <c r="E26" s="29"/>
      <c r="F26" s="31"/>
      <c r="G26" s="29"/>
      <c r="H26" s="29"/>
      <c r="CH26" s="29"/>
      <c r="DW26" s="29"/>
      <c r="DX26" s="2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29"/>
      <c r="ER26" s="2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29"/>
      <c r="FL26" s="2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9"/>
      <c r="FX26" s="29"/>
      <c r="FY26" s="29"/>
    </row>
    <row r="27" spans="1:181">
      <c r="A27" s="29"/>
      <c r="B27" s="29"/>
      <c r="C27" s="29"/>
      <c r="D27" s="29"/>
      <c r="E27" s="29"/>
      <c r="F27" s="29"/>
      <c r="G27" s="29"/>
      <c r="H27" s="29"/>
      <c r="CH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</row>
    <row r="28" spans="1:181">
      <c r="A28" s="29"/>
      <c r="B28" s="29"/>
      <c r="C28" s="29"/>
      <c r="D28" s="29"/>
      <c r="E28" s="29"/>
      <c r="F28" s="29"/>
      <c r="G28" s="29"/>
      <c r="H28" s="29"/>
      <c r="CH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</row>
    <row r="29" spans="1:181">
      <c r="A29" s="29"/>
      <c r="B29" s="29"/>
      <c r="C29" s="29"/>
      <c r="D29" s="29"/>
      <c r="E29" s="29"/>
      <c r="F29" s="29"/>
      <c r="G29" s="29"/>
      <c r="H29" s="29"/>
      <c r="CH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</row>
    <row r="30" spans="1:181">
      <c r="A30" s="29"/>
      <c r="B30" s="29"/>
      <c r="C30" s="29"/>
      <c r="D30" s="29"/>
      <c r="E30" s="29"/>
      <c r="F30" s="29"/>
      <c r="G30" s="29"/>
      <c r="H30" s="29"/>
      <c r="CH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29"/>
      <c r="FL30" s="2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</row>
    <row r="31" spans="1:181">
      <c r="A31" s="29"/>
      <c r="B31" s="29"/>
      <c r="C31" s="29"/>
      <c r="D31" s="29"/>
      <c r="E31" s="29"/>
      <c r="F31" s="29"/>
      <c r="G31" s="29"/>
      <c r="H31" s="29"/>
      <c r="CH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29"/>
      <c r="FJ31" s="29"/>
      <c r="FK31" s="29"/>
      <c r="FL31" s="29"/>
      <c r="FM31" s="29"/>
      <c r="FN31" s="29"/>
      <c r="FO31" s="29"/>
      <c r="FP31" s="29"/>
      <c r="FQ31" s="29"/>
      <c r="FR31" s="29"/>
      <c r="FS31" s="29"/>
      <c r="FT31" s="29"/>
      <c r="FU31" s="29"/>
      <c r="FV31" s="29"/>
      <c r="FW31" s="29"/>
      <c r="FX31" s="29"/>
      <c r="FY31" s="29"/>
    </row>
    <row r="32" spans="1:181">
      <c r="A32" s="29"/>
      <c r="B32" s="29"/>
      <c r="C32" s="29"/>
      <c r="D32" s="29"/>
      <c r="E32" s="29"/>
      <c r="F32" s="29"/>
      <c r="G32" s="29"/>
      <c r="H32" s="29"/>
      <c r="CH32" s="29"/>
      <c r="DW32" s="29"/>
      <c r="DX32" s="29"/>
      <c r="DY32" s="29"/>
      <c r="DZ32" s="29"/>
      <c r="EA32" s="29"/>
      <c r="EB32" s="29"/>
      <c r="EC32" s="29"/>
      <c r="ED32" s="29"/>
      <c r="EE32" s="29"/>
      <c r="EF32" s="29"/>
      <c r="EG32" s="29"/>
      <c r="EH32" s="29"/>
      <c r="EI32" s="29"/>
      <c r="EJ32" s="29"/>
      <c r="EK32" s="29"/>
      <c r="EL32" s="29"/>
      <c r="EM32" s="29"/>
      <c r="EN32" s="29"/>
      <c r="EO32" s="29"/>
      <c r="EP32" s="29"/>
      <c r="EQ32" s="29"/>
      <c r="ER32" s="29"/>
      <c r="ES32" s="29"/>
      <c r="ET32" s="29"/>
      <c r="EU32" s="29"/>
      <c r="EV32" s="29"/>
      <c r="EW32" s="29"/>
      <c r="EX32" s="29"/>
      <c r="EY32" s="29"/>
      <c r="EZ32" s="29"/>
      <c r="FA32" s="29"/>
      <c r="FB32" s="29"/>
      <c r="FC32" s="29"/>
      <c r="FD32" s="29"/>
      <c r="FE32" s="29"/>
      <c r="FF32" s="29"/>
      <c r="FG32" s="29"/>
      <c r="FH32" s="29"/>
      <c r="FI32" s="29"/>
      <c r="FJ32" s="29"/>
      <c r="FK32" s="29"/>
      <c r="FL32" s="29"/>
      <c r="FM32" s="29"/>
      <c r="FN32" s="29"/>
      <c r="FO32" s="29"/>
      <c r="FP32" s="29"/>
      <c r="FQ32" s="29"/>
      <c r="FR32" s="29"/>
      <c r="FS32" s="29"/>
      <c r="FT32" s="29"/>
      <c r="FU32" s="29"/>
      <c r="FV32" s="29"/>
      <c r="FW32" s="29"/>
      <c r="FX32" s="29"/>
      <c r="FY32" s="29"/>
    </row>
    <row r="33" spans="1:181">
      <c r="A33" s="29"/>
      <c r="B33" s="29"/>
      <c r="C33" s="29"/>
      <c r="D33" s="29"/>
      <c r="E33" s="29"/>
      <c r="F33" s="29"/>
      <c r="G33" s="29"/>
      <c r="H33" s="29"/>
      <c r="CH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29"/>
      <c r="FL33" s="2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</row>
    <row r="34" spans="1:181">
      <c r="A34" s="29"/>
      <c r="B34" s="29"/>
      <c r="C34" s="29"/>
      <c r="D34" s="29"/>
      <c r="E34" s="29"/>
      <c r="F34" s="29"/>
      <c r="G34" s="29"/>
      <c r="H34" s="29"/>
      <c r="CH34" s="29"/>
      <c r="DW34" s="29"/>
      <c r="DX34" s="29"/>
      <c r="DY34" s="29"/>
      <c r="DZ34" s="29"/>
      <c r="EA34" s="29"/>
      <c r="EB34" s="29"/>
      <c r="EC34" s="29"/>
      <c r="ED34" s="29"/>
      <c r="EE34" s="29"/>
      <c r="EF34" s="29"/>
      <c r="EG34" s="29"/>
      <c r="EH34" s="29"/>
      <c r="EI34" s="29"/>
      <c r="EJ34" s="29"/>
      <c r="EK34" s="29"/>
      <c r="EL34" s="29"/>
      <c r="EM34" s="29"/>
      <c r="EN34" s="29"/>
      <c r="EO34" s="29"/>
      <c r="EP34" s="29"/>
      <c r="EQ34" s="29"/>
      <c r="ER34" s="29"/>
      <c r="ES34" s="29"/>
      <c r="ET34" s="29"/>
      <c r="EU34" s="29"/>
      <c r="EV34" s="29"/>
      <c r="EW34" s="29"/>
      <c r="EX34" s="29"/>
      <c r="EY34" s="29"/>
      <c r="EZ34" s="29"/>
      <c r="FA34" s="29"/>
      <c r="FB34" s="29"/>
      <c r="FC34" s="29"/>
      <c r="FD34" s="29"/>
      <c r="FE34" s="29"/>
      <c r="FF34" s="29"/>
      <c r="FG34" s="29"/>
      <c r="FH34" s="29"/>
      <c r="FI34" s="29"/>
      <c r="FJ34" s="29"/>
      <c r="FK34" s="29"/>
      <c r="FL34" s="29"/>
      <c r="FM34" s="29"/>
      <c r="FN34" s="29"/>
      <c r="FO34" s="29"/>
      <c r="FP34" s="29"/>
      <c r="FQ34" s="29"/>
      <c r="FR34" s="29"/>
      <c r="FS34" s="29"/>
      <c r="FT34" s="29"/>
      <c r="FU34" s="29"/>
      <c r="FV34" s="29"/>
      <c r="FW34" s="29"/>
      <c r="FX34" s="29"/>
      <c r="FY34" s="29"/>
    </row>
    <row r="35" spans="1:181" ht="19.25" customHeight="1">
      <c r="A35" s="121"/>
      <c r="B35" s="43"/>
      <c r="C35" s="33"/>
      <c r="D35" s="64"/>
      <c r="E35" s="62"/>
      <c r="F35" s="161"/>
      <c r="G35" s="35"/>
      <c r="H35" s="123"/>
      <c r="I35" s="89"/>
      <c r="K35" s="90"/>
      <c r="L35" s="58"/>
      <c r="M35" s="31"/>
      <c r="O35" s="58"/>
      <c r="P35" s="31"/>
      <c r="R35" s="28"/>
      <c r="S35" s="91"/>
      <c r="T35" s="28"/>
      <c r="U35" s="31"/>
      <c r="V35" s="31"/>
      <c r="W35" s="31"/>
      <c r="X35" s="30"/>
      <c r="Y35" s="31"/>
      <c r="Z35" s="30"/>
      <c r="AA35" s="31"/>
      <c r="AB35" s="92"/>
      <c r="AC35" s="84"/>
      <c r="AD35" s="71"/>
      <c r="AE35" s="71"/>
      <c r="AF35" s="71"/>
      <c r="AG35" s="71"/>
      <c r="AH35" s="71"/>
      <c r="AI35" s="71"/>
      <c r="AJ35" s="71"/>
      <c r="AK35" s="91"/>
      <c r="AL35" s="28"/>
      <c r="AM35" s="31"/>
      <c r="AN35" s="31"/>
      <c r="AO35" s="31"/>
      <c r="AP35" s="30"/>
      <c r="AQ35" s="31"/>
      <c r="AR35" s="77"/>
      <c r="AS35" s="76"/>
      <c r="AT35" s="28"/>
      <c r="AU35" s="31"/>
      <c r="AV35" s="31"/>
      <c r="AW35" s="31"/>
      <c r="AX35" s="30"/>
      <c r="AY35" s="31"/>
      <c r="AZ35" s="80"/>
      <c r="BA35" s="28"/>
      <c r="BB35" s="75"/>
      <c r="BC35" s="78"/>
      <c r="BD35" s="78"/>
      <c r="BE35" s="78"/>
      <c r="BF35" s="31"/>
      <c r="BG35" s="53"/>
      <c r="BH35" s="53"/>
      <c r="BI35" s="53"/>
      <c r="BJ35" s="53"/>
      <c r="BK35" s="53"/>
      <c r="BL35" s="53"/>
      <c r="BM35" s="79"/>
      <c r="BN35" s="79"/>
      <c r="BO35" s="79"/>
      <c r="BP35" s="31"/>
      <c r="BQ35" s="31"/>
      <c r="BR35" s="53"/>
      <c r="BS35" s="31"/>
      <c r="BU35" s="39"/>
      <c r="BV35" s="39"/>
      <c r="BW35" s="30"/>
      <c r="BX35" s="31"/>
      <c r="BY35" s="31"/>
      <c r="BZ35" s="31"/>
      <c r="CA35" s="30"/>
      <c r="CB35" s="31"/>
      <c r="CC35" s="31"/>
      <c r="CD35" s="30"/>
      <c r="CE35" s="31"/>
      <c r="CF35" s="31"/>
      <c r="CG35" s="75"/>
      <c r="CI35" s="31"/>
      <c r="CJ35" s="31"/>
      <c r="CK35" s="31"/>
      <c r="CL35" s="30"/>
      <c r="CM35" s="31"/>
      <c r="CN35" s="30"/>
      <c r="CO35" s="31"/>
      <c r="CP35" s="30"/>
      <c r="CQ35" s="30"/>
      <c r="CR35" s="31"/>
      <c r="CS35" s="31"/>
      <c r="CU35" s="28"/>
      <c r="CV35" s="30"/>
      <c r="CW35" s="30"/>
      <c r="CX35" s="30"/>
      <c r="CY35" s="30"/>
      <c r="CZ35" s="30"/>
      <c r="DA35" s="30"/>
      <c r="DB35" s="30"/>
      <c r="DC35" s="31"/>
      <c r="DD35" s="31"/>
      <c r="DE35" s="31"/>
      <c r="DF35" s="30"/>
      <c r="DH35" s="28"/>
      <c r="DI35" s="30"/>
      <c r="DJ35" s="75"/>
      <c r="DK35" s="78"/>
      <c r="DL35" s="78"/>
      <c r="DM35" s="78"/>
      <c r="DN35" s="31"/>
      <c r="DO35" s="53"/>
      <c r="DP35" s="53"/>
      <c r="DQ35" s="53"/>
      <c r="DR35" s="31"/>
      <c r="DS35" s="31"/>
      <c r="DT35" s="31"/>
      <c r="DU35" s="78"/>
      <c r="DV35" s="30"/>
      <c r="DW35" s="13"/>
      <c r="DX35" s="13"/>
      <c r="DY35" s="13"/>
      <c r="DZ35" s="13"/>
      <c r="EA35" s="13"/>
      <c r="EB35" s="13"/>
      <c r="EC35" s="13"/>
      <c r="ED35" s="13"/>
      <c r="EE35" s="6"/>
      <c r="EF35" s="6"/>
      <c r="EG35" s="19"/>
      <c r="ET35" s="4"/>
      <c r="EU35" s="13"/>
      <c r="EV35" s="13"/>
      <c r="EW35" s="13"/>
      <c r="EX35" s="13"/>
      <c r="EY35" s="13"/>
      <c r="EZ35" s="13"/>
      <c r="FA35" s="13"/>
      <c r="FB35" s="13"/>
      <c r="FC35" s="13"/>
      <c r="FD35" s="6"/>
    </row>
    <row r="36" spans="1:181" ht="19.25" customHeight="1">
      <c r="A36" s="121"/>
      <c r="B36" s="159"/>
      <c r="C36" s="59"/>
      <c r="D36" s="40"/>
      <c r="E36" s="114"/>
      <c r="F36" s="115"/>
      <c r="G36" s="93"/>
      <c r="H36" s="93"/>
      <c r="I36" s="93"/>
      <c r="K36" s="94"/>
      <c r="L36" s="95"/>
      <c r="M36" s="96"/>
      <c r="O36" s="40"/>
      <c r="P36" s="40"/>
      <c r="S36" s="33"/>
      <c r="T36" s="28"/>
      <c r="U36" s="31"/>
      <c r="V36" s="31"/>
      <c r="W36" s="31"/>
      <c r="X36" s="30"/>
      <c r="Y36" s="31"/>
      <c r="Z36" s="30"/>
      <c r="AA36" s="31"/>
      <c r="AB36" s="88"/>
      <c r="AC36" s="84"/>
      <c r="AD36" s="71"/>
      <c r="AE36" s="71"/>
      <c r="AF36" s="71"/>
      <c r="AG36" s="71"/>
      <c r="AH36" s="71"/>
      <c r="AI36" s="71"/>
      <c r="AJ36" s="71"/>
      <c r="AK36" s="33"/>
      <c r="AL36" s="28"/>
      <c r="AM36" s="31"/>
      <c r="AN36" s="31"/>
      <c r="AO36" s="31"/>
      <c r="AP36" s="30"/>
      <c r="AQ36" s="31"/>
      <c r="AR36" s="77"/>
      <c r="AT36" s="28"/>
      <c r="AU36" s="31"/>
      <c r="AV36" s="31"/>
      <c r="AW36" s="31"/>
      <c r="AX36" s="30"/>
      <c r="AY36" s="31"/>
      <c r="AZ36" s="80"/>
      <c r="BA36" s="28"/>
      <c r="BB36" s="75"/>
      <c r="BC36" s="78"/>
      <c r="BD36" s="78"/>
      <c r="BE36" s="78"/>
      <c r="BF36" s="31"/>
      <c r="BG36" s="53"/>
      <c r="BH36" s="53"/>
      <c r="BI36" s="53"/>
      <c r="BJ36" s="53"/>
      <c r="BK36" s="53"/>
      <c r="BL36" s="53"/>
      <c r="BM36" s="79"/>
      <c r="BN36" s="79"/>
      <c r="BO36" s="79"/>
      <c r="BR36" s="53"/>
      <c r="BS36" s="31"/>
      <c r="BU36" s="39"/>
      <c r="BV36" s="39"/>
      <c r="BW36" s="30"/>
      <c r="BX36" s="31"/>
      <c r="BY36" s="31"/>
      <c r="BZ36" s="31"/>
      <c r="CA36" s="30"/>
      <c r="CB36" s="31"/>
      <c r="CC36" s="31"/>
      <c r="CD36" s="30"/>
      <c r="CE36" s="31"/>
      <c r="CF36" s="31"/>
      <c r="CG36" s="75"/>
      <c r="CI36" s="31"/>
      <c r="CJ36" s="31"/>
      <c r="CK36" s="31"/>
      <c r="CL36" s="30"/>
      <c r="CM36" s="31"/>
      <c r="CN36" s="30"/>
      <c r="CO36" s="31"/>
      <c r="CP36" s="30"/>
      <c r="CQ36" s="30"/>
      <c r="CR36" s="31"/>
      <c r="CS36" s="31"/>
      <c r="CU36" s="28"/>
      <c r="CV36" s="30"/>
      <c r="CW36" s="30"/>
      <c r="CX36" s="30"/>
      <c r="CY36" s="30"/>
      <c r="CZ36" s="30"/>
      <c r="DA36" s="30"/>
      <c r="DC36" s="31"/>
      <c r="DD36" s="31"/>
      <c r="DE36" s="31"/>
      <c r="DF36" s="30"/>
      <c r="DH36" s="28"/>
      <c r="DI36" s="30"/>
      <c r="DJ36" s="75"/>
      <c r="DK36" s="78"/>
      <c r="DL36" s="78"/>
      <c r="DM36" s="78"/>
      <c r="DN36" s="31"/>
      <c r="DO36" s="53"/>
      <c r="DP36" s="53"/>
      <c r="DQ36" s="53"/>
      <c r="DR36" s="31"/>
      <c r="DS36" s="31"/>
      <c r="DT36" s="31"/>
      <c r="DU36" s="78"/>
      <c r="DV36" s="30"/>
      <c r="DW36" s="13"/>
      <c r="DX36" s="13"/>
      <c r="DY36" s="13"/>
      <c r="DZ36" s="13"/>
      <c r="EA36" s="13"/>
      <c r="EB36" s="13"/>
      <c r="EC36" s="13"/>
      <c r="ED36" s="13"/>
      <c r="EE36" s="6"/>
      <c r="EF36" s="6"/>
      <c r="ET36" s="4"/>
      <c r="EU36" s="13"/>
      <c r="EV36" s="13"/>
      <c r="EW36" s="13"/>
      <c r="EX36" s="13"/>
      <c r="EY36" s="13"/>
      <c r="EZ36" s="13"/>
      <c r="FA36" s="13"/>
      <c r="FB36" s="13"/>
      <c r="FC36" s="13"/>
    </row>
    <row r="37" spans="1:181" ht="19.25" customHeight="1">
      <c r="A37" s="121"/>
      <c r="B37" s="159"/>
      <c r="C37" s="111"/>
      <c r="D37" s="40"/>
      <c r="E37" s="114"/>
      <c r="F37" s="115"/>
      <c r="G37" s="118"/>
      <c r="H37" s="42"/>
      <c r="I37" s="42"/>
      <c r="K37" s="97"/>
      <c r="L37" s="98"/>
      <c r="M37" s="96"/>
      <c r="O37" s="40"/>
      <c r="P37" s="40"/>
      <c r="S37" s="33"/>
      <c r="T37" s="28"/>
      <c r="U37" s="31"/>
      <c r="V37" s="31"/>
      <c r="W37" s="31"/>
      <c r="X37" s="30"/>
      <c r="Y37" s="31"/>
      <c r="Z37" s="30"/>
      <c r="AA37" s="31"/>
      <c r="AB37" s="88"/>
      <c r="AC37" s="84"/>
      <c r="AD37" s="71"/>
      <c r="AE37" s="71"/>
      <c r="AF37" s="71"/>
      <c r="AG37" s="71"/>
      <c r="AH37" s="71"/>
      <c r="AI37" s="71"/>
      <c r="AJ37" s="71"/>
      <c r="AK37" s="33"/>
      <c r="AL37" s="28"/>
      <c r="AM37" s="31"/>
      <c r="AN37" s="31"/>
      <c r="AO37" s="31"/>
      <c r="AP37" s="30"/>
      <c r="AQ37" s="31"/>
      <c r="AR37" s="77"/>
      <c r="AT37" s="28"/>
      <c r="AU37" s="31"/>
      <c r="AV37" s="31"/>
      <c r="AW37" s="31"/>
      <c r="AX37" s="30"/>
      <c r="AY37" s="31"/>
      <c r="AZ37" s="80"/>
      <c r="BA37" s="28"/>
      <c r="BB37" s="75"/>
      <c r="BC37" s="78"/>
      <c r="BD37" s="78"/>
      <c r="BE37" s="78"/>
      <c r="BF37" s="31"/>
      <c r="BG37" s="53"/>
      <c r="BH37" s="53"/>
      <c r="BI37" s="53"/>
      <c r="BJ37" s="53"/>
      <c r="BK37" s="53"/>
      <c r="BL37" s="53"/>
      <c r="BM37" s="79"/>
      <c r="BN37" s="79"/>
      <c r="BO37" s="79"/>
      <c r="BP37" s="31"/>
      <c r="BQ37" s="31"/>
      <c r="BR37" s="53"/>
      <c r="BS37" s="31"/>
      <c r="BU37" s="39"/>
      <c r="BV37" s="39"/>
      <c r="BW37" s="30"/>
      <c r="BX37" s="31"/>
      <c r="BY37" s="31"/>
      <c r="BZ37" s="31"/>
      <c r="CA37" s="30"/>
      <c r="CB37" s="31"/>
      <c r="CC37" s="31"/>
      <c r="CD37" s="30"/>
      <c r="CE37" s="31"/>
      <c r="CF37" s="31"/>
      <c r="CG37" s="75"/>
      <c r="CI37" s="31"/>
      <c r="CJ37" s="31"/>
      <c r="CK37" s="31"/>
      <c r="CL37" s="30"/>
      <c r="CM37" s="31"/>
      <c r="CN37" s="30"/>
      <c r="CO37" s="31"/>
      <c r="CP37" s="30"/>
      <c r="CQ37" s="30"/>
      <c r="CR37" s="31"/>
      <c r="CS37" s="31"/>
      <c r="CU37" s="28"/>
      <c r="CV37" s="30"/>
      <c r="CW37" s="30"/>
      <c r="CX37" s="30"/>
      <c r="CY37" s="30"/>
      <c r="CZ37" s="30"/>
      <c r="DA37" s="30"/>
      <c r="DB37" s="30"/>
      <c r="DC37" s="31"/>
      <c r="DD37" s="31"/>
      <c r="DE37" s="31"/>
      <c r="DF37" s="30"/>
      <c r="DH37" s="28"/>
      <c r="DI37" s="30"/>
      <c r="DJ37" s="75"/>
      <c r="DK37" s="78"/>
      <c r="DL37" s="78"/>
      <c r="DM37" s="78"/>
      <c r="DN37" s="31"/>
      <c r="DO37" s="53"/>
      <c r="DP37" s="53"/>
      <c r="DQ37" s="53"/>
      <c r="DR37" s="38"/>
      <c r="DS37" s="31"/>
      <c r="DT37" s="31"/>
      <c r="DU37" s="78"/>
      <c r="DV37" s="30"/>
      <c r="DW37" s="13"/>
      <c r="DX37" s="13"/>
      <c r="DY37" s="13"/>
      <c r="DZ37" s="13"/>
      <c r="EA37" s="13"/>
      <c r="EB37" s="13"/>
      <c r="EC37" s="13"/>
      <c r="ED37" s="13"/>
      <c r="EE37" s="24"/>
      <c r="EF37" s="6"/>
      <c r="ET37" s="4"/>
      <c r="EU37" s="13"/>
      <c r="EV37" s="13"/>
      <c r="EW37" s="13"/>
      <c r="EX37" s="13"/>
      <c r="EY37" s="13"/>
      <c r="EZ37" s="13"/>
      <c r="FA37" s="13"/>
      <c r="FB37" s="13"/>
      <c r="FC37" s="13"/>
      <c r="FD37" s="6"/>
    </row>
    <row r="38" spans="1:181" ht="19.25" customHeight="1">
      <c r="A38" s="121"/>
      <c r="B38" s="59"/>
      <c r="C38" s="160"/>
      <c r="D38" s="160"/>
      <c r="E38" s="29"/>
      <c r="F38" s="64"/>
      <c r="G38" s="65"/>
      <c r="H38" s="62"/>
      <c r="I38" s="65"/>
      <c r="K38" s="97"/>
      <c r="L38" s="98"/>
      <c r="M38" s="96"/>
      <c r="N38" s="33"/>
      <c r="O38" s="40"/>
      <c r="P38" s="40"/>
      <c r="Q38" s="33"/>
      <c r="R38" s="99"/>
      <c r="S38" s="33"/>
      <c r="T38" s="28"/>
      <c r="U38" s="31"/>
      <c r="V38" s="31"/>
      <c r="W38" s="31"/>
      <c r="X38" s="30"/>
      <c r="Y38" s="31"/>
      <c r="Z38" s="30"/>
      <c r="AA38" s="31"/>
      <c r="AB38" s="88"/>
      <c r="AC38" s="84"/>
      <c r="AD38" s="71"/>
      <c r="AE38" s="71"/>
      <c r="AF38" s="71"/>
      <c r="AG38" s="71"/>
      <c r="AH38" s="71"/>
      <c r="AI38" s="71"/>
      <c r="AJ38" s="71"/>
      <c r="AK38" s="33"/>
      <c r="AL38" s="28"/>
      <c r="AM38" s="31"/>
      <c r="AN38" s="31"/>
      <c r="AO38" s="31"/>
      <c r="AP38" s="30"/>
      <c r="AQ38" s="31"/>
      <c r="AR38" s="77"/>
      <c r="AT38" s="28"/>
      <c r="AU38" s="31"/>
      <c r="AV38" s="31"/>
      <c r="AW38" s="31"/>
      <c r="AX38" s="30"/>
      <c r="AY38" s="31"/>
      <c r="AZ38" s="80"/>
      <c r="BA38" s="28"/>
      <c r="BB38" s="75"/>
      <c r="BC38" s="78"/>
      <c r="BD38" s="78"/>
      <c r="BE38" s="78"/>
      <c r="BF38" s="31"/>
      <c r="BG38" s="53"/>
      <c r="BH38" s="53"/>
      <c r="BI38" s="53"/>
      <c r="BJ38" s="53"/>
      <c r="BK38" s="53"/>
      <c r="BL38" s="53"/>
      <c r="BM38" s="79"/>
      <c r="BN38" s="79"/>
      <c r="BO38" s="79"/>
      <c r="BP38" s="38"/>
      <c r="BQ38" s="38"/>
      <c r="BR38" s="53"/>
      <c r="BS38" s="31"/>
      <c r="BU38" s="39"/>
      <c r="BV38" s="39"/>
      <c r="BW38" s="30"/>
      <c r="BX38" s="31"/>
      <c r="BY38" s="31"/>
      <c r="BZ38" s="31"/>
      <c r="CA38" s="30"/>
      <c r="CB38" s="31"/>
      <c r="CC38" s="31"/>
      <c r="CD38" s="30"/>
      <c r="CE38" s="38"/>
      <c r="CF38" s="31"/>
      <c r="CG38" s="75"/>
      <c r="CI38" s="31"/>
      <c r="CJ38" s="31"/>
      <c r="CK38" s="31"/>
      <c r="CL38" s="30"/>
      <c r="CM38" s="31"/>
      <c r="CN38" s="30"/>
      <c r="CO38" s="31"/>
      <c r="CP38" s="30"/>
      <c r="CQ38" s="30"/>
      <c r="CR38" s="31"/>
      <c r="CS38" s="31"/>
      <c r="CU38" s="28"/>
      <c r="CV38" s="30"/>
      <c r="CW38" s="30"/>
      <c r="CX38" s="30"/>
      <c r="CY38" s="30"/>
      <c r="CZ38" s="30"/>
      <c r="DA38" s="30"/>
      <c r="DB38" s="30"/>
      <c r="DC38" s="31"/>
      <c r="DD38" s="31"/>
      <c r="DE38" s="31"/>
      <c r="DF38" s="30"/>
      <c r="DH38" s="28"/>
      <c r="DI38" s="30"/>
      <c r="DJ38" s="75"/>
      <c r="DK38" s="78"/>
      <c r="DL38" s="78"/>
      <c r="DM38" s="78"/>
      <c r="DN38" s="31"/>
      <c r="DO38" s="53"/>
      <c r="DP38" s="53"/>
      <c r="DQ38" s="53"/>
      <c r="DR38" s="31"/>
      <c r="DS38" s="31"/>
      <c r="DT38" s="31"/>
      <c r="DU38" s="78"/>
      <c r="DV38" s="30"/>
      <c r="DW38" s="13"/>
      <c r="DX38" s="13"/>
      <c r="DY38" s="13"/>
      <c r="DZ38" s="13"/>
      <c r="EA38" s="13"/>
      <c r="EB38" s="13"/>
      <c r="EC38" s="13"/>
      <c r="ED38" s="13"/>
      <c r="EE38" s="6"/>
      <c r="EF38" s="6"/>
      <c r="ET38" s="4"/>
      <c r="EU38" s="13"/>
      <c r="EV38" s="13"/>
      <c r="EW38" s="13"/>
      <c r="EX38" s="13"/>
      <c r="EY38" s="13"/>
      <c r="EZ38" s="13"/>
      <c r="FA38" s="13"/>
      <c r="FB38" s="13"/>
      <c r="FC38" s="13"/>
      <c r="FD38" s="24"/>
    </row>
    <row r="39" spans="1:181" ht="19.25" customHeight="1">
      <c r="A39" s="121"/>
      <c r="B39" s="159"/>
      <c r="C39" s="59"/>
      <c r="D39" s="145"/>
      <c r="E39" s="145"/>
      <c r="F39" s="115"/>
      <c r="G39" s="93"/>
      <c r="H39" s="93"/>
      <c r="I39" s="93"/>
      <c r="K39" s="97"/>
      <c r="L39" s="96"/>
      <c r="M39" s="100"/>
      <c r="N39" s="101"/>
      <c r="O39" s="40"/>
      <c r="P39" s="31"/>
      <c r="Q39" s="101"/>
      <c r="R39" s="102"/>
      <c r="S39" s="33"/>
      <c r="T39" s="28"/>
      <c r="U39" s="31"/>
      <c r="V39" s="31"/>
      <c r="W39" s="31"/>
      <c r="X39" s="30"/>
      <c r="Y39" s="31"/>
      <c r="Z39" s="30"/>
      <c r="AA39" s="31"/>
      <c r="AB39" s="103"/>
      <c r="AC39" s="82"/>
      <c r="AD39" s="71"/>
      <c r="AE39" s="71"/>
      <c r="AF39" s="71"/>
      <c r="AG39" s="71"/>
      <c r="AH39" s="71"/>
      <c r="AI39" s="71"/>
      <c r="AJ39" s="71"/>
      <c r="AK39" s="33"/>
      <c r="AL39" s="70"/>
      <c r="AM39" s="31"/>
      <c r="AN39" s="31"/>
      <c r="AO39" s="31"/>
      <c r="AP39" s="30"/>
      <c r="AQ39" s="31"/>
      <c r="AR39" s="77"/>
      <c r="AT39" s="28"/>
      <c r="AU39" s="31"/>
      <c r="AV39" s="31"/>
      <c r="AW39" s="31"/>
      <c r="AX39" s="30"/>
      <c r="AY39" s="31"/>
      <c r="AZ39" s="80"/>
      <c r="BA39" s="28"/>
      <c r="BB39" s="75"/>
      <c r="BC39" s="78"/>
      <c r="BD39" s="78"/>
      <c r="BE39" s="78"/>
      <c r="BF39" s="31"/>
      <c r="BG39" s="53"/>
      <c r="BH39" s="53"/>
      <c r="BI39" s="53"/>
      <c r="BJ39" s="53"/>
      <c r="BK39" s="53"/>
      <c r="BL39" s="53"/>
      <c r="BM39" s="79"/>
      <c r="BN39" s="79"/>
      <c r="BO39" s="79"/>
      <c r="BP39" s="31"/>
      <c r="BQ39" s="31"/>
      <c r="BR39" s="53"/>
      <c r="BS39" s="31"/>
      <c r="BU39" s="39"/>
      <c r="BV39" s="39"/>
      <c r="BW39" s="30"/>
      <c r="BX39" s="31"/>
      <c r="BY39" s="31"/>
      <c r="BZ39" s="31"/>
      <c r="CA39" s="30"/>
      <c r="CB39" s="31"/>
      <c r="CC39" s="31"/>
      <c r="CD39" s="30"/>
      <c r="CE39" s="31"/>
      <c r="CF39" s="31"/>
      <c r="CG39" s="75"/>
      <c r="CI39" s="31"/>
      <c r="CJ39" s="31"/>
      <c r="CK39" s="31"/>
      <c r="CL39" s="30"/>
      <c r="CM39" s="31"/>
      <c r="CN39" s="30"/>
      <c r="CO39" s="31"/>
      <c r="CP39" s="30"/>
      <c r="CQ39" s="30"/>
      <c r="CR39" s="39"/>
      <c r="CS39" s="31"/>
      <c r="CU39" s="28"/>
      <c r="CV39" s="30"/>
      <c r="CW39" s="30"/>
      <c r="CX39" s="30"/>
      <c r="CY39" s="30"/>
      <c r="CZ39" s="30"/>
      <c r="DA39" s="30"/>
      <c r="DB39" s="30"/>
      <c r="DC39" s="31"/>
      <c r="DD39" s="31"/>
      <c r="DE39" s="31"/>
      <c r="DF39" s="30"/>
      <c r="DH39" s="28"/>
      <c r="DI39" s="30"/>
      <c r="DJ39" s="75"/>
      <c r="DK39" s="78"/>
      <c r="DL39" s="78"/>
      <c r="DM39" s="78"/>
      <c r="DN39" s="31"/>
      <c r="DO39" s="53"/>
      <c r="DP39" s="53"/>
      <c r="DQ39" s="53"/>
      <c r="DR39" s="31"/>
      <c r="DS39" s="31"/>
      <c r="DT39" s="31"/>
      <c r="DU39" s="78"/>
      <c r="DV39" s="30"/>
      <c r="DW39" s="13"/>
      <c r="DX39" s="13"/>
      <c r="DY39" s="13"/>
      <c r="DZ39" s="13"/>
      <c r="EA39" s="13"/>
      <c r="EB39" s="13"/>
      <c r="EC39" s="13"/>
      <c r="ED39" s="13"/>
      <c r="EE39" s="6"/>
      <c r="EF39" s="6"/>
      <c r="ET39" s="4"/>
      <c r="EU39" s="13"/>
      <c r="EV39" s="13"/>
      <c r="EW39" s="13"/>
      <c r="EX39" s="13"/>
      <c r="EY39" s="13"/>
      <c r="EZ39" s="13"/>
      <c r="FA39" s="13"/>
      <c r="FB39" s="13"/>
      <c r="FC39" s="13"/>
      <c r="FD39" s="6"/>
    </row>
    <row r="40" spans="1:181" ht="19.25" customHeight="1">
      <c r="A40" s="121"/>
      <c r="B40" s="159"/>
      <c r="C40" s="111"/>
      <c r="D40" s="40"/>
      <c r="E40" s="114"/>
      <c r="F40" s="115"/>
      <c r="G40" s="118"/>
      <c r="H40" s="42"/>
      <c r="I40" s="42"/>
      <c r="K40" s="104"/>
      <c r="L40" s="45"/>
      <c r="M40" s="36"/>
      <c r="N40" s="105"/>
      <c r="P40" s="31"/>
      <c r="Q40" s="105"/>
      <c r="R40" s="106"/>
      <c r="S40" s="33"/>
      <c r="T40" s="28"/>
      <c r="U40" s="31"/>
      <c r="V40" s="31"/>
      <c r="W40" s="31"/>
      <c r="X40" s="30"/>
      <c r="Y40" s="31"/>
      <c r="Z40" s="30"/>
      <c r="AA40" s="31"/>
      <c r="AB40" s="103"/>
      <c r="AC40" s="107"/>
      <c r="AD40" s="60"/>
      <c r="AE40" s="60"/>
      <c r="AF40" s="60"/>
      <c r="AG40" s="60"/>
      <c r="AH40" s="60"/>
      <c r="AI40" s="60"/>
      <c r="AJ40" s="60"/>
      <c r="AK40" s="33"/>
      <c r="AL40" s="75"/>
      <c r="AM40" s="31"/>
      <c r="AN40" s="31"/>
      <c r="AO40" s="31"/>
      <c r="AP40" s="30"/>
      <c r="AQ40" s="31"/>
      <c r="AR40" s="77"/>
      <c r="AT40" s="28"/>
      <c r="AU40" s="31"/>
      <c r="AV40" s="31"/>
      <c r="AW40" s="31"/>
      <c r="AX40" s="30"/>
      <c r="AY40" s="31"/>
      <c r="AZ40" s="80"/>
      <c r="BA40" s="28"/>
      <c r="BB40" s="75"/>
      <c r="BC40" s="78"/>
      <c r="BD40" s="78"/>
      <c r="BE40" s="78"/>
      <c r="BF40" s="31"/>
      <c r="BG40" s="53"/>
      <c r="BH40" s="53"/>
      <c r="BI40" s="53"/>
      <c r="BJ40" s="53"/>
      <c r="BK40" s="53"/>
      <c r="BL40" s="53"/>
      <c r="BM40" s="79"/>
      <c r="BN40" s="79"/>
      <c r="BO40" s="79"/>
      <c r="BP40" s="31"/>
      <c r="BQ40" s="31"/>
      <c r="BR40" s="53"/>
      <c r="BS40" s="31"/>
      <c r="BU40" s="39"/>
      <c r="BV40" s="39"/>
      <c r="BW40" s="30"/>
      <c r="BX40" s="31"/>
      <c r="BY40" s="31"/>
      <c r="BZ40" s="31"/>
      <c r="CA40" s="30"/>
      <c r="CB40" s="31"/>
      <c r="CC40" s="31"/>
      <c r="CD40" s="30"/>
      <c r="CE40" s="31"/>
      <c r="CF40" s="31"/>
      <c r="CG40" s="75"/>
      <c r="CI40" s="31"/>
      <c r="CJ40" s="31"/>
      <c r="CK40" s="31"/>
      <c r="CL40" s="30"/>
      <c r="CM40" s="31"/>
      <c r="CN40" s="30"/>
      <c r="CO40" s="31"/>
      <c r="CP40" s="30"/>
      <c r="CQ40" s="30"/>
      <c r="CR40" s="31"/>
      <c r="CS40" s="31"/>
      <c r="CU40" s="28"/>
      <c r="CV40" s="30"/>
      <c r="CW40" s="30"/>
      <c r="CX40" s="30"/>
      <c r="CY40" s="30"/>
      <c r="CZ40" s="30"/>
      <c r="DA40" s="30"/>
      <c r="DB40" s="30"/>
      <c r="DC40" s="31"/>
      <c r="DD40" s="31"/>
      <c r="DE40" s="31"/>
      <c r="DF40" s="30"/>
      <c r="DH40" s="28"/>
      <c r="DI40" s="30"/>
      <c r="DJ40" s="75"/>
      <c r="DK40" s="78"/>
      <c r="DL40" s="78"/>
      <c r="DM40" s="78"/>
      <c r="DN40" s="31"/>
      <c r="DO40" s="53"/>
      <c r="DP40" s="53"/>
      <c r="DQ40" s="53"/>
      <c r="DR40" s="31"/>
      <c r="DS40" s="31"/>
      <c r="DT40" s="31"/>
      <c r="DU40" s="78"/>
      <c r="DV40" s="30"/>
      <c r="DW40" s="13"/>
      <c r="DX40" s="13"/>
      <c r="DY40" s="13"/>
      <c r="DZ40" s="13"/>
      <c r="EA40" s="13"/>
      <c r="EB40" s="13"/>
      <c r="EC40" s="13"/>
      <c r="ED40" s="13"/>
      <c r="EE40" s="6"/>
      <c r="EF40" s="6"/>
      <c r="ET40" s="4"/>
      <c r="EU40" s="13"/>
      <c r="EV40" s="13"/>
      <c r="EW40" s="13"/>
      <c r="EX40" s="13"/>
      <c r="EY40" s="13"/>
      <c r="EZ40" s="13"/>
      <c r="FA40" s="13"/>
      <c r="FB40" s="13"/>
      <c r="FC40" s="13"/>
      <c r="FD40" s="6"/>
    </row>
    <row r="41" spans="1:181" ht="19.25" customHeight="1">
      <c r="A41" s="121"/>
      <c r="B41" s="29"/>
      <c r="C41" s="29"/>
      <c r="D41" s="29"/>
      <c r="E41" s="162"/>
      <c r="F41" s="28"/>
      <c r="G41" s="54"/>
      <c r="H41" s="28"/>
      <c r="I41" s="54"/>
      <c r="K41" s="104"/>
      <c r="O41" s="108"/>
      <c r="P41" s="102"/>
      <c r="Q41" s="33"/>
      <c r="R41" s="58"/>
      <c r="S41" s="60"/>
      <c r="T41" s="28"/>
      <c r="U41" s="31"/>
      <c r="V41" s="31"/>
      <c r="W41" s="31"/>
      <c r="X41" s="30"/>
      <c r="Y41" s="31"/>
      <c r="Z41" s="30"/>
      <c r="AA41" s="31"/>
      <c r="AB41" s="103"/>
      <c r="AF41" s="28"/>
      <c r="AG41" s="72"/>
      <c r="AH41" s="69"/>
      <c r="AI41" s="72"/>
      <c r="AJ41" s="33"/>
      <c r="AK41" s="60"/>
      <c r="AL41" s="28"/>
      <c r="AM41" s="31"/>
      <c r="AN41" s="31"/>
      <c r="AO41" s="31"/>
      <c r="AP41" s="30"/>
      <c r="AQ41" s="31"/>
      <c r="AR41" s="77"/>
      <c r="AS41" s="30"/>
      <c r="AT41" s="28"/>
      <c r="AU41" s="31"/>
      <c r="AV41" s="31"/>
      <c r="AW41" s="31"/>
      <c r="AX41" s="30"/>
      <c r="AY41" s="31"/>
      <c r="AZ41" s="80"/>
      <c r="BA41" s="28"/>
      <c r="BB41" s="75"/>
      <c r="BC41" s="78"/>
      <c r="BD41" s="78"/>
      <c r="BE41" s="78"/>
      <c r="BF41" s="31"/>
      <c r="BG41" s="53"/>
      <c r="BH41" s="53"/>
      <c r="BI41" s="53"/>
      <c r="BJ41" s="53"/>
      <c r="BK41" s="53"/>
      <c r="BL41" s="53"/>
      <c r="BM41" s="79"/>
      <c r="BN41" s="79"/>
      <c r="BO41" s="79"/>
      <c r="BP41" s="38"/>
      <c r="BQ41" s="38"/>
      <c r="BR41" s="53"/>
      <c r="BS41" s="31"/>
      <c r="BU41" s="39"/>
      <c r="BV41" s="39"/>
      <c r="BW41" s="30"/>
      <c r="BX41" s="31"/>
      <c r="BY41" s="31"/>
      <c r="BZ41" s="31"/>
      <c r="CA41" s="30"/>
      <c r="CB41" s="31"/>
      <c r="CC41" s="31"/>
      <c r="CD41" s="30"/>
      <c r="CE41" s="38"/>
      <c r="CF41" s="31"/>
      <c r="CG41" s="75"/>
      <c r="CI41" s="31"/>
      <c r="CJ41" s="31"/>
      <c r="CK41" s="31"/>
      <c r="CL41" s="30"/>
      <c r="CM41" s="31"/>
      <c r="CN41" s="30"/>
      <c r="CO41" s="31"/>
      <c r="CP41" s="30"/>
      <c r="CQ41" s="30"/>
      <c r="CR41" s="31"/>
      <c r="CS41" s="31"/>
      <c r="CU41" s="28"/>
      <c r="CV41" s="30"/>
      <c r="CW41" s="30"/>
      <c r="CX41" s="30"/>
      <c r="CY41" s="30"/>
      <c r="CZ41" s="30"/>
      <c r="DA41" s="30"/>
      <c r="DC41" s="31"/>
      <c r="DD41" s="31"/>
      <c r="DE41" s="31"/>
      <c r="DF41" s="30"/>
      <c r="DH41" s="28"/>
      <c r="DI41" s="30"/>
      <c r="DJ41" s="75"/>
      <c r="DK41" s="78"/>
      <c r="DL41" s="78"/>
      <c r="DM41" s="78"/>
      <c r="DN41" s="31"/>
      <c r="DO41" s="53"/>
      <c r="DP41" s="53"/>
      <c r="DQ41" s="53"/>
      <c r="DR41" s="38"/>
      <c r="DS41" s="31"/>
      <c r="DT41" s="31"/>
      <c r="DU41" s="78"/>
      <c r="DV41" s="30"/>
      <c r="DW41" s="13"/>
      <c r="DX41" s="13"/>
      <c r="DY41" s="13"/>
      <c r="DZ41" s="13"/>
      <c r="EA41" s="13"/>
      <c r="EB41" s="13"/>
      <c r="EC41" s="13"/>
      <c r="ED41" s="13"/>
      <c r="EE41" s="24"/>
      <c r="EF41" s="6"/>
      <c r="ET41" s="4"/>
      <c r="EU41" s="13"/>
      <c r="EV41" s="13"/>
      <c r="EW41" s="13"/>
      <c r="EX41" s="13"/>
      <c r="EY41" s="13"/>
      <c r="EZ41" s="13"/>
      <c r="FA41" s="13"/>
      <c r="FB41" s="13"/>
      <c r="FC41" s="13"/>
      <c r="FD41" s="24"/>
    </row>
    <row r="42" spans="1:181" ht="19.25" customHeight="1">
      <c r="A42" s="121"/>
      <c r="B42" s="29"/>
      <c r="C42" s="29"/>
      <c r="D42" s="41"/>
      <c r="E42" s="41"/>
      <c r="F42" s="41"/>
      <c r="G42" s="163"/>
      <c r="H42" s="28"/>
      <c r="I42" s="109"/>
      <c r="J42" s="28"/>
      <c r="K42" s="110"/>
      <c r="Q42" s="33"/>
      <c r="R42" s="28"/>
      <c r="S42" s="91"/>
      <c r="T42" s="28"/>
      <c r="U42" s="31"/>
      <c r="V42" s="31"/>
      <c r="W42" s="31"/>
      <c r="X42" s="30"/>
      <c r="Y42" s="31"/>
      <c r="Z42" s="30"/>
      <c r="AA42" s="31"/>
      <c r="AB42" s="103"/>
      <c r="AC42" s="33"/>
      <c r="AE42" s="90"/>
      <c r="AF42" s="28"/>
      <c r="AG42" s="28"/>
      <c r="AH42" s="111"/>
      <c r="AI42" s="89"/>
      <c r="AK42" s="91"/>
      <c r="AL42" s="28"/>
      <c r="AM42" s="31"/>
      <c r="AN42" s="31"/>
      <c r="AO42" s="31"/>
      <c r="AP42" s="30"/>
      <c r="AQ42" s="31"/>
      <c r="AR42" s="77"/>
      <c r="AS42" s="76"/>
      <c r="AT42" s="28"/>
      <c r="AU42" s="31"/>
      <c r="AV42" s="31"/>
      <c r="AW42" s="31"/>
      <c r="AX42" s="30"/>
      <c r="AY42" s="31"/>
      <c r="AZ42" s="80"/>
      <c r="BA42" s="28"/>
      <c r="BB42" s="75"/>
      <c r="BC42" s="78"/>
      <c r="BD42" s="78"/>
      <c r="BE42" s="78"/>
      <c r="BF42" s="31"/>
      <c r="BG42" s="53"/>
      <c r="BH42" s="53"/>
      <c r="BI42" s="53"/>
      <c r="BJ42" s="53"/>
      <c r="BK42" s="53"/>
      <c r="BL42" s="53"/>
      <c r="BM42" s="79"/>
      <c r="BN42" s="79"/>
      <c r="BO42" s="79"/>
      <c r="BP42" s="31"/>
      <c r="BQ42" s="31"/>
      <c r="BR42" s="53"/>
      <c r="BS42" s="31"/>
      <c r="BU42" s="39"/>
      <c r="BV42" s="39"/>
      <c r="BW42" s="30"/>
      <c r="BX42" s="31"/>
      <c r="BY42" s="31"/>
      <c r="BZ42" s="31"/>
      <c r="CA42" s="30"/>
      <c r="CB42" s="31"/>
      <c r="CC42" s="31"/>
      <c r="CD42" s="30"/>
      <c r="CE42" s="31"/>
      <c r="CF42" s="31"/>
      <c r="CG42" s="75"/>
      <c r="CI42" s="31"/>
      <c r="CJ42" s="31"/>
      <c r="CK42" s="31"/>
      <c r="CL42" s="30"/>
      <c r="CM42" s="31"/>
      <c r="CN42" s="30"/>
      <c r="CO42" s="31"/>
      <c r="CP42" s="30"/>
      <c r="CQ42" s="30"/>
      <c r="CR42" s="38"/>
      <c r="CS42" s="31"/>
      <c r="CU42" s="28"/>
      <c r="CV42" s="30"/>
      <c r="CW42" s="30"/>
      <c r="CX42" s="30"/>
      <c r="CY42" s="30"/>
      <c r="CZ42" s="30"/>
      <c r="DA42" s="30"/>
      <c r="DB42" s="30"/>
      <c r="DC42" s="31"/>
      <c r="DD42" s="31"/>
      <c r="DE42" s="39"/>
      <c r="DF42" s="30"/>
      <c r="DH42" s="28"/>
      <c r="DI42" s="30"/>
      <c r="DJ42" s="75"/>
      <c r="DK42" s="78"/>
      <c r="DL42" s="78"/>
      <c r="DM42" s="78"/>
      <c r="DN42" s="31"/>
      <c r="DO42" s="53"/>
      <c r="DP42" s="53"/>
      <c r="DQ42" s="53"/>
      <c r="DR42" s="31"/>
      <c r="DS42" s="31"/>
      <c r="DT42" s="31"/>
      <c r="DU42" s="78"/>
      <c r="DV42" s="30"/>
      <c r="DW42" s="13"/>
      <c r="DX42" s="13"/>
      <c r="DY42" s="13"/>
      <c r="DZ42" s="13"/>
      <c r="EA42" s="13"/>
      <c r="EB42" s="13"/>
      <c r="EC42" s="13"/>
      <c r="ED42" s="13"/>
      <c r="EE42" s="6"/>
      <c r="EF42" s="6"/>
      <c r="ET42" s="4"/>
      <c r="EU42" s="13"/>
      <c r="EV42" s="13"/>
      <c r="EW42" s="13"/>
      <c r="EX42" s="13"/>
      <c r="EY42" s="13"/>
      <c r="EZ42" s="13"/>
      <c r="FA42" s="13"/>
      <c r="FB42" s="13"/>
      <c r="FC42" s="13"/>
      <c r="FD42" s="6"/>
    </row>
    <row r="43" spans="1:181" ht="19.25" customHeight="1">
      <c r="A43" s="121"/>
      <c r="B43" s="158"/>
      <c r="C43" s="159"/>
      <c r="D43" s="29"/>
      <c r="E43" s="29"/>
      <c r="F43" s="29"/>
      <c r="G43" s="29"/>
      <c r="H43" s="29"/>
      <c r="I43" s="28"/>
      <c r="J43" s="63"/>
      <c r="K43" s="112"/>
      <c r="L43" s="64"/>
      <c r="M43" s="65"/>
      <c r="N43" s="62"/>
      <c r="O43" s="65"/>
      <c r="Q43" s="33"/>
      <c r="R43" s="28"/>
      <c r="S43" s="79"/>
      <c r="T43" s="28"/>
      <c r="U43" s="31"/>
      <c r="V43" s="31"/>
      <c r="W43" s="31"/>
      <c r="X43" s="30"/>
      <c r="Y43" s="31"/>
      <c r="Z43" s="30"/>
      <c r="AA43" s="31"/>
      <c r="AB43" s="113"/>
      <c r="AC43" s="59"/>
      <c r="AE43" s="114"/>
      <c r="AF43" s="115"/>
      <c r="AG43" s="116"/>
      <c r="AH43" s="116"/>
      <c r="AI43" s="116"/>
      <c r="AJ43" s="82"/>
      <c r="AK43" s="79"/>
      <c r="AL43" s="28"/>
      <c r="AM43" s="31"/>
      <c r="AN43" s="31"/>
      <c r="AO43" s="31"/>
      <c r="AP43" s="30"/>
      <c r="AQ43" s="31"/>
      <c r="AR43" s="77"/>
      <c r="AS43" s="79"/>
      <c r="AT43" s="28"/>
      <c r="AU43" s="31"/>
      <c r="AV43" s="31"/>
      <c r="AW43" s="31"/>
      <c r="AX43" s="30"/>
      <c r="AY43" s="31"/>
      <c r="AZ43" s="80"/>
      <c r="BA43" s="28"/>
      <c r="BB43" s="75"/>
      <c r="BC43" s="78"/>
      <c r="BD43" s="78"/>
      <c r="BE43" s="78"/>
      <c r="BF43" s="53"/>
      <c r="BG43" s="53"/>
      <c r="BH43" s="53"/>
      <c r="BI43" s="53"/>
      <c r="BJ43" s="53"/>
      <c r="BK43" s="53"/>
      <c r="BL43" s="53"/>
      <c r="BM43" s="79"/>
      <c r="BN43" s="79"/>
      <c r="BO43" s="79"/>
      <c r="BP43" s="31"/>
      <c r="BQ43" s="31"/>
      <c r="BR43" s="53"/>
      <c r="BS43" s="31"/>
      <c r="BU43" s="39"/>
      <c r="BV43" s="39"/>
      <c r="BW43" s="30"/>
      <c r="BX43" s="31"/>
      <c r="BY43" s="31"/>
      <c r="BZ43" s="31"/>
      <c r="CA43" s="30"/>
      <c r="CB43" s="31"/>
      <c r="CC43" s="31"/>
      <c r="CD43" s="30"/>
      <c r="CE43" s="31"/>
      <c r="CF43" s="31"/>
      <c r="CG43" s="75"/>
      <c r="CI43" s="31"/>
      <c r="CJ43" s="31"/>
      <c r="CK43" s="31"/>
      <c r="CL43" s="30"/>
      <c r="CM43" s="31"/>
      <c r="CN43" s="30"/>
      <c r="CO43" s="31"/>
      <c r="CP43" s="30"/>
      <c r="CQ43" s="30"/>
      <c r="CR43" s="31"/>
      <c r="CS43" s="31"/>
      <c r="CU43" s="28"/>
      <c r="CV43" s="30"/>
      <c r="CW43" s="30"/>
      <c r="CX43" s="30"/>
      <c r="CY43" s="30"/>
      <c r="CZ43" s="30"/>
      <c r="DA43" s="30"/>
      <c r="DB43" s="30"/>
      <c r="DC43" s="31"/>
      <c r="DD43" s="31"/>
      <c r="DE43" s="31"/>
      <c r="DF43" s="30"/>
      <c r="DH43" s="28"/>
      <c r="DI43" s="30"/>
      <c r="DJ43" s="75"/>
      <c r="DK43" s="78"/>
      <c r="DL43" s="78"/>
      <c r="DM43" s="78"/>
      <c r="DN43" s="53"/>
      <c r="DO43" s="53"/>
      <c r="DP43" s="53"/>
      <c r="DQ43" s="53"/>
      <c r="DR43" s="31"/>
      <c r="DS43" s="31"/>
      <c r="DT43" s="31"/>
      <c r="DU43" s="78"/>
      <c r="DV43" s="30"/>
      <c r="DW43" s="13"/>
      <c r="DX43" s="13"/>
      <c r="DY43" s="13"/>
      <c r="DZ43" s="13"/>
      <c r="EA43" s="13"/>
      <c r="EB43" s="13"/>
      <c r="EC43" s="13"/>
      <c r="ED43" s="13"/>
      <c r="EE43" s="6"/>
      <c r="EF43" s="6"/>
      <c r="ET43" s="4"/>
      <c r="EU43" s="13"/>
      <c r="EV43" s="13"/>
      <c r="EW43" s="13"/>
      <c r="EX43" s="13"/>
      <c r="EY43" s="13"/>
      <c r="EZ43" s="13"/>
      <c r="FA43" s="13"/>
      <c r="FB43" s="13"/>
      <c r="FC43" s="13"/>
      <c r="FD43" s="6"/>
    </row>
    <row r="44" spans="1:181" ht="19.25" customHeight="1">
      <c r="A44" s="121"/>
      <c r="B44" s="159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28"/>
      <c r="Q44" s="33"/>
      <c r="R44" s="41"/>
      <c r="S44" s="82"/>
      <c r="T44" s="28"/>
      <c r="U44" s="31"/>
      <c r="V44" s="31"/>
      <c r="W44" s="31"/>
      <c r="X44" s="30"/>
      <c r="Y44" s="31"/>
      <c r="Z44" s="30"/>
      <c r="AA44" s="31"/>
      <c r="AB44" s="113"/>
      <c r="AC44" s="108"/>
      <c r="AE44" s="114"/>
      <c r="AF44" s="115"/>
      <c r="AG44" s="118"/>
      <c r="AH44" s="30"/>
      <c r="AI44" s="30"/>
      <c r="AJ44" s="108"/>
      <c r="AK44" s="82"/>
      <c r="AL44" s="28"/>
      <c r="AM44" s="31"/>
      <c r="AN44" s="31"/>
      <c r="AO44" s="31"/>
      <c r="AP44" s="30"/>
      <c r="AQ44" s="31"/>
      <c r="AR44" s="77"/>
      <c r="AS44" s="82"/>
      <c r="AT44" s="28"/>
      <c r="AU44" s="31"/>
      <c r="AV44" s="31"/>
      <c r="AW44" s="31"/>
      <c r="AX44" s="30"/>
      <c r="AY44" s="31"/>
      <c r="AZ44" s="80"/>
      <c r="BA44" s="28"/>
      <c r="BB44" s="75"/>
      <c r="BC44" s="78"/>
      <c r="BD44" s="78"/>
      <c r="BE44" s="78"/>
      <c r="BF44" s="53"/>
      <c r="BG44" s="53"/>
      <c r="BH44" s="53"/>
      <c r="BI44" s="53"/>
      <c r="BJ44" s="53"/>
      <c r="BK44" s="53"/>
      <c r="BL44" s="53"/>
      <c r="BM44" s="79"/>
      <c r="BN44" s="79"/>
      <c r="BO44" s="79"/>
      <c r="BR44" s="53"/>
      <c r="BS44" s="31"/>
      <c r="BU44" s="39"/>
      <c r="BV44" s="39"/>
      <c r="BW44" s="30"/>
      <c r="BX44" s="31"/>
      <c r="BY44" s="31"/>
      <c r="BZ44" s="31"/>
      <c r="CA44" s="30"/>
      <c r="CB44" s="31"/>
      <c r="CC44" s="31"/>
      <c r="CD44" s="30"/>
      <c r="CE44" s="31"/>
      <c r="CF44" s="31"/>
      <c r="CG44" s="75"/>
      <c r="CI44" s="31"/>
      <c r="CJ44" s="31"/>
      <c r="CK44" s="31"/>
      <c r="CL44" s="30"/>
      <c r="CM44" s="31"/>
      <c r="CN44" s="30"/>
      <c r="CO44" s="31"/>
      <c r="CP44" s="30"/>
      <c r="CQ44" s="30"/>
      <c r="CR44" s="38"/>
      <c r="CS44" s="31"/>
      <c r="CU44" s="28"/>
      <c r="CV44" s="30"/>
      <c r="CW44" s="30"/>
      <c r="CX44" s="30"/>
      <c r="CY44" s="30"/>
      <c r="CZ44" s="30"/>
      <c r="DA44" s="30"/>
      <c r="DB44" s="30"/>
      <c r="DC44" s="31"/>
      <c r="DD44" s="31"/>
      <c r="DE44" s="31"/>
      <c r="DF44" s="30"/>
      <c r="DH44" s="28"/>
      <c r="DI44" s="30"/>
      <c r="DJ44" s="75"/>
      <c r="DK44" s="78"/>
      <c r="DL44" s="78"/>
      <c r="DM44" s="78"/>
      <c r="DN44" s="53"/>
      <c r="DO44" s="53"/>
      <c r="DP44" s="53"/>
      <c r="DQ44" s="53"/>
      <c r="DR44" s="31"/>
      <c r="DS44" s="31"/>
      <c r="DT44" s="31"/>
      <c r="DU44" s="78"/>
      <c r="DV44" s="30"/>
      <c r="DW44" s="13"/>
      <c r="DX44" s="13"/>
      <c r="DY44" s="13"/>
      <c r="DZ44" s="13"/>
      <c r="EA44" s="13"/>
      <c r="EB44" s="13"/>
      <c r="EC44" s="13"/>
      <c r="ED44" s="13"/>
      <c r="EE44" s="6"/>
      <c r="EF44" s="6"/>
      <c r="ET44" s="4"/>
      <c r="EU44" s="13"/>
      <c r="EV44" s="13"/>
      <c r="EW44" s="13"/>
      <c r="EX44" s="13"/>
      <c r="EY44" s="13"/>
      <c r="EZ44" s="13"/>
      <c r="FA44" s="13"/>
      <c r="FB44" s="13"/>
      <c r="FC44" s="13"/>
    </row>
    <row r="45" spans="1:181" ht="19.25" customHeight="1">
      <c r="A45" s="121"/>
      <c r="B45" s="65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60"/>
      <c r="Q45" s="120"/>
      <c r="R45" s="28"/>
      <c r="S45" s="60"/>
      <c r="T45" s="28"/>
      <c r="U45" s="31"/>
      <c r="V45" s="31"/>
      <c r="W45" s="31"/>
      <c r="X45" s="30"/>
      <c r="Y45" s="31"/>
      <c r="Z45" s="30"/>
      <c r="AA45" s="31"/>
      <c r="AB45" s="121"/>
      <c r="AC45" s="108"/>
      <c r="AD45" s="122"/>
      <c r="AE45" s="123"/>
      <c r="AF45" s="68"/>
      <c r="AG45" s="124"/>
      <c r="AH45" s="68"/>
      <c r="AI45" s="68"/>
      <c r="AJ45" s="125"/>
      <c r="AK45" s="60"/>
      <c r="AL45" s="28"/>
      <c r="AM45" s="31"/>
      <c r="AN45" s="31"/>
      <c r="AO45" s="31"/>
      <c r="AP45" s="30"/>
      <c r="AQ45" s="31"/>
      <c r="AR45" s="77"/>
      <c r="AS45" s="60"/>
      <c r="AT45" s="28"/>
      <c r="AU45" s="31"/>
      <c r="AV45" s="31"/>
      <c r="AW45" s="31"/>
      <c r="AX45" s="30"/>
      <c r="AY45" s="31"/>
      <c r="AZ45" s="80"/>
      <c r="BA45" s="28"/>
      <c r="BB45" s="75"/>
      <c r="BC45" s="78"/>
      <c r="BD45" s="78"/>
      <c r="BE45" s="78"/>
      <c r="BF45" s="53"/>
      <c r="BG45" s="53"/>
      <c r="BH45" s="53"/>
      <c r="BI45" s="53"/>
      <c r="BJ45" s="53"/>
      <c r="BK45" s="53"/>
      <c r="BL45" s="53"/>
      <c r="BM45" s="79"/>
      <c r="BN45" s="79"/>
      <c r="BO45" s="79"/>
      <c r="BP45" s="31"/>
      <c r="BQ45" s="31"/>
      <c r="BR45" s="53"/>
      <c r="BS45" s="31"/>
      <c r="BU45" s="39"/>
      <c r="BV45" s="39"/>
      <c r="BW45" s="30"/>
      <c r="BX45" s="31"/>
      <c r="BY45" s="31"/>
      <c r="BZ45" s="31"/>
      <c r="CA45" s="30"/>
      <c r="CB45" s="31"/>
      <c r="CC45" s="31"/>
      <c r="CD45" s="30"/>
      <c r="CE45" s="31"/>
      <c r="CF45" s="31"/>
      <c r="CG45" s="75"/>
      <c r="CI45" s="31"/>
      <c r="CJ45" s="31"/>
      <c r="CK45" s="31"/>
      <c r="CL45" s="30"/>
      <c r="CM45" s="31"/>
      <c r="CN45" s="30"/>
      <c r="CO45" s="31"/>
      <c r="CP45" s="30"/>
      <c r="CQ45" s="30"/>
      <c r="CR45" s="31"/>
      <c r="CS45" s="31"/>
      <c r="CU45" s="28"/>
      <c r="CV45" s="30"/>
      <c r="CW45" s="30"/>
      <c r="CX45" s="30"/>
      <c r="CY45" s="30"/>
      <c r="CZ45" s="30"/>
      <c r="DA45" s="30"/>
      <c r="DB45" s="30"/>
      <c r="DC45" s="31"/>
      <c r="DD45" s="31"/>
      <c r="DE45" s="31"/>
      <c r="DF45" s="30"/>
      <c r="DH45" s="28"/>
      <c r="DI45" s="30"/>
      <c r="DJ45" s="75"/>
      <c r="DK45" s="78"/>
      <c r="DL45" s="78"/>
      <c r="DM45" s="78"/>
      <c r="DN45" s="53"/>
      <c r="DO45" s="53"/>
      <c r="DP45" s="53"/>
      <c r="DQ45" s="53"/>
      <c r="DR45" s="31"/>
      <c r="DS45" s="31"/>
      <c r="DT45" s="31"/>
      <c r="DU45" s="78"/>
      <c r="DV45" s="30"/>
      <c r="DW45" s="13"/>
      <c r="DX45" s="13"/>
      <c r="DY45" s="13"/>
      <c r="DZ45" s="13"/>
      <c r="EA45" s="13"/>
      <c r="EB45" s="13"/>
      <c r="EC45" s="13"/>
      <c r="ED45" s="13"/>
      <c r="EE45" s="6"/>
      <c r="EF45" s="6"/>
      <c r="ET45" s="4"/>
      <c r="EU45" s="13"/>
      <c r="EV45" s="13"/>
      <c r="EW45" s="13"/>
      <c r="EX45" s="13"/>
      <c r="EY45" s="13"/>
      <c r="EZ45" s="13"/>
      <c r="FA45" s="13"/>
      <c r="FB45" s="13"/>
      <c r="FC45" s="13"/>
      <c r="FD45" s="6"/>
    </row>
    <row r="46" spans="1:181" ht="19.25" customHeight="1">
      <c r="A46" s="121"/>
      <c r="B46" s="65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60"/>
      <c r="Q46" s="33"/>
      <c r="R46" s="28"/>
      <c r="S46" s="79"/>
      <c r="T46" s="28"/>
      <c r="U46" s="31"/>
      <c r="V46" s="31"/>
      <c r="W46" s="31"/>
      <c r="X46" s="30"/>
      <c r="Y46" s="31"/>
      <c r="Z46" s="30"/>
      <c r="AA46" s="31"/>
      <c r="AB46" s="103"/>
      <c r="AC46" s="108"/>
      <c r="AJ46" s="108"/>
      <c r="AK46" s="79"/>
      <c r="AL46" s="28"/>
      <c r="AM46" s="31"/>
      <c r="AN46" s="31"/>
      <c r="AO46" s="31"/>
      <c r="AP46" s="30"/>
      <c r="AQ46" s="31"/>
      <c r="AR46" s="77"/>
      <c r="AS46" s="79"/>
      <c r="AT46" s="28"/>
      <c r="AU46" s="31"/>
      <c r="AV46" s="31"/>
      <c r="AW46" s="31"/>
      <c r="AX46" s="30"/>
      <c r="AY46" s="31"/>
      <c r="AZ46" s="80"/>
      <c r="BA46" s="28"/>
      <c r="BB46" s="75"/>
      <c r="BC46" s="78"/>
      <c r="BD46" s="78"/>
      <c r="BE46" s="78"/>
      <c r="BF46" s="53"/>
      <c r="BG46" s="53"/>
      <c r="BH46" s="53"/>
      <c r="BI46" s="53"/>
      <c r="BJ46" s="53"/>
      <c r="BK46" s="53"/>
      <c r="BL46" s="53"/>
      <c r="BM46" s="79"/>
      <c r="BN46" s="79"/>
      <c r="BO46" s="79"/>
      <c r="BP46" s="31"/>
      <c r="BQ46" s="31"/>
      <c r="BR46" s="53"/>
      <c r="BS46" s="31"/>
      <c r="BU46" s="39"/>
      <c r="BV46" s="39"/>
      <c r="BW46" s="30"/>
      <c r="BX46" s="31"/>
      <c r="BY46" s="31"/>
      <c r="BZ46" s="31"/>
      <c r="CA46" s="30"/>
      <c r="CB46" s="31"/>
      <c r="CC46" s="31"/>
      <c r="CD46" s="30"/>
      <c r="CE46" s="31"/>
      <c r="CF46" s="31"/>
      <c r="CG46" s="75"/>
      <c r="CI46" s="31"/>
      <c r="CJ46" s="31"/>
      <c r="CK46" s="31"/>
      <c r="CL46" s="30"/>
      <c r="CM46" s="31"/>
      <c r="CN46" s="30"/>
      <c r="CO46" s="31"/>
      <c r="CP46" s="30"/>
      <c r="CQ46" s="30"/>
      <c r="CR46" s="39"/>
      <c r="CS46" s="31"/>
      <c r="CU46" s="28"/>
      <c r="CV46" s="30"/>
      <c r="CW46" s="30"/>
      <c r="CX46" s="30"/>
      <c r="CY46" s="30"/>
      <c r="CZ46" s="30"/>
      <c r="DA46" s="30"/>
      <c r="DC46" s="31"/>
      <c r="DD46" s="31"/>
      <c r="DE46" s="31"/>
      <c r="DF46" s="30"/>
      <c r="DH46" s="28"/>
      <c r="DI46" s="30"/>
      <c r="DJ46" s="75"/>
      <c r="DK46" s="78"/>
      <c r="DL46" s="78"/>
      <c r="DM46" s="78"/>
      <c r="DN46" s="53"/>
      <c r="DO46" s="53"/>
      <c r="DP46" s="53"/>
      <c r="DQ46" s="53"/>
      <c r="DR46" s="31"/>
      <c r="DS46" s="31"/>
      <c r="DT46" s="31"/>
      <c r="DU46" s="78"/>
      <c r="DV46" s="30"/>
      <c r="DW46" s="13"/>
      <c r="DX46" s="13"/>
      <c r="DY46" s="13"/>
      <c r="DZ46" s="13"/>
      <c r="EA46" s="13"/>
      <c r="EB46" s="13"/>
      <c r="EC46" s="13"/>
      <c r="ED46" s="13"/>
      <c r="EE46" s="6"/>
      <c r="EF46" s="6"/>
      <c r="ET46" s="4"/>
      <c r="EU46" s="13"/>
      <c r="EV46" s="13"/>
      <c r="EW46" s="13"/>
      <c r="EX46" s="13"/>
      <c r="EY46" s="13"/>
      <c r="EZ46" s="13"/>
      <c r="FA46" s="13"/>
      <c r="FB46" s="13"/>
      <c r="FC46" s="13"/>
      <c r="FD46" s="6"/>
    </row>
    <row r="47" spans="1:181" ht="19.25" customHeight="1">
      <c r="A47" s="121"/>
      <c r="B47" s="65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60"/>
      <c r="Q47" s="33"/>
      <c r="R47" s="28"/>
      <c r="S47" s="33"/>
      <c r="T47" s="28"/>
      <c r="U47" s="31"/>
      <c r="V47" s="31"/>
      <c r="W47" s="31"/>
      <c r="X47" s="30"/>
      <c r="Y47" s="31"/>
      <c r="Z47" s="30"/>
      <c r="AA47" s="31"/>
      <c r="AB47" s="113"/>
      <c r="AC47" s="108"/>
      <c r="AE47" s="41"/>
      <c r="AF47" s="53"/>
      <c r="AG47" s="126"/>
      <c r="AJ47" s="127"/>
      <c r="AK47" s="33"/>
      <c r="AL47" s="28"/>
      <c r="AM47" s="31"/>
      <c r="AN47" s="31"/>
      <c r="AO47" s="31"/>
      <c r="AP47" s="30"/>
      <c r="AQ47" s="31"/>
      <c r="AR47" s="77"/>
      <c r="AS47" s="33"/>
      <c r="AT47" s="28"/>
      <c r="AU47" s="31"/>
      <c r="AV47" s="31"/>
      <c r="AW47" s="31"/>
      <c r="AX47" s="30"/>
      <c r="AY47" s="31"/>
      <c r="AZ47" s="80"/>
      <c r="BA47" s="28"/>
      <c r="BB47" s="75"/>
      <c r="BC47" s="78"/>
      <c r="BD47" s="78"/>
      <c r="BE47" s="78"/>
      <c r="BF47" s="53"/>
      <c r="BG47" s="53"/>
      <c r="BH47" s="53"/>
      <c r="BI47" s="53"/>
      <c r="BJ47" s="53"/>
      <c r="BK47" s="53"/>
      <c r="BL47" s="53"/>
      <c r="BM47" s="79"/>
      <c r="BN47" s="79"/>
      <c r="BO47" s="79"/>
      <c r="BP47" s="31"/>
      <c r="BQ47" s="31"/>
      <c r="BR47" s="53"/>
      <c r="BS47" s="31"/>
      <c r="BU47" s="39"/>
      <c r="BV47" s="39"/>
      <c r="BW47" s="30"/>
      <c r="BX47" s="31"/>
      <c r="BY47" s="31"/>
      <c r="BZ47" s="31"/>
      <c r="CA47" s="30"/>
      <c r="CB47" s="31"/>
      <c r="CC47" s="31"/>
      <c r="CD47" s="30"/>
      <c r="CE47" s="31"/>
      <c r="CF47" s="31"/>
      <c r="CG47" s="75"/>
      <c r="CI47" s="31"/>
      <c r="CJ47" s="31"/>
      <c r="CK47" s="31"/>
      <c r="CL47" s="30"/>
      <c r="CM47" s="31"/>
      <c r="CN47" s="30"/>
      <c r="CO47" s="31"/>
      <c r="CP47" s="30"/>
      <c r="CQ47" s="30"/>
      <c r="CR47" s="38"/>
      <c r="CS47" s="31"/>
      <c r="CU47" s="28"/>
      <c r="CV47" s="30"/>
      <c r="CW47" s="30"/>
      <c r="CX47" s="30"/>
      <c r="CY47" s="30"/>
      <c r="CZ47" s="30"/>
      <c r="DA47" s="30"/>
      <c r="DC47" s="31"/>
      <c r="DD47" s="31"/>
      <c r="DE47" s="31"/>
      <c r="DF47" s="30"/>
      <c r="DH47" s="28"/>
      <c r="DI47" s="30"/>
      <c r="DJ47" s="75"/>
      <c r="DK47" s="78"/>
      <c r="DL47" s="78"/>
      <c r="DM47" s="78"/>
      <c r="DN47" s="53"/>
      <c r="DO47" s="53"/>
      <c r="DP47" s="53"/>
      <c r="DQ47" s="53"/>
      <c r="DR47" s="38"/>
      <c r="DS47" s="31"/>
      <c r="DT47" s="31"/>
      <c r="DU47" s="78"/>
      <c r="DV47" s="30"/>
      <c r="DW47" s="13"/>
      <c r="DX47" s="13"/>
      <c r="DY47" s="13"/>
      <c r="DZ47" s="13"/>
      <c r="EA47" s="13"/>
      <c r="EB47" s="13"/>
      <c r="EC47" s="13"/>
      <c r="ED47" s="13"/>
      <c r="EE47" s="24"/>
      <c r="EF47" s="6"/>
      <c r="ET47" s="4"/>
      <c r="EU47" s="13"/>
      <c r="EV47" s="13"/>
      <c r="EW47" s="13"/>
      <c r="EX47" s="13"/>
      <c r="EY47" s="13"/>
      <c r="EZ47" s="13"/>
      <c r="FA47" s="13"/>
      <c r="FB47" s="13"/>
      <c r="FC47" s="13"/>
      <c r="FD47" s="6"/>
    </row>
    <row r="48" spans="1:181" ht="19.25" customHeight="1">
      <c r="A48" s="121"/>
      <c r="B48" s="65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60"/>
      <c r="Q48" s="81"/>
      <c r="R48" s="35"/>
      <c r="S48" s="33"/>
      <c r="T48" s="28"/>
      <c r="U48" s="31"/>
      <c r="V48" s="31"/>
      <c r="W48" s="31"/>
      <c r="X48" s="30"/>
      <c r="Y48" s="31"/>
      <c r="Z48" s="30"/>
      <c r="AA48" s="31"/>
      <c r="AB48" s="103"/>
      <c r="AC48" s="59"/>
      <c r="AD48" s="128"/>
      <c r="AE48" s="128"/>
      <c r="AF48" s="128"/>
      <c r="AG48" s="128"/>
      <c r="AH48" s="75"/>
      <c r="AI48" s="75"/>
      <c r="AJ48" s="75"/>
      <c r="AK48" s="33"/>
      <c r="AL48" s="28"/>
      <c r="AM48" s="31"/>
      <c r="AN48" s="31"/>
      <c r="AO48" s="31"/>
      <c r="AP48" s="30"/>
      <c r="AQ48" s="31"/>
      <c r="AR48" s="77"/>
      <c r="AS48" s="33"/>
      <c r="AT48" s="28"/>
      <c r="AU48" s="31"/>
      <c r="AV48" s="31"/>
      <c r="AW48" s="31"/>
      <c r="AX48" s="30"/>
      <c r="AY48" s="31"/>
      <c r="AZ48" s="80"/>
      <c r="BA48" s="28"/>
      <c r="BB48" s="75"/>
      <c r="BC48" s="78"/>
      <c r="BD48" s="78"/>
      <c r="BE48" s="78"/>
      <c r="BF48" s="53"/>
      <c r="BG48" s="53"/>
      <c r="BH48" s="53"/>
      <c r="BI48" s="53"/>
      <c r="BJ48" s="53"/>
      <c r="BK48" s="53"/>
      <c r="BL48" s="53"/>
      <c r="BM48" s="79"/>
      <c r="BN48" s="79"/>
      <c r="BO48" s="79"/>
      <c r="BP48" s="31"/>
      <c r="BQ48" s="31"/>
      <c r="BR48" s="53"/>
      <c r="BS48" s="31"/>
      <c r="BU48" s="39"/>
      <c r="BV48" s="39"/>
      <c r="BW48" s="30"/>
      <c r="BX48" s="31"/>
      <c r="BY48" s="31"/>
      <c r="BZ48" s="31"/>
      <c r="CA48" s="30"/>
      <c r="CB48" s="31"/>
      <c r="CC48" s="31"/>
      <c r="CD48" s="30"/>
      <c r="CE48" s="31"/>
      <c r="CF48" s="31"/>
      <c r="CG48" s="75"/>
      <c r="CI48" s="31"/>
      <c r="CJ48" s="31"/>
      <c r="CK48" s="31"/>
      <c r="CL48" s="30"/>
      <c r="CM48" s="31"/>
      <c r="CN48" s="30"/>
      <c r="CO48" s="31"/>
      <c r="CP48" s="30"/>
      <c r="CQ48" s="30"/>
      <c r="CR48" s="53"/>
      <c r="CS48" s="31"/>
      <c r="CU48" s="28"/>
      <c r="CV48" s="30"/>
      <c r="CW48" s="30"/>
      <c r="CX48" s="30"/>
      <c r="CY48" s="30"/>
      <c r="CZ48" s="30"/>
      <c r="DA48" s="30"/>
      <c r="DB48" s="30"/>
      <c r="DC48" s="31"/>
      <c r="DD48" s="31"/>
      <c r="DE48" s="39"/>
      <c r="DF48" s="30"/>
      <c r="DH48" s="28"/>
      <c r="DI48" s="30"/>
      <c r="DJ48" s="75"/>
      <c r="DK48" s="78"/>
      <c r="DL48" s="78"/>
      <c r="DM48" s="78"/>
      <c r="DN48" s="53"/>
      <c r="DO48" s="53"/>
      <c r="DP48" s="53"/>
      <c r="DQ48" s="53"/>
      <c r="DR48" s="31"/>
      <c r="DS48" s="31"/>
      <c r="DT48" s="31"/>
      <c r="DU48" s="78"/>
      <c r="DV48" s="30"/>
      <c r="DW48" s="13"/>
      <c r="DX48" s="13"/>
      <c r="DY48" s="13"/>
      <c r="DZ48" s="13"/>
      <c r="EA48" s="13"/>
      <c r="EB48" s="13"/>
      <c r="EC48" s="13"/>
      <c r="ED48" s="13"/>
      <c r="EE48" s="6"/>
      <c r="EF48" s="6"/>
      <c r="ET48" s="4"/>
      <c r="EU48" s="13"/>
      <c r="EV48" s="13"/>
      <c r="EW48" s="13"/>
      <c r="EX48" s="13"/>
      <c r="EY48" s="13"/>
      <c r="EZ48" s="13"/>
      <c r="FA48" s="13"/>
      <c r="FB48" s="13"/>
      <c r="FC48" s="13"/>
      <c r="FD48" s="6"/>
    </row>
    <row r="49" spans="1:160" ht="19.25" customHeight="1">
      <c r="A49" s="121"/>
      <c r="B49" s="65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60"/>
      <c r="Q49" s="120"/>
      <c r="R49" s="28"/>
      <c r="S49" s="91"/>
      <c r="T49" s="28"/>
      <c r="U49" s="31"/>
      <c r="V49" s="31"/>
      <c r="W49" s="31"/>
      <c r="X49" s="30"/>
      <c r="Y49" s="31"/>
      <c r="Z49" s="30"/>
      <c r="AA49" s="31"/>
      <c r="AB49" s="103"/>
      <c r="AK49" s="91"/>
      <c r="AL49" s="28"/>
      <c r="AM49" s="31"/>
      <c r="AN49" s="31"/>
      <c r="AO49" s="31"/>
      <c r="AP49" s="30"/>
      <c r="AQ49" s="31"/>
      <c r="AR49" s="77"/>
      <c r="AS49" s="91"/>
      <c r="AT49" s="28"/>
      <c r="AU49" s="31"/>
      <c r="AV49" s="31"/>
      <c r="AW49" s="31"/>
      <c r="AX49" s="30"/>
      <c r="AY49" s="31"/>
      <c r="AZ49" s="80"/>
      <c r="BA49" s="28"/>
      <c r="BB49" s="75"/>
      <c r="BC49" s="78"/>
      <c r="BD49" s="78"/>
      <c r="BE49" s="78"/>
      <c r="BF49" s="53"/>
      <c r="BG49" s="53"/>
      <c r="BH49" s="53"/>
      <c r="BI49" s="53"/>
      <c r="BJ49" s="53"/>
      <c r="BK49" s="53"/>
      <c r="BL49" s="53"/>
      <c r="BM49" s="79"/>
      <c r="BN49" s="79"/>
      <c r="BO49" s="79"/>
      <c r="BP49" s="31"/>
      <c r="BQ49" s="31"/>
      <c r="BR49" s="53"/>
      <c r="BS49" s="31"/>
      <c r="BU49" s="39"/>
      <c r="BV49" s="39"/>
      <c r="BW49" s="30"/>
      <c r="BX49" s="31"/>
      <c r="BY49" s="31"/>
      <c r="BZ49" s="31"/>
      <c r="CA49" s="30"/>
      <c r="CB49" s="31"/>
      <c r="CC49" s="31"/>
      <c r="CD49" s="30"/>
      <c r="CE49" s="31"/>
      <c r="CF49" s="31"/>
      <c r="CG49" s="75"/>
      <c r="CI49" s="31"/>
      <c r="CJ49" s="31"/>
      <c r="CK49" s="31"/>
      <c r="CL49" s="30"/>
      <c r="CM49" s="31"/>
      <c r="CN49" s="30"/>
      <c r="CO49" s="31"/>
      <c r="CP49" s="30"/>
      <c r="CQ49" s="30"/>
      <c r="CR49" s="38"/>
      <c r="CS49" s="31"/>
      <c r="CU49" s="28"/>
      <c r="CV49" s="30"/>
      <c r="CW49" s="30"/>
      <c r="CX49" s="30"/>
      <c r="CY49" s="30"/>
      <c r="CZ49" s="30"/>
      <c r="DA49" s="30"/>
      <c r="DB49" s="30"/>
      <c r="DC49" s="31"/>
      <c r="DD49" s="31"/>
      <c r="DE49" s="31"/>
      <c r="DF49" s="30"/>
      <c r="DH49" s="28"/>
      <c r="DI49" s="30"/>
      <c r="DJ49" s="75"/>
      <c r="DK49" s="78"/>
      <c r="DL49" s="78"/>
      <c r="DM49" s="78"/>
      <c r="DN49" s="53"/>
      <c r="DO49" s="53"/>
      <c r="DP49" s="53"/>
      <c r="DQ49" s="53"/>
      <c r="DR49" s="31"/>
      <c r="DS49" s="31"/>
      <c r="DT49" s="31"/>
      <c r="DU49" s="78"/>
      <c r="DV49" s="30"/>
      <c r="DW49" s="13"/>
      <c r="DX49" s="13"/>
      <c r="DY49" s="13"/>
      <c r="DZ49" s="13"/>
      <c r="EA49" s="13"/>
      <c r="EB49" s="13"/>
      <c r="EC49" s="13"/>
      <c r="ED49" s="13"/>
      <c r="EE49" s="6"/>
      <c r="EF49" s="6"/>
      <c r="ET49" s="4"/>
      <c r="EU49" s="13"/>
      <c r="EV49" s="13"/>
      <c r="EW49" s="13"/>
      <c r="EX49" s="13"/>
      <c r="EY49" s="13"/>
      <c r="EZ49" s="13"/>
      <c r="FA49" s="13"/>
      <c r="FB49" s="13"/>
      <c r="FC49" s="13"/>
      <c r="FD49" s="6"/>
    </row>
    <row r="50" spans="1:160" ht="19.25" customHeight="1">
      <c r="A50" s="164"/>
      <c r="B50" s="65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60"/>
      <c r="Q50" s="120"/>
      <c r="R50" s="28"/>
      <c r="S50" s="79"/>
      <c r="T50" s="28"/>
      <c r="U50" s="31"/>
      <c r="V50" s="31"/>
      <c r="W50" s="31"/>
      <c r="X50" s="30"/>
      <c r="Y50" s="31"/>
      <c r="Z50" s="30"/>
      <c r="AA50" s="31"/>
      <c r="AB50" s="103"/>
      <c r="AI50" s="63"/>
      <c r="AJ50" s="63"/>
      <c r="AK50" s="79"/>
      <c r="AL50" s="28"/>
      <c r="AM50" s="31"/>
      <c r="AN50" s="31"/>
      <c r="AO50" s="31"/>
      <c r="AP50" s="30"/>
      <c r="AQ50" s="31"/>
      <c r="AR50" s="77"/>
      <c r="AS50" s="79"/>
      <c r="AT50" s="28"/>
      <c r="AU50" s="31"/>
      <c r="AV50" s="31"/>
      <c r="AW50" s="31"/>
      <c r="AX50" s="30"/>
      <c r="AY50" s="31"/>
      <c r="AZ50" s="80"/>
      <c r="BA50" s="70"/>
      <c r="BB50" s="75"/>
      <c r="BC50" s="78"/>
      <c r="BD50" s="78"/>
      <c r="BE50" s="78"/>
      <c r="BF50" s="53"/>
      <c r="BG50" s="53"/>
      <c r="BH50" s="53"/>
      <c r="BI50" s="53"/>
      <c r="BJ50" s="53"/>
      <c r="BK50" s="53"/>
      <c r="BL50" s="53"/>
      <c r="BM50" s="79"/>
      <c r="BN50" s="79"/>
      <c r="BO50" s="79"/>
      <c r="BP50" s="39"/>
      <c r="BQ50" s="39"/>
      <c r="BR50" s="53"/>
      <c r="BS50" s="31"/>
      <c r="BU50" s="39"/>
      <c r="BV50" s="39"/>
      <c r="BW50" s="30"/>
      <c r="BX50" s="31"/>
      <c r="BY50" s="31"/>
      <c r="BZ50" s="31"/>
      <c r="CA50" s="30"/>
      <c r="CB50" s="31"/>
      <c r="CC50" s="31"/>
      <c r="CD50" s="30"/>
      <c r="CE50" s="39"/>
      <c r="CF50" s="31"/>
      <c r="CG50" s="75"/>
      <c r="CI50" s="31"/>
      <c r="CJ50" s="31"/>
      <c r="CK50" s="31"/>
      <c r="CL50" s="30"/>
      <c r="CM50" s="31"/>
      <c r="CN50" s="30"/>
      <c r="CO50" s="31"/>
      <c r="CP50" s="30"/>
      <c r="CQ50" s="30"/>
      <c r="CR50" s="31"/>
      <c r="CS50" s="31"/>
      <c r="CU50" s="28"/>
      <c r="CV50" s="30"/>
      <c r="CW50" s="30"/>
      <c r="CX50" s="30"/>
      <c r="CY50" s="30"/>
      <c r="CZ50" s="30"/>
      <c r="DA50" s="30"/>
      <c r="DC50" s="31"/>
      <c r="DD50" s="129"/>
      <c r="DE50" s="130"/>
      <c r="DF50" s="99"/>
      <c r="DH50" s="28"/>
      <c r="DI50" s="30"/>
      <c r="DJ50" s="75"/>
      <c r="DK50" s="78"/>
      <c r="DL50" s="78"/>
      <c r="DM50" s="78"/>
      <c r="DN50" s="53"/>
      <c r="DO50" s="53"/>
      <c r="DP50" s="53"/>
      <c r="DQ50" s="53"/>
      <c r="DR50" s="31"/>
      <c r="DS50" s="31"/>
      <c r="DT50" s="31"/>
      <c r="DU50" s="78"/>
      <c r="DV50" s="30"/>
      <c r="DW50" s="13"/>
      <c r="DX50" s="13"/>
      <c r="DY50" s="13"/>
      <c r="DZ50" s="13"/>
      <c r="EA50" s="13"/>
      <c r="EB50" s="13"/>
      <c r="EC50" s="13"/>
      <c r="ED50" s="13"/>
      <c r="EE50" s="6"/>
      <c r="EF50" s="6"/>
      <c r="ET50" s="4"/>
      <c r="EU50" s="13"/>
      <c r="EV50" s="13"/>
      <c r="EW50" s="13"/>
      <c r="EX50" s="13"/>
      <c r="EY50" s="13"/>
      <c r="EZ50" s="13"/>
      <c r="FA50" s="13"/>
      <c r="FB50" s="13"/>
      <c r="FC50" s="13"/>
      <c r="FD50" s="15"/>
    </row>
    <row r="51" spans="1:160" ht="19.25" customHeight="1">
      <c r="A51" s="165"/>
      <c r="B51" s="65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60"/>
      <c r="Q51" s="72"/>
      <c r="R51" s="28"/>
      <c r="S51" s="79"/>
      <c r="T51" s="28"/>
      <c r="U51" s="31"/>
      <c r="V51" s="31"/>
      <c r="W51" s="31"/>
      <c r="X51" s="30"/>
      <c r="Y51" s="31"/>
      <c r="Z51" s="30"/>
      <c r="AA51" s="31"/>
      <c r="AB51" s="103"/>
      <c r="AC51" s="43"/>
      <c r="AD51" s="82"/>
      <c r="AE51" s="33"/>
      <c r="AF51" s="33"/>
      <c r="AG51" s="33"/>
      <c r="AH51" s="33"/>
      <c r="AI51" s="58"/>
      <c r="AJ51" s="79"/>
      <c r="AK51" s="79"/>
      <c r="AL51" s="28"/>
      <c r="AM51" s="31"/>
      <c r="AN51" s="31"/>
      <c r="AO51" s="31"/>
      <c r="AP51" s="30"/>
      <c r="AQ51" s="31"/>
      <c r="AR51" s="77"/>
      <c r="AS51" s="79"/>
      <c r="AT51" s="28"/>
      <c r="AU51" s="31"/>
      <c r="AV51" s="31"/>
      <c r="AW51" s="31"/>
      <c r="AX51" s="30"/>
      <c r="AY51" s="31"/>
      <c r="AZ51" s="80"/>
      <c r="BA51" s="28"/>
      <c r="BB51" s="75"/>
      <c r="BC51" s="78"/>
      <c r="BD51" s="78"/>
      <c r="BE51" s="78"/>
      <c r="BF51" s="53"/>
      <c r="BG51" s="53"/>
      <c r="BH51" s="53"/>
      <c r="BI51" s="53"/>
      <c r="BJ51" s="53"/>
      <c r="BK51" s="53"/>
      <c r="BL51" s="53"/>
      <c r="BM51" s="79"/>
      <c r="BN51" s="79"/>
      <c r="BO51" s="79"/>
      <c r="BP51" s="31"/>
      <c r="BQ51" s="31"/>
      <c r="BR51" s="53"/>
      <c r="BS51" s="31"/>
      <c r="BU51" s="39"/>
      <c r="BV51" s="39"/>
      <c r="BW51" s="30"/>
      <c r="BX51" s="31"/>
      <c r="BY51" s="31"/>
      <c r="BZ51" s="31"/>
      <c r="CA51" s="30"/>
      <c r="CB51" s="31"/>
      <c r="CC51" s="31"/>
      <c r="CD51" s="30"/>
      <c r="CE51" s="31"/>
      <c r="CF51" s="31"/>
      <c r="CG51" s="75"/>
      <c r="CI51" s="31"/>
      <c r="CJ51" s="31"/>
      <c r="CK51" s="31"/>
      <c r="CL51" s="30"/>
      <c r="CM51" s="31"/>
      <c r="CN51" s="30"/>
      <c r="CO51" s="31"/>
      <c r="CP51" s="30"/>
      <c r="CQ51" s="30"/>
      <c r="CR51" s="38"/>
      <c r="CS51" s="31"/>
      <c r="DB51" s="30"/>
      <c r="DC51" s="31"/>
      <c r="DD51" s="31"/>
      <c r="DE51" s="31"/>
      <c r="DF51" s="30"/>
      <c r="DJ51" s="75"/>
      <c r="DK51" s="78"/>
      <c r="DL51" s="78"/>
      <c r="DM51" s="78"/>
      <c r="DN51" s="53"/>
      <c r="DO51" s="53"/>
      <c r="DP51" s="53"/>
      <c r="DQ51" s="53"/>
      <c r="DR51" s="31"/>
      <c r="DS51" s="31"/>
      <c r="DT51" s="31"/>
      <c r="DU51" s="78"/>
      <c r="ET51" s="4"/>
      <c r="EU51" s="13"/>
      <c r="EV51" s="13"/>
      <c r="EW51" s="13"/>
      <c r="EX51" s="13"/>
      <c r="EY51" s="13"/>
      <c r="EZ51" s="13"/>
      <c r="FA51" s="13"/>
      <c r="FB51" s="13"/>
      <c r="FC51" s="13"/>
      <c r="FD51" s="6"/>
    </row>
    <row r="52" spans="1:160" ht="19.25" customHeight="1">
      <c r="A52" s="165"/>
      <c r="B52" s="65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60"/>
      <c r="Q52" s="33"/>
      <c r="R52" s="28"/>
      <c r="S52" s="79"/>
      <c r="T52" s="28"/>
      <c r="U52" s="31"/>
      <c r="V52" s="31"/>
      <c r="W52" s="31"/>
      <c r="X52" s="30"/>
      <c r="Y52" s="31"/>
      <c r="Z52" s="30"/>
      <c r="AA52" s="31"/>
      <c r="AB52" s="103"/>
      <c r="AC52" s="58"/>
      <c r="AD52" s="82"/>
      <c r="AE52" s="82"/>
      <c r="AF52" s="82"/>
      <c r="AG52" s="82"/>
      <c r="AH52" s="82"/>
      <c r="AI52" s="82"/>
      <c r="AJ52" s="82"/>
      <c r="AK52" s="79"/>
      <c r="AL52" s="28"/>
      <c r="AM52" s="31"/>
      <c r="AN52" s="31"/>
      <c r="AO52" s="31"/>
      <c r="AP52" s="30"/>
      <c r="AQ52" s="31"/>
      <c r="AR52" s="77"/>
      <c r="AS52" s="79"/>
      <c r="AT52" s="28"/>
      <c r="AU52" s="31"/>
      <c r="AV52" s="31"/>
      <c r="AW52" s="31"/>
      <c r="AX52" s="30"/>
      <c r="AY52" s="31"/>
      <c r="AZ52" s="80"/>
      <c r="BA52" s="28"/>
      <c r="BB52" s="75"/>
      <c r="BC52" s="78"/>
      <c r="BD52" s="78"/>
      <c r="BE52" s="78"/>
      <c r="BF52" s="53"/>
      <c r="BG52" s="53"/>
      <c r="BH52" s="53"/>
      <c r="BI52" s="53"/>
      <c r="BJ52" s="53"/>
      <c r="BK52" s="53"/>
      <c r="BL52" s="53"/>
      <c r="BM52" s="79"/>
      <c r="BN52" s="79"/>
      <c r="BO52" s="79"/>
      <c r="BP52" s="38"/>
      <c r="BQ52" s="38"/>
      <c r="BR52" s="53"/>
      <c r="BS52" s="31"/>
      <c r="BU52" s="39"/>
      <c r="BV52" s="39"/>
      <c r="BW52" s="30"/>
      <c r="BX52" s="31"/>
      <c r="BY52" s="31"/>
      <c r="BZ52" s="31"/>
      <c r="CB52" s="31"/>
      <c r="CC52" s="31"/>
      <c r="CD52" s="131"/>
      <c r="CE52" s="130"/>
      <c r="CF52" s="31"/>
      <c r="CG52" s="75"/>
      <c r="CI52" s="31"/>
      <c r="CJ52" s="102"/>
      <c r="CK52" s="31"/>
      <c r="CL52" s="30"/>
      <c r="CM52" s="31"/>
      <c r="CN52" s="30"/>
      <c r="CO52" s="31"/>
      <c r="CQ52" s="131"/>
      <c r="CR52" s="130"/>
      <c r="CS52" s="130"/>
      <c r="CV52" s="30"/>
      <c r="CW52" s="30"/>
      <c r="CX52" s="30"/>
      <c r="DB52" s="30"/>
      <c r="DC52" s="31"/>
      <c r="DD52" s="31"/>
      <c r="DE52" s="31"/>
      <c r="DF52" s="30"/>
      <c r="DI52" s="30"/>
      <c r="DJ52" s="75"/>
      <c r="DK52" s="78"/>
      <c r="DL52" s="78"/>
      <c r="DM52" s="78"/>
      <c r="DN52" s="53"/>
      <c r="DO52" s="53"/>
      <c r="DP52" s="53"/>
      <c r="DQ52" s="53"/>
      <c r="DR52" s="130"/>
      <c r="DS52" s="130"/>
      <c r="DT52" s="31"/>
      <c r="DU52" s="78"/>
      <c r="DV52" s="60"/>
      <c r="DW52" s="13"/>
      <c r="DX52" s="13"/>
      <c r="ED52" s="20"/>
      <c r="EE52" s="21"/>
      <c r="EF52" s="21"/>
      <c r="ET52" s="4"/>
      <c r="EU52" s="13"/>
      <c r="EV52" s="13"/>
      <c r="EW52" s="13"/>
      <c r="EX52" s="13"/>
      <c r="EY52" s="13"/>
      <c r="EZ52" s="13"/>
      <c r="FA52" s="13"/>
      <c r="FB52" s="13"/>
      <c r="FC52" s="13"/>
      <c r="FD52" s="24"/>
    </row>
    <row r="53" spans="1:160" ht="19.25" customHeight="1">
      <c r="A53" s="165"/>
      <c r="B53" s="65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60"/>
      <c r="Q53" s="68"/>
      <c r="R53" s="28"/>
      <c r="S53" s="60"/>
      <c r="T53" s="28"/>
      <c r="U53" s="31"/>
      <c r="V53" s="31"/>
      <c r="W53" s="31"/>
      <c r="X53" s="30"/>
      <c r="Y53" s="31"/>
      <c r="Z53" s="30"/>
      <c r="AA53" s="31"/>
      <c r="AB53" s="103"/>
      <c r="AC53" s="84"/>
      <c r="AD53" s="71"/>
      <c r="AE53" s="71"/>
      <c r="AF53" s="71"/>
      <c r="AG53" s="71"/>
      <c r="AH53" s="71"/>
      <c r="AI53" s="71"/>
      <c r="AJ53" s="71"/>
      <c r="AK53" s="60"/>
      <c r="AL53" s="28"/>
      <c r="AM53" s="31"/>
      <c r="AN53" s="31"/>
      <c r="AO53" s="31"/>
      <c r="AP53" s="30"/>
      <c r="AQ53" s="31"/>
      <c r="AR53" s="77"/>
      <c r="AS53" s="60"/>
      <c r="AT53" s="28"/>
      <c r="AU53" s="31"/>
      <c r="AV53" s="31"/>
      <c r="AW53" s="31"/>
      <c r="AX53" s="30"/>
      <c r="AY53" s="31"/>
      <c r="AZ53" s="80"/>
      <c r="BA53" s="28"/>
      <c r="BB53" s="75"/>
      <c r="BC53" s="78"/>
      <c r="BD53" s="78"/>
      <c r="BE53" s="78"/>
      <c r="BF53" s="53"/>
      <c r="BG53" s="53"/>
      <c r="BH53" s="53"/>
      <c r="BI53" s="53"/>
      <c r="BJ53" s="53"/>
      <c r="BK53" s="53"/>
      <c r="BL53" s="53"/>
      <c r="BM53" s="79"/>
      <c r="BN53" s="79"/>
      <c r="BO53" s="79"/>
      <c r="BP53" s="31"/>
      <c r="BQ53" s="31"/>
      <c r="BR53" s="53"/>
      <c r="BS53" s="31"/>
      <c r="BU53" s="39"/>
      <c r="BV53" s="39"/>
      <c r="BW53" s="30"/>
      <c r="BX53" s="31"/>
      <c r="BY53" s="31"/>
      <c r="BZ53" s="31"/>
      <c r="CB53" s="31"/>
      <c r="CC53" s="31"/>
      <c r="CF53" s="31"/>
      <c r="CG53" s="75"/>
      <c r="CI53" s="31"/>
      <c r="CJ53" s="31"/>
      <c r="CK53" s="31"/>
      <c r="CL53" s="30"/>
      <c r="CM53" s="31"/>
      <c r="CN53" s="30"/>
      <c r="CO53" s="31"/>
      <c r="CV53" s="30"/>
      <c r="CW53" s="30"/>
      <c r="CX53" s="60"/>
      <c r="DC53" s="31"/>
      <c r="DD53" s="31"/>
      <c r="DE53" s="31"/>
      <c r="DF53" s="30"/>
      <c r="DI53" s="30"/>
      <c r="DJ53" s="75"/>
      <c r="DK53" s="78"/>
      <c r="DL53" s="78"/>
      <c r="DM53" s="78"/>
      <c r="DN53" s="53"/>
      <c r="DO53" s="53"/>
      <c r="DP53" s="53"/>
      <c r="DQ53" s="53"/>
      <c r="DT53" s="31"/>
      <c r="DU53" s="78"/>
      <c r="DV53" s="30"/>
      <c r="DW53" s="13"/>
      <c r="DX53" s="13"/>
      <c r="ET53" s="4"/>
      <c r="EU53" s="13"/>
      <c r="EV53" s="13"/>
      <c r="EW53" s="13"/>
      <c r="EX53" s="13"/>
      <c r="EY53" s="13"/>
      <c r="EZ53" s="13"/>
      <c r="FA53" s="13"/>
      <c r="FB53" s="13"/>
      <c r="FC53" s="13"/>
      <c r="FD53" s="6"/>
    </row>
    <row r="54" spans="1:160" ht="19.25" customHeight="1">
      <c r="A54" s="165"/>
      <c r="B54" s="65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60"/>
      <c r="R54" s="28"/>
      <c r="S54" s="79"/>
      <c r="T54" s="28"/>
      <c r="U54" s="31"/>
      <c r="V54" s="31"/>
      <c r="W54" s="31"/>
      <c r="X54" s="30"/>
      <c r="Y54" s="31"/>
      <c r="Z54" s="30"/>
      <c r="AA54" s="31"/>
      <c r="AB54" s="103"/>
      <c r="AC54" s="84"/>
      <c r="AD54" s="71"/>
      <c r="AE54" s="71"/>
      <c r="AF54" s="71"/>
      <c r="AG54" s="71"/>
      <c r="AH54" s="71"/>
      <c r="AI54" s="71"/>
      <c r="AJ54" s="71"/>
      <c r="AK54" s="79"/>
      <c r="AL54" s="28"/>
      <c r="AM54" s="31"/>
      <c r="AN54" s="31"/>
      <c r="AO54" s="31"/>
      <c r="AP54" s="30"/>
      <c r="AQ54" s="31"/>
      <c r="AR54" s="77"/>
      <c r="AS54" s="79"/>
      <c r="AT54" s="28"/>
      <c r="AU54" s="31"/>
      <c r="AV54" s="31"/>
      <c r="AW54" s="31"/>
      <c r="AX54" s="30"/>
      <c r="AY54" s="31"/>
      <c r="AZ54" s="80"/>
      <c r="BA54" s="28"/>
      <c r="BB54" s="75"/>
      <c r="BC54" s="78"/>
      <c r="BD54" s="78"/>
      <c r="BE54" s="78"/>
      <c r="BF54" s="53"/>
      <c r="BG54" s="53"/>
      <c r="BH54" s="53"/>
      <c r="BI54" s="53"/>
      <c r="BJ54" s="53"/>
      <c r="BK54" s="53"/>
      <c r="BL54" s="53"/>
      <c r="BM54" s="79"/>
      <c r="BN54" s="79"/>
      <c r="BO54" s="79"/>
      <c r="BP54" s="31"/>
      <c r="BQ54" s="31"/>
      <c r="BR54" s="53"/>
      <c r="BS54" s="31"/>
      <c r="BU54" s="39"/>
      <c r="BV54" s="39"/>
      <c r="BX54" s="31"/>
      <c r="BY54" s="31"/>
      <c r="BZ54" s="31"/>
      <c r="CB54" s="31"/>
      <c r="CC54" s="31"/>
      <c r="CF54" s="31"/>
      <c r="CG54" s="75"/>
      <c r="CI54" s="31"/>
      <c r="CJ54" s="31"/>
      <c r="CK54" s="31"/>
      <c r="CL54" s="30"/>
      <c r="CM54" s="31"/>
      <c r="CN54" s="30"/>
      <c r="CO54" s="31"/>
      <c r="DB54" s="30"/>
      <c r="DC54" s="31"/>
      <c r="DD54" s="31"/>
      <c r="DE54" s="31"/>
      <c r="DF54" s="30"/>
      <c r="DJ54" s="75"/>
      <c r="DK54" s="78"/>
      <c r="DL54" s="78"/>
      <c r="DM54" s="78"/>
      <c r="DN54" s="53"/>
      <c r="DO54" s="53"/>
      <c r="DP54" s="53"/>
      <c r="DQ54" s="53"/>
      <c r="DT54" s="31"/>
      <c r="DU54" s="78"/>
      <c r="ET54" s="4"/>
      <c r="EU54" s="13"/>
      <c r="EV54" s="13"/>
      <c r="EW54" s="13"/>
      <c r="EX54" s="13"/>
      <c r="EY54" s="13"/>
      <c r="EZ54" s="13"/>
      <c r="FA54" s="13"/>
      <c r="FB54" s="13"/>
      <c r="FC54" s="13"/>
      <c r="FD54" s="6"/>
    </row>
    <row r="55" spans="1:160" ht="19.25" customHeight="1">
      <c r="A55" s="165"/>
      <c r="B55" s="65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60"/>
      <c r="Q55" s="33"/>
      <c r="R55" s="28"/>
      <c r="S55" s="79"/>
      <c r="T55" s="28"/>
      <c r="U55" s="31"/>
      <c r="V55" s="31"/>
      <c r="W55" s="31"/>
      <c r="X55" s="30"/>
      <c r="Y55" s="31"/>
      <c r="Z55" s="30"/>
      <c r="AA55" s="31"/>
      <c r="AB55" s="103"/>
      <c r="AC55" s="84"/>
      <c r="AD55" s="71"/>
      <c r="AE55" s="71"/>
      <c r="AF55" s="71"/>
      <c r="AG55" s="71"/>
      <c r="AH55" s="71"/>
      <c r="AI55" s="87"/>
      <c r="AJ55" s="71"/>
      <c r="AK55" s="79"/>
      <c r="AL55" s="28"/>
      <c r="AM55" s="31"/>
      <c r="AN55" s="31"/>
      <c r="AO55" s="31"/>
      <c r="AP55" s="30"/>
      <c r="AQ55" s="31"/>
      <c r="AR55" s="77"/>
      <c r="AS55" s="79"/>
      <c r="AT55" s="28"/>
      <c r="AU55" s="31"/>
      <c r="AV55" s="31"/>
      <c r="AW55" s="31"/>
      <c r="AX55" s="30"/>
      <c r="AY55" s="31"/>
      <c r="AZ55" s="80"/>
      <c r="BA55" s="28"/>
      <c r="BB55" s="75"/>
      <c r="BC55" s="78"/>
      <c r="BD55" s="78"/>
      <c r="BE55" s="78"/>
      <c r="BF55" s="53"/>
      <c r="BG55" s="53"/>
      <c r="BH55" s="53"/>
      <c r="BI55" s="53"/>
      <c r="BJ55" s="53"/>
      <c r="BK55" s="53"/>
      <c r="BL55" s="53"/>
      <c r="BM55" s="79"/>
      <c r="BN55" s="79"/>
      <c r="BO55" s="79"/>
      <c r="BP55" s="31"/>
      <c r="BQ55" s="31"/>
      <c r="BR55" s="53"/>
      <c r="BS55" s="31"/>
      <c r="BU55" s="39"/>
      <c r="BV55" s="39"/>
      <c r="BX55" s="31"/>
      <c r="BY55" s="31"/>
      <c r="BZ55" s="31"/>
      <c r="CB55" s="31"/>
      <c r="CC55" s="31"/>
      <c r="CF55" s="31"/>
      <c r="CG55" s="75"/>
      <c r="CI55" s="31"/>
      <c r="CJ55" s="31"/>
      <c r="CK55" s="31"/>
      <c r="CL55" s="30"/>
      <c r="CM55" s="31"/>
      <c r="CN55" s="30"/>
      <c r="CO55" s="31"/>
      <c r="DC55" s="31"/>
      <c r="DD55" s="31"/>
      <c r="DE55" s="31"/>
      <c r="DF55" s="30"/>
      <c r="DJ55" s="75"/>
      <c r="DK55" s="78"/>
      <c r="DL55" s="78"/>
      <c r="DM55" s="78"/>
      <c r="DN55" s="53"/>
      <c r="DO55" s="53"/>
      <c r="DP55" s="53"/>
      <c r="DQ55" s="53"/>
      <c r="DT55" s="31"/>
      <c r="DU55" s="78"/>
      <c r="ET55" s="4"/>
      <c r="EU55" s="13"/>
      <c r="EV55" s="13"/>
      <c r="EW55" s="13"/>
      <c r="EX55" s="13"/>
      <c r="EY55" s="13"/>
      <c r="EZ55" s="13"/>
      <c r="FA55" s="13"/>
      <c r="FB55" s="13"/>
      <c r="FC55" s="13"/>
      <c r="FD55" s="6"/>
    </row>
    <row r="56" spans="1:160" ht="19.25" customHeight="1">
      <c r="A56" s="165"/>
      <c r="B56" s="65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60"/>
      <c r="Q56" s="33"/>
      <c r="R56" s="28"/>
      <c r="S56" s="91"/>
      <c r="T56" s="28"/>
      <c r="U56" s="31"/>
      <c r="V56" s="31"/>
      <c r="W56" s="31"/>
      <c r="X56" s="30"/>
      <c r="Y56" s="31"/>
      <c r="Z56" s="30"/>
      <c r="AA56" s="31"/>
      <c r="AB56" s="103"/>
      <c r="AC56" s="84"/>
      <c r="AD56" s="71"/>
      <c r="AE56" s="71"/>
      <c r="AF56" s="71"/>
      <c r="AG56" s="71"/>
      <c r="AH56" s="71"/>
      <c r="AI56" s="87"/>
      <c r="AJ56" s="71"/>
      <c r="AK56" s="91"/>
      <c r="AL56" s="28"/>
      <c r="AM56" s="31"/>
      <c r="AN56" s="31"/>
      <c r="AO56" s="31"/>
      <c r="AP56" s="30"/>
      <c r="AQ56" s="31"/>
      <c r="AR56" s="77"/>
      <c r="AS56" s="91"/>
      <c r="AT56" s="28"/>
      <c r="AU56" s="31"/>
      <c r="AV56" s="31"/>
      <c r="AW56" s="31"/>
      <c r="AX56" s="30"/>
      <c r="AY56" s="31"/>
      <c r="AZ56" s="80"/>
      <c r="BA56" s="28"/>
      <c r="BB56" s="75"/>
      <c r="BC56" s="78"/>
      <c r="BD56" s="78"/>
      <c r="BE56" s="78"/>
      <c r="BF56" s="53"/>
      <c r="BG56" s="53"/>
      <c r="BH56" s="53"/>
      <c r="BI56" s="53"/>
      <c r="BJ56" s="53"/>
      <c r="BK56" s="53"/>
      <c r="BL56" s="53"/>
      <c r="BM56" s="79"/>
      <c r="BN56" s="79"/>
      <c r="BO56" s="79"/>
      <c r="BP56" s="31"/>
      <c r="BQ56" s="31"/>
      <c r="BR56" s="53"/>
      <c r="BS56" s="31"/>
      <c r="BU56" s="39"/>
      <c r="BV56" s="39"/>
      <c r="BX56" s="31"/>
      <c r="BY56" s="31"/>
      <c r="BZ56" s="31"/>
      <c r="CB56" s="31"/>
      <c r="CC56" s="31"/>
      <c r="CF56" s="31"/>
      <c r="CG56" s="75"/>
      <c r="CI56" s="31"/>
      <c r="CJ56" s="31"/>
      <c r="CK56" s="31"/>
      <c r="CL56" s="30"/>
      <c r="CM56" s="31"/>
      <c r="CN56" s="30"/>
      <c r="CO56" s="31"/>
      <c r="DB56" s="30"/>
      <c r="DC56" s="31"/>
      <c r="DD56" s="31"/>
      <c r="DE56" s="31"/>
      <c r="DF56" s="30"/>
      <c r="DJ56" s="75"/>
      <c r="DK56" s="78"/>
      <c r="DL56" s="78"/>
      <c r="DM56" s="78"/>
      <c r="DN56" s="53"/>
      <c r="DO56" s="53"/>
      <c r="DP56" s="53"/>
      <c r="DQ56" s="53"/>
      <c r="DT56" s="31"/>
      <c r="DU56" s="78"/>
      <c r="ET56" s="4"/>
      <c r="EU56" s="13"/>
      <c r="EV56" s="13"/>
      <c r="EW56" s="13"/>
      <c r="EX56" s="13"/>
      <c r="EY56" s="13"/>
      <c r="EZ56" s="13"/>
      <c r="FA56" s="13"/>
      <c r="FB56" s="13"/>
      <c r="FC56" s="13"/>
      <c r="FD56" s="6"/>
    </row>
    <row r="57" spans="1:160" ht="19.25" customHeight="1">
      <c r="A57" s="165"/>
      <c r="B57" s="65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60"/>
      <c r="Q57" s="33"/>
      <c r="R57" s="28"/>
      <c r="S57" s="60"/>
      <c r="T57" s="28"/>
      <c r="U57" s="31"/>
      <c r="V57" s="31"/>
      <c r="W57" s="31"/>
      <c r="X57" s="30"/>
      <c r="Y57" s="31"/>
      <c r="Z57" s="30"/>
      <c r="AA57" s="31"/>
      <c r="AB57" s="113"/>
      <c r="AC57" s="84"/>
      <c r="AD57" s="71"/>
      <c r="AE57" s="71"/>
      <c r="AF57" s="71"/>
      <c r="AG57" s="71"/>
      <c r="AH57" s="71"/>
      <c r="AI57" s="71"/>
      <c r="AJ57" s="30"/>
      <c r="AK57" s="60"/>
      <c r="AL57" s="28"/>
      <c r="AM57" s="31"/>
      <c r="AN57" s="31"/>
      <c r="AO57" s="31"/>
      <c r="AP57" s="30"/>
      <c r="AQ57" s="31"/>
      <c r="AR57" s="77"/>
      <c r="AS57" s="60"/>
      <c r="AT57" s="28"/>
      <c r="AU57" s="31"/>
      <c r="AV57" s="31"/>
      <c r="AW57" s="31"/>
      <c r="AX57" s="30"/>
      <c r="AY57" s="31"/>
      <c r="AZ57" s="80"/>
      <c r="BA57" s="28"/>
      <c r="BB57" s="75"/>
      <c r="BC57" s="78"/>
      <c r="BD57" s="78"/>
      <c r="BE57" s="78"/>
      <c r="BF57" s="53"/>
      <c r="BG57" s="53"/>
      <c r="BH57" s="53"/>
      <c r="BI57" s="53"/>
      <c r="BJ57" s="53"/>
      <c r="BK57" s="53"/>
      <c r="BL57" s="53"/>
      <c r="BM57" s="79"/>
      <c r="BN57" s="79"/>
      <c r="BO57" s="79"/>
      <c r="BP57" s="31"/>
      <c r="BQ57" s="31"/>
      <c r="BR57" s="53"/>
      <c r="BS57" s="31"/>
      <c r="BU57" s="39"/>
      <c r="BV57" s="39"/>
      <c r="BX57" s="31"/>
      <c r="BY57" s="31"/>
      <c r="BZ57" s="31"/>
      <c r="CB57" s="31"/>
      <c r="CC57" s="31"/>
      <c r="CF57" s="31"/>
      <c r="CG57" s="75"/>
      <c r="CI57" s="31"/>
      <c r="CJ57" s="31"/>
      <c r="CK57" s="31"/>
      <c r="CL57" s="30"/>
      <c r="CM57" s="31"/>
      <c r="CN57" s="30"/>
      <c r="CO57" s="31"/>
      <c r="DB57" s="30"/>
      <c r="DC57" s="31"/>
      <c r="DD57" s="31"/>
      <c r="DE57" s="31"/>
      <c r="DF57" s="30"/>
      <c r="DJ57" s="75"/>
      <c r="DK57" s="78"/>
      <c r="DL57" s="78"/>
      <c r="DM57" s="78"/>
      <c r="DN57" s="53"/>
      <c r="DO57" s="53"/>
      <c r="DP57" s="53"/>
      <c r="DQ57" s="53"/>
      <c r="DT57" s="31"/>
      <c r="DU57" s="78"/>
      <c r="ET57" s="4"/>
      <c r="EU57" s="13"/>
      <c r="EV57" s="13"/>
      <c r="EW57" s="13"/>
      <c r="EX57" s="13"/>
      <c r="EY57" s="13"/>
      <c r="EZ57" s="13"/>
      <c r="FA57" s="13"/>
      <c r="FB57" s="13"/>
      <c r="FC57" s="13"/>
      <c r="FD57" s="6"/>
    </row>
    <row r="58" spans="1:160" ht="19.25" customHeight="1">
      <c r="A58" s="165"/>
      <c r="B58" s="12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132"/>
      <c r="Q58" s="133"/>
      <c r="S58" s="79"/>
      <c r="T58" s="28"/>
      <c r="U58" s="31"/>
      <c r="V58" s="31"/>
      <c r="W58" s="31"/>
      <c r="X58" s="30"/>
      <c r="Y58" s="31"/>
      <c r="Z58" s="30"/>
      <c r="AA58" s="31"/>
      <c r="AB58" s="103"/>
      <c r="AC58" s="84"/>
      <c r="AD58" s="71"/>
      <c r="AE58" s="71"/>
      <c r="AF58" s="71"/>
      <c r="AG58" s="71"/>
      <c r="AH58" s="71"/>
      <c r="AI58" s="71"/>
      <c r="AJ58" s="71"/>
      <c r="AK58" s="79"/>
      <c r="AL58" s="28"/>
      <c r="AM58" s="31"/>
      <c r="AN58" s="31"/>
      <c r="AO58" s="31"/>
      <c r="AP58" s="30"/>
      <c r="AQ58" s="31"/>
      <c r="AR58" s="77"/>
      <c r="AS58" s="79"/>
      <c r="AT58" s="28"/>
      <c r="AU58" s="31"/>
      <c r="AV58" s="31"/>
      <c r="AW58" s="31"/>
      <c r="AX58" s="30"/>
      <c r="AY58" s="31"/>
      <c r="AZ58" s="80"/>
      <c r="BA58" s="28"/>
      <c r="BB58" s="75"/>
      <c r="BC58" s="78"/>
      <c r="BD58" s="78"/>
      <c r="BE58" s="78"/>
      <c r="BF58" s="53"/>
      <c r="BG58" s="53"/>
      <c r="BH58" s="53"/>
      <c r="BI58" s="53"/>
      <c r="BJ58" s="53"/>
      <c r="BK58" s="53"/>
      <c r="BL58" s="53"/>
      <c r="BM58" s="79"/>
      <c r="BN58" s="79"/>
      <c r="BO58" s="79"/>
      <c r="BP58" s="31"/>
      <c r="BQ58" s="31"/>
      <c r="BR58" s="53"/>
      <c r="BS58" s="31"/>
      <c r="BU58" s="39"/>
      <c r="BV58" s="39"/>
      <c r="BX58" s="31"/>
      <c r="BY58" s="31"/>
      <c r="BZ58" s="31"/>
      <c r="CB58" s="31"/>
      <c r="CC58" s="31"/>
      <c r="CF58" s="31"/>
      <c r="CG58" s="75"/>
      <c r="CI58" s="31"/>
      <c r="CJ58" s="31"/>
      <c r="CK58" s="31"/>
      <c r="CL58" s="30"/>
      <c r="CM58" s="31"/>
      <c r="CN58" s="30"/>
      <c r="CO58" s="31"/>
      <c r="DC58" s="31"/>
      <c r="DD58" s="31"/>
      <c r="DE58" s="31"/>
      <c r="DF58" s="30"/>
      <c r="DJ58" s="75"/>
      <c r="DK58" s="78"/>
      <c r="DL58" s="78"/>
      <c r="DM58" s="78"/>
      <c r="DN58" s="53"/>
      <c r="DO58" s="53"/>
      <c r="DP58" s="53"/>
      <c r="DQ58" s="53"/>
      <c r="DT58" s="31"/>
      <c r="DU58" s="78"/>
      <c r="ET58" s="4"/>
      <c r="EU58" s="13"/>
      <c r="EV58" s="13"/>
      <c r="EW58" s="13"/>
      <c r="EX58" s="13"/>
      <c r="EY58" s="13"/>
      <c r="EZ58" s="13"/>
      <c r="FA58" s="13"/>
      <c r="FB58" s="13"/>
      <c r="FC58" s="13"/>
      <c r="FD58" s="6"/>
    </row>
    <row r="59" spans="1:160" ht="19.25" customHeight="1">
      <c r="A59" s="165"/>
      <c r="B59" s="9"/>
      <c r="C59" s="9"/>
      <c r="D59" s="9"/>
      <c r="E59" s="9"/>
      <c r="F59" s="9"/>
      <c r="G59" s="9"/>
      <c r="H59" s="9"/>
      <c r="I59" s="9"/>
      <c r="J59" s="120"/>
      <c r="K59" s="120"/>
      <c r="L59" s="120"/>
      <c r="M59" s="9"/>
      <c r="N59" s="9"/>
      <c r="S59" s="33"/>
      <c r="T59" s="28"/>
      <c r="U59" s="31"/>
      <c r="V59" s="31"/>
      <c r="W59" s="31"/>
      <c r="X59" s="30"/>
      <c r="Y59" s="31"/>
      <c r="Z59" s="30"/>
      <c r="AA59" s="31"/>
      <c r="AB59" s="103"/>
      <c r="AC59" s="84"/>
      <c r="AD59" s="71"/>
      <c r="AE59" s="71"/>
      <c r="AF59" s="71"/>
      <c r="AG59" s="71"/>
      <c r="AH59" s="71"/>
      <c r="AI59" s="71"/>
      <c r="AJ59" s="71"/>
      <c r="AK59" s="33"/>
      <c r="AL59" s="28"/>
      <c r="AM59" s="31"/>
      <c r="AN59" s="31"/>
      <c r="AO59" s="31"/>
      <c r="AP59" s="30"/>
      <c r="AQ59" s="31"/>
      <c r="AR59" s="77"/>
      <c r="AS59" s="33"/>
      <c r="AT59" s="28"/>
      <c r="AU59" s="31"/>
      <c r="AV59" s="31"/>
      <c r="AW59" s="31"/>
      <c r="AX59" s="30"/>
      <c r="AY59" s="31"/>
      <c r="AZ59" s="80"/>
      <c r="BA59" s="28"/>
      <c r="BB59" s="75"/>
      <c r="BC59" s="78"/>
      <c r="BD59" s="78"/>
      <c r="BE59" s="78"/>
      <c r="BF59" s="53"/>
      <c r="BG59" s="53"/>
      <c r="BH59" s="53"/>
      <c r="BI59" s="53"/>
      <c r="BJ59" s="53"/>
      <c r="BK59" s="53"/>
      <c r="BL59" s="53"/>
      <c r="BM59" s="79"/>
      <c r="BN59" s="79"/>
      <c r="BO59" s="79"/>
      <c r="BP59" s="31"/>
      <c r="BQ59" s="31"/>
      <c r="BR59" s="53"/>
      <c r="BS59" s="31"/>
      <c r="BU59" s="39"/>
      <c r="BV59" s="39"/>
      <c r="BX59" s="31"/>
      <c r="BY59" s="31"/>
      <c r="BZ59" s="31"/>
      <c r="CB59" s="31"/>
      <c r="CC59" s="31"/>
      <c r="CF59" s="31"/>
      <c r="CG59" s="28"/>
      <c r="CI59" s="31"/>
      <c r="CJ59" s="31"/>
      <c r="CK59" s="31"/>
      <c r="CL59" s="30"/>
      <c r="CM59" s="31"/>
      <c r="CN59" s="30"/>
      <c r="CO59" s="31"/>
      <c r="DC59" s="31"/>
      <c r="DD59" s="31"/>
      <c r="DE59" s="31"/>
      <c r="DF59" s="30"/>
      <c r="DJ59" s="75"/>
      <c r="DK59" s="78"/>
      <c r="DL59" s="78"/>
      <c r="DM59" s="78"/>
      <c r="DN59" s="53"/>
      <c r="DO59" s="53"/>
      <c r="DP59" s="53"/>
      <c r="DQ59" s="53"/>
      <c r="DT59" s="31"/>
      <c r="DU59" s="78"/>
      <c r="ET59" s="4"/>
      <c r="EU59" s="13"/>
      <c r="EV59" s="13"/>
      <c r="EW59" s="13"/>
      <c r="EX59" s="13"/>
      <c r="EY59" s="13"/>
      <c r="EZ59" s="13"/>
      <c r="FA59" s="13"/>
      <c r="FB59" s="13"/>
      <c r="FC59" s="13"/>
      <c r="FD59" s="6"/>
    </row>
    <row r="60" spans="1:160" ht="19.25" customHeight="1">
      <c r="A60" s="166"/>
      <c r="B60" s="167"/>
      <c r="C60" s="168"/>
      <c r="D60" s="169"/>
      <c r="E60" s="170"/>
      <c r="F60" s="171"/>
      <c r="G60" s="29"/>
      <c r="H60" s="29"/>
      <c r="S60" s="33"/>
      <c r="T60" s="28"/>
      <c r="U60" s="31"/>
      <c r="V60" s="31"/>
      <c r="W60" s="31"/>
      <c r="X60" s="30"/>
      <c r="Y60" s="31"/>
      <c r="Z60" s="30"/>
      <c r="AA60" s="31"/>
      <c r="AB60" s="79"/>
      <c r="AC60" s="84"/>
      <c r="AD60" s="71"/>
      <c r="AE60" s="71"/>
      <c r="AF60" s="71"/>
      <c r="AG60" s="71"/>
      <c r="AH60" s="71"/>
      <c r="AI60" s="71"/>
      <c r="AJ60" s="71"/>
      <c r="AK60" s="33"/>
      <c r="AL60" s="28"/>
      <c r="AM60" s="31"/>
      <c r="AN60" s="31"/>
      <c r="AO60" s="31"/>
      <c r="AP60" s="30"/>
      <c r="AQ60" s="31"/>
      <c r="AR60" s="77"/>
      <c r="AS60" s="33"/>
      <c r="AT60" s="28"/>
      <c r="AU60" s="31"/>
      <c r="AV60" s="31"/>
      <c r="AW60" s="31"/>
      <c r="AX60" s="30"/>
      <c r="AY60" s="31"/>
      <c r="AZ60" s="80"/>
      <c r="BA60" s="28"/>
      <c r="BB60" s="75"/>
      <c r="BC60" s="78"/>
      <c r="BD60" s="78"/>
      <c r="BE60" s="78"/>
      <c r="BF60" s="53"/>
      <c r="BG60" s="53"/>
      <c r="BH60" s="53"/>
      <c r="BI60" s="53"/>
      <c r="BJ60" s="53"/>
      <c r="BK60" s="53"/>
      <c r="BL60" s="53"/>
      <c r="BM60" s="79"/>
      <c r="BN60" s="79"/>
      <c r="BO60" s="79"/>
      <c r="BP60" s="53"/>
      <c r="BQ60" s="53"/>
      <c r="BR60" s="53"/>
      <c r="BS60" s="31"/>
      <c r="BU60" s="39"/>
      <c r="BV60" s="39"/>
      <c r="BX60" s="31"/>
      <c r="BY60" s="31"/>
      <c r="BZ60" s="31"/>
      <c r="CB60" s="31"/>
      <c r="CC60" s="31"/>
      <c r="CF60" s="31"/>
      <c r="CG60" s="28"/>
      <c r="CI60" s="31"/>
      <c r="CJ60" s="31"/>
      <c r="CK60" s="31"/>
      <c r="CL60" s="30"/>
      <c r="CM60" s="31"/>
      <c r="CN60" s="30"/>
      <c r="CO60" s="31"/>
      <c r="DC60" s="31"/>
      <c r="DD60" s="31"/>
      <c r="DE60" s="31"/>
      <c r="DF60" s="30"/>
      <c r="DJ60" s="75"/>
      <c r="DK60" s="78"/>
      <c r="DL60" s="78"/>
      <c r="DM60" s="78"/>
      <c r="DN60" s="53"/>
      <c r="DO60" s="53"/>
      <c r="DP60" s="53"/>
      <c r="DQ60" s="53"/>
      <c r="DT60" s="31"/>
      <c r="DU60" s="78"/>
      <c r="ET60" s="4"/>
      <c r="EU60" s="13"/>
      <c r="EV60" s="13"/>
      <c r="EW60" s="13"/>
      <c r="EX60" s="13"/>
      <c r="EY60" s="13"/>
      <c r="EZ60" s="13"/>
      <c r="FA60" s="13"/>
      <c r="FB60" s="13"/>
      <c r="FC60" s="13"/>
      <c r="FD60" s="17"/>
    </row>
    <row r="61" spans="1:160" ht="19.25" customHeight="1">
      <c r="A61" s="166"/>
      <c r="B61" s="165"/>
      <c r="C61" s="72"/>
      <c r="D61" s="72"/>
      <c r="E61" s="72"/>
      <c r="F61" s="172"/>
      <c r="G61" s="117"/>
      <c r="H61" s="117"/>
      <c r="I61" s="117"/>
      <c r="J61" s="117"/>
      <c r="K61" s="117"/>
      <c r="L61" s="117"/>
      <c r="M61" s="117"/>
      <c r="N61" s="117"/>
      <c r="O61" s="117"/>
      <c r="S61" s="33"/>
      <c r="T61" s="28"/>
      <c r="U61" s="31"/>
      <c r="V61" s="31"/>
      <c r="W61" s="31"/>
      <c r="X61" s="30"/>
      <c r="Y61" s="31"/>
      <c r="Z61" s="30"/>
      <c r="AA61" s="31"/>
      <c r="AB61" s="33"/>
      <c r="AC61" s="84"/>
      <c r="AD61" s="71"/>
      <c r="AE61" s="71"/>
      <c r="AF61" s="71"/>
      <c r="AG61" s="71"/>
      <c r="AH61" s="71"/>
      <c r="AI61" s="71"/>
      <c r="AJ61" s="71"/>
      <c r="AK61" s="33"/>
      <c r="AL61" s="28"/>
      <c r="AM61" s="31"/>
      <c r="AN61" s="31"/>
      <c r="AO61" s="31"/>
      <c r="AP61" s="30"/>
      <c r="AQ61" s="31"/>
      <c r="AR61" s="77"/>
      <c r="AS61" s="33"/>
      <c r="AT61" s="28"/>
      <c r="AU61" s="31"/>
      <c r="AV61" s="31"/>
      <c r="AW61" s="31"/>
      <c r="AX61" s="30"/>
      <c r="AY61" s="31"/>
      <c r="AZ61" s="80"/>
      <c r="BA61" s="28"/>
      <c r="BB61" s="75"/>
      <c r="BC61" s="78"/>
      <c r="BD61" s="78"/>
      <c r="BE61" s="78"/>
      <c r="BF61" s="53"/>
      <c r="BG61" s="53"/>
      <c r="BH61" s="53"/>
      <c r="BI61" s="53"/>
      <c r="BJ61" s="53"/>
      <c r="BK61" s="53"/>
      <c r="BL61" s="53"/>
      <c r="BM61" s="79"/>
      <c r="BN61" s="79"/>
      <c r="BO61" s="79"/>
      <c r="BP61" s="31"/>
      <c r="BQ61" s="31"/>
      <c r="BR61" s="53"/>
      <c r="BS61" s="31"/>
      <c r="BU61" s="39"/>
      <c r="BV61" s="39"/>
      <c r="BX61" s="31"/>
      <c r="BY61" s="31"/>
      <c r="BZ61" s="31"/>
      <c r="CB61" s="31"/>
      <c r="CC61" s="31"/>
      <c r="CF61" s="31"/>
      <c r="CG61" s="28"/>
      <c r="CI61" s="31"/>
      <c r="CJ61" s="31"/>
      <c r="CK61" s="31"/>
      <c r="CL61" s="30"/>
      <c r="CM61" s="31"/>
      <c r="CN61" s="30"/>
      <c r="CO61" s="31"/>
      <c r="DC61" s="31"/>
      <c r="DD61" s="31"/>
      <c r="DE61" s="31"/>
      <c r="DF61" s="30"/>
      <c r="DJ61" s="75"/>
      <c r="DK61" s="78"/>
      <c r="DL61" s="78"/>
      <c r="DM61" s="78"/>
      <c r="DN61" s="53"/>
      <c r="DO61" s="53"/>
      <c r="DP61" s="53"/>
      <c r="DQ61" s="53"/>
      <c r="DT61" s="31"/>
      <c r="DU61" s="78"/>
      <c r="ET61" s="4"/>
      <c r="EU61" s="13"/>
      <c r="EV61" s="13"/>
      <c r="EW61" s="13"/>
      <c r="EX61" s="13"/>
      <c r="EY61" s="13"/>
      <c r="EZ61" s="13"/>
      <c r="FA61" s="13"/>
      <c r="FB61" s="13"/>
      <c r="FC61" s="13"/>
      <c r="FD61" s="6"/>
    </row>
    <row r="62" spans="1:160" ht="19.25" customHeight="1">
      <c r="A62" s="166"/>
      <c r="B62" s="173"/>
      <c r="C62" s="174"/>
      <c r="D62" s="174"/>
      <c r="E62" s="174"/>
      <c r="F62" s="174"/>
      <c r="G62" s="29"/>
      <c r="H62" s="33"/>
      <c r="J62" s="33"/>
      <c r="K62" s="33"/>
      <c r="L62" s="31"/>
      <c r="Q62" s="33"/>
      <c r="R62" s="33"/>
      <c r="S62" s="133"/>
      <c r="T62" s="28"/>
      <c r="U62" s="31"/>
      <c r="V62" s="31"/>
      <c r="W62" s="31"/>
      <c r="X62" s="30"/>
      <c r="Y62" s="31"/>
      <c r="Z62" s="30"/>
      <c r="AA62" s="31"/>
      <c r="AB62" s="133"/>
      <c r="AC62" s="84"/>
      <c r="AD62" s="71"/>
      <c r="AE62" s="71"/>
      <c r="AF62" s="71"/>
      <c r="AG62" s="71"/>
      <c r="AH62" s="71"/>
      <c r="AI62" s="71"/>
      <c r="AJ62" s="71"/>
      <c r="AK62" s="133"/>
      <c r="AL62" s="28"/>
      <c r="AM62" s="31"/>
      <c r="AN62" s="31"/>
      <c r="AO62" s="31"/>
      <c r="AP62" s="30"/>
      <c r="AQ62" s="31"/>
      <c r="AR62" s="77"/>
      <c r="AS62" s="133"/>
      <c r="AT62" s="28"/>
      <c r="AU62" s="31"/>
      <c r="AV62" s="31"/>
      <c r="AW62" s="31"/>
      <c r="AX62" s="30"/>
      <c r="AY62" s="31"/>
      <c r="AZ62" s="80"/>
      <c r="BA62" s="28"/>
      <c r="BB62" s="75"/>
      <c r="BC62" s="78"/>
      <c r="BD62" s="78"/>
      <c r="BE62" s="78"/>
      <c r="BF62" s="53"/>
      <c r="BG62" s="53"/>
      <c r="BH62" s="53"/>
      <c r="BI62" s="53"/>
      <c r="BJ62" s="53"/>
      <c r="BK62" s="53"/>
      <c r="BL62" s="53"/>
      <c r="BM62" s="79"/>
      <c r="BN62" s="79"/>
      <c r="BO62" s="79"/>
      <c r="BP62" s="31"/>
      <c r="BQ62" s="31"/>
      <c r="BR62" s="53"/>
      <c r="BS62" s="31"/>
      <c r="BU62" s="39"/>
      <c r="BV62" s="39"/>
      <c r="BX62" s="31"/>
      <c r="BY62" s="31"/>
      <c r="BZ62" s="31"/>
      <c r="CB62" s="31"/>
      <c r="CC62" s="31"/>
      <c r="CF62" s="31"/>
      <c r="CG62" s="28"/>
      <c r="CI62" s="31"/>
      <c r="CJ62" s="31"/>
      <c r="CK62" s="31"/>
      <c r="CL62" s="30"/>
      <c r="CM62" s="31"/>
      <c r="CN62" s="30"/>
      <c r="CO62" s="31"/>
      <c r="DC62" s="31"/>
      <c r="DD62" s="31"/>
      <c r="DE62" s="31"/>
      <c r="DF62" s="30"/>
      <c r="DJ62" s="75"/>
      <c r="DK62" s="78"/>
      <c r="DL62" s="78"/>
      <c r="DM62" s="78"/>
      <c r="DN62" s="53"/>
      <c r="DO62" s="53"/>
      <c r="DP62" s="53"/>
      <c r="DQ62" s="53"/>
      <c r="DT62" s="31"/>
      <c r="DU62" s="78"/>
      <c r="ET62" s="4"/>
      <c r="EU62" s="13"/>
      <c r="EV62" s="13"/>
      <c r="EW62" s="13"/>
      <c r="EX62" s="13"/>
      <c r="EY62" s="13"/>
      <c r="EZ62" s="13"/>
      <c r="FA62" s="13"/>
      <c r="FB62" s="13"/>
      <c r="FC62" s="13"/>
      <c r="FD62" s="6"/>
    </row>
    <row r="63" spans="1:160" ht="19.25" customHeight="1">
      <c r="A63" s="166"/>
      <c r="B63" s="173"/>
      <c r="C63" s="174"/>
      <c r="D63" s="174"/>
      <c r="E63" s="174"/>
      <c r="F63" s="174"/>
      <c r="G63" s="33"/>
      <c r="H63" s="33"/>
      <c r="J63" s="33"/>
      <c r="K63" s="33"/>
      <c r="L63" s="31"/>
      <c r="M63" s="33"/>
      <c r="N63" s="33"/>
      <c r="O63" s="33"/>
      <c r="P63" s="33"/>
      <c r="Q63" s="33"/>
      <c r="R63" s="33"/>
      <c r="S63" s="91"/>
      <c r="T63" s="28"/>
      <c r="U63" s="31"/>
      <c r="V63" s="31"/>
      <c r="W63" s="31"/>
      <c r="X63" s="30"/>
      <c r="Y63" s="31"/>
      <c r="Z63" s="30"/>
      <c r="AA63" s="31"/>
      <c r="AB63" s="33"/>
      <c r="AC63" s="84"/>
      <c r="AD63" s="71"/>
      <c r="AE63" s="71"/>
      <c r="AF63" s="71"/>
      <c r="AG63" s="71"/>
      <c r="AH63" s="71"/>
      <c r="AI63" s="71"/>
      <c r="AJ63" s="71"/>
      <c r="AK63" s="91"/>
      <c r="AL63" s="28"/>
      <c r="AM63" s="31"/>
      <c r="AN63" s="31"/>
      <c r="AO63" s="31"/>
      <c r="AP63" s="30"/>
      <c r="AQ63" s="31"/>
      <c r="AR63" s="77"/>
      <c r="AS63" s="91"/>
      <c r="AT63" s="28"/>
      <c r="AU63" s="31"/>
      <c r="AV63" s="31"/>
      <c r="AW63" s="31"/>
      <c r="AX63" s="30"/>
      <c r="AY63" s="31"/>
      <c r="AZ63" s="80"/>
      <c r="BA63" s="70"/>
      <c r="BB63" s="75"/>
      <c r="BC63" s="78"/>
      <c r="BD63" s="78"/>
      <c r="BE63" s="78"/>
      <c r="BF63" s="53"/>
      <c r="BG63" s="53"/>
      <c r="BH63" s="53"/>
      <c r="BI63" s="53"/>
      <c r="BJ63" s="53"/>
      <c r="BK63" s="53"/>
      <c r="BL63" s="53"/>
      <c r="BM63" s="79"/>
      <c r="BN63" s="79"/>
      <c r="BO63" s="79"/>
      <c r="BP63" s="31"/>
      <c r="BQ63" s="31"/>
      <c r="BR63" s="53"/>
      <c r="BS63" s="31"/>
      <c r="BU63" s="39"/>
      <c r="BV63" s="39"/>
      <c r="BX63" s="31"/>
      <c r="BY63" s="31"/>
      <c r="BZ63" s="31"/>
      <c r="CB63" s="31"/>
      <c r="CC63" s="31"/>
      <c r="CF63" s="31"/>
      <c r="CG63" s="28"/>
      <c r="CI63" s="31"/>
      <c r="CJ63" s="31"/>
      <c r="CK63" s="31"/>
      <c r="CL63" s="30"/>
      <c r="CM63" s="31"/>
      <c r="CN63" s="30"/>
      <c r="CO63" s="31"/>
      <c r="DC63" s="31"/>
      <c r="DD63" s="31"/>
      <c r="DE63" s="31"/>
      <c r="DF63" s="30"/>
      <c r="DJ63" s="75"/>
      <c r="DK63" s="78"/>
      <c r="DL63" s="78"/>
      <c r="DM63" s="78"/>
      <c r="DN63" s="53"/>
      <c r="DO63" s="53"/>
      <c r="DP63" s="53"/>
      <c r="DQ63" s="53"/>
      <c r="DT63" s="31"/>
      <c r="DU63" s="78"/>
      <c r="ET63" s="4"/>
      <c r="EU63" s="13"/>
      <c r="EV63" s="13"/>
      <c r="EW63" s="13"/>
      <c r="EX63" s="13"/>
      <c r="EY63" s="13"/>
      <c r="EZ63" s="13"/>
      <c r="FA63" s="13"/>
      <c r="FB63" s="13"/>
      <c r="FC63" s="13"/>
      <c r="FD63" s="6"/>
    </row>
    <row r="64" spans="1:160" ht="19.25" customHeight="1">
      <c r="A64" s="166"/>
      <c r="B64" s="173"/>
      <c r="C64" s="174"/>
      <c r="D64" s="175"/>
      <c r="E64" s="175"/>
      <c r="F64" s="174"/>
      <c r="G64" s="33"/>
      <c r="H64" s="33"/>
      <c r="J64" s="33"/>
      <c r="K64" s="33"/>
      <c r="L64" s="31"/>
      <c r="M64" s="33"/>
      <c r="N64" s="33"/>
      <c r="O64" s="33"/>
      <c r="P64" s="33"/>
      <c r="Q64" s="33"/>
      <c r="R64" s="33"/>
      <c r="S64" s="79"/>
      <c r="T64" s="75"/>
      <c r="U64" s="31"/>
      <c r="V64" s="31"/>
      <c r="W64" s="31"/>
      <c r="X64" s="30"/>
      <c r="Y64" s="31"/>
      <c r="Z64" s="30"/>
      <c r="AA64" s="31"/>
      <c r="AC64" s="84"/>
      <c r="AD64" s="71"/>
      <c r="AE64" s="71"/>
      <c r="AF64" s="71"/>
      <c r="AG64" s="71"/>
      <c r="AH64" s="71"/>
      <c r="AI64" s="71"/>
      <c r="AJ64" s="71"/>
      <c r="AK64" s="79"/>
      <c r="AL64" s="28"/>
      <c r="AM64" s="31"/>
      <c r="AN64" s="31"/>
      <c r="AO64" s="31"/>
      <c r="AP64" s="30"/>
      <c r="AQ64" s="31"/>
      <c r="AR64" s="77"/>
      <c r="AS64" s="79"/>
      <c r="AT64" s="28"/>
      <c r="AU64" s="31"/>
      <c r="AV64" s="31"/>
      <c r="AW64" s="31"/>
      <c r="AX64" s="30"/>
      <c r="AY64" s="31"/>
      <c r="AZ64" s="80"/>
      <c r="BA64" s="28"/>
      <c r="BB64" s="75"/>
      <c r="BC64" s="78"/>
      <c r="BD64" s="78"/>
      <c r="BE64" s="78"/>
      <c r="BF64" s="53"/>
      <c r="BG64" s="53"/>
      <c r="BH64" s="53"/>
      <c r="BI64" s="53"/>
      <c r="BJ64" s="53"/>
      <c r="BK64" s="53"/>
      <c r="BL64" s="53"/>
      <c r="BM64" s="79"/>
      <c r="BN64" s="79"/>
      <c r="BO64" s="79"/>
      <c r="BP64" s="31"/>
      <c r="BQ64" s="31"/>
      <c r="BR64" s="53"/>
      <c r="BS64" s="31"/>
      <c r="BU64" s="39"/>
      <c r="BV64" s="39"/>
      <c r="BX64" s="31"/>
      <c r="BY64" s="31"/>
      <c r="BZ64" s="31"/>
      <c r="CB64" s="31"/>
      <c r="CC64" s="31"/>
      <c r="CF64" s="31"/>
      <c r="CG64" s="28"/>
      <c r="CI64" s="31"/>
      <c r="CJ64" s="31"/>
      <c r="CK64" s="31"/>
      <c r="CL64" s="30"/>
      <c r="CM64" s="31"/>
      <c r="CN64" s="30"/>
      <c r="CO64" s="31"/>
      <c r="DC64" s="31"/>
      <c r="DD64" s="31"/>
      <c r="DE64" s="31"/>
      <c r="DF64" s="30"/>
      <c r="DJ64" s="75"/>
      <c r="DK64" s="78"/>
      <c r="DL64" s="78"/>
      <c r="DM64" s="78"/>
      <c r="DN64" s="53"/>
      <c r="DO64" s="53"/>
      <c r="DP64" s="53"/>
      <c r="DQ64" s="53"/>
      <c r="DT64" s="31"/>
      <c r="DU64" s="78"/>
      <c r="ET64" s="4"/>
      <c r="EU64" s="13"/>
      <c r="EV64" s="13"/>
      <c r="EW64" s="13"/>
      <c r="EX64" s="13"/>
      <c r="EY64" s="13"/>
      <c r="EZ64" s="13"/>
      <c r="FA64" s="13"/>
      <c r="FB64" s="13"/>
      <c r="FC64" s="13"/>
      <c r="FD64" s="6"/>
    </row>
    <row r="65" spans="1:160" ht="19.25" customHeight="1">
      <c r="A65" s="166"/>
      <c r="B65" s="173"/>
      <c r="C65" s="174"/>
      <c r="D65" s="174"/>
      <c r="E65" s="174"/>
      <c r="F65" s="174"/>
      <c r="G65" s="33"/>
      <c r="H65" s="33"/>
      <c r="J65" s="33"/>
      <c r="K65" s="33"/>
      <c r="L65" s="31"/>
      <c r="M65" s="33"/>
      <c r="N65" s="33"/>
      <c r="O65" s="33"/>
      <c r="P65" s="33"/>
      <c r="Q65" s="33"/>
      <c r="R65" s="33"/>
      <c r="S65" s="33"/>
      <c r="T65" s="28"/>
      <c r="U65" s="39"/>
      <c r="V65" s="39"/>
      <c r="W65" s="39"/>
      <c r="X65" s="30"/>
      <c r="Y65" s="31"/>
      <c r="Z65" s="30"/>
      <c r="AA65" s="31"/>
      <c r="AB65" s="33"/>
      <c r="AC65" s="82"/>
      <c r="AD65" s="71"/>
      <c r="AE65" s="71"/>
      <c r="AF65" s="71"/>
      <c r="AG65" s="71"/>
      <c r="AH65" s="71"/>
      <c r="AI65" s="71"/>
      <c r="AJ65" s="71"/>
      <c r="AK65" s="33"/>
      <c r="AL65" s="28"/>
      <c r="AM65" s="31"/>
      <c r="AN65" s="31"/>
      <c r="AO65" s="31"/>
      <c r="AP65" s="30"/>
      <c r="AQ65" s="31"/>
      <c r="AR65" s="77"/>
      <c r="AS65" s="33"/>
      <c r="AT65" s="28"/>
      <c r="AU65" s="31"/>
      <c r="AV65" s="31"/>
      <c r="AW65" s="31"/>
      <c r="AX65" s="30"/>
      <c r="AY65" s="31"/>
      <c r="AZ65" s="80"/>
      <c r="BA65" s="28"/>
      <c r="BB65" s="75"/>
      <c r="BC65" s="78"/>
      <c r="BD65" s="78"/>
      <c r="BE65" s="78"/>
      <c r="BF65" s="53"/>
      <c r="BG65" s="53"/>
      <c r="BH65" s="53"/>
      <c r="BI65" s="53"/>
      <c r="BJ65" s="53"/>
      <c r="BK65" s="53"/>
      <c r="BL65" s="53"/>
      <c r="BM65" s="79"/>
      <c r="BN65" s="79"/>
      <c r="BO65" s="79"/>
      <c r="BP65" s="31"/>
      <c r="BQ65" s="31"/>
      <c r="BR65" s="53"/>
      <c r="BS65" s="31"/>
      <c r="BU65" s="39"/>
      <c r="BV65" s="39"/>
      <c r="BX65" s="31"/>
      <c r="BY65" s="31"/>
      <c r="BZ65" s="31"/>
      <c r="CB65" s="31"/>
      <c r="CC65" s="31"/>
      <c r="CF65" s="31"/>
      <c r="CG65" s="28"/>
      <c r="CI65" s="31"/>
      <c r="CJ65" s="31"/>
      <c r="CK65" s="31"/>
      <c r="CL65" s="30"/>
      <c r="CM65" s="31"/>
      <c r="CN65" s="30"/>
      <c r="CO65" s="31"/>
      <c r="DC65" s="31"/>
      <c r="DD65" s="31"/>
      <c r="DE65" s="31"/>
      <c r="DF65" s="30"/>
      <c r="DJ65" s="75"/>
      <c r="DK65" s="78"/>
      <c r="DL65" s="78"/>
      <c r="DM65" s="78"/>
      <c r="DN65" s="53"/>
      <c r="DO65" s="53"/>
      <c r="DP65" s="53"/>
      <c r="DQ65" s="53"/>
      <c r="DT65" s="31"/>
      <c r="DU65" s="78"/>
      <c r="ET65" s="4"/>
      <c r="EU65" s="13"/>
      <c r="EV65" s="13"/>
      <c r="EW65" s="13"/>
      <c r="EX65" s="13"/>
      <c r="EY65" s="13"/>
      <c r="EZ65" s="13"/>
      <c r="FA65" s="13"/>
      <c r="FB65" s="13"/>
      <c r="FC65" s="13"/>
      <c r="FD65" s="6"/>
    </row>
    <row r="66" spans="1:160" ht="19.25" customHeight="1">
      <c r="A66" s="166"/>
      <c r="B66" s="173"/>
      <c r="C66" s="174"/>
      <c r="D66" s="175"/>
      <c r="E66" s="174"/>
      <c r="F66" s="174"/>
      <c r="G66" s="29"/>
      <c r="H66" s="33"/>
      <c r="J66" s="121"/>
      <c r="K66" s="33"/>
      <c r="L66" s="31"/>
      <c r="T66" s="28"/>
      <c r="U66" s="39"/>
      <c r="V66" s="39"/>
      <c r="W66" s="39"/>
      <c r="X66" s="30"/>
      <c r="Y66" s="31"/>
      <c r="Z66" s="30"/>
      <c r="AA66" s="31"/>
      <c r="AC66" s="107"/>
      <c r="AD66" s="60"/>
      <c r="AE66" s="60"/>
      <c r="AF66" s="60"/>
      <c r="AG66" s="60"/>
      <c r="AH66" s="60"/>
      <c r="AI66" s="60"/>
      <c r="AJ66" s="60"/>
      <c r="AL66" s="28"/>
      <c r="AM66" s="31"/>
      <c r="AN66" s="31"/>
      <c r="AO66" s="31"/>
      <c r="AP66" s="30"/>
      <c r="AQ66" s="31"/>
      <c r="AR66" s="77"/>
      <c r="AT66" s="28"/>
      <c r="AU66" s="31"/>
      <c r="AV66" s="31"/>
      <c r="AW66" s="31"/>
      <c r="AX66" s="30"/>
      <c r="AY66" s="31"/>
      <c r="AZ66" s="80"/>
      <c r="BA66" s="28"/>
      <c r="BB66" s="75"/>
      <c r="BC66" s="78"/>
      <c r="BD66" s="78"/>
      <c r="BE66" s="78"/>
      <c r="BF66" s="53"/>
      <c r="BG66" s="53"/>
      <c r="BH66" s="53"/>
      <c r="BI66" s="53"/>
      <c r="BJ66" s="53"/>
      <c r="BK66" s="53"/>
      <c r="BL66" s="53"/>
      <c r="BM66" s="79"/>
      <c r="BN66" s="79"/>
      <c r="BO66" s="79"/>
      <c r="BP66" s="31"/>
      <c r="BQ66" s="31"/>
      <c r="BR66" s="53"/>
      <c r="BS66" s="31"/>
      <c r="BU66" s="39"/>
      <c r="BV66" s="39"/>
      <c r="BX66" s="31"/>
      <c r="BY66" s="31"/>
      <c r="BZ66" s="31"/>
      <c r="CB66" s="31"/>
      <c r="CC66" s="31"/>
      <c r="CF66" s="31"/>
      <c r="CG66" s="28"/>
      <c r="CI66" s="31"/>
      <c r="CJ66" s="31"/>
      <c r="CK66" s="31"/>
      <c r="CL66" s="30"/>
      <c r="CM66" s="31"/>
      <c r="CN66" s="30"/>
      <c r="CO66" s="31"/>
      <c r="DC66" s="31"/>
      <c r="DD66" s="31"/>
      <c r="DE66" s="31"/>
      <c r="DF66" s="30"/>
      <c r="DJ66" s="75"/>
      <c r="DK66" s="78"/>
      <c r="DL66" s="78"/>
      <c r="DM66" s="78"/>
      <c r="DN66" s="53"/>
      <c r="DO66" s="53"/>
      <c r="DP66" s="53"/>
      <c r="DQ66" s="53"/>
      <c r="DT66" s="31"/>
      <c r="DU66" s="78"/>
      <c r="ET66" s="4"/>
      <c r="EU66" s="13"/>
      <c r="EV66" s="13"/>
      <c r="EW66" s="13"/>
      <c r="EX66" s="13"/>
      <c r="EY66" s="13"/>
      <c r="EZ66" s="13"/>
      <c r="FA66" s="13"/>
      <c r="FB66" s="13"/>
      <c r="FC66" s="13"/>
      <c r="FD66" s="6"/>
    </row>
    <row r="67" spans="1:160" ht="19.25" customHeight="1">
      <c r="A67" s="166"/>
      <c r="B67" s="173"/>
      <c r="C67" s="174"/>
      <c r="D67" s="174"/>
      <c r="E67" s="174"/>
      <c r="F67" s="174"/>
      <c r="G67" s="29"/>
      <c r="H67" s="33"/>
      <c r="J67" s="33"/>
      <c r="K67" s="33"/>
      <c r="L67" s="31"/>
      <c r="T67" s="28"/>
      <c r="U67" s="39"/>
      <c r="V67" s="39"/>
      <c r="W67" s="39"/>
      <c r="X67" s="30"/>
      <c r="Y67" s="31"/>
      <c r="Z67" s="30"/>
      <c r="AA67" s="31"/>
      <c r="AF67" s="28"/>
      <c r="AG67" s="72"/>
      <c r="AH67" s="69"/>
      <c r="AI67" s="72"/>
      <c r="AJ67" s="33"/>
      <c r="AL67" s="70"/>
      <c r="AM67" s="31"/>
      <c r="AN67" s="31"/>
      <c r="AO67" s="31"/>
      <c r="AP67" s="30"/>
      <c r="AQ67" s="31"/>
      <c r="AR67" s="77"/>
      <c r="AT67" s="28"/>
      <c r="AU67" s="31"/>
      <c r="AV67" s="31"/>
      <c r="AW67" s="31"/>
      <c r="AX67" s="30"/>
      <c r="AY67" s="31"/>
      <c r="AZ67" s="80"/>
      <c r="BA67" s="28"/>
      <c r="BB67" s="75"/>
      <c r="BC67" s="78"/>
      <c r="BD67" s="78"/>
      <c r="BE67" s="78"/>
      <c r="BF67" s="53"/>
      <c r="BG67" s="53"/>
      <c r="BH67" s="53"/>
      <c r="BI67" s="53"/>
      <c r="BJ67" s="53"/>
      <c r="BK67" s="53"/>
      <c r="BL67" s="53"/>
      <c r="BM67" s="79"/>
      <c r="BN67" s="79"/>
      <c r="BO67" s="79"/>
      <c r="BP67" s="31"/>
      <c r="BQ67" s="31"/>
      <c r="BR67" s="53"/>
      <c r="BS67" s="31"/>
      <c r="BU67" s="39"/>
      <c r="BV67" s="39"/>
      <c r="BX67" s="31"/>
      <c r="BY67" s="31"/>
      <c r="BZ67" s="31"/>
      <c r="CB67" s="31"/>
      <c r="CC67" s="31"/>
      <c r="CF67" s="31"/>
      <c r="CG67" s="28"/>
      <c r="CI67" s="31"/>
      <c r="CJ67" s="31"/>
      <c r="CK67" s="31"/>
      <c r="CL67" s="30"/>
      <c r="CM67" s="31"/>
      <c r="CN67" s="30"/>
      <c r="CO67" s="31"/>
      <c r="DC67" s="31"/>
      <c r="DD67" s="31"/>
      <c r="DE67" s="31"/>
      <c r="DF67" s="30"/>
      <c r="DJ67" s="75"/>
      <c r="DK67" s="78"/>
      <c r="DL67" s="78"/>
      <c r="DM67" s="78"/>
      <c r="DN67" s="53"/>
      <c r="DO67" s="53"/>
      <c r="DP67" s="53"/>
      <c r="DQ67" s="53"/>
      <c r="DT67" s="31"/>
      <c r="DU67" s="78"/>
      <c r="ET67" s="4"/>
      <c r="EU67" s="13"/>
      <c r="EV67" s="13"/>
      <c r="EW67" s="13"/>
      <c r="EX67" s="13"/>
      <c r="EY67" s="13"/>
      <c r="EZ67" s="13"/>
      <c r="FA67" s="13"/>
      <c r="FB67" s="13"/>
      <c r="FC67" s="13"/>
      <c r="FD67" s="6"/>
    </row>
    <row r="68" spans="1:160" ht="19.25" customHeight="1">
      <c r="A68" s="166"/>
      <c r="B68" s="173"/>
      <c r="C68" s="174"/>
      <c r="D68" s="175"/>
      <c r="E68" s="175"/>
      <c r="F68" s="174"/>
      <c r="G68" s="29"/>
      <c r="H68" s="33"/>
      <c r="J68" s="33"/>
      <c r="K68" s="33"/>
      <c r="L68" s="31"/>
      <c r="T68" s="28"/>
      <c r="U68" s="39"/>
      <c r="V68" s="39"/>
      <c r="W68" s="39"/>
      <c r="X68" s="30"/>
      <c r="Y68" s="31"/>
      <c r="Z68" s="30"/>
      <c r="AA68" s="31"/>
      <c r="AL68" s="28"/>
      <c r="AM68" s="31"/>
      <c r="AN68" s="31"/>
      <c r="AO68" s="31"/>
      <c r="AP68" s="30"/>
      <c r="AQ68" s="31"/>
      <c r="AR68" s="77"/>
      <c r="AT68" s="28"/>
      <c r="AU68" s="31"/>
      <c r="AV68" s="31"/>
      <c r="AW68" s="31"/>
      <c r="AX68" s="30"/>
      <c r="AY68" s="31"/>
      <c r="AZ68" s="80"/>
      <c r="BA68" s="28"/>
      <c r="BB68" s="75"/>
      <c r="BC68" s="78"/>
      <c r="BD68" s="78"/>
      <c r="BE68" s="78"/>
      <c r="BF68" s="53"/>
      <c r="BG68" s="53"/>
      <c r="BH68" s="53"/>
      <c r="BI68" s="53"/>
      <c r="BJ68" s="53"/>
      <c r="BK68" s="53"/>
      <c r="BL68" s="53"/>
      <c r="BM68" s="79"/>
      <c r="BN68" s="79"/>
      <c r="BO68" s="79"/>
      <c r="BP68" s="38"/>
      <c r="BQ68" s="38"/>
      <c r="BR68" s="53"/>
      <c r="BS68" s="31"/>
      <c r="BU68" s="39"/>
      <c r="BV68" s="39"/>
      <c r="BX68" s="31"/>
      <c r="BY68" s="31"/>
      <c r="BZ68" s="31"/>
      <c r="CB68" s="31"/>
      <c r="CC68" s="31"/>
      <c r="CF68" s="31"/>
      <c r="CG68" s="28"/>
      <c r="CI68" s="31"/>
      <c r="CJ68" s="31"/>
      <c r="CK68" s="31"/>
      <c r="CL68" s="30"/>
      <c r="CM68" s="31"/>
      <c r="CN68" s="30"/>
      <c r="CO68" s="31"/>
      <c r="DC68" s="31"/>
      <c r="DD68" s="31"/>
      <c r="DE68" s="31"/>
      <c r="DF68" s="30"/>
      <c r="DJ68" s="75"/>
      <c r="DK68" s="78"/>
      <c r="DL68" s="78"/>
      <c r="DM68" s="78"/>
      <c r="DN68" s="53"/>
      <c r="DO68" s="53"/>
      <c r="DP68" s="53"/>
      <c r="DQ68" s="53"/>
      <c r="DT68" s="31"/>
      <c r="DU68" s="78"/>
      <c r="ET68" s="4"/>
      <c r="EU68" s="13"/>
      <c r="EV68" s="13"/>
      <c r="EW68" s="13"/>
      <c r="EX68" s="13"/>
      <c r="EY68" s="13"/>
      <c r="EZ68" s="13"/>
      <c r="FA68" s="13"/>
      <c r="FB68" s="13"/>
      <c r="FC68" s="13"/>
      <c r="FD68" s="24"/>
    </row>
    <row r="69" spans="1:160" ht="19.25" customHeight="1">
      <c r="A69" s="166"/>
      <c r="B69" s="173"/>
      <c r="C69" s="174"/>
      <c r="D69" s="174"/>
      <c r="E69" s="174"/>
      <c r="F69" s="174"/>
      <c r="G69" s="29"/>
      <c r="H69" s="33"/>
      <c r="J69" s="121"/>
      <c r="K69" s="33"/>
      <c r="L69" s="31"/>
      <c r="T69" s="28"/>
      <c r="U69" s="39"/>
      <c r="V69" s="39"/>
      <c r="W69" s="39"/>
      <c r="X69" s="30"/>
      <c r="Y69" s="31"/>
      <c r="Z69" s="30"/>
      <c r="AA69" s="31"/>
      <c r="AL69" s="28"/>
      <c r="AM69" s="31"/>
      <c r="AN69" s="31"/>
      <c r="AO69" s="31"/>
      <c r="AP69" s="30"/>
      <c r="AQ69" s="31"/>
      <c r="AR69" s="77"/>
      <c r="AT69" s="28"/>
      <c r="AU69" s="31"/>
      <c r="AV69" s="31"/>
      <c r="AW69" s="31"/>
      <c r="AX69" s="30"/>
      <c r="AY69" s="31"/>
      <c r="AZ69" s="80"/>
      <c r="BA69" s="28"/>
      <c r="BB69" s="75"/>
      <c r="BC69" s="78"/>
      <c r="BD69" s="78"/>
      <c r="BE69" s="78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31"/>
      <c r="BQ69" s="31"/>
      <c r="BR69" s="53"/>
      <c r="BS69" s="31"/>
      <c r="BU69" s="39"/>
      <c r="BV69" s="39"/>
      <c r="BX69" s="31"/>
      <c r="BY69" s="31"/>
      <c r="BZ69" s="31"/>
      <c r="CB69" s="31"/>
      <c r="CC69" s="31"/>
      <c r="CF69" s="31"/>
      <c r="CG69" s="28"/>
      <c r="CI69" s="31"/>
      <c r="CJ69" s="31"/>
      <c r="CK69" s="31"/>
      <c r="CL69" s="30"/>
      <c r="CM69" s="31"/>
      <c r="CN69" s="30"/>
      <c r="CO69" s="31"/>
      <c r="DJ69" s="75"/>
      <c r="DK69" s="78"/>
      <c r="DL69" s="78"/>
      <c r="DM69" s="78"/>
      <c r="DN69" s="53"/>
      <c r="DO69" s="53"/>
      <c r="DP69" s="53"/>
      <c r="DQ69" s="53"/>
      <c r="DT69" s="31"/>
      <c r="DU69" s="78"/>
      <c r="ET69" s="4"/>
      <c r="EU69" s="13"/>
      <c r="EV69" s="13"/>
      <c r="EW69" s="13"/>
      <c r="EX69" s="13"/>
      <c r="EY69" s="13"/>
      <c r="EZ69" s="13"/>
      <c r="FA69" s="13"/>
      <c r="FB69" s="13"/>
      <c r="FC69" s="13"/>
      <c r="FD69" s="6"/>
    </row>
    <row r="70" spans="1:160" ht="19.25" customHeight="1">
      <c r="A70" s="166"/>
      <c r="B70" s="173"/>
      <c r="C70" s="174"/>
      <c r="D70" s="175"/>
      <c r="E70" s="175"/>
      <c r="F70" s="174"/>
      <c r="G70" s="29"/>
      <c r="H70" s="33"/>
      <c r="J70" s="33"/>
      <c r="K70" s="33"/>
      <c r="L70" s="31"/>
      <c r="N70" s="31"/>
      <c r="Q70" s="83"/>
      <c r="R70" s="37"/>
      <c r="W70" s="28"/>
      <c r="X70" s="78"/>
      <c r="Z70" s="78"/>
      <c r="AA70" s="78"/>
      <c r="AP70" s="30"/>
      <c r="AT70" s="28"/>
      <c r="AU70" s="30"/>
      <c r="AV70" s="30"/>
      <c r="AW70" s="30"/>
      <c r="AX70" s="31"/>
      <c r="AY70" s="31"/>
      <c r="BB70" s="28"/>
      <c r="BC70" s="9"/>
      <c r="BD70" s="9"/>
      <c r="BE70" s="9"/>
      <c r="BP70" s="31"/>
      <c r="BQ70" s="31"/>
      <c r="BR70" s="31"/>
      <c r="BS70" s="31"/>
      <c r="DJ70" s="28"/>
      <c r="DK70" s="9"/>
      <c r="DL70" s="9"/>
      <c r="DM70" s="9"/>
      <c r="ET70" s="4"/>
      <c r="EU70" s="13"/>
      <c r="EV70" s="13"/>
      <c r="EW70" s="13"/>
      <c r="EX70" s="13"/>
      <c r="EY70" s="13"/>
      <c r="EZ70" s="13"/>
      <c r="FA70" s="13"/>
      <c r="FB70" s="13"/>
      <c r="FC70" s="13"/>
      <c r="FD70" s="6"/>
    </row>
    <row r="71" spans="1:160" ht="19.25" customHeight="1">
      <c r="A71" s="166"/>
      <c r="B71" s="173"/>
      <c r="C71" s="174"/>
      <c r="D71" s="175"/>
      <c r="E71" s="175"/>
      <c r="F71" s="174"/>
      <c r="G71" s="29"/>
      <c r="H71" s="33"/>
      <c r="J71" s="121"/>
      <c r="K71" s="33"/>
      <c r="L71" s="31"/>
      <c r="V71" s="73"/>
      <c r="W71" s="131"/>
      <c r="X71" s="99"/>
      <c r="Y71" s="99"/>
      <c r="Z71" s="99"/>
      <c r="AA71" s="31"/>
      <c r="AO71" s="28"/>
      <c r="AP71" s="130"/>
      <c r="AQ71" s="99"/>
      <c r="AR71" s="130"/>
      <c r="AV71" s="133"/>
      <c r="AW71" s="134"/>
      <c r="AX71" s="132"/>
      <c r="AY71" s="135"/>
      <c r="BL71" s="136"/>
      <c r="BM71" s="132"/>
      <c r="BN71" s="132"/>
      <c r="BO71" s="132"/>
      <c r="BP71" s="31"/>
      <c r="BQ71" s="137"/>
      <c r="BR71" s="135"/>
      <c r="BS71" s="135"/>
      <c r="BW71" s="28"/>
      <c r="BX71" s="39"/>
      <c r="BY71" s="28"/>
      <c r="BZ71" s="28"/>
      <c r="CA71" s="28"/>
      <c r="CB71" s="28"/>
      <c r="DT71" s="31"/>
      <c r="DU71" s="31"/>
      <c r="ET71" s="4"/>
      <c r="EU71" s="13"/>
      <c r="EV71" s="13"/>
      <c r="EW71" s="13"/>
      <c r="EX71" s="13"/>
      <c r="EY71" s="13"/>
      <c r="EZ71" s="13"/>
      <c r="FA71" s="13"/>
      <c r="FB71" s="13"/>
      <c r="FC71" s="13"/>
      <c r="FD71" s="6"/>
    </row>
    <row r="72" spans="1:160" ht="19.25" customHeight="1">
      <c r="A72" s="166"/>
      <c r="B72" s="173"/>
      <c r="C72" s="174"/>
      <c r="D72" s="175"/>
      <c r="E72" s="175"/>
      <c r="F72" s="174"/>
      <c r="G72" s="29"/>
      <c r="H72" s="33"/>
      <c r="J72" s="121"/>
      <c r="K72" s="33"/>
      <c r="L72" s="31"/>
      <c r="BC72" s="28"/>
      <c r="BD72" s="30"/>
      <c r="BE72" s="30"/>
      <c r="BF72" s="30"/>
      <c r="BG72" s="30"/>
      <c r="BH72" s="30"/>
      <c r="BI72" s="30"/>
      <c r="BJ72" s="30"/>
      <c r="BK72" s="30"/>
      <c r="BL72" s="30"/>
      <c r="BM72" s="31"/>
      <c r="BN72" s="31"/>
      <c r="BO72" s="31"/>
      <c r="BP72" s="31"/>
      <c r="BQ72" s="137"/>
      <c r="BR72" s="135"/>
      <c r="BS72" s="135"/>
      <c r="BW72" s="28"/>
      <c r="DK72" s="28"/>
      <c r="DL72" s="30"/>
      <c r="DM72" s="30"/>
      <c r="DN72" s="30"/>
      <c r="DO72" s="30"/>
      <c r="DP72" s="30"/>
      <c r="DQ72" s="30"/>
      <c r="DT72" s="31"/>
      <c r="DU72" s="31"/>
      <c r="ET72" s="4"/>
      <c r="EU72" s="13"/>
      <c r="EV72" s="13"/>
      <c r="EW72" s="13"/>
      <c r="EX72" s="13"/>
      <c r="EY72" s="13"/>
      <c r="EZ72" s="13"/>
      <c r="FA72" s="13"/>
      <c r="FB72" s="13"/>
      <c r="FC72" s="13"/>
      <c r="FD72" s="6"/>
    </row>
    <row r="73" spans="1:160" ht="19.25" customHeight="1">
      <c r="A73" s="166"/>
      <c r="B73" s="173"/>
      <c r="C73" s="174"/>
      <c r="D73" s="175"/>
      <c r="E73" s="175"/>
      <c r="F73" s="174"/>
      <c r="G73" s="29"/>
      <c r="H73" s="33"/>
      <c r="J73" s="121"/>
      <c r="K73" s="33"/>
      <c r="L73" s="31"/>
      <c r="Y73" s="138"/>
      <c r="Z73" s="139"/>
      <c r="BC73" s="28"/>
      <c r="BD73" s="30"/>
      <c r="BE73" s="30"/>
      <c r="BF73" s="30"/>
      <c r="BG73" s="30"/>
      <c r="BH73" s="30"/>
      <c r="BI73" s="30"/>
      <c r="BJ73" s="30"/>
      <c r="BK73" s="30"/>
      <c r="BL73" s="30"/>
      <c r="BM73" s="31"/>
      <c r="BN73" s="31"/>
      <c r="BO73" s="31"/>
      <c r="BP73" s="31"/>
      <c r="BQ73" s="31"/>
      <c r="BR73" s="31"/>
      <c r="BS73" s="31"/>
      <c r="BW73" s="28"/>
      <c r="DK73" s="28"/>
      <c r="DL73" s="30"/>
      <c r="DM73" s="30"/>
      <c r="DN73" s="30"/>
      <c r="DO73" s="30"/>
      <c r="DP73" s="30"/>
      <c r="DQ73" s="30"/>
      <c r="ET73" s="4"/>
      <c r="EU73" s="13"/>
      <c r="EV73" s="13"/>
      <c r="EW73" s="13"/>
      <c r="EX73" s="13"/>
      <c r="EY73" s="13"/>
      <c r="EZ73" s="13"/>
      <c r="FA73" s="13"/>
      <c r="FB73" s="13"/>
      <c r="FC73" s="13"/>
      <c r="FD73" s="6"/>
    </row>
    <row r="74" spans="1:160" ht="19.25" customHeight="1">
      <c r="A74" s="166"/>
      <c r="B74" s="173"/>
      <c r="C74" s="174"/>
      <c r="D74" s="175"/>
      <c r="E74" s="174"/>
      <c r="F74" s="174"/>
      <c r="G74" s="29"/>
      <c r="H74" s="33"/>
      <c r="I74" s="69"/>
      <c r="J74" s="140"/>
      <c r="K74" s="141"/>
      <c r="L74" s="74"/>
      <c r="M74" s="69"/>
      <c r="Y74" s="142"/>
      <c r="Z74" s="143"/>
      <c r="AB74" s="33"/>
      <c r="BC74" s="28"/>
      <c r="BD74" s="30"/>
      <c r="BE74" s="30"/>
      <c r="BF74" s="30"/>
      <c r="BG74" s="30"/>
      <c r="BH74" s="30"/>
      <c r="BI74" s="30"/>
      <c r="BJ74" s="30"/>
      <c r="BK74" s="30"/>
      <c r="BL74" s="30"/>
      <c r="BM74" s="31"/>
      <c r="BN74" s="31"/>
      <c r="BO74" s="31"/>
      <c r="BP74" s="31"/>
      <c r="BQ74" s="31"/>
      <c r="BR74" s="31"/>
      <c r="BS74" s="31"/>
      <c r="BW74" s="28"/>
      <c r="DK74" s="28"/>
      <c r="DL74" s="30"/>
      <c r="DM74" s="30"/>
      <c r="DN74" s="30"/>
      <c r="DO74" s="30"/>
      <c r="DP74" s="30"/>
      <c r="DQ74" s="30"/>
      <c r="ET74" s="4"/>
      <c r="EU74" s="13"/>
      <c r="EV74" s="13"/>
      <c r="EW74" s="13"/>
      <c r="EX74" s="13"/>
      <c r="EY74" s="13"/>
      <c r="EZ74" s="13"/>
      <c r="FA74" s="13"/>
      <c r="FB74" s="13"/>
      <c r="FC74" s="13"/>
      <c r="FD74" s="6"/>
    </row>
    <row r="75" spans="1:160" ht="19.25" customHeight="1">
      <c r="A75" s="166"/>
      <c r="B75" s="176"/>
      <c r="C75" s="174"/>
      <c r="D75" s="175"/>
      <c r="E75" s="174"/>
      <c r="F75" s="174"/>
      <c r="G75" s="29"/>
      <c r="H75" s="50"/>
      <c r="I75" s="46"/>
      <c r="J75" s="144"/>
      <c r="K75" s="145"/>
      <c r="L75" s="145"/>
      <c r="M75" s="33"/>
      <c r="N75" s="40"/>
      <c r="O75" s="40"/>
      <c r="Y75" s="146"/>
      <c r="Z75" s="61"/>
      <c r="AB75" s="50"/>
      <c r="BC75" s="28"/>
      <c r="BD75" s="30"/>
      <c r="BE75" s="30"/>
      <c r="BF75" s="30"/>
      <c r="BG75" s="30"/>
      <c r="BH75" s="30"/>
      <c r="BI75" s="30"/>
      <c r="BJ75" s="30"/>
      <c r="BK75" s="30"/>
      <c r="BL75" s="30"/>
      <c r="BM75" s="31"/>
      <c r="BN75" s="31"/>
      <c r="BO75" s="31"/>
      <c r="BP75" s="31"/>
      <c r="BQ75" s="31"/>
      <c r="BR75" s="31"/>
      <c r="BS75" s="31"/>
      <c r="BW75" s="28"/>
      <c r="DK75" s="28"/>
      <c r="DL75" s="30"/>
      <c r="DM75" s="30"/>
      <c r="DN75" s="30"/>
      <c r="DO75" s="30"/>
      <c r="DP75" s="30"/>
      <c r="DQ75" s="30"/>
      <c r="ET75" s="4"/>
      <c r="EU75" s="13"/>
      <c r="EV75" s="13"/>
      <c r="EW75" s="13"/>
      <c r="EX75" s="13"/>
      <c r="EY75" s="13"/>
      <c r="EZ75" s="13"/>
      <c r="FA75" s="13"/>
      <c r="FB75" s="13"/>
      <c r="FC75" s="13"/>
      <c r="FD75" s="6"/>
    </row>
    <row r="76" spans="1:160" ht="19.25" customHeight="1" thickBot="1">
      <c r="A76" s="166"/>
      <c r="B76" s="176"/>
      <c r="C76" s="174"/>
      <c r="D76" s="175"/>
      <c r="E76" s="175"/>
      <c r="F76" s="174"/>
      <c r="G76" s="29"/>
      <c r="H76" s="147"/>
      <c r="I76" s="46"/>
      <c r="J76" s="144"/>
      <c r="K76" s="145"/>
      <c r="L76" s="145"/>
      <c r="M76" s="33"/>
      <c r="N76" s="40"/>
      <c r="O76" s="40"/>
      <c r="AB76" s="147"/>
      <c r="BC76" s="28"/>
      <c r="BD76" s="30"/>
      <c r="BE76" s="30"/>
      <c r="BF76" s="30"/>
      <c r="BG76" s="30"/>
      <c r="BH76" s="30"/>
      <c r="BI76" s="30"/>
      <c r="BJ76" s="30"/>
      <c r="BK76" s="30"/>
      <c r="BL76" s="30"/>
      <c r="BM76" s="31"/>
      <c r="BN76" s="31"/>
      <c r="BO76" s="31"/>
      <c r="BP76" s="31"/>
      <c r="BQ76" s="31"/>
      <c r="BR76" s="31"/>
      <c r="BS76" s="31"/>
      <c r="BW76" s="41"/>
      <c r="DK76" s="28"/>
      <c r="DL76" s="30"/>
      <c r="DM76" s="30"/>
      <c r="DN76" s="30"/>
      <c r="DO76" s="30"/>
      <c r="DP76" s="30"/>
      <c r="DQ76" s="30"/>
      <c r="ET76" s="4"/>
      <c r="EU76" s="13"/>
      <c r="EV76" s="13"/>
      <c r="EW76" s="13"/>
      <c r="EX76" s="13"/>
      <c r="EY76" s="13"/>
      <c r="EZ76" s="13"/>
      <c r="FA76" s="13"/>
      <c r="FB76" s="13"/>
      <c r="FC76" s="13"/>
      <c r="FD76" s="6"/>
    </row>
    <row r="77" spans="1:160" ht="19.25" customHeight="1" thickBot="1">
      <c r="A77" s="29"/>
      <c r="B77" s="29"/>
      <c r="C77" s="29"/>
      <c r="D77" s="29"/>
      <c r="E77" s="29"/>
      <c r="F77" s="223" t="s">
        <v>74</v>
      </c>
      <c r="G77" s="29"/>
      <c r="H77" s="33"/>
      <c r="I77" s="46"/>
      <c r="J77" s="144"/>
      <c r="K77" s="145"/>
      <c r="L77" s="145"/>
      <c r="M77" s="33"/>
      <c r="N77" s="40"/>
      <c r="O77" s="40"/>
      <c r="Y77" s="148"/>
      <c r="Z77" s="61"/>
      <c r="AB77" s="43"/>
      <c r="BC77" s="28"/>
      <c r="BD77" s="30"/>
      <c r="BE77" s="30"/>
      <c r="BF77" s="30"/>
      <c r="BG77" s="30"/>
      <c r="BH77" s="30"/>
      <c r="BI77" s="30"/>
      <c r="BJ77" s="30"/>
      <c r="BK77" s="30"/>
      <c r="BL77" s="30"/>
      <c r="BM77" s="31"/>
      <c r="BN77" s="31"/>
      <c r="BO77" s="31"/>
      <c r="BP77" s="31"/>
      <c r="BQ77" s="31"/>
      <c r="BR77" s="31"/>
      <c r="BS77" s="31"/>
      <c r="BW77" s="28"/>
      <c r="CF77" s="31"/>
      <c r="DK77" s="28"/>
      <c r="DL77" s="30"/>
      <c r="DM77" s="30"/>
      <c r="DN77" s="30"/>
      <c r="DO77" s="30"/>
      <c r="DP77" s="30"/>
      <c r="DQ77" s="30"/>
      <c r="ET77" s="4"/>
      <c r="EU77" s="13"/>
      <c r="EV77" s="13"/>
      <c r="EW77" s="13"/>
      <c r="EX77" s="13"/>
      <c r="EY77" s="13"/>
      <c r="EZ77" s="13"/>
      <c r="FA77" s="13"/>
      <c r="FB77" s="13"/>
      <c r="FC77" s="13"/>
      <c r="FD77" s="6"/>
    </row>
    <row r="78" spans="1:160" ht="19.25" customHeight="1">
      <c r="A78" s="29"/>
      <c r="B78" s="29"/>
      <c r="C78" s="29"/>
      <c r="D78" s="224"/>
      <c r="E78" s="225"/>
      <c r="F78" s="225"/>
      <c r="G78" s="29"/>
      <c r="H78" s="33"/>
      <c r="I78" s="46"/>
      <c r="J78" s="370">
        <f>K91</f>
        <v>0</v>
      </c>
      <c r="K78" s="371"/>
      <c r="L78" s="225"/>
      <c r="M78" s="33"/>
      <c r="N78" s="40"/>
      <c r="O78" s="40"/>
      <c r="T78" s="265" t="str">
        <f>ADDRESS(1+$G$79,1,,4,"Materials")</f>
        <v>Materials!$A$9</v>
      </c>
      <c r="U78" s="266" t="str">
        <f>ADDRESS(1+$G$79,2,,4,"Materials")</f>
        <v>Materials!$B$9</v>
      </c>
      <c r="V78" s="267" t="str">
        <f>ADDRESS(1+$G$79,3,,4,"Materials")</f>
        <v>Materials!$C$9</v>
      </c>
      <c r="W78" s="268" t="str">
        <f>ADDRESS(1+$G$79,4,,4,"Materials")</f>
        <v>Materials!$D$9</v>
      </c>
      <c r="X78" s="268" t="str">
        <f>ADDRESS(1+$G$79,5,,4,"Materials")</f>
        <v>Materials!$E$9</v>
      </c>
      <c r="Y78" s="269" t="str">
        <f>ADDRESS(1+$G$79,6,,4,"Materials")</f>
        <v>Materials!$F$9</v>
      </c>
      <c r="AB78" s="43"/>
      <c r="BC78" s="28"/>
      <c r="BD78" s="30"/>
      <c r="BE78" s="30"/>
      <c r="BF78" s="30"/>
      <c r="BG78" s="30"/>
      <c r="BH78" s="30"/>
      <c r="BI78" s="30"/>
      <c r="BJ78" s="30"/>
      <c r="BK78" s="30"/>
      <c r="BL78" s="30"/>
      <c r="BM78" s="53"/>
      <c r="BN78" s="53"/>
      <c r="BO78" s="53"/>
      <c r="BP78" s="53"/>
      <c r="BQ78" s="53"/>
      <c r="BR78" s="53"/>
      <c r="BS78" s="53"/>
      <c r="DK78" s="28"/>
      <c r="DL78" s="30"/>
      <c r="DM78" s="30"/>
      <c r="DN78" s="30"/>
      <c r="DO78" s="30"/>
      <c r="DP78" s="30"/>
      <c r="DQ78" s="30"/>
      <c r="ET78" s="4"/>
      <c r="EU78" s="13"/>
      <c r="EV78" s="13"/>
      <c r="EW78" s="13"/>
      <c r="EX78" s="13"/>
      <c r="EY78" s="13"/>
      <c r="EZ78" s="13"/>
      <c r="FA78" s="13"/>
      <c r="FB78" s="13"/>
      <c r="FC78" s="13"/>
      <c r="FD78" s="17"/>
    </row>
    <row r="79" spans="1:160" ht="19.25" customHeight="1" thickBot="1">
      <c r="A79" s="29"/>
      <c r="B79" s="29"/>
      <c r="C79" s="29"/>
      <c r="D79" s="226"/>
      <c r="E79" s="227"/>
      <c r="F79" s="227"/>
      <c r="G79" s="157">
        <v>8</v>
      </c>
      <c r="H79" s="1"/>
      <c r="I79" s="46"/>
      <c r="J79" s="372">
        <f>L91</f>
        <v>0</v>
      </c>
      <c r="K79" s="373">
        <f>SQRT(-J78*J78+J79/2+0.5)</f>
        <v>0.70710678118654757</v>
      </c>
      <c r="L79" s="227"/>
      <c r="M79" s="33"/>
      <c r="N79" s="40"/>
      <c r="O79" s="40"/>
      <c r="T79" s="10"/>
      <c r="U79"/>
      <c r="V79"/>
      <c r="W79"/>
      <c r="X79"/>
      <c r="Y79" s="11"/>
      <c r="AB79" s="43"/>
      <c r="BC79" s="28"/>
      <c r="BD79" s="30"/>
      <c r="BE79" s="30"/>
      <c r="BF79" s="30"/>
      <c r="BG79" s="30"/>
      <c r="BH79" s="30"/>
      <c r="BI79" s="30"/>
      <c r="BJ79" s="30"/>
      <c r="BK79" s="30"/>
      <c r="BL79" s="30"/>
      <c r="BM79" s="31"/>
      <c r="BN79" s="31"/>
      <c r="BO79" s="31"/>
      <c r="BP79" s="31"/>
      <c r="BQ79" s="31"/>
      <c r="BR79" s="31"/>
      <c r="BS79" s="31"/>
      <c r="DK79" s="28"/>
      <c r="DL79" s="30"/>
      <c r="DM79" s="30"/>
      <c r="DN79" s="30"/>
      <c r="DO79" s="30"/>
      <c r="DP79" s="30"/>
      <c r="DQ79" s="30"/>
      <c r="ET79" s="4"/>
      <c r="EU79" s="13"/>
      <c r="EV79" s="13"/>
      <c r="EW79" s="13"/>
      <c r="EX79" s="13"/>
      <c r="EY79" s="13"/>
      <c r="EZ79" s="13"/>
      <c r="FA79" s="13"/>
      <c r="FB79" s="13"/>
      <c r="FC79" s="13"/>
      <c r="FD79" s="6"/>
    </row>
    <row r="80" spans="1:160" ht="19.25" customHeight="1">
      <c r="A80" s="29"/>
      <c r="B80" s="29"/>
      <c r="C80" s="29"/>
      <c r="D80" s="226"/>
      <c r="E80" s="227"/>
      <c r="F80" s="227"/>
      <c r="G80" s="27" t="str">
        <f>ADDRESS(3+$G$79*5,1,,4,"Materials")</f>
        <v>Materials!$A$43</v>
      </c>
      <c r="H80" s="1"/>
      <c r="I80" s="46"/>
      <c r="J80" s="373"/>
      <c r="K80" s="374">
        <f>180*ACOS(J78+K79)/(2*3.1416)</f>
        <v>22.499947385335606</v>
      </c>
      <c r="L80" s="227">
        <v>2</v>
      </c>
      <c r="M80" s="33"/>
      <c r="N80" s="40"/>
      <c r="O80" s="40"/>
      <c r="T80" s="10"/>
      <c r="U80"/>
      <c r="V80"/>
      <c r="W80"/>
      <c r="X80"/>
      <c r="Y80" s="11"/>
      <c r="AB80" s="33"/>
      <c r="BC80" s="28"/>
      <c r="BD80" s="30"/>
      <c r="BE80" s="30"/>
      <c r="BF80" s="30"/>
      <c r="BG80" s="30"/>
      <c r="BH80" s="30"/>
      <c r="BI80" s="30"/>
      <c r="BJ80" s="30"/>
      <c r="BK80" s="30"/>
      <c r="BL80" s="30"/>
      <c r="BM80" s="31"/>
      <c r="BN80" s="31"/>
      <c r="BO80" s="31"/>
      <c r="BP80" s="31"/>
      <c r="BQ80" s="31"/>
      <c r="BR80" s="31"/>
      <c r="BS80" s="31"/>
      <c r="DK80" s="28"/>
      <c r="DL80" s="30"/>
      <c r="DM80" s="30"/>
      <c r="DN80" s="30"/>
      <c r="DO80" s="30"/>
      <c r="DP80" s="30"/>
      <c r="DQ80" s="30"/>
      <c r="ET80" s="4"/>
      <c r="EU80" s="13"/>
      <c r="EV80" s="13"/>
      <c r="EW80" s="13"/>
      <c r="EX80" s="13"/>
      <c r="EY80" s="13"/>
      <c r="EZ80" s="13"/>
      <c r="FA80" s="13"/>
      <c r="FB80" s="13"/>
      <c r="FC80" s="13"/>
      <c r="FD80" s="6"/>
    </row>
    <row r="81" spans="1:181" ht="19.25" customHeight="1" thickBot="1">
      <c r="A81" s="29"/>
      <c r="B81" s="29"/>
      <c r="C81" s="29"/>
      <c r="D81" s="226"/>
      <c r="E81" s="227"/>
      <c r="F81" s="227"/>
      <c r="G81" s="27" t="str">
        <f>ADDRESS(3+$G$79*5,2,,4,"Materials")</f>
        <v>Materials!$B$43</v>
      </c>
      <c r="H81" s="3"/>
      <c r="I81" s="43"/>
      <c r="J81" s="373" t="s">
        <v>9</v>
      </c>
      <c r="K81" s="374">
        <f>180*ACOS(J78-K79)/(2*3.1416)</f>
        <v>67.499842156006821</v>
      </c>
      <c r="L81" s="227"/>
      <c r="M81" s="33"/>
      <c r="N81" s="40"/>
      <c r="O81" s="40"/>
      <c r="T81" s="12" t="str">
        <f ca="1">INDIRECT(T78)</f>
        <v xml:space="preserve">T3/N52 </v>
      </c>
      <c r="U81" s="12">
        <f t="shared" ref="U81:Y81" ca="1" si="0">INDIRECT(U78)</f>
        <v>181</v>
      </c>
      <c r="V81" s="12">
        <f t="shared" ca="1" si="0"/>
        <v>10.3</v>
      </c>
      <c r="W81" s="12">
        <f t="shared" ca="1" si="0"/>
        <v>0.28000000000000003</v>
      </c>
      <c r="X81" s="12">
        <f t="shared" ca="1" si="0"/>
        <v>7.17</v>
      </c>
      <c r="Y81" s="12">
        <f t="shared" ca="1" si="0"/>
        <v>125</v>
      </c>
      <c r="AB81" s="149"/>
      <c r="BC81" s="28"/>
      <c r="BD81" s="30"/>
      <c r="BE81" s="30"/>
      <c r="BF81" s="30"/>
      <c r="BG81" s="30"/>
      <c r="BH81" s="30"/>
      <c r="BI81" s="30"/>
      <c r="BJ81" s="30"/>
      <c r="BK81" s="30"/>
      <c r="BL81" s="30"/>
      <c r="BM81" s="31"/>
      <c r="BN81" s="31"/>
      <c r="BO81" s="31"/>
      <c r="BP81" s="31"/>
      <c r="BQ81" s="31"/>
      <c r="BR81" s="31"/>
      <c r="BS81" s="31"/>
      <c r="DK81" s="28"/>
      <c r="DL81" s="30"/>
      <c r="DM81" s="30"/>
      <c r="DN81" s="30"/>
      <c r="DO81" s="30"/>
      <c r="DP81" s="30"/>
      <c r="DQ81" s="30"/>
      <c r="ET81" s="4"/>
      <c r="EU81" s="13"/>
      <c r="EV81" s="13"/>
      <c r="EW81" s="13"/>
      <c r="EX81" s="13"/>
      <c r="EY81" s="13"/>
      <c r="EZ81" s="13"/>
      <c r="FA81" s="13"/>
      <c r="FB81" s="13"/>
      <c r="FC81" s="13"/>
      <c r="FD81" s="6"/>
    </row>
    <row r="82" spans="1:181" ht="19.25" customHeight="1">
      <c r="A82" s="29"/>
      <c r="B82" s="29"/>
      <c r="C82" s="29"/>
      <c r="D82" s="226"/>
      <c r="E82" s="227"/>
      <c r="F82" s="227"/>
      <c r="G82" s="27" t="str">
        <f>ADDRESS(4+$G$79*5,1,,4,"Materials")</f>
        <v>Materials!$A$44</v>
      </c>
      <c r="H82" s="1"/>
      <c r="I82" s="46"/>
      <c r="J82" s="144"/>
      <c r="K82" s="145"/>
      <c r="L82" s="145"/>
      <c r="M82" s="33"/>
      <c r="N82" s="40"/>
      <c r="O82" s="40"/>
      <c r="AB82" s="33"/>
      <c r="BC82" s="28"/>
      <c r="BD82" s="30"/>
      <c r="BE82" s="30"/>
      <c r="BF82" s="30"/>
      <c r="BG82" s="30"/>
      <c r="BH82" s="30"/>
      <c r="BI82" s="30"/>
      <c r="BJ82" s="30"/>
      <c r="BK82" s="30"/>
      <c r="BL82" s="30"/>
      <c r="DK82" s="28"/>
      <c r="DL82" s="30"/>
      <c r="DM82" s="30"/>
      <c r="DN82" s="30"/>
      <c r="DO82" s="30"/>
      <c r="DP82" s="30"/>
      <c r="DQ82" s="30"/>
      <c r="ET82" s="4"/>
      <c r="EU82" s="13"/>
      <c r="EV82" s="13"/>
      <c r="EW82" s="13"/>
      <c r="EX82" s="13"/>
      <c r="EY82" s="13"/>
      <c r="EZ82" s="13"/>
      <c r="FA82" s="13"/>
      <c r="FB82" s="13"/>
      <c r="FC82" s="13"/>
    </row>
    <row r="83" spans="1:181">
      <c r="A83" s="29"/>
      <c r="B83" s="29"/>
      <c r="C83" s="29"/>
      <c r="D83" s="226">
        <f>IF(AND(K91&gt;0,L91&gt;4*K91*K91-4*K91 +1),D98,IF(AND(K91&lt;0,L91&gt;4*K91*K91+4*K91 +1),90-D98,K80))</f>
        <v>22.499947385335606</v>
      </c>
      <c r="E83" s="227">
        <f>IF(AND(K91&gt;0,L91&gt;4*K91*K91-4*K91 +1),0,IF(AND(K91&lt;0,L91&gt;4*K91*K91+4*K91 +1),90,K81))</f>
        <v>67.499842156006821</v>
      </c>
      <c r="F83" s="227"/>
      <c r="G83" s="227"/>
      <c r="H83" s="227"/>
      <c r="I83" s="227"/>
      <c r="J83" s="227"/>
      <c r="K83" s="227"/>
      <c r="L83" s="227"/>
      <c r="M83" s="227"/>
      <c r="N83" s="227"/>
      <c r="O83" s="237"/>
      <c r="CH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29"/>
      <c r="ET83" s="29"/>
      <c r="EU83" s="29"/>
      <c r="EV83" s="29"/>
      <c r="EW83" s="29"/>
      <c r="EX83" s="29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29"/>
      <c r="FJ83" s="29"/>
      <c r="FK83" s="29"/>
      <c r="FL83" s="29"/>
      <c r="FM83" s="29"/>
      <c r="FN83" s="29"/>
      <c r="FO83" s="29"/>
      <c r="FP83" s="29"/>
      <c r="FQ83" s="29"/>
      <c r="FR83" s="29"/>
      <c r="FS83" s="29"/>
      <c r="FT83" s="29"/>
      <c r="FU83" s="29"/>
      <c r="FV83" s="29"/>
      <c r="FW83" s="29"/>
      <c r="FX83" s="29"/>
      <c r="FY83" s="29"/>
    </row>
    <row r="84" spans="1:181" ht="16" thickBot="1">
      <c r="A84" s="29"/>
      <c r="B84" s="29"/>
      <c r="C84" s="29"/>
      <c r="D84" s="226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37"/>
      <c r="CH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29"/>
      <c r="ET84" s="29"/>
      <c r="EU84" s="29"/>
      <c r="EV84" s="29"/>
      <c r="EW84" s="29"/>
      <c r="EX84" s="29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29"/>
      <c r="FJ84" s="29"/>
      <c r="FK84" s="29"/>
      <c r="FL84" s="29"/>
      <c r="FM84" s="29"/>
      <c r="FN84" s="29"/>
      <c r="FO84" s="29"/>
      <c r="FP84" s="29"/>
      <c r="FQ84" s="29"/>
      <c r="FR84" s="29"/>
      <c r="FS84" s="29"/>
      <c r="FT84" s="29"/>
      <c r="FU84" s="29"/>
      <c r="FV84" s="29"/>
      <c r="FW84" s="29"/>
      <c r="FX84" s="29"/>
      <c r="FY84" s="29"/>
    </row>
    <row r="85" spans="1:181">
      <c r="A85" s="29"/>
      <c r="B85" s="29"/>
      <c r="C85" s="29"/>
      <c r="D85" s="226"/>
      <c r="E85" s="227"/>
      <c r="F85" s="227"/>
      <c r="G85" s="227"/>
      <c r="H85" s="227"/>
      <c r="I85" s="227"/>
      <c r="J85" s="227"/>
      <c r="K85" s="227"/>
      <c r="L85" s="227"/>
      <c r="M85" s="227"/>
      <c r="N85" s="227"/>
      <c r="O85" s="237"/>
      <c r="T85" s="247" t="s">
        <v>1</v>
      </c>
      <c r="U85" s="248">
        <f ca="1">U81</f>
        <v>181</v>
      </c>
      <c r="V85" s="249"/>
      <c r="W85" s="250"/>
      <c r="CH85" s="29"/>
      <c r="DW85" s="29"/>
      <c r="DX85" s="29"/>
      <c r="DY85" s="29"/>
      <c r="DZ85" s="29"/>
      <c r="EA85" s="29"/>
      <c r="EB85" s="29"/>
      <c r="EC85" s="29"/>
      <c r="ED85" s="29"/>
      <c r="EE85" s="29"/>
      <c r="EF85" s="29"/>
      <c r="EG85" s="29"/>
      <c r="EH85" s="29"/>
      <c r="EI85" s="29"/>
      <c r="EJ85" s="29"/>
      <c r="EK85" s="29"/>
      <c r="EL85" s="29"/>
      <c r="EM85" s="29"/>
      <c r="EN85" s="29"/>
      <c r="EO85" s="29"/>
      <c r="EP85" s="29"/>
      <c r="EQ85" s="29"/>
      <c r="ER85" s="29"/>
      <c r="ES85" s="29"/>
      <c r="ET85" s="29"/>
      <c r="EU85" s="29"/>
      <c r="EV85" s="29"/>
      <c r="EW85" s="29"/>
      <c r="EX85" s="29"/>
      <c r="EY85" s="29"/>
      <c r="EZ85" s="29"/>
      <c r="FA85" s="29"/>
      <c r="FB85" s="29"/>
      <c r="FC85" s="29"/>
      <c r="FD85" s="29"/>
      <c r="FE85" s="29"/>
      <c r="FF85" s="29"/>
      <c r="FG85" s="29"/>
      <c r="FH85" s="29"/>
      <c r="FI85" s="29"/>
      <c r="FJ85" s="29"/>
      <c r="FK85" s="29"/>
      <c r="FL85" s="29"/>
      <c r="FM85" s="29"/>
      <c r="FN85" s="29"/>
      <c r="FO85" s="29"/>
      <c r="FP85" s="29"/>
      <c r="FQ85" s="29"/>
      <c r="FR85" s="29"/>
      <c r="FS85" s="29"/>
      <c r="FT85" s="29"/>
      <c r="FU85" s="29"/>
      <c r="FV85" s="29"/>
      <c r="FW85" s="29"/>
      <c r="FX85" s="29"/>
      <c r="FY85" s="29"/>
    </row>
    <row r="86" spans="1:181">
      <c r="A86" s="29"/>
      <c r="B86" s="29"/>
      <c r="C86" s="29"/>
      <c r="D86" s="226"/>
      <c r="E86" s="227"/>
      <c r="F86" s="227"/>
      <c r="G86" s="227"/>
      <c r="H86" s="227"/>
      <c r="I86" s="227"/>
      <c r="J86" s="227"/>
      <c r="K86" s="227"/>
      <c r="L86" s="227"/>
      <c r="M86" s="227"/>
      <c r="N86" s="227"/>
      <c r="O86" s="237"/>
      <c r="T86" s="251" t="s">
        <v>10</v>
      </c>
      <c r="U86" s="252">
        <f ca="1">V81</f>
        <v>10.3</v>
      </c>
      <c r="V86" s="249"/>
      <c r="W86" s="250"/>
      <c r="CH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29"/>
      <c r="ET86" s="29"/>
      <c r="EU86" s="29"/>
      <c r="EV86" s="29"/>
      <c r="EW86" s="29"/>
      <c r="EX86" s="29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29"/>
      <c r="FJ86" s="29"/>
      <c r="FK86" s="29"/>
      <c r="FL86" s="29"/>
      <c r="FM86" s="29"/>
      <c r="FN86" s="29"/>
      <c r="FO86" s="29"/>
      <c r="FP86" s="29"/>
      <c r="FQ86" s="29"/>
      <c r="FR86" s="29"/>
      <c r="FS86" s="29"/>
      <c r="FT86" s="29"/>
      <c r="FU86" s="29"/>
      <c r="FV86" s="29"/>
      <c r="FW86" s="29"/>
      <c r="FX86" s="29"/>
      <c r="FY86" s="29"/>
    </row>
    <row r="87" spans="1:181">
      <c r="A87" s="228"/>
      <c r="B87" s="29"/>
      <c r="C87" s="29"/>
      <c r="D87" s="226"/>
      <c r="E87" s="227"/>
      <c r="F87" s="227"/>
      <c r="G87" s="227"/>
      <c r="H87" s="227"/>
      <c r="I87" s="227"/>
      <c r="J87" s="227"/>
      <c r="K87" s="227"/>
      <c r="L87" s="227"/>
      <c r="M87" s="227"/>
      <c r="N87" s="227"/>
      <c r="O87" s="237"/>
      <c r="T87" s="251" t="s">
        <v>11</v>
      </c>
      <c r="U87" s="252">
        <f ca="1">W81</f>
        <v>0.28000000000000003</v>
      </c>
      <c r="V87" s="249"/>
      <c r="W87" s="250"/>
      <c r="CH87" s="29"/>
      <c r="DW87" s="29"/>
      <c r="DX87" s="2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29"/>
      <c r="ER87" s="29"/>
      <c r="ES87" s="29"/>
      <c r="ET87" s="29"/>
      <c r="EU87" s="29"/>
      <c r="EV87" s="29"/>
      <c r="EW87" s="29"/>
      <c r="EX87" s="29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29"/>
      <c r="FJ87" s="29"/>
      <c r="FK87" s="29"/>
      <c r="FL87" s="29"/>
      <c r="FM87" s="29"/>
      <c r="FN87" s="29"/>
      <c r="FO87" s="29"/>
      <c r="FP87" s="29"/>
      <c r="FQ87" s="29"/>
      <c r="FR87" s="29"/>
      <c r="FS87" s="29"/>
      <c r="FT87" s="29"/>
      <c r="FU87" s="29"/>
      <c r="FV87" s="29"/>
      <c r="FW87" s="29"/>
      <c r="FX87" s="29"/>
      <c r="FY87" s="29"/>
    </row>
    <row r="88" spans="1:181">
      <c r="A88" s="29"/>
      <c r="B88" s="29"/>
      <c r="C88" s="29"/>
      <c r="D88" s="226" t="s">
        <v>75</v>
      </c>
      <c r="E88" s="227"/>
      <c r="F88" s="227"/>
      <c r="G88" s="227"/>
      <c r="H88" s="227"/>
      <c r="I88" s="227"/>
      <c r="J88" s="227"/>
      <c r="K88" s="227"/>
      <c r="L88" s="227"/>
      <c r="M88" s="227"/>
      <c r="N88" s="227"/>
      <c r="O88" s="237"/>
      <c r="T88" s="251" t="s">
        <v>12</v>
      </c>
      <c r="U88" s="252">
        <f ca="1">X81</f>
        <v>7.17</v>
      </c>
      <c r="V88" s="249"/>
      <c r="W88" s="250"/>
      <c r="CH88" s="29"/>
      <c r="DW88" s="29"/>
      <c r="DX88" s="29"/>
      <c r="DY88" s="29"/>
      <c r="DZ88" s="29"/>
      <c r="EA88" s="29"/>
      <c r="EB88" s="29"/>
      <c r="EC88" s="29"/>
      <c r="ED88" s="29"/>
      <c r="EE88" s="29"/>
      <c r="EF88" s="29"/>
      <c r="EG88" s="29"/>
      <c r="EH88" s="29"/>
      <c r="EI88" s="29"/>
      <c r="EJ88" s="29"/>
      <c r="EK88" s="29"/>
      <c r="EL88" s="29"/>
      <c r="EM88" s="29"/>
      <c r="EN88" s="29"/>
      <c r="EO88" s="29"/>
      <c r="EP88" s="29"/>
      <c r="EQ88" s="29"/>
      <c r="ER88" s="29"/>
      <c r="ES88" s="29"/>
      <c r="ET88" s="29"/>
      <c r="EU88" s="29"/>
      <c r="EV88" s="29"/>
      <c r="EW88" s="29"/>
      <c r="EX88" s="29"/>
      <c r="EY88" s="29"/>
      <c r="EZ88" s="29"/>
      <c r="FA88" s="29"/>
      <c r="FB88" s="29"/>
      <c r="FC88" s="29"/>
      <c r="FD88" s="29"/>
      <c r="FE88" s="29"/>
      <c r="FF88" s="29"/>
      <c r="FG88" s="29"/>
      <c r="FH88" s="29"/>
      <c r="FI88" s="29"/>
      <c r="FJ88" s="29"/>
      <c r="FK88" s="29"/>
      <c r="FL88" s="29"/>
      <c r="FM88" s="29"/>
      <c r="FN88" s="29"/>
      <c r="FO88" s="29"/>
      <c r="FP88" s="29"/>
      <c r="FQ88" s="29"/>
      <c r="FR88" s="29"/>
      <c r="FS88" s="29"/>
      <c r="FT88" s="29"/>
      <c r="FU88" s="29"/>
      <c r="FV88" s="29"/>
      <c r="FW88" s="29"/>
      <c r="FX88" s="29"/>
      <c r="FY88" s="29"/>
    </row>
    <row r="89" spans="1:181">
      <c r="A89" s="29"/>
      <c r="B89" s="29"/>
      <c r="C89" s="29"/>
      <c r="D89" s="226" t="s">
        <v>76</v>
      </c>
      <c r="E89" s="227"/>
      <c r="F89" s="227"/>
      <c r="G89" s="227"/>
      <c r="H89" s="227"/>
      <c r="I89" s="227"/>
      <c r="J89" s="227"/>
      <c r="K89" s="227"/>
      <c r="L89" s="227"/>
      <c r="M89" s="227"/>
      <c r="N89" s="227"/>
      <c r="O89" s="237"/>
      <c r="T89" s="251" t="s">
        <v>85</v>
      </c>
      <c r="U89" s="253">
        <f ca="1">Y81</f>
        <v>125</v>
      </c>
      <c r="V89" s="254"/>
      <c r="W89" s="250"/>
      <c r="CH89" s="29"/>
      <c r="DW89" s="29"/>
      <c r="DX89" s="2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29"/>
      <c r="ER89" s="29"/>
      <c r="ES89" s="29"/>
      <c r="ET89" s="29"/>
      <c r="EU89" s="29"/>
      <c r="EV89" s="29"/>
      <c r="EW89" s="29"/>
      <c r="EX89" s="29"/>
      <c r="EY89" s="29"/>
      <c r="EZ89" s="29"/>
      <c r="FA89" s="29"/>
      <c r="FB89" s="29"/>
      <c r="FC89" s="29"/>
      <c r="FD89" s="29"/>
      <c r="FE89" s="29"/>
      <c r="FF89" s="29"/>
      <c r="FG89" s="29"/>
      <c r="FH89" s="29"/>
      <c r="FI89" s="29"/>
      <c r="FJ89" s="29"/>
      <c r="FK89" s="29"/>
      <c r="FL89" s="29"/>
      <c r="FM89" s="29"/>
      <c r="FN89" s="29"/>
      <c r="FO89" s="29"/>
      <c r="FP89" s="29"/>
      <c r="FQ89" s="29"/>
      <c r="FR89" s="29"/>
      <c r="FS89" s="29"/>
      <c r="FT89" s="29"/>
      <c r="FU89" s="29"/>
      <c r="FV89" s="29"/>
      <c r="FW89" s="29"/>
      <c r="FX89" s="29"/>
      <c r="FY89" s="29"/>
    </row>
    <row r="90" spans="1:181">
      <c r="A90" s="29"/>
      <c r="B90" s="29"/>
      <c r="C90" s="29"/>
      <c r="D90" s="226"/>
      <c r="E90" s="227"/>
      <c r="F90" s="227"/>
      <c r="G90" s="227"/>
      <c r="H90" s="227"/>
      <c r="I90" s="227"/>
      <c r="J90" s="227"/>
      <c r="K90" s="227"/>
      <c r="L90" s="227"/>
      <c r="M90" s="227"/>
      <c r="N90" s="227"/>
      <c r="O90" s="237"/>
      <c r="T90" s="255"/>
      <c r="U90" s="252"/>
      <c r="V90" s="249"/>
      <c r="W90" s="256"/>
      <c r="CH90" s="29"/>
      <c r="DW90" s="29"/>
      <c r="DX90" s="2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29"/>
      <c r="ER90" s="29"/>
      <c r="ES90" s="29"/>
      <c r="ET90" s="29"/>
      <c r="EU90" s="29"/>
      <c r="EV90" s="29"/>
      <c r="EW90" s="29"/>
      <c r="EX90" s="29"/>
      <c r="EY90" s="29"/>
      <c r="EZ90" s="29"/>
      <c r="FA90" s="29"/>
      <c r="FB90" s="29"/>
      <c r="FC90" s="29"/>
      <c r="FD90" s="29"/>
      <c r="FE90" s="29"/>
      <c r="FF90" s="29"/>
      <c r="FG90" s="29"/>
      <c r="FH90" s="29"/>
      <c r="FI90" s="29"/>
      <c r="FJ90" s="29"/>
      <c r="FK90" s="29"/>
      <c r="FL90" s="29"/>
      <c r="FM90" s="29"/>
      <c r="FN90" s="29"/>
      <c r="FO90" s="29"/>
      <c r="FP90" s="29"/>
      <c r="FQ90" s="29"/>
      <c r="FR90" s="29"/>
      <c r="FS90" s="29"/>
      <c r="FT90" s="29"/>
      <c r="FU90" s="29"/>
      <c r="FV90" s="29"/>
      <c r="FW90" s="29"/>
      <c r="FX90" s="29"/>
      <c r="FY90" s="29"/>
    </row>
    <row r="91" spans="1:181" ht="16" thickBot="1">
      <c r="A91" s="29"/>
      <c r="B91" s="29"/>
      <c r="C91" s="29"/>
      <c r="D91" s="226">
        <f>B8/SUM(B8:E8)</f>
        <v>0.25</v>
      </c>
      <c r="E91" s="227">
        <f>D8/SUM(B8:E8)</f>
        <v>0.25</v>
      </c>
      <c r="F91" s="227">
        <f>E91</f>
        <v>0.25</v>
      </c>
      <c r="G91" s="227">
        <f>1-E91-D91-F91</f>
        <v>0.25</v>
      </c>
      <c r="H91" s="227"/>
      <c r="I91" s="227"/>
      <c r="J91" s="227"/>
      <c r="K91" s="257">
        <f t="shared" ref="K91" si="1">(D91/M91)-(G91/M91)</f>
        <v>0</v>
      </c>
      <c r="L91" s="257">
        <f t="shared" ref="L91" si="2">(D91/M91)-(E91/M91)-(F91/M91)+(G91/M91)</f>
        <v>0</v>
      </c>
      <c r="M91" s="227">
        <v>1</v>
      </c>
      <c r="N91" s="227"/>
      <c r="O91" s="237"/>
      <c r="T91" s="258" t="s">
        <v>86</v>
      </c>
      <c r="U91" s="259"/>
      <c r="V91" s="256"/>
      <c r="W91" s="256"/>
      <c r="CH91" s="29"/>
      <c r="DW91" s="29"/>
      <c r="DX91" s="29"/>
      <c r="DY91" s="29"/>
      <c r="DZ91" s="29"/>
      <c r="EA91" s="29"/>
      <c r="EB91" s="29"/>
      <c r="EC91" s="29"/>
      <c r="ED91" s="29"/>
      <c r="EE91" s="29"/>
      <c r="EF91" s="29"/>
      <c r="EG91" s="29"/>
      <c r="EH91" s="29"/>
      <c r="EI91" s="29"/>
      <c r="EJ91" s="29"/>
      <c r="EK91" s="29"/>
      <c r="EL91" s="29"/>
      <c r="EM91" s="29"/>
      <c r="EN91" s="29"/>
      <c r="EO91" s="29"/>
      <c r="EP91" s="29"/>
      <c r="EQ91" s="29"/>
      <c r="ER91" s="29"/>
      <c r="ES91" s="29"/>
      <c r="ET91" s="29"/>
      <c r="EU91" s="29"/>
      <c r="EV91" s="29"/>
      <c r="EW91" s="29"/>
      <c r="EX91" s="29"/>
      <c r="EY91" s="29"/>
      <c r="EZ91" s="29"/>
      <c r="FA91" s="29"/>
      <c r="FB91" s="29"/>
      <c r="FC91" s="29"/>
      <c r="FD91" s="29"/>
      <c r="FE91" s="29"/>
      <c r="FF91" s="29"/>
      <c r="FG91" s="29"/>
      <c r="FH91" s="29"/>
      <c r="FI91" s="29"/>
      <c r="FJ91" s="29"/>
      <c r="FK91" s="29"/>
      <c r="FL91" s="29"/>
      <c r="FM91" s="29"/>
      <c r="FN91" s="29"/>
      <c r="FO91" s="29"/>
      <c r="FP91" s="29"/>
      <c r="FQ91" s="29"/>
      <c r="FR91" s="29"/>
      <c r="FS91" s="29"/>
      <c r="FT91" s="29"/>
      <c r="FU91" s="29"/>
      <c r="FV91" s="29"/>
      <c r="FW91" s="29"/>
      <c r="FX91" s="29"/>
      <c r="FY91" s="29"/>
    </row>
    <row r="92" spans="1:181">
      <c r="A92" s="229" t="s">
        <v>77</v>
      </c>
      <c r="B92" s="29"/>
      <c r="C92" s="29"/>
      <c r="D92" s="226"/>
      <c r="E92" s="227"/>
      <c r="F92" s="227"/>
      <c r="G92" s="227"/>
      <c r="H92" s="227"/>
      <c r="I92" s="227"/>
      <c r="J92" s="227"/>
      <c r="K92" s="227"/>
      <c r="L92" s="227"/>
      <c r="M92" s="227"/>
      <c r="N92" s="227"/>
      <c r="O92" s="237"/>
      <c r="T92" s="251" t="s">
        <v>14</v>
      </c>
      <c r="U92" s="252">
        <f ca="1">U85/(1-U87^2*U86/U85)</f>
        <v>181.81113884441791</v>
      </c>
      <c r="V92" s="249"/>
      <c r="W92" s="250"/>
      <c r="CH92" s="29"/>
      <c r="DW92" s="29"/>
      <c r="DX92" s="2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29"/>
      <c r="ER92" s="29"/>
      <c r="ES92" s="29"/>
      <c r="ET92" s="29"/>
      <c r="EU92" s="29"/>
      <c r="EV92" s="29"/>
      <c r="EW92" s="29"/>
      <c r="EX92" s="29"/>
      <c r="EY92" s="29"/>
      <c r="EZ92" s="29"/>
      <c r="FA92" s="29"/>
      <c r="FB92" s="29"/>
      <c r="FC92" s="29"/>
      <c r="FD92" s="29"/>
      <c r="FE92" s="29"/>
      <c r="FF92" s="29"/>
      <c r="FG92" s="29"/>
      <c r="FH92" s="29"/>
      <c r="FI92" s="29"/>
      <c r="FJ92" s="29"/>
      <c r="FK92" s="29"/>
      <c r="FL92" s="29"/>
      <c r="FM92" s="29"/>
      <c r="FN92" s="29"/>
      <c r="FO92" s="29"/>
      <c r="FP92" s="29"/>
      <c r="FQ92" s="29"/>
      <c r="FR92" s="29"/>
      <c r="FS92" s="29"/>
      <c r="FT92" s="29"/>
      <c r="FU92" s="29"/>
      <c r="FV92" s="29"/>
      <c r="FW92" s="29"/>
      <c r="FX92" s="29"/>
      <c r="FY92" s="29"/>
    </row>
    <row r="93" spans="1:181">
      <c r="A93" s="230">
        <f ca="1">U97</f>
        <v>76.368217701426829</v>
      </c>
      <c r="B93" s="29" t="s">
        <v>2</v>
      </c>
      <c r="C93" s="29"/>
      <c r="D93" s="231">
        <f ca="1">A95*2</f>
        <v>39.420862171384726</v>
      </c>
      <c r="E93" s="227"/>
      <c r="F93" s="227"/>
      <c r="G93" s="227"/>
      <c r="H93" s="227"/>
      <c r="I93" s="227"/>
      <c r="J93" s="227"/>
      <c r="K93" s="227"/>
      <c r="L93" s="227"/>
      <c r="M93" s="227"/>
      <c r="N93" s="227"/>
      <c r="O93" s="237"/>
      <c r="T93" s="251" t="s">
        <v>15</v>
      </c>
      <c r="U93" s="252">
        <f ca="1">U92*U86/U85</f>
        <v>10.346158729820468</v>
      </c>
      <c r="V93" s="249"/>
      <c r="W93" s="250"/>
      <c r="CH93" s="29"/>
      <c r="DW93" s="29"/>
      <c r="DX93" s="2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29"/>
      <c r="ER93" s="29"/>
      <c r="ES93" s="29"/>
      <c r="ET93" s="29"/>
      <c r="EU93" s="29"/>
      <c r="EV93" s="29"/>
      <c r="EW93" s="29"/>
      <c r="EX93" s="29"/>
      <c r="EY93" s="29"/>
      <c r="EZ93" s="29"/>
      <c r="FA93" s="29"/>
      <c r="FB93" s="29"/>
      <c r="FC93" s="29"/>
      <c r="FD93" s="29"/>
      <c r="FE93" s="29"/>
      <c r="FF93" s="29"/>
      <c r="FG93" s="29"/>
      <c r="FH93" s="29"/>
      <c r="FI93" s="29"/>
      <c r="FJ93" s="29"/>
      <c r="FK93" s="29"/>
      <c r="FL93" s="29"/>
      <c r="FM93" s="29"/>
      <c r="FN93" s="29"/>
      <c r="FO93" s="29"/>
      <c r="FP93" s="29"/>
      <c r="FQ93" s="29"/>
      <c r="FR93" s="29"/>
      <c r="FS93" s="29"/>
      <c r="FT93" s="29"/>
      <c r="FU93" s="29"/>
      <c r="FV93" s="29"/>
      <c r="FW93" s="29"/>
      <c r="FX93" s="29"/>
      <c r="FY93" s="29"/>
    </row>
    <row r="94" spans="1:181">
      <c r="A94" s="230">
        <f t="shared" ref="A94:A97" ca="1" si="3">U98</f>
        <v>85.732490057298719</v>
      </c>
      <c r="B94" s="29" t="s">
        <v>3</v>
      </c>
      <c r="C94" s="29"/>
      <c r="D94" s="232">
        <f ca="1">A94</f>
        <v>85.732490057298719</v>
      </c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37"/>
      <c r="R94" s="29" t="s">
        <v>9</v>
      </c>
      <c r="T94" s="251" t="s">
        <v>16</v>
      </c>
      <c r="U94" s="252">
        <f ca="1">U93*U87</f>
        <v>2.8969244443497315</v>
      </c>
      <c r="V94" s="249"/>
      <c r="W94" s="250"/>
      <c r="CH94" s="29"/>
      <c r="DW94" s="29"/>
      <c r="DX94" s="29"/>
      <c r="DY94" s="29"/>
      <c r="DZ94" s="29"/>
      <c r="EA94" s="29"/>
      <c r="EB94" s="29"/>
      <c r="EC94" s="29"/>
      <c r="ED94" s="29"/>
      <c r="EE94" s="29"/>
      <c r="EF94" s="29"/>
      <c r="EG94" s="29"/>
      <c r="EH94" s="29"/>
      <c r="EI94" s="29"/>
      <c r="EJ94" s="29"/>
      <c r="EK94" s="29"/>
      <c r="EL94" s="29"/>
      <c r="EM94" s="29"/>
      <c r="EN94" s="29"/>
      <c r="EO94" s="29"/>
      <c r="EP94" s="29"/>
      <c r="EQ94" s="29"/>
      <c r="ER94" s="29"/>
      <c r="ES94" s="29"/>
      <c r="ET94" s="29"/>
      <c r="EU94" s="29"/>
      <c r="EV94" s="29"/>
      <c r="EW94" s="29"/>
      <c r="EX94" s="29"/>
      <c r="EY94" s="29"/>
      <c r="EZ94" s="29"/>
      <c r="FA94" s="29"/>
      <c r="FB94" s="29"/>
      <c r="FC94" s="29"/>
      <c r="FD94" s="29"/>
      <c r="FE94" s="29"/>
      <c r="FF94" s="29"/>
      <c r="FG94" s="29"/>
      <c r="FH94" s="29"/>
      <c r="FI94" s="29"/>
      <c r="FJ94" s="29"/>
      <c r="FK94" s="29"/>
      <c r="FL94" s="29"/>
      <c r="FM94" s="29"/>
      <c r="FN94" s="29"/>
      <c r="FO94" s="29"/>
      <c r="FP94" s="29"/>
      <c r="FQ94" s="29"/>
      <c r="FR94" s="29"/>
      <c r="FS94" s="29"/>
      <c r="FT94" s="29"/>
      <c r="FU94" s="29"/>
      <c r="FV94" s="29"/>
      <c r="FW94" s="29"/>
      <c r="FX94" s="29"/>
      <c r="FY94" s="29"/>
    </row>
    <row r="95" spans="1:181">
      <c r="A95" s="230">
        <f t="shared" ca="1" si="3"/>
        <v>19.710431085692363</v>
      </c>
      <c r="B95" s="29" t="s">
        <v>4</v>
      </c>
      <c r="C95" s="29"/>
      <c r="D95" s="233">
        <f ca="1">A99+A93-A95-A100*2</f>
        <v>85.732490057298691</v>
      </c>
      <c r="E95" s="227"/>
      <c r="F95" s="227"/>
      <c r="G95" s="227"/>
      <c r="H95" s="227"/>
      <c r="I95" s="227"/>
      <c r="J95" s="227"/>
      <c r="K95" s="227"/>
      <c r="L95" s="227"/>
      <c r="M95" s="227"/>
      <c r="N95" s="227"/>
      <c r="O95" s="237"/>
      <c r="T95" s="251" t="s">
        <v>17</v>
      </c>
      <c r="U95" s="252">
        <f ca="1">U88</f>
        <v>7.17</v>
      </c>
      <c r="V95" s="249"/>
      <c r="W95" s="250"/>
      <c r="CH95" s="29"/>
      <c r="DW95" s="29"/>
      <c r="DX95" s="2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29"/>
      <c r="ER95" s="29"/>
      <c r="ES95" s="29"/>
      <c r="ET95" s="29"/>
      <c r="EU95" s="29"/>
      <c r="EV95" s="29"/>
      <c r="EW95" s="29"/>
      <c r="EX95" s="29"/>
      <c r="EY95" s="29"/>
      <c r="EZ95" s="29"/>
      <c r="FA95" s="29"/>
      <c r="FB95" s="29"/>
      <c r="FC95" s="29"/>
      <c r="FD95" s="29"/>
      <c r="FE95" s="29"/>
      <c r="FF95" s="29"/>
      <c r="FG95" s="29"/>
      <c r="FH95" s="29"/>
      <c r="FI95" s="29"/>
      <c r="FJ95" s="29"/>
      <c r="FK95" s="29"/>
      <c r="FL95" s="29"/>
      <c r="FM95" s="29"/>
      <c r="FN95" s="29"/>
      <c r="FO95" s="29"/>
      <c r="FP95" s="29"/>
      <c r="FQ95" s="29"/>
      <c r="FR95" s="29"/>
      <c r="FS95" s="29"/>
      <c r="FT95" s="29"/>
      <c r="FU95" s="29"/>
      <c r="FV95" s="29"/>
      <c r="FW95" s="29"/>
      <c r="FX95" s="29"/>
      <c r="FY95" s="29"/>
    </row>
    <row r="96" spans="1:181">
      <c r="A96" s="230">
        <f t="shared" ca="1" si="3"/>
        <v>22.607355530042096</v>
      </c>
      <c r="B96" s="29" t="s">
        <v>5</v>
      </c>
      <c r="C96" s="29"/>
      <c r="D96" s="233"/>
      <c r="E96" s="227"/>
      <c r="F96" s="227"/>
      <c r="G96" s="227"/>
      <c r="H96" s="227"/>
      <c r="I96" s="227"/>
      <c r="J96" s="227"/>
      <c r="K96" s="227"/>
      <c r="L96" s="227"/>
      <c r="M96" s="227"/>
      <c r="N96" s="227"/>
      <c r="O96" s="237"/>
      <c r="R96" s="29" t="s">
        <v>9</v>
      </c>
      <c r="T96" s="258" t="s">
        <v>18</v>
      </c>
      <c r="U96" s="252"/>
      <c r="V96" s="249"/>
      <c r="W96" s="256"/>
      <c r="CH96" s="29"/>
      <c r="DW96" s="29"/>
      <c r="DX96" s="2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29"/>
      <c r="ER96" s="29"/>
      <c r="ES96" s="29"/>
      <c r="ET96" s="29"/>
      <c r="EU96" s="29"/>
      <c r="EV96" s="29"/>
      <c r="EW96" s="29"/>
      <c r="EX96" s="29"/>
      <c r="EY96" s="29"/>
      <c r="EZ96" s="29"/>
      <c r="FA96" s="29"/>
      <c r="FB96" s="29"/>
      <c r="FC96" s="29"/>
      <c r="FD96" s="29"/>
      <c r="FE96" s="29"/>
      <c r="FF96" s="29"/>
      <c r="FG96" s="29"/>
      <c r="FH96" s="29"/>
      <c r="FI96" s="29"/>
      <c r="FJ96" s="29"/>
      <c r="FK96" s="29"/>
      <c r="FL96" s="29"/>
      <c r="FM96" s="29"/>
      <c r="FN96" s="29"/>
      <c r="FO96" s="29"/>
      <c r="FP96" s="29"/>
      <c r="FQ96" s="29"/>
      <c r="FR96" s="29"/>
      <c r="FS96" s="29"/>
      <c r="FT96" s="29"/>
      <c r="FU96" s="29"/>
      <c r="FV96" s="29"/>
      <c r="FW96" s="29"/>
      <c r="FX96" s="29"/>
      <c r="FY96" s="29"/>
    </row>
    <row r="97" spans="1:181">
      <c r="A97" s="230">
        <f t="shared" ca="1" si="3"/>
        <v>26.880431085692365</v>
      </c>
      <c r="B97" s="29" t="s">
        <v>6</v>
      </c>
      <c r="C97" s="29"/>
      <c r="D97" s="233" t="e">
        <f ca="1">(-D94+SQRT(D94*D94-4*D93*D95))/(D93)</f>
        <v>#NUM!</v>
      </c>
      <c r="E97" s="227"/>
      <c r="F97" s="227"/>
      <c r="G97" s="227"/>
      <c r="H97" s="227"/>
      <c r="I97" s="227"/>
      <c r="J97" s="227"/>
      <c r="K97" s="227"/>
      <c r="L97" s="227"/>
      <c r="M97" s="227"/>
      <c r="N97" s="227"/>
      <c r="O97" s="237"/>
      <c r="T97" s="251" t="s">
        <v>2</v>
      </c>
      <c r="U97" s="252">
        <f ca="1">(3*U92+3*U93+2*U94+4*U95)/8</f>
        <v>76.368217701426829</v>
      </c>
      <c r="V97" s="249"/>
      <c r="W97" s="250"/>
      <c r="CH97" s="29"/>
      <c r="DW97" s="29"/>
      <c r="DX97" s="29"/>
      <c r="DY97" s="29"/>
      <c r="DZ97" s="29"/>
      <c r="EA97" s="29"/>
      <c r="EB97" s="29"/>
      <c r="EC97" s="29"/>
      <c r="ED97" s="29"/>
      <c r="EE97" s="29"/>
      <c r="EF97" s="29"/>
      <c r="EG97" s="29"/>
      <c r="EH97" s="29"/>
      <c r="EI97" s="29"/>
      <c r="EJ97" s="29"/>
      <c r="EK97" s="29"/>
      <c r="EL97" s="29"/>
      <c r="EM97" s="29"/>
      <c r="EN97" s="29"/>
      <c r="EO97" s="29"/>
      <c r="EP97" s="29"/>
      <c r="EQ97" s="29"/>
      <c r="ER97" s="29"/>
      <c r="ES97" s="29"/>
      <c r="ET97" s="29"/>
      <c r="EU97" s="29"/>
      <c r="EV97" s="29"/>
      <c r="EW97" s="29"/>
      <c r="EX97" s="29"/>
      <c r="EY97" s="29"/>
      <c r="EZ97" s="29"/>
      <c r="FA97" s="29"/>
      <c r="FB97" s="29"/>
      <c r="FC97" s="29"/>
      <c r="FD97" s="29"/>
      <c r="FE97" s="29"/>
      <c r="FF97" s="29"/>
      <c r="FG97" s="29"/>
      <c r="FH97" s="29"/>
      <c r="FI97" s="29"/>
      <c r="FJ97" s="29"/>
      <c r="FK97" s="29"/>
      <c r="FL97" s="29"/>
      <c r="FM97" s="29"/>
      <c r="FN97" s="29"/>
      <c r="FO97" s="29"/>
      <c r="FP97" s="29"/>
      <c r="FQ97" s="29"/>
      <c r="FR97" s="29"/>
      <c r="FS97" s="29"/>
      <c r="FT97" s="29"/>
      <c r="FU97" s="29"/>
      <c r="FV97" s="29"/>
      <c r="FW97" s="29"/>
      <c r="FX97" s="29"/>
      <c r="FY97" s="29"/>
    </row>
    <row r="98" spans="1:181" ht="16" thickBot="1">
      <c r="A98" s="29"/>
      <c r="B98" s="29"/>
      <c r="C98" s="29"/>
      <c r="D98" s="234" t="e">
        <f ca="1">ACOS(D97/2)*90/3.1416</f>
        <v>#NUM!</v>
      </c>
      <c r="E98" s="227"/>
      <c r="F98" s="227"/>
      <c r="G98" s="227"/>
      <c r="H98" s="227"/>
      <c r="I98" s="227"/>
      <c r="J98" s="227"/>
      <c r="K98" s="227"/>
      <c r="L98" s="227"/>
      <c r="M98" s="227"/>
      <c r="N98" s="227"/>
      <c r="O98" s="237"/>
      <c r="T98" s="251" t="s">
        <v>3</v>
      </c>
      <c r="U98" s="252">
        <f ca="1">(U92-U93)/2</f>
        <v>85.732490057298719</v>
      </c>
      <c r="V98" s="249"/>
      <c r="W98" s="250"/>
      <c r="CH98" s="29"/>
      <c r="DW98" s="29"/>
      <c r="DX98" s="2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29"/>
      <c r="ER98" s="29"/>
      <c r="ES98" s="29"/>
      <c r="ET98" s="29"/>
      <c r="EU98" s="29"/>
      <c r="EV98" s="29"/>
      <c r="EW98" s="29"/>
      <c r="EX98" s="29"/>
      <c r="EY98" s="29"/>
      <c r="EZ98" s="29"/>
      <c r="FA98" s="29"/>
      <c r="FB98" s="29"/>
      <c r="FC98" s="29"/>
      <c r="FD98" s="29"/>
      <c r="FE98" s="29"/>
      <c r="FF98" s="29"/>
      <c r="FG98" s="29"/>
      <c r="FH98" s="29"/>
      <c r="FI98" s="29"/>
      <c r="FJ98" s="29"/>
      <c r="FK98" s="29"/>
      <c r="FL98" s="29"/>
      <c r="FM98" s="29"/>
      <c r="FN98" s="29"/>
      <c r="FO98" s="29"/>
      <c r="FP98" s="29"/>
      <c r="FQ98" s="29"/>
      <c r="FR98" s="29"/>
      <c r="FS98" s="29"/>
      <c r="FT98" s="29"/>
      <c r="FU98" s="29"/>
      <c r="FV98" s="29"/>
      <c r="FW98" s="29"/>
      <c r="FX98" s="29"/>
      <c r="FY98" s="29"/>
    </row>
    <row r="99" spans="1:181">
      <c r="A99" s="235">
        <f ca="1">A93+A94+A95</f>
        <v>181.81113884441791</v>
      </c>
      <c r="B99" s="225"/>
      <c r="C99" s="236"/>
      <c r="D99" s="227"/>
      <c r="E99" s="227"/>
      <c r="F99" s="227"/>
      <c r="G99" s="227"/>
      <c r="H99" s="227"/>
      <c r="I99" s="227"/>
      <c r="J99" s="227"/>
      <c r="K99" s="227"/>
      <c r="L99" s="227"/>
      <c r="M99" s="227"/>
      <c r="N99" s="227"/>
      <c r="O99" s="237"/>
      <c r="T99" s="251" t="s">
        <v>4</v>
      </c>
      <c r="U99" s="252">
        <f ca="1">(U92+U93-2*U94-4*U95)/8</f>
        <v>19.710431085692363</v>
      </c>
      <c r="V99" s="249"/>
      <c r="W99" s="250"/>
      <c r="CH99" s="29"/>
      <c r="DW99" s="29"/>
      <c r="DX99" s="2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29"/>
      <c r="ER99" s="29"/>
      <c r="ES99" s="29"/>
      <c r="ET99" s="29"/>
      <c r="EU99" s="29"/>
      <c r="EV99" s="29"/>
      <c r="EW99" s="29"/>
      <c r="EX99" s="29"/>
      <c r="EY99" s="29"/>
      <c r="EZ99" s="29"/>
      <c r="FA99" s="29"/>
      <c r="FB99" s="29"/>
      <c r="FC99" s="29"/>
      <c r="FD99" s="29"/>
      <c r="FE99" s="29"/>
      <c r="FF99" s="29"/>
      <c r="FG99" s="29"/>
      <c r="FH99" s="29"/>
      <c r="FI99" s="29"/>
      <c r="FJ99" s="29"/>
      <c r="FK99" s="29"/>
      <c r="FL99" s="29"/>
      <c r="FM99" s="29"/>
      <c r="FN99" s="29"/>
      <c r="FO99" s="29"/>
      <c r="FP99" s="29"/>
      <c r="FQ99" s="29"/>
      <c r="FR99" s="29"/>
      <c r="FS99" s="29"/>
      <c r="FT99" s="29"/>
      <c r="FU99" s="29"/>
      <c r="FV99" s="29"/>
      <c r="FW99" s="29"/>
      <c r="FX99" s="29"/>
      <c r="FY99" s="29"/>
    </row>
    <row r="100" spans="1:181">
      <c r="A100" s="226">
        <f ca="1">B122</f>
        <v>76.368217701426829</v>
      </c>
      <c r="B100" s="227"/>
      <c r="C100" s="237"/>
      <c r="D100" s="227"/>
      <c r="E100" s="227"/>
      <c r="F100" s="227"/>
      <c r="G100" s="227"/>
      <c r="H100" s="227"/>
      <c r="I100" s="227"/>
      <c r="J100" s="227"/>
      <c r="K100" s="227"/>
      <c r="L100" s="227"/>
      <c r="M100" s="227"/>
      <c r="N100" s="227"/>
      <c r="O100" s="237"/>
      <c r="T100" s="251" t="s">
        <v>5</v>
      </c>
      <c r="U100" s="252">
        <f ca="1">(U92+U93+6*U94-4*U95)/8</f>
        <v>22.607355530042096</v>
      </c>
      <c r="V100" s="249"/>
      <c r="W100" s="250"/>
      <c r="CH100" s="29"/>
      <c r="DW100" s="29"/>
      <c r="DX100" s="29"/>
      <c r="DY100" s="29"/>
      <c r="DZ100" s="29"/>
      <c r="EA100" s="29"/>
      <c r="EB100" s="29"/>
      <c r="EC100" s="29"/>
      <c r="ED100" s="29"/>
      <c r="EE100" s="29"/>
      <c r="EF100" s="29"/>
      <c r="EG100" s="29"/>
      <c r="EH100" s="29"/>
      <c r="EI100" s="29"/>
      <c r="EJ100" s="29"/>
      <c r="EK100" s="29"/>
      <c r="EL100" s="29"/>
      <c r="EM100" s="29"/>
      <c r="EN100" s="29"/>
      <c r="EO100" s="29"/>
      <c r="EP100" s="29"/>
      <c r="EQ100" s="29"/>
      <c r="ER100" s="29"/>
      <c r="ES100" s="29"/>
      <c r="ET100" s="29"/>
      <c r="EU100" s="29"/>
      <c r="EV100" s="29"/>
      <c r="EW100" s="29"/>
      <c r="EX100" s="29"/>
      <c r="EY100" s="29"/>
      <c r="EZ100" s="29"/>
      <c r="FA100" s="29"/>
      <c r="FB100" s="29"/>
      <c r="FC100" s="29"/>
      <c r="FD100" s="29"/>
      <c r="FE100" s="29"/>
      <c r="FF100" s="29"/>
      <c r="FG100" s="29"/>
      <c r="FH100" s="29"/>
      <c r="FI100" s="29"/>
      <c r="FJ100" s="29"/>
      <c r="FK100" s="29"/>
      <c r="FL100" s="29"/>
      <c r="FM100" s="29"/>
      <c r="FN100" s="29"/>
      <c r="FO100" s="29"/>
      <c r="FP100" s="29"/>
      <c r="FQ100" s="29"/>
      <c r="FR100" s="29"/>
      <c r="FS100" s="29"/>
      <c r="FT100" s="29"/>
      <c r="FU100" s="29"/>
      <c r="FV100" s="29"/>
      <c r="FW100" s="29"/>
      <c r="FX100" s="29"/>
      <c r="FY100" s="29"/>
    </row>
    <row r="101" spans="1:181" ht="16" thickBot="1">
      <c r="A101" s="226"/>
      <c r="B101" s="227"/>
      <c r="C101" s="238">
        <f>B103</f>
        <v>-67.5</v>
      </c>
      <c r="D101" s="227" t="str">
        <f>IF(AND(I110&gt;0,I111&gt;3.835*I110*I110-2.144*I110 +0.193),L105,IF(AND(I110&lt;0,I111&gt;3.835*I110*I110+2.144*I110 +0.193),L104,L103))</f>
        <v>[67.5/-22.5/-67.5/22.5]2</v>
      </c>
      <c r="E101" s="227"/>
      <c r="F101" s="227"/>
      <c r="G101" s="227"/>
      <c r="H101" s="227"/>
      <c r="I101" s="227"/>
      <c r="J101" s="227"/>
      <c r="K101" s="227"/>
      <c r="L101" s="227"/>
      <c r="M101" s="227"/>
      <c r="N101" s="227"/>
      <c r="O101" s="237"/>
      <c r="T101" s="260" t="s">
        <v>22</v>
      </c>
      <c r="U101" s="261">
        <f ca="1">(U97-U100)/2</f>
        <v>26.880431085692365</v>
      </c>
      <c r="V101" s="262" t="s">
        <v>9</v>
      </c>
      <c r="W101" s="250"/>
      <c r="CH101" s="29"/>
      <c r="DW101" s="29"/>
      <c r="DX101" s="2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29"/>
      <c r="ER101" s="29"/>
      <c r="ES101" s="29"/>
      <c r="ET101" s="29"/>
      <c r="EU101" s="29"/>
      <c r="EV101" s="29"/>
      <c r="EW101" s="29"/>
      <c r="EX101" s="29"/>
      <c r="EY101" s="29"/>
      <c r="EZ101" s="29"/>
      <c r="FA101" s="29"/>
      <c r="FB101" s="29"/>
      <c r="FC101" s="29"/>
      <c r="FD101" s="29"/>
      <c r="FE101" s="29"/>
      <c r="FF101" s="29"/>
      <c r="FG101" s="29"/>
      <c r="FH101" s="29"/>
      <c r="FI101" s="29"/>
      <c r="FJ101" s="29"/>
      <c r="FK101" s="29"/>
      <c r="FL101" s="29"/>
      <c r="FM101" s="29"/>
      <c r="FN101" s="29"/>
      <c r="FO101" s="29"/>
      <c r="FP101" s="29"/>
      <c r="FQ101" s="29"/>
      <c r="FR101" s="29"/>
      <c r="FS101" s="29"/>
      <c r="FT101" s="29"/>
      <c r="FU101" s="29"/>
      <c r="FV101" s="29"/>
      <c r="FW101" s="29"/>
      <c r="FX101" s="29"/>
      <c r="FY101" s="29"/>
    </row>
    <row r="102" spans="1:181">
      <c r="A102" s="226"/>
      <c r="B102" s="227"/>
      <c r="C102" s="238">
        <f>B104</f>
        <v>-22.5</v>
      </c>
      <c r="D102" s="227"/>
      <c r="E102" s="227"/>
      <c r="F102" s="227"/>
      <c r="G102" s="227"/>
      <c r="H102" s="227"/>
      <c r="I102" s="227"/>
      <c r="J102" s="227"/>
      <c r="K102" s="227"/>
      <c r="L102" s="227"/>
      <c r="M102" s="227"/>
      <c r="N102" s="227"/>
      <c r="O102" s="237"/>
      <c r="CH102" s="29"/>
      <c r="DW102" s="29"/>
      <c r="DX102" s="2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29"/>
      <c r="ER102" s="29"/>
      <c r="ES102" s="29"/>
      <c r="ET102" s="29"/>
      <c r="EU102" s="29"/>
      <c r="EV102" s="29"/>
      <c r="EW102" s="29"/>
      <c r="EX102" s="29"/>
      <c r="EY102" s="29"/>
      <c r="EZ102" s="29"/>
      <c r="FA102" s="29"/>
      <c r="FB102" s="29"/>
      <c r="FC102" s="29"/>
      <c r="FD102" s="29"/>
      <c r="FE102" s="29"/>
      <c r="FF102" s="29"/>
      <c r="FG102" s="29"/>
      <c r="FH102" s="29"/>
      <c r="FI102" s="29"/>
      <c r="FJ102" s="29"/>
      <c r="FK102" s="29"/>
      <c r="FL102" s="29"/>
      <c r="FM102" s="29"/>
      <c r="FN102" s="29"/>
      <c r="FO102" s="29"/>
      <c r="FP102" s="29"/>
      <c r="FQ102" s="29"/>
      <c r="FR102" s="29"/>
      <c r="FS102" s="29"/>
      <c r="FT102" s="29"/>
      <c r="FU102" s="29"/>
      <c r="FV102" s="29"/>
      <c r="FW102" s="29"/>
      <c r="FX102" s="29"/>
      <c r="FY102" s="29"/>
    </row>
    <row r="103" spans="1:181">
      <c r="A103" s="239">
        <f>A118</f>
        <v>67.5</v>
      </c>
      <c r="B103" s="227">
        <f>IF(A118=90,90,-A118)</f>
        <v>-67.5</v>
      </c>
      <c r="C103" s="238"/>
      <c r="D103" s="227" t="str">
        <f>C106&amp;""&amp;A103</f>
        <v>[67.5</v>
      </c>
      <c r="E103" s="227" t="str">
        <f>D103&amp;""&amp;C105</f>
        <v>[67.5/</v>
      </c>
      <c r="F103" s="227" t="str">
        <f>E103&amp;""&amp;C102</f>
        <v>[67.5/-22.5</v>
      </c>
      <c r="G103" s="227" t="str">
        <f>F103&amp;""&amp;C105</f>
        <v>[67.5/-22.5/</v>
      </c>
      <c r="H103" s="227" t="str">
        <f>G103&amp;""&amp;C101</f>
        <v>[67.5/-22.5/-67.5</v>
      </c>
      <c r="I103" s="227" t="str">
        <f>H103&amp;""&amp;C105</f>
        <v>[67.5/-22.5/-67.5/</v>
      </c>
      <c r="J103" s="227" t="str">
        <f>I103&amp;""&amp;A104</f>
        <v>[67.5/-22.5/-67.5/22.5</v>
      </c>
      <c r="K103" s="227" t="str">
        <f>J103&amp;""&amp;C107</f>
        <v>[67.5/-22.5/-67.5/22.5]</v>
      </c>
      <c r="L103" s="227" t="str">
        <f>K103&amp;""&amp;C109</f>
        <v>[67.5/-22.5/-67.5/22.5]2</v>
      </c>
      <c r="M103" s="227" t="str">
        <f>L103&amp;""&amp;C108</f>
        <v>[67.5/-22.5/-67.5/22.5]2T</v>
      </c>
      <c r="N103" s="227"/>
      <c r="O103" s="237"/>
      <c r="CH103" s="29"/>
      <c r="DW103" s="29"/>
      <c r="DX103" s="29"/>
      <c r="DY103" s="29"/>
      <c r="DZ103" s="29"/>
      <c r="EA103" s="29"/>
      <c r="EB103" s="29"/>
      <c r="EC103" s="29"/>
      <c r="ED103" s="29"/>
      <c r="EE103" s="29"/>
      <c r="EF103" s="29"/>
      <c r="EG103" s="29"/>
      <c r="EH103" s="29"/>
      <c r="EI103" s="29"/>
      <c r="EJ103" s="29"/>
      <c r="EK103" s="29"/>
      <c r="EL103" s="29"/>
      <c r="EM103" s="29"/>
      <c r="EN103" s="29"/>
      <c r="EO103" s="29"/>
      <c r="EP103" s="29"/>
      <c r="EQ103" s="29"/>
      <c r="ER103" s="29"/>
      <c r="ES103" s="29"/>
      <c r="ET103" s="29"/>
      <c r="EU103" s="29"/>
      <c r="EV103" s="29"/>
      <c r="EW103" s="29"/>
      <c r="EX103" s="29"/>
      <c r="EY103" s="29"/>
      <c r="EZ103" s="29"/>
      <c r="FA103" s="29"/>
      <c r="FB103" s="29"/>
      <c r="FC103" s="29"/>
      <c r="FD103" s="29"/>
      <c r="FE103" s="29"/>
      <c r="FF103" s="29"/>
      <c r="FG103" s="29"/>
      <c r="FH103" s="29"/>
      <c r="FI103" s="29"/>
      <c r="FJ103" s="29"/>
      <c r="FK103" s="29"/>
      <c r="FL103" s="29"/>
      <c r="FM103" s="29"/>
      <c r="FN103" s="29"/>
      <c r="FO103" s="29"/>
      <c r="FP103" s="29"/>
      <c r="FQ103" s="29"/>
      <c r="FR103" s="29"/>
      <c r="FS103" s="29"/>
      <c r="FT103" s="29"/>
      <c r="FU103" s="29"/>
      <c r="FV103" s="29"/>
      <c r="FW103" s="29"/>
      <c r="FX103" s="29"/>
      <c r="FY103" s="29"/>
    </row>
    <row r="104" spans="1:181">
      <c r="A104" s="239">
        <f>B118</f>
        <v>22.5</v>
      </c>
      <c r="B104" s="227">
        <f>IF(B118=90,90,-B118)</f>
        <v>-22.5</v>
      </c>
      <c r="C104" s="238"/>
      <c r="D104" s="227" t="str">
        <f>D103</f>
        <v>[67.5</v>
      </c>
      <c r="E104" s="227" t="str">
        <f>E103</f>
        <v>[67.5/</v>
      </c>
      <c r="F104" s="227" t="str">
        <f>F103</f>
        <v>[67.5/-22.5</v>
      </c>
      <c r="G104" s="227" t="str">
        <f>G103</f>
        <v>[67.5/-22.5/</v>
      </c>
      <c r="H104" s="227" t="str">
        <f>G103&amp;""&amp;A104</f>
        <v>[67.5/-22.5/22.5</v>
      </c>
      <c r="I104" s="227" t="str">
        <f>H104&amp;""&amp;C105</f>
        <v>[67.5/-22.5/22.5/</v>
      </c>
      <c r="J104" s="227" t="str">
        <f>I104&amp;""&amp;B103</f>
        <v>[67.5/-22.5/22.5/-67.5</v>
      </c>
      <c r="K104" s="227" t="str">
        <f>J104&amp;""&amp;C107</f>
        <v>[67.5/-22.5/22.5/-67.5]</v>
      </c>
      <c r="L104" s="227" t="str">
        <f>K104&amp;""&amp;C109</f>
        <v>[67.5/-22.5/22.5/-67.5]2</v>
      </c>
      <c r="M104" s="227" t="str">
        <f>L104&amp;""&amp;C108</f>
        <v>[67.5/-22.5/22.5/-67.5]2T</v>
      </c>
      <c r="N104" s="227"/>
      <c r="O104" s="237"/>
      <c r="CH104" s="29"/>
      <c r="DW104" s="29"/>
      <c r="DX104" s="29"/>
      <c r="DY104" s="29"/>
      <c r="DZ104" s="29"/>
      <c r="EA104" s="29"/>
      <c r="EB104" s="29"/>
      <c r="EC104" s="29"/>
      <c r="ED104" s="29"/>
      <c r="EE104" s="29"/>
      <c r="EF104" s="29"/>
      <c r="EG104" s="29"/>
      <c r="EH104" s="29"/>
      <c r="EI104" s="29"/>
      <c r="EJ104" s="29"/>
      <c r="EK104" s="29"/>
      <c r="EL104" s="29"/>
      <c r="EM104" s="29"/>
      <c r="EN104" s="29"/>
      <c r="EO104" s="29"/>
      <c r="EP104" s="29"/>
      <c r="EQ104" s="29"/>
      <c r="ER104" s="29"/>
      <c r="ES104" s="29"/>
      <c r="ET104" s="29"/>
      <c r="EU104" s="29"/>
      <c r="EV104" s="29"/>
      <c r="EW104" s="29"/>
      <c r="EX104" s="29"/>
      <c r="EY104" s="29"/>
      <c r="EZ104" s="29"/>
      <c r="FA104" s="29"/>
      <c r="FB104" s="29"/>
      <c r="FC104" s="29"/>
      <c r="FD104" s="29"/>
      <c r="FE104" s="29"/>
      <c r="FF104" s="29"/>
      <c r="FG104" s="29"/>
      <c r="FH104" s="29"/>
      <c r="FI104" s="29"/>
      <c r="FJ104" s="29"/>
      <c r="FK104" s="29"/>
      <c r="FL104" s="29"/>
      <c r="FM104" s="29"/>
      <c r="FN104" s="29"/>
      <c r="FO104" s="29"/>
      <c r="FP104" s="29"/>
      <c r="FQ104" s="29"/>
      <c r="FR104" s="29"/>
      <c r="FS104" s="29"/>
      <c r="FT104" s="29"/>
      <c r="FU104" s="29"/>
      <c r="FV104" s="29"/>
      <c r="FW104" s="29"/>
      <c r="FX104" s="29"/>
      <c r="FY104" s="29"/>
    </row>
    <row r="105" spans="1:181">
      <c r="A105" s="226"/>
      <c r="B105" s="227"/>
      <c r="C105" s="238" t="s">
        <v>78</v>
      </c>
      <c r="D105" s="227" t="str">
        <f>C106&amp;""&amp;A104</f>
        <v>[22.5</v>
      </c>
      <c r="E105" s="227" t="str">
        <f>D105&amp;""&amp;C105</f>
        <v>[22.5/</v>
      </c>
      <c r="F105" s="227" t="str">
        <f>E105&amp;""&amp;B103</f>
        <v>[22.5/-67.5</v>
      </c>
      <c r="G105" s="227" t="str">
        <f>F105&amp;""&amp;C105</f>
        <v>[22.5/-67.5/</v>
      </c>
      <c r="H105" s="227" t="str">
        <f>G105&amp;""&amp;A103</f>
        <v>[22.5/-67.5/67.5</v>
      </c>
      <c r="I105" s="227" t="str">
        <f>H105&amp;""&amp;C105</f>
        <v>[22.5/-67.5/67.5/</v>
      </c>
      <c r="J105" s="227" t="str">
        <f>I105&amp;""&amp;B104</f>
        <v>[22.5/-67.5/67.5/-22.5</v>
      </c>
      <c r="K105" s="227" t="str">
        <f>J105&amp;""&amp;C107</f>
        <v>[22.5/-67.5/67.5/-22.5]</v>
      </c>
      <c r="L105" s="227" t="str">
        <f>K105&amp;""&amp;C109</f>
        <v>[22.5/-67.5/67.5/-22.5]2</v>
      </c>
      <c r="M105" s="227" t="str">
        <f>L105&amp;""&amp;C108</f>
        <v>[22.5/-67.5/67.5/-22.5]2T</v>
      </c>
      <c r="N105" s="227"/>
      <c r="O105" s="237"/>
      <c r="CH105" s="29"/>
      <c r="DW105" s="29"/>
      <c r="DX105" s="29"/>
      <c r="DY105" s="29"/>
      <c r="DZ105" s="29"/>
      <c r="EA105" s="29"/>
      <c r="EB105" s="29"/>
      <c r="EC105" s="29"/>
      <c r="ED105" s="29"/>
      <c r="EE105" s="29"/>
      <c r="EF105" s="29"/>
      <c r="EG105" s="29"/>
      <c r="EH105" s="29"/>
      <c r="EI105" s="29"/>
      <c r="EJ105" s="29"/>
      <c r="EK105" s="29"/>
      <c r="EL105" s="29"/>
      <c r="EM105" s="29"/>
      <c r="EN105" s="29"/>
      <c r="EO105" s="29"/>
      <c r="EP105" s="29"/>
      <c r="EQ105" s="29"/>
      <c r="ER105" s="29"/>
      <c r="ES105" s="29"/>
      <c r="ET105" s="29"/>
      <c r="EU105" s="29"/>
      <c r="EV105" s="29"/>
      <c r="EW105" s="29"/>
      <c r="EX105" s="29"/>
      <c r="EY105" s="29"/>
      <c r="EZ105" s="29"/>
      <c r="FA105" s="29"/>
      <c r="FB105" s="29"/>
      <c r="FC105" s="29"/>
      <c r="FD105" s="29"/>
      <c r="FE105" s="29"/>
      <c r="FF105" s="29"/>
      <c r="FG105" s="29"/>
      <c r="FH105" s="29"/>
      <c r="FI105" s="29"/>
      <c r="FJ105" s="29"/>
      <c r="FK105" s="29"/>
      <c r="FL105" s="29"/>
      <c r="FM105" s="29"/>
      <c r="FN105" s="29"/>
      <c r="FO105" s="29"/>
      <c r="FP105" s="29"/>
      <c r="FQ105" s="29"/>
      <c r="FR105" s="29"/>
      <c r="FS105" s="29"/>
      <c r="FT105" s="29"/>
      <c r="FU105" s="29"/>
      <c r="FV105" s="29"/>
      <c r="FW105" s="29"/>
      <c r="FX105" s="29"/>
      <c r="FY105" s="29"/>
    </row>
    <row r="106" spans="1:181">
      <c r="A106" s="226"/>
      <c r="B106" s="227"/>
      <c r="C106" s="238" t="s">
        <v>79</v>
      </c>
      <c r="D106" s="227"/>
      <c r="E106" s="227"/>
      <c r="F106" s="227"/>
      <c r="G106" s="227"/>
      <c r="H106" s="227"/>
      <c r="I106" s="227"/>
      <c r="J106" s="227"/>
      <c r="K106" s="227"/>
      <c r="L106" s="227"/>
      <c r="M106" s="227"/>
      <c r="N106" s="227"/>
      <c r="O106" s="237"/>
      <c r="CH106" s="29"/>
      <c r="DW106" s="29"/>
      <c r="DX106" s="29"/>
      <c r="DY106" s="29"/>
      <c r="DZ106" s="29"/>
      <c r="EA106" s="29"/>
      <c r="EB106" s="29"/>
      <c r="EC106" s="29"/>
      <c r="ED106" s="29"/>
      <c r="EE106" s="29"/>
      <c r="EF106" s="29"/>
      <c r="EG106" s="29"/>
      <c r="EH106" s="29"/>
      <c r="EI106" s="29"/>
      <c r="EJ106" s="29"/>
      <c r="EK106" s="29"/>
      <c r="EL106" s="29"/>
      <c r="EM106" s="29"/>
      <c r="EN106" s="29"/>
      <c r="EO106" s="29"/>
      <c r="EP106" s="29"/>
      <c r="EQ106" s="29"/>
      <c r="ER106" s="29"/>
      <c r="ES106" s="29"/>
      <c r="ET106" s="29"/>
      <c r="EU106" s="29"/>
      <c r="EV106" s="29"/>
      <c r="EW106" s="29"/>
      <c r="EX106" s="29"/>
      <c r="EY106" s="29"/>
      <c r="EZ106" s="29"/>
      <c r="FA106" s="29"/>
      <c r="FB106" s="29"/>
      <c r="FC106" s="29"/>
      <c r="FD106" s="29"/>
      <c r="FE106" s="29"/>
      <c r="FF106" s="29"/>
      <c r="FG106" s="29"/>
      <c r="FH106" s="29"/>
      <c r="FI106" s="29"/>
      <c r="FJ106" s="29"/>
      <c r="FK106" s="29"/>
      <c r="FL106" s="29"/>
      <c r="FM106" s="29"/>
      <c r="FN106" s="29"/>
      <c r="FO106" s="29"/>
      <c r="FP106" s="29"/>
      <c r="FQ106" s="29"/>
      <c r="FR106" s="29"/>
      <c r="FS106" s="29"/>
      <c r="FT106" s="29"/>
      <c r="FU106" s="29"/>
      <c r="FV106" s="29"/>
      <c r="FW106" s="29"/>
      <c r="FX106" s="29"/>
      <c r="FY106" s="29"/>
    </row>
    <row r="107" spans="1:181">
      <c r="A107" s="226"/>
      <c r="B107" s="227"/>
      <c r="C107" s="238" t="s">
        <v>80</v>
      </c>
      <c r="D107" s="227"/>
      <c r="E107" s="227"/>
      <c r="F107" s="227"/>
      <c r="G107" s="227"/>
      <c r="H107" s="227"/>
      <c r="I107" s="227"/>
      <c r="J107" s="227"/>
      <c r="K107" s="227"/>
      <c r="L107" s="227"/>
      <c r="M107" s="227"/>
      <c r="N107" s="227"/>
      <c r="O107" s="237"/>
      <c r="CH107" s="29"/>
      <c r="DW107" s="29"/>
      <c r="DX107" s="29"/>
      <c r="DY107" s="29"/>
      <c r="DZ107" s="29"/>
      <c r="EA107" s="29"/>
      <c r="EB107" s="29"/>
      <c r="EC107" s="29"/>
      <c r="ED107" s="29"/>
      <c r="EE107" s="29"/>
      <c r="EF107" s="29"/>
      <c r="EG107" s="29"/>
      <c r="EH107" s="29"/>
      <c r="EI107" s="29"/>
      <c r="EJ107" s="29"/>
      <c r="EK107" s="29"/>
      <c r="EL107" s="29"/>
      <c r="EM107" s="29"/>
      <c r="EN107" s="29"/>
      <c r="EO107" s="29"/>
      <c r="EP107" s="29"/>
      <c r="EQ107" s="29"/>
      <c r="ER107" s="29"/>
      <c r="ES107" s="29"/>
      <c r="ET107" s="29"/>
      <c r="EU107" s="29"/>
      <c r="EV107" s="29"/>
      <c r="EW107" s="29"/>
      <c r="EX107" s="29"/>
      <c r="EY107" s="29"/>
      <c r="EZ107" s="29"/>
      <c r="FA107" s="29"/>
      <c r="FB107" s="29"/>
      <c r="FC107" s="29"/>
      <c r="FD107" s="29"/>
      <c r="FE107" s="29"/>
      <c r="FF107" s="29"/>
      <c r="FG107" s="29"/>
      <c r="FH107" s="29"/>
      <c r="FI107" s="29"/>
      <c r="FJ107" s="29"/>
      <c r="FK107" s="29"/>
      <c r="FL107" s="29"/>
      <c r="FM107" s="29"/>
      <c r="FN107" s="29"/>
      <c r="FO107" s="29"/>
      <c r="FP107" s="29"/>
      <c r="FQ107" s="29"/>
      <c r="FR107" s="29"/>
      <c r="FS107" s="29"/>
      <c r="FT107" s="29"/>
      <c r="FU107" s="29"/>
      <c r="FV107" s="29"/>
      <c r="FW107" s="29"/>
      <c r="FX107" s="29"/>
      <c r="FY107" s="29"/>
    </row>
    <row r="108" spans="1:181">
      <c r="A108" s="226"/>
      <c r="B108" s="227"/>
      <c r="C108" s="238" t="s">
        <v>81</v>
      </c>
      <c r="D108" s="227"/>
      <c r="E108" s="227"/>
      <c r="F108" s="227"/>
      <c r="G108" s="227"/>
      <c r="H108" s="227"/>
      <c r="I108" s="227"/>
      <c r="J108" s="227"/>
      <c r="K108" s="227"/>
      <c r="L108" s="227"/>
      <c r="M108" s="227"/>
      <c r="N108" s="227"/>
      <c r="O108" s="237"/>
      <c r="CH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</row>
    <row r="109" spans="1:181">
      <c r="A109" s="226"/>
      <c r="B109" s="227"/>
      <c r="C109" s="240">
        <f>INT((F14-0.0001)/4)+1</f>
        <v>2</v>
      </c>
      <c r="D109" s="227"/>
      <c r="E109" s="241" t="str">
        <f>L103</f>
        <v>[67.5/-22.5/-67.5/22.5]2</v>
      </c>
      <c r="F109" s="227"/>
      <c r="G109" s="227"/>
      <c r="H109" s="227"/>
      <c r="I109" s="227"/>
      <c r="J109" s="227"/>
      <c r="K109" s="227"/>
      <c r="L109" s="227"/>
      <c r="M109" s="227"/>
      <c r="N109" s="227"/>
      <c r="O109" s="237"/>
      <c r="CH109" s="29"/>
      <c r="DW109" s="29"/>
      <c r="DX109" s="29"/>
      <c r="DY109" s="29"/>
      <c r="DZ109" s="29"/>
      <c r="EA109" s="29"/>
      <c r="EB109" s="29"/>
      <c r="EC109" s="29"/>
      <c r="ED109" s="29"/>
      <c r="EE109" s="29"/>
      <c r="EF109" s="29"/>
      <c r="EG109" s="29"/>
      <c r="EH109" s="29"/>
      <c r="EI109" s="29"/>
      <c r="EJ109" s="29"/>
      <c r="EK109" s="29"/>
      <c r="EL109" s="29"/>
      <c r="EM109" s="29"/>
      <c r="EN109" s="29"/>
      <c r="EO109" s="29"/>
      <c r="EP109" s="29"/>
      <c r="EQ109" s="29"/>
      <c r="ER109" s="29"/>
      <c r="ES109" s="29"/>
      <c r="ET109" s="29"/>
      <c r="EU109" s="29"/>
      <c r="EV109" s="29"/>
      <c r="EW109" s="29"/>
      <c r="EX109" s="29"/>
      <c r="EY109" s="29"/>
      <c r="EZ109" s="29"/>
      <c r="FA109" s="29"/>
      <c r="FB109" s="29"/>
      <c r="FC109" s="29"/>
      <c r="FD109" s="29"/>
      <c r="FE109" s="29"/>
      <c r="FF109" s="29"/>
      <c r="FG109" s="29"/>
      <c r="FH109" s="29"/>
      <c r="FI109" s="29"/>
      <c r="FJ109" s="29"/>
      <c r="FK109" s="29"/>
      <c r="FL109" s="29"/>
      <c r="FM109" s="29"/>
      <c r="FN109" s="29"/>
      <c r="FO109" s="29"/>
      <c r="FP109" s="29"/>
      <c r="FQ109" s="29"/>
      <c r="FR109" s="29"/>
      <c r="FS109" s="29"/>
      <c r="FT109" s="29"/>
      <c r="FU109" s="29"/>
      <c r="FV109" s="29"/>
      <c r="FW109" s="29"/>
      <c r="FX109" s="29"/>
      <c r="FY109" s="29"/>
    </row>
    <row r="110" spans="1:181">
      <c r="A110" s="226"/>
      <c r="B110" s="227"/>
      <c r="C110" s="237"/>
      <c r="D110" s="227"/>
      <c r="E110" s="241" t="str">
        <f t="shared" ref="E110:E111" si="4">L104</f>
        <v>[67.5/-22.5/22.5/-67.5]2</v>
      </c>
      <c r="F110" s="227"/>
      <c r="G110" s="227"/>
      <c r="H110" s="227" t="s">
        <v>87</v>
      </c>
      <c r="I110" s="263">
        <f>(COS(2*A117*3.1416/180)+COS(2*B117*3.1416/180))/2</f>
        <v>-2.5973434668591366E-6</v>
      </c>
      <c r="J110" s="227"/>
      <c r="K110" s="264">
        <f>(B8+C8+D8+D8)/10</f>
        <v>0.4</v>
      </c>
      <c r="L110" s="227"/>
      <c r="M110" s="227"/>
      <c r="N110" s="227"/>
      <c r="O110" s="237"/>
      <c r="CH110" s="29"/>
      <c r="DW110" s="29"/>
      <c r="DX110" s="2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29"/>
      <c r="ER110" s="29"/>
      <c r="ES110" s="29"/>
      <c r="ET110" s="29"/>
      <c r="EU110" s="29"/>
      <c r="EV110" s="29"/>
      <c r="EW110" s="29"/>
      <c r="EX110" s="29"/>
      <c r="EY110" s="29"/>
      <c r="EZ110" s="29"/>
      <c r="FA110" s="29"/>
      <c r="FB110" s="29"/>
      <c r="FC110" s="29"/>
      <c r="FD110" s="29"/>
      <c r="FE110" s="29"/>
      <c r="FF110" s="29"/>
      <c r="FG110" s="29"/>
      <c r="FH110" s="29"/>
      <c r="FI110" s="29"/>
      <c r="FJ110" s="29"/>
      <c r="FK110" s="29"/>
      <c r="FL110" s="29"/>
      <c r="FM110" s="29"/>
      <c r="FN110" s="29"/>
      <c r="FO110" s="29"/>
      <c r="FP110" s="29"/>
      <c r="FQ110" s="29"/>
      <c r="FR110" s="29"/>
      <c r="FS110" s="29"/>
      <c r="FT110" s="29"/>
      <c r="FU110" s="29"/>
      <c r="FV110" s="29"/>
      <c r="FW110" s="29"/>
      <c r="FX110" s="29"/>
      <c r="FY110" s="29"/>
    </row>
    <row r="111" spans="1:181">
      <c r="A111" s="226">
        <f>ABS(F19)</f>
        <v>22.499947385335606</v>
      </c>
      <c r="B111" s="242">
        <f>F20</f>
        <v>67.499842156006821</v>
      </c>
      <c r="C111" s="237"/>
      <c r="D111" s="227"/>
      <c r="E111" s="241" t="str">
        <f t="shared" si="4"/>
        <v>[22.5/-67.5/67.5/-22.5]2</v>
      </c>
      <c r="F111" s="227"/>
      <c r="G111" s="227"/>
      <c r="H111" s="227" t="s">
        <v>88</v>
      </c>
      <c r="I111" s="263">
        <f>(COS(4*A117*3.1416/180)+COS(4*B117*3.1416/180))/2</f>
        <v>3.6732051032474279E-6</v>
      </c>
      <c r="J111" s="227"/>
      <c r="K111" s="227">
        <f>IF(B8&gt;K110,0,IF(B8=K110,0,1))</f>
        <v>0</v>
      </c>
      <c r="L111" s="227"/>
      <c r="M111" s="227"/>
      <c r="N111" s="227"/>
      <c r="O111" s="237"/>
      <c r="CH111" s="29"/>
      <c r="DW111" s="29"/>
      <c r="DX111" s="2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29"/>
      <c r="ER111" s="29"/>
      <c r="ES111" s="29"/>
      <c r="ET111" s="29"/>
      <c r="EU111" s="29"/>
      <c r="EV111" s="29"/>
      <c r="EW111" s="29"/>
      <c r="EX111" s="29"/>
      <c r="EY111" s="29"/>
      <c r="EZ111" s="29"/>
      <c r="FA111" s="29"/>
      <c r="FB111" s="29"/>
      <c r="FC111" s="29"/>
      <c r="FD111" s="29"/>
      <c r="FE111" s="29"/>
      <c r="FF111" s="29"/>
      <c r="FG111" s="29"/>
      <c r="FH111" s="29"/>
      <c r="FI111" s="29"/>
      <c r="FJ111" s="29"/>
      <c r="FK111" s="29"/>
      <c r="FL111" s="29"/>
      <c r="FM111" s="29"/>
      <c r="FN111" s="29"/>
      <c r="FO111" s="29"/>
      <c r="FP111" s="29"/>
      <c r="FQ111" s="29"/>
      <c r="FR111" s="29"/>
      <c r="FS111" s="29"/>
      <c r="FT111" s="29"/>
      <c r="FU111" s="29"/>
      <c r="FV111" s="29"/>
      <c r="FW111" s="29"/>
      <c r="FX111" s="29"/>
      <c r="FY111" s="29"/>
    </row>
    <row r="112" spans="1:181">
      <c r="A112" s="226">
        <f>INT(A111/360)</f>
        <v>0</v>
      </c>
      <c r="B112" s="227">
        <f>INT(B111/360)</f>
        <v>0</v>
      </c>
      <c r="C112" s="237"/>
      <c r="D112" s="227"/>
      <c r="E112" s="227"/>
      <c r="F112" s="227"/>
      <c r="G112" s="227"/>
      <c r="H112" s="227"/>
      <c r="I112" s="227"/>
      <c r="J112" s="227"/>
      <c r="K112" s="227">
        <f>IF(C8&gt;K110,0,IF(C8=K110,0,1))</f>
        <v>0</v>
      </c>
      <c r="L112" s="227"/>
      <c r="M112" s="227"/>
      <c r="N112" s="227"/>
      <c r="O112" s="237"/>
      <c r="CH112" s="29"/>
      <c r="DW112" s="29"/>
      <c r="DX112" s="29"/>
      <c r="DY112" s="29"/>
      <c r="DZ112" s="29"/>
      <c r="EA112" s="29"/>
      <c r="EB112" s="29"/>
      <c r="EC112" s="29"/>
      <c r="ED112" s="29"/>
      <c r="EE112" s="29"/>
      <c r="EF112" s="29"/>
      <c r="EG112" s="29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29"/>
      <c r="ET112" s="29"/>
      <c r="EU112" s="29"/>
      <c r="EV112" s="29"/>
      <c r="EW112" s="29"/>
      <c r="EX112" s="29"/>
      <c r="EY112" s="29"/>
      <c r="EZ112" s="29"/>
      <c r="FA112" s="29"/>
      <c r="FB112" s="29"/>
      <c r="FC112" s="29"/>
      <c r="FD112" s="29"/>
      <c r="FE112" s="29"/>
      <c r="FF112" s="29"/>
      <c r="FG112" s="29"/>
      <c r="FH112" s="29"/>
      <c r="FI112" s="29"/>
      <c r="FJ112" s="29"/>
      <c r="FK112" s="29"/>
      <c r="FL112" s="29"/>
      <c r="FM112" s="29"/>
      <c r="FN112" s="29"/>
      <c r="FO112" s="29"/>
      <c r="FP112" s="29"/>
      <c r="FQ112" s="29"/>
      <c r="FR112" s="29"/>
      <c r="FS112" s="29"/>
      <c r="FT112" s="29"/>
      <c r="FU112" s="29"/>
      <c r="FV112" s="29"/>
      <c r="FW112" s="29"/>
      <c r="FX112" s="29"/>
      <c r="FY112" s="29"/>
    </row>
    <row r="113" spans="1:181" ht="16.5">
      <c r="A113" s="226">
        <f>A111-360*A112</f>
        <v>22.499947385335606</v>
      </c>
      <c r="B113" s="227">
        <f>B111-360*B112</f>
        <v>67.499842156006821</v>
      </c>
      <c r="C113" s="237"/>
      <c r="D113" s="227"/>
      <c r="E113" s="227" t="s">
        <v>82</v>
      </c>
      <c r="F113" s="227"/>
      <c r="G113" s="227"/>
      <c r="H113" s="227"/>
      <c r="I113" s="227"/>
      <c r="J113" s="227"/>
      <c r="K113" s="227">
        <f>IF(D8&gt;K110,0,IF(D8=K110,0,1))</f>
        <v>0</v>
      </c>
      <c r="L113" s="227"/>
      <c r="M113" s="227"/>
      <c r="N113" s="227"/>
      <c r="O113" s="237"/>
      <c r="CH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29"/>
      <c r="FL113" s="2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</row>
    <row r="114" spans="1:181" ht="16.5">
      <c r="A114" s="226">
        <f>INT(A113/90)</f>
        <v>0</v>
      </c>
      <c r="B114" s="227">
        <f>INT(B113/90)</f>
        <v>0</v>
      </c>
      <c r="C114" s="237"/>
      <c r="D114" s="227"/>
      <c r="E114" s="227" t="s">
        <v>83</v>
      </c>
      <c r="F114" s="227"/>
      <c r="G114" s="227"/>
      <c r="H114" s="227"/>
      <c r="I114" s="227"/>
      <c r="J114" s="227"/>
      <c r="K114" s="227">
        <f>K111+K112+K113</f>
        <v>0</v>
      </c>
      <c r="L114" s="227"/>
      <c r="M114" s="227"/>
      <c r="N114" s="227"/>
      <c r="O114" s="237"/>
      <c r="CH114" s="29"/>
      <c r="DW114" s="29"/>
      <c r="DX114" s="29"/>
      <c r="DY114" s="29"/>
      <c r="DZ114" s="29"/>
      <c r="EA114" s="29"/>
      <c r="EB114" s="29"/>
      <c r="EC114" s="29"/>
      <c r="ED114" s="29"/>
      <c r="EE114" s="29"/>
      <c r="EF114" s="29"/>
      <c r="EG114" s="29"/>
      <c r="EH114" s="29"/>
      <c r="EI114" s="29"/>
      <c r="EJ114" s="29"/>
      <c r="EK114" s="29"/>
      <c r="EL114" s="29"/>
      <c r="EM114" s="29"/>
      <c r="EN114" s="29"/>
      <c r="EO114" s="29"/>
      <c r="EP114" s="29"/>
      <c r="EQ114" s="29"/>
      <c r="ER114" s="29"/>
      <c r="ES114" s="29"/>
      <c r="ET114" s="29"/>
      <c r="EU114" s="29"/>
      <c r="EV114" s="29"/>
      <c r="EW114" s="29"/>
      <c r="EX114" s="29"/>
      <c r="EY114" s="29"/>
      <c r="EZ114" s="29"/>
      <c r="FA114" s="29"/>
      <c r="FB114" s="29"/>
      <c r="FC114" s="29"/>
      <c r="FD114" s="29"/>
      <c r="FE114" s="29"/>
      <c r="FF114" s="29"/>
      <c r="FG114" s="29"/>
      <c r="FH114" s="29"/>
      <c r="FI114" s="29"/>
      <c r="FJ114" s="29"/>
      <c r="FK114" s="29"/>
      <c r="FL114" s="29"/>
      <c r="FM114" s="29"/>
      <c r="FN114" s="29"/>
      <c r="FO114" s="29"/>
      <c r="FP114" s="29"/>
      <c r="FQ114" s="29"/>
      <c r="FR114" s="29"/>
      <c r="FS114" s="29"/>
      <c r="FT114" s="29"/>
      <c r="FU114" s="29"/>
      <c r="FV114" s="29"/>
      <c r="FW114" s="29"/>
      <c r="FX114" s="29"/>
      <c r="FY114" s="29"/>
    </row>
    <row r="115" spans="1:181" ht="16.5">
      <c r="A115" s="226">
        <f>ABS(90-(A113-A114*90))</f>
        <v>67.500052614664398</v>
      </c>
      <c r="B115" s="227">
        <f>ABS(90-(B113-B114*90))</f>
        <v>22.500157843993179</v>
      </c>
      <c r="C115" s="237"/>
      <c r="D115" s="227"/>
      <c r="E115" s="227" t="s">
        <v>84</v>
      </c>
      <c r="F115" s="227"/>
      <c r="G115" s="227"/>
      <c r="H115" s="227"/>
      <c r="I115" s="227"/>
      <c r="J115" s="227"/>
      <c r="K115" s="227"/>
      <c r="L115" s="227"/>
      <c r="M115" s="227"/>
      <c r="N115" s="227"/>
      <c r="O115" s="237"/>
      <c r="CH115" s="29"/>
      <c r="DW115" s="29"/>
      <c r="DX115" s="29"/>
      <c r="DY115" s="29"/>
      <c r="DZ115" s="29"/>
      <c r="EA115" s="29"/>
      <c r="EB115" s="29"/>
      <c r="EC115" s="29"/>
      <c r="ED115" s="29"/>
      <c r="EE115" s="29"/>
      <c r="EF115" s="29"/>
      <c r="EG115" s="29"/>
      <c r="EH115" s="29"/>
      <c r="EI115" s="29"/>
      <c r="EJ115" s="29"/>
      <c r="EK115" s="29"/>
      <c r="EL115" s="29"/>
      <c r="EM115" s="29"/>
      <c r="EN115" s="29"/>
      <c r="EO115" s="29"/>
      <c r="EP115" s="29"/>
      <c r="EQ115" s="29"/>
      <c r="ER115" s="29"/>
      <c r="ES115" s="29"/>
      <c r="ET115" s="29"/>
      <c r="EU115" s="29"/>
      <c r="EV115" s="29"/>
      <c r="EW115" s="29"/>
      <c r="EX115" s="29"/>
      <c r="EY115" s="29"/>
      <c r="EZ115" s="29"/>
      <c r="FA115" s="29"/>
      <c r="FB115" s="29"/>
      <c r="FC115" s="29"/>
      <c r="FD115" s="29"/>
      <c r="FE115" s="29"/>
      <c r="FF115" s="29"/>
      <c r="FG115" s="29"/>
      <c r="FH115" s="29"/>
      <c r="FI115" s="29"/>
      <c r="FJ115" s="29"/>
      <c r="FK115" s="29"/>
      <c r="FL115" s="29"/>
      <c r="FM115" s="29"/>
      <c r="FN115" s="29"/>
      <c r="FO115" s="29"/>
      <c r="FP115" s="29"/>
      <c r="FQ115" s="29"/>
      <c r="FR115" s="29"/>
      <c r="FS115" s="29"/>
      <c r="FT115" s="29"/>
      <c r="FU115" s="29"/>
      <c r="FV115" s="29"/>
      <c r="FW115" s="29"/>
      <c r="FX115" s="29"/>
      <c r="FY115" s="29"/>
    </row>
    <row r="116" spans="1:181">
      <c r="A116" s="226">
        <f>IF(AND(A113&gt;180,A113&lt;270),ABS(90-A115),A115)</f>
        <v>67.500052614664398</v>
      </c>
      <c r="B116" s="227">
        <f>IF(AND(B113&gt;180,B113&lt;270),ABS(90-B115),B115)</f>
        <v>22.500157843993179</v>
      </c>
      <c r="C116" s="237"/>
      <c r="D116" s="227"/>
      <c r="E116" s="227"/>
      <c r="F116" s="227"/>
      <c r="G116" s="227"/>
      <c r="H116" s="227"/>
      <c r="I116" s="227"/>
      <c r="J116" s="227"/>
      <c r="K116" s="227"/>
      <c r="L116" s="227"/>
      <c r="M116" s="227"/>
      <c r="N116" s="227"/>
      <c r="O116" s="237"/>
      <c r="CH116" s="29"/>
      <c r="DW116" s="29"/>
      <c r="DX116" s="29"/>
      <c r="DY116" s="29"/>
      <c r="DZ116" s="29"/>
      <c r="EA116" s="29"/>
      <c r="EB116" s="29"/>
      <c r="EC116" s="29"/>
      <c r="ED116" s="29"/>
      <c r="EE116" s="29"/>
      <c r="EF116" s="29"/>
      <c r="EG116" s="29"/>
      <c r="EH116" s="29"/>
      <c r="EI116" s="29"/>
      <c r="EJ116" s="29"/>
      <c r="EK116" s="29"/>
      <c r="EL116" s="29"/>
      <c r="EM116" s="29"/>
      <c r="EN116" s="29"/>
      <c r="EO116" s="29"/>
      <c r="EP116" s="29"/>
      <c r="EQ116" s="29"/>
      <c r="ER116" s="29"/>
      <c r="ES116" s="29"/>
      <c r="ET116" s="29"/>
      <c r="EU116" s="29"/>
      <c r="EV116" s="29"/>
      <c r="EW116" s="29"/>
      <c r="EX116" s="29"/>
      <c r="EY116" s="29"/>
      <c r="EZ116" s="29"/>
      <c r="FA116" s="29"/>
      <c r="FB116" s="29"/>
      <c r="FC116" s="29"/>
      <c r="FD116" s="29"/>
      <c r="FE116" s="29"/>
      <c r="FF116" s="29"/>
      <c r="FG116" s="29"/>
      <c r="FH116" s="29"/>
      <c r="FI116" s="29"/>
      <c r="FJ116" s="29"/>
      <c r="FK116" s="29"/>
      <c r="FL116" s="29"/>
      <c r="FM116" s="29"/>
      <c r="FN116" s="29"/>
      <c r="FO116" s="29"/>
      <c r="FP116" s="29"/>
      <c r="FQ116" s="29"/>
      <c r="FR116" s="29"/>
      <c r="FS116" s="29"/>
      <c r="FT116" s="29"/>
      <c r="FU116" s="29"/>
      <c r="FV116" s="29"/>
      <c r="FW116" s="29"/>
      <c r="FX116" s="29"/>
      <c r="FY116" s="29"/>
    </row>
    <row r="117" spans="1:181">
      <c r="A117" s="243">
        <f>IF(A113&lt;90,INT((90-A116)*100.001)/100,INT(A116*100.001)/100)</f>
        <v>22.5</v>
      </c>
      <c r="B117" s="227">
        <f>IF(B113&lt;90,INT((90-B116)*100.001)/100,INT(B116*100.001)/100)</f>
        <v>67.5</v>
      </c>
      <c r="C117" s="237"/>
      <c r="D117" s="227"/>
      <c r="E117" s="227"/>
      <c r="F117" s="227"/>
      <c r="G117" s="227"/>
      <c r="H117" s="227"/>
      <c r="I117" s="227"/>
      <c r="J117" s="227"/>
      <c r="K117" s="227"/>
      <c r="L117" s="227"/>
      <c r="M117" s="227"/>
      <c r="N117" s="227"/>
      <c r="O117" s="237"/>
      <c r="CH117" s="29"/>
      <c r="DW117" s="29"/>
      <c r="DX117" s="29"/>
      <c r="DY117" s="29"/>
      <c r="DZ117" s="29"/>
      <c r="EA117" s="29"/>
      <c r="EB117" s="29"/>
      <c r="EC117" s="29"/>
      <c r="ED117" s="29"/>
      <c r="EE117" s="29"/>
      <c r="EF117" s="29"/>
      <c r="EG117" s="29"/>
      <c r="EH117" s="29"/>
      <c r="EI117" s="29"/>
      <c r="EJ117" s="29"/>
      <c r="EK117" s="29"/>
      <c r="EL117" s="29"/>
      <c r="EM117" s="29"/>
      <c r="EN117" s="29"/>
      <c r="EO117" s="29"/>
      <c r="EP117" s="29"/>
      <c r="EQ117" s="29"/>
      <c r="ER117" s="29"/>
      <c r="ES117" s="29"/>
      <c r="ET117" s="29"/>
      <c r="EU117" s="29"/>
      <c r="EV117" s="29"/>
      <c r="EW117" s="29"/>
      <c r="EX117" s="29"/>
      <c r="EY117" s="29"/>
      <c r="EZ117" s="29"/>
      <c r="FA117" s="29"/>
      <c r="FB117" s="29"/>
      <c r="FC117" s="29"/>
      <c r="FD117" s="29"/>
      <c r="FE117" s="29"/>
      <c r="FF117" s="29"/>
      <c r="FG117" s="29"/>
      <c r="FH117" s="29"/>
      <c r="FI117" s="29"/>
      <c r="FJ117" s="29"/>
      <c r="FK117" s="29"/>
      <c r="FL117" s="29"/>
      <c r="FM117" s="29"/>
      <c r="FN117" s="29"/>
      <c r="FO117" s="29"/>
      <c r="FP117" s="29"/>
      <c r="FQ117" s="29"/>
      <c r="FR117" s="29"/>
      <c r="FS117" s="29"/>
      <c r="FT117" s="29"/>
      <c r="FU117" s="29"/>
      <c r="FV117" s="29"/>
      <c r="FW117" s="29"/>
      <c r="FX117" s="29"/>
      <c r="FY117" s="29"/>
    </row>
    <row r="118" spans="1:181">
      <c r="A118" s="243">
        <f>IF(A117&gt;B117,A117,B117)</f>
        <v>67.5</v>
      </c>
      <c r="B118" s="227">
        <f>A117+B117-A118</f>
        <v>22.5</v>
      </c>
      <c r="C118" s="237"/>
      <c r="D118" s="227"/>
      <c r="E118" s="227"/>
      <c r="F118" s="227"/>
      <c r="G118" s="227"/>
      <c r="H118" s="227"/>
      <c r="I118" s="227"/>
      <c r="J118" s="227"/>
      <c r="K118" s="227"/>
      <c r="L118" s="227"/>
      <c r="M118" s="227"/>
      <c r="N118" s="227"/>
      <c r="O118" s="237"/>
      <c r="CH118" s="29"/>
      <c r="DW118" s="29"/>
      <c r="DX118" s="29"/>
      <c r="DY118" s="29"/>
      <c r="DZ118" s="29"/>
      <c r="EA118" s="29"/>
      <c r="EB118" s="29"/>
      <c r="EC118" s="29"/>
      <c r="ED118" s="29"/>
      <c r="EE118" s="29"/>
      <c r="EF118" s="29"/>
      <c r="EG118" s="29"/>
      <c r="EH118" s="29"/>
      <c r="EI118" s="29"/>
      <c r="EJ118" s="29"/>
      <c r="EK118" s="29"/>
      <c r="EL118" s="29"/>
      <c r="EM118" s="29"/>
      <c r="EN118" s="29"/>
      <c r="EO118" s="29"/>
      <c r="EP118" s="29"/>
      <c r="EQ118" s="29"/>
      <c r="ER118" s="29"/>
      <c r="ES118" s="29"/>
      <c r="ET118" s="29"/>
      <c r="EU118" s="29"/>
      <c r="EV118" s="29"/>
      <c r="EW118" s="29"/>
      <c r="EX118" s="29"/>
      <c r="EY118" s="29"/>
      <c r="EZ118" s="29"/>
      <c r="FA118" s="29"/>
      <c r="FB118" s="29"/>
      <c r="FC118" s="29"/>
      <c r="FD118" s="29"/>
      <c r="FE118" s="29"/>
      <c r="FF118" s="29"/>
      <c r="FG118" s="29"/>
      <c r="FH118" s="29"/>
      <c r="FI118" s="29"/>
      <c r="FJ118" s="29"/>
      <c r="FK118" s="29"/>
      <c r="FL118" s="29"/>
      <c r="FM118" s="29"/>
      <c r="FN118" s="29"/>
      <c r="FO118" s="29"/>
      <c r="FP118" s="29"/>
      <c r="FQ118" s="29"/>
      <c r="FR118" s="29"/>
      <c r="FS118" s="29"/>
      <c r="FT118" s="29"/>
      <c r="FU118" s="29"/>
      <c r="FV118" s="29"/>
      <c r="FW118" s="29"/>
      <c r="FX118" s="29"/>
      <c r="FY118" s="29"/>
    </row>
    <row r="119" spans="1:181" ht="16" thickBot="1">
      <c r="A119" s="226"/>
      <c r="B119" s="227"/>
      <c r="C119" s="237"/>
      <c r="D119" s="244"/>
      <c r="E119" s="244"/>
      <c r="F119" s="244"/>
      <c r="G119" s="244"/>
      <c r="H119" s="244"/>
      <c r="I119" s="244"/>
      <c r="J119" s="244"/>
      <c r="K119" s="244"/>
      <c r="L119" s="244"/>
      <c r="M119" s="244"/>
      <c r="N119" s="244"/>
      <c r="O119" s="246"/>
      <c r="CH119" s="29"/>
      <c r="DW119" s="29"/>
      <c r="DX119" s="2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29"/>
      <c r="ER119" s="29"/>
      <c r="ES119" s="29"/>
      <c r="ET119" s="29"/>
      <c r="EU119" s="29"/>
      <c r="EV119" s="29"/>
      <c r="EW119" s="29"/>
      <c r="EX119" s="29"/>
      <c r="EY119" s="29"/>
      <c r="EZ119" s="29"/>
      <c r="FA119" s="29"/>
      <c r="FB119" s="29"/>
      <c r="FC119" s="29"/>
      <c r="FD119" s="29"/>
      <c r="FE119" s="29"/>
      <c r="FF119" s="29"/>
      <c r="FG119" s="29"/>
      <c r="FH119" s="29"/>
      <c r="FI119" s="29"/>
      <c r="FJ119" s="29"/>
      <c r="FK119" s="29"/>
      <c r="FL119" s="29"/>
      <c r="FM119" s="29"/>
      <c r="FN119" s="29"/>
      <c r="FO119" s="29"/>
      <c r="FP119" s="29"/>
      <c r="FQ119" s="29"/>
      <c r="FR119" s="29"/>
      <c r="FS119" s="29"/>
      <c r="FT119" s="29"/>
      <c r="FU119" s="29"/>
      <c r="FV119" s="29"/>
      <c r="FW119" s="29"/>
      <c r="FX119" s="29"/>
      <c r="FY119" s="29"/>
    </row>
    <row r="120" spans="1:181">
      <c r="A120" s="226"/>
      <c r="B120" s="227"/>
      <c r="C120" s="237"/>
      <c r="D120" s="29"/>
      <c r="E120" s="29"/>
      <c r="F120" s="29"/>
      <c r="G120" s="29"/>
      <c r="H120" s="29"/>
      <c r="CH120" s="29"/>
      <c r="DW120" s="29"/>
      <c r="DX120" s="2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29"/>
      <c r="ER120" s="29"/>
      <c r="ES120" s="29"/>
      <c r="ET120" s="29"/>
      <c r="EU120" s="29"/>
      <c r="EV120" s="29"/>
      <c r="EW120" s="29"/>
      <c r="EX120" s="29"/>
      <c r="EY120" s="29"/>
      <c r="EZ120" s="29"/>
      <c r="FA120" s="29"/>
      <c r="FB120" s="29"/>
      <c r="FC120" s="29"/>
      <c r="FD120" s="29"/>
      <c r="FE120" s="29"/>
      <c r="FF120" s="29"/>
      <c r="FG120" s="29"/>
      <c r="FH120" s="29"/>
      <c r="FI120" s="29"/>
      <c r="FJ120" s="29"/>
      <c r="FK120" s="29"/>
      <c r="FL120" s="29"/>
      <c r="FM120" s="29"/>
      <c r="FN120" s="29"/>
      <c r="FO120" s="29"/>
      <c r="FP120" s="29"/>
      <c r="FQ120" s="29"/>
      <c r="FR120" s="29"/>
      <c r="FS120" s="29"/>
      <c r="FT120" s="29"/>
      <c r="FU120" s="29"/>
      <c r="FV120" s="29"/>
      <c r="FW120" s="29"/>
      <c r="FX120" s="29"/>
      <c r="FY120" s="29"/>
    </row>
    <row r="121" spans="1:181">
      <c r="A121" s="226"/>
      <c r="B121" s="227"/>
      <c r="C121" s="237"/>
      <c r="D121" s="29"/>
      <c r="E121" s="29"/>
      <c r="F121" s="29"/>
      <c r="G121" s="29"/>
      <c r="H121" s="29"/>
      <c r="CH121" s="29"/>
      <c r="DW121" s="29"/>
      <c r="DX121" s="29"/>
      <c r="DY121" s="29"/>
      <c r="DZ121" s="29"/>
      <c r="EA121" s="29"/>
      <c r="EB121" s="29"/>
      <c r="EC121" s="29"/>
      <c r="ED121" s="29"/>
      <c r="EE121" s="29"/>
      <c r="EF121" s="29"/>
      <c r="EG121" s="29"/>
      <c r="EH121" s="29"/>
      <c r="EI121" s="29"/>
      <c r="EJ121" s="29"/>
      <c r="EK121" s="29"/>
      <c r="EL121" s="29"/>
      <c r="EM121" s="29"/>
      <c r="EN121" s="29"/>
      <c r="EO121" s="29"/>
      <c r="EP121" s="29"/>
      <c r="EQ121" s="29"/>
      <c r="ER121" s="29"/>
      <c r="ES121" s="29"/>
      <c r="ET121" s="29"/>
      <c r="EU121" s="29"/>
      <c r="EV121" s="29"/>
      <c r="EW121" s="29"/>
      <c r="EX121" s="29"/>
      <c r="EY121" s="29"/>
      <c r="EZ121" s="29"/>
      <c r="FA121" s="29"/>
      <c r="FB121" s="29"/>
      <c r="FC121" s="29"/>
      <c r="FD121" s="29"/>
      <c r="FE121" s="29"/>
      <c r="FF121" s="29"/>
      <c r="FG121" s="29"/>
      <c r="FH121" s="29"/>
      <c r="FI121" s="29"/>
      <c r="FJ121" s="29"/>
      <c r="FK121" s="29"/>
      <c r="FL121" s="29"/>
      <c r="FM121" s="29"/>
      <c r="FN121" s="29"/>
      <c r="FO121" s="29"/>
      <c r="FP121" s="29"/>
      <c r="FQ121" s="29"/>
      <c r="FR121" s="29"/>
      <c r="FS121" s="29"/>
      <c r="FT121" s="29"/>
      <c r="FU121" s="29"/>
      <c r="FV121" s="29"/>
      <c r="FW121" s="29"/>
      <c r="FX121" s="29"/>
      <c r="FY121" s="29"/>
    </row>
    <row r="122" spans="1:181" ht="16" thickBot="1">
      <c r="A122" s="245" t="s">
        <v>7</v>
      </c>
      <c r="B122" s="244">
        <f ca="1">IF(K91&lt;0,A93-A94*K91+A95*L91,A93+A94*K91+A95*L91)</f>
        <v>76.368217701426829</v>
      </c>
      <c r="C122" s="246"/>
      <c r="D122" s="29"/>
      <c r="E122" s="29"/>
      <c r="F122" s="29"/>
      <c r="G122" s="29"/>
      <c r="H122" s="29"/>
      <c r="CH122" s="29"/>
      <c r="DW122" s="29"/>
      <c r="DX122" s="29"/>
      <c r="DY122" s="29"/>
      <c r="DZ122" s="29"/>
      <c r="EA122" s="29"/>
      <c r="EB122" s="29"/>
      <c r="EC122" s="29"/>
      <c r="ED122" s="29"/>
      <c r="EE122" s="29"/>
      <c r="EF122" s="29"/>
      <c r="EG122" s="29"/>
      <c r="EH122" s="29"/>
      <c r="EI122" s="29"/>
      <c r="EJ122" s="29"/>
      <c r="EK122" s="29"/>
      <c r="EL122" s="29"/>
      <c r="EM122" s="29"/>
      <c r="EN122" s="29"/>
      <c r="EO122" s="29"/>
      <c r="EP122" s="29"/>
      <c r="EQ122" s="29"/>
      <c r="ER122" s="29"/>
      <c r="ES122" s="29"/>
      <c r="ET122" s="29"/>
      <c r="EU122" s="29"/>
      <c r="EV122" s="29"/>
      <c r="EW122" s="29"/>
      <c r="EX122" s="29"/>
      <c r="EY122" s="29"/>
      <c r="EZ122" s="29"/>
      <c r="FA122" s="29"/>
      <c r="FB122" s="29"/>
      <c r="FC122" s="29"/>
      <c r="FD122" s="29"/>
      <c r="FE122" s="29"/>
      <c r="FF122" s="29"/>
      <c r="FG122" s="29"/>
      <c r="FH122" s="29"/>
      <c r="FI122" s="29"/>
      <c r="FJ122" s="29"/>
      <c r="FK122" s="29"/>
      <c r="FL122" s="29"/>
      <c r="FM122" s="29"/>
      <c r="FN122" s="29"/>
      <c r="FO122" s="29"/>
      <c r="FP122" s="29"/>
      <c r="FQ122" s="29"/>
      <c r="FR122" s="29"/>
      <c r="FS122" s="29"/>
      <c r="FT122" s="29"/>
      <c r="FU122" s="29"/>
      <c r="FV122" s="29"/>
      <c r="FW122" s="29"/>
      <c r="FX122" s="29"/>
      <c r="FY122" s="29"/>
    </row>
    <row r="123" spans="1:181">
      <c r="A123" s="29"/>
      <c r="B123" s="29"/>
      <c r="C123" s="29"/>
      <c r="D123" s="29"/>
      <c r="E123" s="29"/>
      <c r="F123" s="29"/>
      <c r="G123" s="29"/>
      <c r="H123" s="29"/>
      <c r="CH123" s="29"/>
      <c r="DW123" s="29"/>
      <c r="DX123" s="29"/>
      <c r="DY123" s="29"/>
      <c r="DZ123" s="29"/>
      <c r="EA123" s="29"/>
      <c r="EB123" s="29"/>
      <c r="EC123" s="29"/>
      <c r="ED123" s="29"/>
      <c r="EE123" s="29"/>
      <c r="EF123" s="29"/>
      <c r="EG123" s="29"/>
      <c r="EH123" s="29"/>
      <c r="EI123" s="29"/>
      <c r="EJ123" s="29"/>
      <c r="EK123" s="29"/>
      <c r="EL123" s="29"/>
      <c r="EM123" s="29"/>
      <c r="EN123" s="29"/>
      <c r="EO123" s="29"/>
      <c r="EP123" s="29"/>
      <c r="EQ123" s="29"/>
      <c r="ER123" s="29"/>
      <c r="ES123" s="29"/>
      <c r="ET123" s="29"/>
      <c r="EU123" s="29"/>
      <c r="EV123" s="29"/>
      <c r="EW123" s="29"/>
      <c r="EX123" s="29"/>
      <c r="EY123" s="29"/>
      <c r="EZ123" s="29"/>
      <c r="FA123" s="29"/>
      <c r="FB123" s="29"/>
      <c r="FC123" s="29"/>
      <c r="FD123" s="29"/>
      <c r="FE123" s="29"/>
      <c r="FF123" s="29"/>
      <c r="FG123" s="29"/>
      <c r="FH123" s="29"/>
      <c r="FI123" s="29"/>
      <c r="FJ123" s="29"/>
      <c r="FK123" s="29"/>
      <c r="FL123" s="29"/>
      <c r="FM123" s="29"/>
      <c r="FN123" s="29"/>
      <c r="FO123" s="29"/>
      <c r="FP123" s="29"/>
      <c r="FQ123" s="29"/>
      <c r="FR123" s="29"/>
      <c r="FS123" s="29"/>
      <c r="FT123" s="29"/>
      <c r="FU123" s="29"/>
      <c r="FV123" s="29"/>
      <c r="FW123" s="29"/>
      <c r="FX123" s="29"/>
      <c r="FY123" s="29"/>
    </row>
    <row r="124" spans="1:181">
      <c r="A124" s="29"/>
      <c r="B124" s="29"/>
      <c r="C124" s="29"/>
      <c r="D124" s="29"/>
      <c r="E124" s="29"/>
      <c r="F124" s="29"/>
      <c r="G124" s="29"/>
      <c r="H124" s="29"/>
      <c r="CH124" s="29"/>
      <c r="DW124" s="29"/>
      <c r="DX124" s="29"/>
      <c r="DY124" s="29"/>
      <c r="DZ124" s="29"/>
      <c r="EA124" s="29"/>
      <c r="EB124" s="29"/>
      <c r="EC124" s="29"/>
      <c r="ED124" s="29"/>
      <c r="EE124" s="29"/>
      <c r="EF124" s="29"/>
      <c r="EG124" s="29"/>
      <c r="EH124" s="29"/>
      <c r="EI124" s="29"/>
      <c r="EJ124" s="29"/>
      <c r="EK124" s="29"/>
      <c r="EL124" s="29"/>
      <c r="EM124" s="29"/>
      <c r="EN124" s="29"/>
      <c r="EO124" s="29"/>
      <c r="EP124" s="29"/>
      <c r="EQ124" s="29"/>
      <c r="ER124" s="29"/>
      <c r="ES124" s="29"/>
      <c r="ET124" s="29"/>
      <c r="EU124" s="29"/>
      <c r="EV124" s="29"/>
      <c r="EW124" s="29"/>
      <c r="EX124" s="29"/>
      <c r="EY124" s="29"/>
      <c r="EZ124" s="29"/>
      <c r="FA124" s="29"/>
      <c r="FB124" s="29"/>
      <c r="FC124" s="29"/>
      <c r="FD124" s="29"/>
      <c r="FE124" s="29"/>
      <c r="FF124" s="29"/>
      <c r="FG124" s="29"/>
      <c r="FH124" s="29"/>
      <c r="FI124" s="29"/>
      <c r="FJ124" s="29"/>
      <c r="FK124" s="29"/>
      <c r="FL124" s="29"/>
      <c r="FM124" s="29"/>
      <c r="FN124" s="29"/>
      <c r="FO124" s="29"/>
      <c r="FP124" s="29"/>
      <c r="FQ124" s="29"/>
      <c r="FR124" s="29"/>
      <c r="FS124" s="29"/>
      <c r="FT124" s="29"/>
      <c r="FU124" s="29"/>
      <c r="FV124" s="29"/>
      <c r="FW124" s="29"/>
      <c r="FX124" s="29"/>
      <c r="FY124" s="29"/>
    </row>
    <row r="125" spans="1:181">
      <c r="A125" s="29"/>
      <c r="B125" s="29"/>
      <c r="C125" s="29"/>
      <c r="D125" s="29"/>
      <c r="E125" s="29"/>
      <c r="F125" s="29"/>
      <c r="G125" s="29"/>
      <c r="H125" s="29"/>
      <c r="CH125" s="29"/>
      <c r="DW125" s="29"/>
      <c r="DX125" s="2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29"/>
      <c r="ER125" s="29"/>
      <c r="ES125" s="29"/>
      <c r="ET125" s="29"/>
      <c r="EU125" s="29"/>
      <c r="EV125" s="29"/>
      <c r="EW125" s="29"/>
      <c r="EX125" s="29"/>
      <c r="EY125" s="29"/>
      <c r="EZ125" s="29"/>
      <c r="FA125" s="29"/>
      <c r="FB125" s="29"/>
      <c r="FC125" s="29"/>
      <c r="FD125" s="29"/>
      <c r="FE125" s="29"/>
      <c r="FF125" s="29"/>
      <c r="FG125" s="29"/>
      <c r="FH125" s="29"/>
      <c r="FI125" s="29"/>
      <c r="FJ125" s="29"/>
      <c r="FK125" s="29"/>
      <c r="FL125" s="29"/>
      <c r="FM125" s="29"/>
      <c r="FN125" s="29"/>
      <c r="FO125" s="29"/>
      <c r="FP125" s="29"/>
      <c r="FQ125" s="29"/>
      <c r="FR125" s="29"/>
      <c r="FS125" s="29"/>
      <c r="FT125" s="29"/>
      <c r="FU125" s="29"/>
      <c r="FV125" s="29"/>
      <c r="FW125" s="29"/>
      <c r="FX125" s="29"/>
      <c r="FY125" s="29"/>
    </row>
    <row r="126" spans="1:181" ht="19.25" customHeight="1">
      <c r="A126" s="166"/>
      <c r="B126" s="29"/>
      <c r="C126" s="29"/>
      <c r="D126" s="29"/>
      <c r="E126" s="29"/>
      <c r="F126" s="29"/>
      <c r="G126" s="29"/>
      <c r="H126" s="29"/>
      <c r="I126" s="28"/>
      <c r="BC126" s="28"/>
      <c r="BD126" s="30"/>
      <c r="BE126" s="30"/>
      <c r="BF126" s="30"/>
      <c r="BG126" s="30"/>
      <c r="BH126" s="30"/>
      <c r="BI126" s="30"/>
      <c r="BJ126" s="30"/>
      <c r="BK126" s="30"/>
      <c r="BL126" s="30"/>
      <c r="BM126" s="31"/>
      <c r="BN126" s="31"/>
      <c r="BO126" s="31"/>
      <c r="BP126" s="31"/>
      <c r="BQ126" s="31"/>
      <c r="BR126" s="31"/>
      <c r="BS126" s="31"/>
      <c r="DK126" s="28"/>
      <c r="DL126" s="30"/>
      <c r="DM126" s="30"/>
      <c r="DN126" s="30"/>
      <c r="DO126" s="30"/>
      <c r="DP126" s="30"/>
      <c r="DQ126" s="30"/>
      <c r="ET126" s="4"/>
      <c r="EU126" s="13"/>
      <c r="EV126" s="13"/>
      <c r="EW126" s="13"/>
      <c r="EX126" s="13"/>
      <c r="EY126" s="13"/>
      <c r="EZ126" s="13"/>
      <c r="FA126" s="13"/>
      <c r="FB126" s="13"/>
      <c r="FC126" s="13"/>
      <c r="FD126" s="6"/>
    </row>
    <row r="127" spans="1:181" ht="19.25" customHeight="1">
      <c r="A127" s="166"/>
      <c r="B127" s="29"/>
      <c r="C127" s="29"/>
      <c r="D127" s="29"/>
      <c r="E127" s="29"/>
      <c r="F127" s="29"/>
      <c r="G127" s="29"/>
      <c r="H127" s="29"/>
      <c r="I127" s="28"/>
      <c r="N127" s="30"/>
      <c r="O127" s="30"/>
      <c r="Q127" s="30"/>
      <c r="BC127" s="28"/>
      <c r="BD127" s="30"/>
      <c r="BE127" s="30"/>
      <c r="BF127" s="30"/>
      <c r="BG127" s="30"/>
      <c r="BH127" s="30"/>
      <c r="BI127" s="30"/>
      <c r="BJ127" s="30"/>
      <c r="BK127" s="30"/>
      <c r="BL127" s="30"/>
      <c r="BM127" s="31"/>
      <c r="BN127" s="31"/>
      <c r="BO127" s="31"/>
      <c r="BP127" s="31"/>
      <c r="BQ127" s="31"/>
      <c r="BR127" s="31"/>
      <c r="BS127" s="31"/>
      <c r="DK127" s="28"/>
      <c r="DL127" s="30"/>
      <c r="DM127" s="30"/>
      <c r="DN127" s="30"/>
      <c r="DO127" s="30"/>
      <c r="DP127" s="30"/>
      <c r="DQ127" s="30"/>
      <c r="ET127" s="4"/>
      <c r="EU127" s="13"/>
      <c r="EV127" s="13"/>
      <c r="EW127" s="13"/>
      <c r="EX127" s="13"/>
      <c r="EY127" s="13"/>
      <c r="EZ127" s="13"/>
      <c r="FA127" s="13"/>
      <c r="FB127" s="13"/>
      <c r="FC127" s="13"/>
      <c r="FD127" s="6"/>
    </row>
    <row r="128" spans="1:181" ht="19.25" customHeight="1">
      <c r="A128" s="166"/>
      <c r="B128" s="29"/>
      <c r="C128" s="29"/>
      <c r="D128" s="29"/>
      <c r="E128" s="29"/>
      <c r="F128" s="29"/>
      <c r="G128" s="29"/>
      <c r="H128" s="29"/>
      <c r="I128" s="28"/>
      <c r="Q128" s="30"/>
      <c r="BC128" s="28"/>
      <c r="BD128" s="30"/>
      <c r="BE128" s="30"/>
      <c r="BF128" s="30"/>
      <c r="BG128" s="30"/>
      <c r="BH128" s="30"/>
      <c r="BI128" s="30"/>
      <c r="BJ128" s="30"/>
      <c r="BK128" s="30"/>
      <c r="BL128" s="30"/>
      <c r="BM128" s="31"/>
      <c r="BN128" s="31"/>
      <c r="BO128" s="31"/>
      <c r="BP128" s="31"/>
      <c r="BQ128" s="31"/>
      <c r="BR128" s="31"/>
      <c r="BS128" s="31"/>
      <c r="DK128" s="28"/>
      <c r="DL128" s="30"/>
      <c r="DM128" s="30"/>
      <c r="DN128" s="30"/>
      <c r="DO128" s="30"/>
      <c r="DP128" s="30"/>
      <c r="DQ128" s="30"/>
      <c r="ET128" s="4"/>
      <c r="EU128" s="13"/>
      <c r="EV128" s="13"/>
      <c r="EW128" s="13"/>
      <c r="EX128" s="13"/>
      <c r="EY128" s="13"/>
      <c r="EZ128" s="13"/>
      <c r="FA128" s="13"/>
      <c r="FB128" s="13"/>
      <c r="FC128" s="13"/>
      <c r="FD128" s="6"/>
    </row>
    <row r="129" spans="1:160" ht="19.25" customHeight="1">
      <c r="A129" s="166"/>
      <c r="B129" s="29"/>
      <c r="C129" s="29"/>
      <c r="D129" s="29"/>
      <c r="E129" s="29"/>
      <c r="F129" s="29"/>
      <c r="G129" s="29"/>
      <c r="H129" s="29"/>
      <c r="I129" s="28"/>
      <c r="BC129" s="28"/>
      <c r="BD129" s="30"/>
      <c r="BE129" s="30"/>
      <c r="BF129" s="30"/>
      <c r="BG129" s="30"/>
      <c r="BH129" s="30"/>
      <c r="BI129" s="30"/>
      <c r="BJ129" s="30"/>
      <c r="BK129" s="30"/>
      <c r="BL129" s="30"/>
      <c r="BM129" s="39"/>
      <c r="BN129" s="39"/>
      <c r="BO129" s="39"/>
      <c r="BP129" s="39"/>
      <c r="BQ129" s="39"/>
      <c r="BR129" s="39"/>
      <c r="BS129" s="39"/>
      <c r="DK129" s="28"/>
      <c r="DL129" s="30"/>
      <c r="DM129" s="30"/>
      <c r="DN129" s="30"/>
      <c r="DO129" s="30"/>
      <c r="DP129" s="30"/>
      <c r="DQ129" s="30"/>
      <c r="ET129" s="4"/>
      <c r="EU129" s="13"/>
      <c r="EV129" s="13"/>
      <c r="EW129" s="13"/>
      <c r="EX129" s="13"/>
      <c r="EY129" s="13"/>
      <c r="EZ129" s="13"/>
      <c r="FA129" s="13"/>
      <c r="FB129" s="13"/>
      <c r="FC129" s="13"/>
      <c r="FD129" s="15"/>
    </row>
    <row r="130" spans="1:160" ht="19.25" customHeight="1">
      <c r="A130" s="166"/>
      <c r="B130" s="29"/>
      <c r="C130" s="29"/>
      <c r="D130" s="29"/>
      <c r="E130" s="29"/>
      <c r="F130" s="29"/>
      <c r="G130" s="29"/>
      <c r="H130" s="29"/>
      <c r="AP130" s="33"/>
      <c r="AQ130" s="58"/>
      <c r="BC130" s="28"/>
      <c r="BD130" s="30"/>
      <c r="BE130" s="30"/>
      <c r="BF130" s="30"/>
      <c r="BG130" s="30"/>
      <c r="BH130" s="30"/>
      <c r="BI130" s="30"/>
      <c r="BJ130" s="30"/>
      <c r="BK130" s="30"/>
      <c r="BL130" s="30"/>
      <c r="BM130" s="31"/>
      <c r="BN130" s="31"/>
      <c r="BO130" s="31"/>
      <c r="BP130" s="31"/>
      <c r="BQ130" s="31"/>
      <c r="BR130" s="31"/>
      <c r="BS130" s="31"/>
      <c r="DK130" s="28"/>
      <c r="DL130" s="30"/>
      <c r="DM130" s="30"/>
      <c r="DN130" s="30"/>
      <c r="DO130" s="30"/>
      <c r="DP130" s="30"/>
      <c r="DQ130" s="30"/>
      <c r="ET130" s="4"/>
      <c r="EU130" s="13"/>
      <c r="EV130" s="13"/>
      <c r="EW130" s="13"/>
      <c r="EX130" s="13"/>
      <c r="EY130" s="13"/>
      <c r="EZ130" s="13"/>
      <c r="FA130" s="13"/>
      <c r="FB130" s="13"/>
      <c r="FC130" s="13"/>
      <c r="FD130" s="6"/>
    </row>
    <row r="131" spans="1:160" ht="19.25" customHeight="1">
      <c r="A131" s="166"/>
      <c r="B131" s="29"/>
      <c r="C131" s="29"/>
      <c r="D131" s="29"/>
      <c r="E131" s="29"/>
      <c r="F131" s="29"/>
      <c r="G131" s="29"/>
      <c r="H131" s="29"/>
      <c r="AK131" s="150"/>
      <c r="AL131" s="30"/>
      <c r="AM131" s="62"/>
      <c r="AN131" s="30"/>
      <c r="AP131" s="33"/>
      <c r="AQ131" s="28"/>
      <c r="BC131" s="28"/>
      <c r="BD131" s="30"/>
      <c r="BE131" s="30"/>
      <c r="BF131" s="30"/>
      <c r="BG131" s="30"/>
      <c r="BH131" s="30"/>
      <c r="BI131" s="30"/>
      <c r="BJ131" s="30"/>
      <c r="BK131" s="30"/>
      <c r="BL131" s="30"/>
      <c r="BM131" s="31"/>
      <c r="BN131" s="31"/>
      <c r="BO131" s="31"/>
      <c r="BP131" s="31"/>
      <c r="BQ131" s="31"/>
      <c r="BR131" s="31"/>
      <c r="BS131" s="31"/>
      <c r="DK131" s="28"/>
      <c r="DL131" s="30"/>
      <c r="DM131" s="30"/>
      <c r="DN131" s="30"/>
      <c r="DO131" s="30"/>
      <c r="DP131" s="30"/>
      <c r="DQ131" s="30"/>
      <c r="ET131" s="4"/>
      <c r="EU131" s="13"/>
      <c r="EV131" s="13"/>
      <c r="EW131" s="13"/>
      <c r="EX131" s="13"/>
      <c r="EY131" s="13"/>
      <c r="EZ131" s="13"/>
      <c r="FA131" s="13"/>
      <c r="FB131" s="13"/>
      <c r="FC131" s="13"/>
      <c r="FD131" s="6"/>
    </row>
    <row r="132" spans="1:160" ht="19.25" customHeight="1">
      <c r="A132" s="166"/>
      <c r="B132" s="29"/>
      <c r="C132" s="29"/>
      <c r="D132" s="29"/>
      <c r="E132" s="29"/>
      <c r="F132" s="29"/>
      <c r="G132" s="29"/>
      <c r="H132" s="29"/>
      <c r="AC132" s="43"/>
      <c r="AD132" s="82"/>
      <c r="AE132" s="33"/>
      <c r="AF132" s="33"/>
      <c r="AG132" s="33"/>
      <c r="AH132" s="33"/>
      <c r="AI132" s="58"/>
      <c r="AJ132" s="79"/>
      <c r="AK132" s="33"/>
      <c r="AL132" s="33"/>
      <c r="AM132" s="33"/>
      <c r="AN132" s="33"/>
      <c r="AO132" s="33"/>
      <c r="AP132" s="33"/>
      <c r="AQ132" s="28"/>
      <c r="BC132" s="28"/>
      <c r="BD132" s="30"/>
      <c r="BE132" s="30"/>
      <c r="BF132" s="30"/>
      <c r="BG132" s="30"/>
      <c r="BH132" s="30"/>
      <c r="BI132" s="30"/>
      <c r="BJ132" s="30"/>
      <c r="BK132" s="30"/>
      <c r="BL132" s="30"/>
      <c r="BM132" s="31"/>
      <c r="BN132" s="31"/>
      <c r="BO132" s="31"/>
      <c r="BP132" s="31"/>
      <c r="BQ132" s="31"/>
      <c r="BR132" s="31"/>
      <c r="BS132" s="31"/>
      <c r="DK132" s="28"/>
      <c r="DL132" s="30"/>
      <c r="DM132" s="30"/>
      <c r="DN132" s="30"/>
      <c r="DO132" s="30"/>
      <c r="DP132" s="30"/>
      <c r="DQ132" s="30"/>
      <c r="ET132" s="4"/>
      <c r="EU132" s="13"/>
      <c r="EV132" s="13"/>
      <c r="EW132" s="13"/>
      <c r="EX132" s="13"/>
      <c r="EY132" s="13"/>
      <c r="EZ132" s="13"/>
      <c r="FA132" s="13"/>
      <c r="FB132" s="13"/>
      <c r="FC132" s="13"/>
      <c r="FD132" s="6"/>
    </row>
    <row r="133" spans="1:160" ht="19.25" customHeight="1">
      <c r="A133" s="166"/>
      <c r="B133" s="29"/>
      <c r="C133" s="29"/>
      <c r="D133" s="29"/>
      <c r="E133" s="29"/>
      <c r="F133" s="29"/>
      <c r="G133" s="29"/>
      <c r="H133" s="29"/>
      <c r="AC133" s="58"/>
      <c r="AD133" s="82"/>
      <c r="AE133" s="82"/>
      <c r="AF133" s="82"/>
      <c r="AG133" s="82"/>
      <c r="AH133" s="82"/>
      <c r="AI133" s="82"/>
      <c r="AJ133" s="82"/>
      <c r="AK133" s="82"/>
      <c r="AL133" s="82"/>
      <c r="AM133" s="82"/>
      <c r="AN133" s="82"/>
      <c r="AO133" s="67"/>
      <c r="AP133" s="33"/>
      <c r="AQ133" s="41"/>
      <c r="BC133" s="28"/>
      <c r="BD133" s="30"/>
      <c r="BE133" s="30"/>
      <c r="BF133" s="30"/>
      <c r="BG133" s="30"/>
      <c r="BH133" s="30"/>
      <c r="BI133" s="30"/>
      <c r="BJ133" s="30"/>
      <c r="BK133" s="30"/>
      <c r="BL133" s="30"/>
      <c r="BM133" s="31"/>
      <c r="BN133" s="31"/>
      <c r="BO133" s="31"/>
      <c r="BP133" s="31"/>
      <c r="BQ133" s="31"/>
      <c r="BR133" s="31"/>
      <c r="BS133" s="31"/>
      <c r="DK133" s="28"/>
      <c r="DL133" s="30"/>
      <c r="DM133" s="30"/>
      <c r="DN133" s="30"/>
      <c r="DO133" s="30"/>
      <c r="DP133" s="30"/>
      <c r="DQ133" s="30"/>
      <c r="ET133" s="4"/>
      <c r="EU133" s="13"/>
      <c r="EV133" s="13"/>
      <c r="EW133" s="13"/>
      <c r="EX133" s="13"/>
      <c r="EY133" s="13"/>
      <c r="EZ133" s="13"/>
      <c r="FA133" s="13"/>
      <c r="FB133" s="13"/>
      <c r="FC133" s="13"/>
      <c r="FD133" s="6"/>
    </row>
    <row r="134" spans="1:160" ht="19.25" customHeight="1">
      <c r="A134" s="166"/>
      <c r="B134" s="29"/>
      <c r="C134" s="29"/>
      <c r="D134" s="29"/>
      <c r="E134" s="29"/>
      <c r="F134" s="29"/>
      <c r="G134" s="29"/>
      <c r="H134" s="29"/>
      <c r="AC134" s="84"/>
      <c r="AD134" s="71"/>
      <c r="AE134" s="71"/>
      <c r="AF134" s="71"/>
      <c r="AG134" s="71"/>
      <c r="AH134" s="71"/>
      <c r="AI134" s="71"/>
      <c r="AJ134" s="71"/>
      <c r="AK134" s="71"/>
      <c r="AL134" s="71"/>
      <c r="AM134" s="71"/>
      <c r="AN134" s="71"/>
      <c r="AO134" s="60"/>
      <c r="AP134" s="72"/>
      <c r="AQ134" s="28"/>
      <c r="BC134" s="28"/>
      <c r="BD134" s="30"/>
      <c r="BE134" s="30"/>
      <c r="BF134" s="30"/>
      <c r="BG134" s="30"/>
      <c r="BH134" s="30"/>
      <c r="BI134" s="30"/>
      <c r="BJ134" s="30"/>
      <c r="BK134" s="30"/>
      <c r="BL134" s="30"/>
      <c r="BM134" s="31"/>
      <c r="BN134" s="31"/>
      <c r="BO134" s="31"/>
      <c r="BP134" s="31"/>
      <c r="BQ134" s="31"/>
      <c r="BR134" s="31"/>
      <c r="BS134" s="31"/>
      <c r="DK134" s="28"/>
      <c r="DL134" s="30"/>
      <c r="DM134" s="30"/>
      <c r="DN134" s="30"/>
      <c r="DO134" s="30"/>
      <c r="DP134" s="30"/>
      <c r="DQ134" s="30"/>
      <c r="ET134" s="4"/>
      <c r="EU134" s="13"/>
      <c r="EV134" s="13"/>
      <c r="EW134" s="13"/>
      <c r="EX134" s="13"/>
      <c r="EY134" s="13"/>
      <c r="EZ134" s="13"/>
      <c r="FA134" s="13"/>
      <c r="FB134" s="13"/>
      <c r="FC134" s="13"/>
      <c r="FD134" s="6"/>
    </row>
    <row r="135" spans="1:160" ht="19.25" customHeight="1">
      <c r="A135" s="166"/>
      <c r="B135" s="29"/>
      <c r="C135" s="29"/>
      <c r="D135" s="29"/>
      <c r="E135" s="29"/>
      <c r="F135" s="29"/>
      <c r="G135" s="29"/>
      <c r="H135" s="29"/>
      <c r="AC135" s="84"/>
      <c r="AD135" s="71"/>
      <c r="AE135" s="71"/>
      <c r="AF135" s="71"/>
      <c r="AG135" s="71"/>
      <c r="AH135" s="71"/>
      <c r="AI135" s="71"/>
      <c r="AJ135" s="71"/>
      <c r="AK135" s="71"/>
      <c r="AL135" s="71"/>
      <c r="AM135" s="71"/>
      <c r="AN135" s="71"/>
      <c r="AO135" s="60"/>
      <c r="AP135" s="33"/>
      <c r="AQ135" s="28"/>
      <c r="BC135" s="28"/>
      <c r="BD135" s="30"/>
      <c r="BE135" s="30"/>
      <c r="BF135" s="30"/>
      <c r="BG135" s="30"/>
      <c r="BH135" s="30"/>
      <c r="BI135" s="30"/>
      <c r="BJ135" s="30"/>
      <c r="BK135" s="30"/>
      <c r="BL135" s="30"/>
      <c r="BM135" s="31"/>
      <c r="BN135" s="31"/>
      <c r="BO135" s="31"/>
      <c r="BP135" s="31"/>
      <c r="BQ135" s="31"/>
      <c r="BR135" s="31"/>
      <c r="BS135" s="31"/>
      <c r="DK135" s="28"/>
      <c r="DL135" s="30"/>
      <c r="DM135" s="30"/>
      <c r="DN135" s="30"/>
      <c r="DO135" s="30"/>
      <c r="DP135" s="30"/>
      <c r="DQ135" s="30"/>
      <c r="ET135" s="4"/>
      <c r="EU135" s="13"/>
      <c r="EV135" s="13"/>
      <c r="EW135" s="13"/>
      <c r="EX135" s="13"/>
      <c r="EY135" s="13"/>
      <c r="EZ135" s="13"/>
      <c r="FA135" s="13"/>
      <c r="FB135" s="13"/>
      <c r="FC135" s="13"/>
      <c r="FD135" s="6"/>
    </row>
    <row r="136" spans="1:160" ht="19.25" customHeight="1">
      <c r="A136" s="166"/>
      <c r="B136" s="29"/>
      <c r="C136" s="29"/>
      <c r="D136" s="29"/>
      <c r="E136" s="29"/>
      <c r="F136" s="29"/>
      <c r="G136" s="29"/>
      <c r="H136" s="29"/>
      <c r="AC136" s="84"/>
      <c r="AD136" s="71"/>
      <c r="AE136" s="71"/>
      <c r="AF136" s="71"/>
      <c r="AG136" s="71"/>
      <c r="AH136" s="71"/>
      <c r="AI136" s="87"/>
      <c r="AJ136" s="71"/>
      <c r="AK136" s="71"/>
      <c r="AL136" s="71"/>
      <c r="AM136" s="71"/>
      <c r="AN136" s="71"/>
      <c r="AO136" s="60"/>
      <c r="AP136" s="33"/>
      <c r="AQ136" s="28"/>
      <c r="BC136" s="28"/>
      <c r="BD136" s="30"/>
      <c r="BE136" s="30"/>
      <c r="BF136" s="30"/>
      <c r="BG136" s="30"/>
      <c r="BH136" s="30"/>
      <c r="BI136" s="30"/>
      <c r="BJ136" s="30"/>
      <c r="BK136" s="30"/>
      <c r="BL136" s="30"/>
      <c r="BM136" s="31"/>
      <c r="BN136" s="31"/>
      <c r="BO136" s="31"/>
      <c r="BP136" s="31"/>
      <c r="BQ136" s="31"/>
      <c r="BR136" s="31"/>
      <c r="BS136" s="31"/>
      <c r="DK136" s="28"/>
      <c r="DL136" s="30"/>
      <c r="DM136" s="30"/>
      <c r="DN136" s="30"/>
      <c r="DO136" s="30"/>
      <c r="DP136" s="30"/>
      <c r="DQ136" s="30"/>
      <c r="ET136" s="4"/>
      <c r="EU136" s="13"/>
      <c r="EV136" s="13"/>
      <c r="EW136" s="13"/>
      <c r="EX136" s="13"/>
      <c r="EY136" s="13"/>
      <c r="EZ136" s="13"/>
      <c r="FA136" s="13"/>
      <c r="FB136" s="13"/>
      <c r="FC136" s="13"/>
      <c r="FD136" s="6"/>
    </row>
    <row r="137" spans="1:160" ht="19.25" customHeight="1">
      <c r="A137" s="166"/>
      <c r="B137" s="29"/>
      <c r="C137" s="29"/>
      <c r="D137" s="29"/>
      <c r="E137" s="29"/>
      <c r="F137" s="29"/>
      <c r="G137" s="29"/>
      <c r="H137" s="29"/>
      <c r="AC137" s="84"/>
      <c r="AD137" s="71"/>
      <c r="AE137" s="71"/>
      <c r="AF137" s="71"/>
      <c r="AG137" s="71"/>
      <c r="AH137" s="71"/>
      <c r="AI137" s="87"/>
      <c r="AJ137" s="71"/>
      <c r="AK137" s="71"/>
      <c r="AL137" s="71"/>
      <c r="AM137" s="71"/>
      <c r="AN137" s="30"/>
      <c r="AO137" s="60"/>
      <c r="AP137" s="28"/>
      <c r="AQ137" s="35"/>
      <c r="BC137" s="28"/>
      <c r="BD137" s="30"/>
      <c r="BE137" s="30"/>
      <c r="BF137" s="30"/>
      <c r="BG137" s="30"/>
      <c r="BH137" s="30"/>
      <c r="BI137" s="30"/>
      <c r="BJ137" s="30"/>
      <c r="BK137" s="30"/>
      <c r="BL137" s="30"/>
      <c r="BM137" s="39"/>
      <c r="BN137" s="39"/>
      <c r="BO137" s="39"/>
      <c r="BP137" s="39"/>
      <c r="BQ137" s="39"/>
      <c r="BR137" s="39"/>
      <c r="BS137" s="39"/>
      <c r="DK137" s="28"/>
      <c r="DL137" s="30"/>
      <c r="DM137" s="30"/>
      <c r="DN137" s="30"/>
      <c r="DO137" s="30"/>
      <c r="DP137" s="30"/>
      <c r="DQ137" s="30"/>
      <c r="ET137" s="4"/>
      <c r="EU137" s="13"/>
      <c r="EV137" s="13"/>
      <c r="EW137" s="13"/>
      <c r="EX137" s="13"/>
      <c r="EY137" s="13"/>
      <c r="EZ137" s="13"/>
      <c r="FA137" s="13"/>
      <c r="FB137" s="13"/>
      <c r="FC137" s="13"/>
      <c r="FD137" s="15"/>
    </row>
    <row r="138" spans="1:160" ht="19.25" customHeight="1">
      <c r="A138" s="166"/>
      <c r="B138" s="29"/>
      <c r="C138" s="29"/>
      <c r="D138" s="29"/>
      <c r="E138" s="29"/>
      <c r="F138" s="29"/>
      <c r="G138" s="29"/>
      <c r="H138" s="29"/>
      <c r="AC138" s="84"/>
      <c r="AD138" s="71"/>
      <c r="AE138" s="71"/>
      <c r="AF138" s="71"/>
      <c r="AG138" s="71"/>
      <c r="AH138" s="71"/>
      <c r="AI138" s="71"/>
      <c r="AJ138" s="30"/>
      <c r="AK138" s="30"/>
      <c r="AL138" s="30"/>
      <c r="AM138" s="30"/>
      <c r="AN138" s="30"/>
      <c r="AO138" s="60"/>
      <c r="AP138" s="72"/>
      <c r="AQ138" s="28"/>
      <c r="BC138" s="28"/>
      <c r="BD138" s="30"/>
      <c r="BE138" s="30"/>
      <c r="BF138" s="30"/>
      <c r="BG138" s="30"/>
      <c r="BH138" s="30"/>
      <c r="BI138" s="30"/>
      <c r="BJ138" s="30"/>
      <c r="BK138" s="30"/>
      <c r="BL138" s="30"/>
      <c r="BM138" s="31"/>
      <c r="BN138" s="31"/>
      <c r="BO138" s="31"/>
      <c r="BP138" s="31"/>
      <c r="BQ138" s="31"/>
      <c r="BR138" s="31"/>
      <c r="BS138" s="31"/>
      <c r="DK138" s="28"/>
      <c r="DL138" s="30"/>
      <c r="DM138" s="30"/>
      <c r="DN138" s="30"/>
      <c r="DO138" s="30"/>
      <c r="DP138" s="30"/>
      <c r="DQ138" s="30"/>
      <c r="ET138" s="4"/>
      <c r="EU138" s="13"/>
      <c r="EV138" s="13"/>
      <c r="EW138" s="13"/>
      <c r="EX138" s="13"/>
      <c r="EY138" s="13"/>
      <c r="EZ138" s="13"/>
      <c r="FA138" s="13"/>
      <c r="FB138" s="13"/>
      <c r="FC138" s="13"/>
      <c r="FD138" s="6"/>
    </row>
    <row r="139" spans="1:160" ht="19.25" customHeight="1">
      <c r="A139" s="166"/>
      <c r="B139" s="29"/>
      <c r="C139" s="29"/>
      <c r="D139" s="29"/>
      <c r="E139" s="29"/>
      <c r="F139" s="29"/>
      <c r="G139" s="29"/>
      <c r="H139" s="29"/>
      <c r="AC139" s="84"/>
      <c r="AD139" s="71"/>
      <c r="AE139" s="71"/>
      <c r="AF139" s="71"/>
      <c r="AG139" s="71"/>
      <c r="AH139" s="71"/>
      <c r="AI139" s="71"/>
      <c r="AJ139" s="71"/>
      <c r="AK139" s="71"/>
      <c r="AL139" s="71"/>
      <c r="AM139" s="71"/>
      <c r="AN139" s="71"/>
      <c r="AO139" s="60"/>
      <c r="AP139" s="33"/>
      <c r="AQ139" s="28"/>
      <c r="BC139" s="28"/>
      <c r="BD139" s="30"/>
      <c r="BE139" s="30"/>
      <c r="BF139" s="30"/>
      <c r="BG139" s="30"/>
      <c r="BH139" s="30"/>
      <c r="BI139" s="30"/>
      <c r="BJ139" s="30"/>
      <c r="BK139" s="30"/>
      <c r="BL139" s="30"/>
      <c r="BM139" s="31"/>
      <c r="BN139" s="31"/>
      <c r="BO139" s="31"/>
      <c r="BP139" s="31"/>
      <c r="BQ139" s="31"/>
      <c r="BR139" s="31"/>
      <c r="BS139" s="31"/>
      <c r="DK139" s="28"/>
      <c r="DL139" s="30"/>
      <c r="DM139" s="30"/>
      <c r="DN139" s="30"/>
      <c r="DO139" s="30"/>
      <c r="DP139" s="30"/>
      <c r="DQ139" s="30"/>
      <c r="ET139" s="4"/>
      <c r="EU139" s="13"/>
      <c r="EV139" s="13"/>
      <c r="EW139" s="13"/>
      <c r="EX139" s="13"/>
      <c r="EY139" s="13"/>
      <c r="EZ139" s="13"/>
      <c r="FA139" s="13"/>
      <c r="FB139" s="13"/>
      <c r="FC139" s="13"/>
      <c r="FD139" s="6"/>
    </row>
    <row r="140" spans="1:160" ht="19.25" customHeight="1">
      <c r="A140" s="166"/>
      <c r="B140" s="29"/>
      <c r="C140" s="29"/>
      <c r="D140" s="29"/>
      <c r="E140" s="29"/>
      <c r="F140" s="29"/>
      <c r="G140" s="29"/>
      <c r="H140" s="29"/>
      <c r="AC140" s="84"/>
      <c r="AD140" s="71"/>
      <c r="AE140" s="71"/>
      <c r="AF140" s="71"/>
      <c r="AG140" s="71"/>
      <c r="AH140" s="71"/>
      <c r="AI140" s="71"/>
      <c r="AJ140" s="71"/>
      <c r="AK140" s="71"/>
      <c r="AL140" s="71"/>
      <c r="AM140" s="71"/>
      <c r="AN140" s="85"/>
      <c r="AO140" s="60"/>
      <c r="AP140" s="72"/>
      <c r="AQ140" s="28"/>
      <c r="BC140" s="28"/>
      <c r="BD140" s="30"/>
      <c r="BE140" s="30"/>
      <c r="BF140" s="30"/>
      <c r="BG140" s="30"/>
      <c r="BH140" s="30"/>
      <c r="BI140" s="30"/>
      <c r="BJ140" s="30"/>
      <c r="BK140" s="30"/>
      <c r="BL140" s="30"/>
      <c r="BM140" s="31"/>
      <c r="BN140" s="31"/>
      <c r="BO140" s="31"/>
      <c r="BP140" s="31"/>
      <c r="BQ140" s="31"/>
      <c r="BR140" s="31"/>
      <c r="BS140" s="31"/>
      <c r="DK140" s="28"/>
      <c r="DL140" s="30"/>
      <c r="DM140" s="30"/>
      <c r="DN140" s="30"/>
      <c r="DO140" s="30"/>
      <c r="DP140" s="30"/>
      <c r="DQ140" s="30"/>
      <c r="ET140" s="4"/>
      <c r="EU140" s="13"/>
      <c r="EV140" s="13"/>
      <c r="EW140" s="13"/>
      <c r="EX140" s="13"/>
      <c r="EY140" s="13"/>
      <c r="EZ140" s="13"/>
      <c r="FA140" s="13"/>
      <c r="FB140" s="13"/>
      <c r="FC140" s="13"/>
      <c r="FD140" s="6"/>
    </row>
    <row r="141" spans="1:160" ht="19.25" customHeight="1">
      <c r="A141" s="166"/>
      <c r="B141" s="29"/>
      <c r="C141" s="29"/>
      <c r="D141" s="29"/>
      <c r="E141" s="29"/>
      <c r="F141" s="29"/>
      <c r="G141" s="29"/>
      <c r="H141" s="29"/>
      <c r="AC141" s="84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  <c r="AO141" s="60"/>
      <c r="AP141" s="33"/>
      <c r="AQ141" s="28"/>
      <c r="BC141" s="28"/>
      <c r="BD141" s="30"/>
      <c r="BE141" s="30"/>
      <c r="BF141" s="30"/>
      <c r="BG141" s="30"/>
      <c r="BH141" s="30"/>
      <c r="BI141" s="30"/>
      <c r="BJ141" s="30"/>
      <c r="BK141" s="30"/>
      <c r="BL141" s="30"/>
      <c r="BM141" s="39"/>
      <c r="BN141" s="39"/>
      <c r="BO141" s="39"/>
      <c r="BP141" s="39"/>
      <c r="BQ141" s="39"/>
      <c r="BR141" s="39"/>
      <c r="BS141" s="39"/>
      <c r="DK141" s="28"/>
      <c r="DL141" s="30"/>
      <c r="DM141" s="30"/>
      <c r="DN141" s="30"/>
      <c r="DO141" s="30"/>
      <c r="DP141" s="30"/>
      <c r="DQ141" s="30"/>
      <c r="ET141" s="4"/>
      <c r="EU141" s="13"/>
      <c r="EV141" s="13"/>
      <c r="EW141" s="13"/>
      <c r="EX141" s="13"/>
      <c r="EY141" s="13"/>
      <c r="EZ141" s="13"/>
      <c r="FA141" s="13"/>
      <c r="FB141" s="13"/>
      <c r="FC141" s="13"/>
      <c r="FD141" s="15"/>
    </row>
    <row r="142" spans="1:160" ht="19.25" customHeight="1">
      <c r="A142" s="166"/>
      <c r="B142" s="29"/>
      <c r="C142" s="29"/>
      <c r="D142" s="29"/>
      <c r="E142" s="29"/>
      <c r="F142" s="29"/>
      <c r="G142" s="29"/>
      <c r="H142" s="29"/>
      <c r="AC142" s="84"/>
      <c r="AD142" s="71"/>
      <c r="AE142" s="71"/>
      <c r="AF142" s="71"/>
      <c r="AG142" s="71"/>
      <c r="AH142" s="71"/>
      <c r="AI142" s="71"/>
      <c r="AJ142" s="71"/>
      <c r="AK142" s="71"/>
      <c r="AL142" s="42"/>
      <c r="AM142" s="42"/>
      <c r="AN142" s="42"/>
      <c r="AO142" s="86"/>
      <c r="AP142" s="69"/>
      <c r="AQ142" s="28"/>
      <c r="BC142" s="28"/>
      <c r="BD142" s="30"/>
      <c r="BE142" s="30"/>
      <c r="BF142" s="30"/>
      <c r="BG142" s="30"/>
      <c r="BH142" s="30"/>
      <c r="BI142" s="30"/>
      <c r="BJ142" s="30"/>
      <c r="BK142" s="30"/>
      <c r="BL142" s="30"/>
      <c r="BM142" s="31"/>
      <c r="BN142" s="31"/>
      <c r="BO142" s="31"/>
      <c r="BP142" s="31"/>
      <c r="BQ142" s="31"/>
      <c r="BR142" s="31"/>
      <c r="BS142" s="31"/>
      <c r="DK142" s="28"/>
      <c r="DL142" s="30"/>
      <c r="DM142" s="30"/>
      <c r="DN142" s="30"/>
      <c r="DO142" s="30"/>
      <c r="DP142" s="30"/>
      <c r="DQ142" s="30"/>
      <c r="ET142" s="4"/>
      <c r="EU142" s="13"/>
      <c r="EV142" s="13"/>
      <c r="EW142" s="13"/>
      <c r="EX142" s="13"/>
      <c r="EY142" s="13"/>
      <c r="EZ142" s="13"/>
      <c r="FA142" s="13"/>
      <c r="FB142" s="13"/>
      <c r="FC142" s="13"/>
      <c r="FD142" s="6"/>
    </row>
    <row r="143" spans="1:160" ht="19.25" customHeight="1">
      <c r="A143" s="166"/>
      <c r="B143" s="29"/>
      <c r="C143" s="29"/>
      <c r="D143" s="29"/>
      <c r="E143" s="29"/>
      <c r="F143" s="29"/>
      <c r="G143" s="29"/>
      <c r="H143" s="29"/>
      <c r="AC143" s="84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  <c r="AO143" s="60"/>
      <c r="AQ143" s="28"/>
      <c r="BC143" s="28"/>
      <c r="BD143" s="30"/>
      <c r="BE143" s="30"/>
      <c r="BF143" s="30"/>
      <c r="BG143" s="30"/>
      <c r="BH143" s="30"/>
      <c r="BI143" s="30"/>
      <c r="BJ143" s="30"/>
      <c r="BK143" s="30"/>
      <c r="BL143" s="30"/>
      <c r="BM143" s="53"/>
      <c r="BN143" s="53"/>
      <c r="BO143" s="53"/>
      <c r="BP143" s="53"/>
      <c r="BQ143" s="53"/>
      <c r="BR143" s="53"/>
      <c r="BS143" s="53"/>
      <c r="DK143" s="28"/>
      <c r="DL143" s="30"/>
      <c r="DM143" s="30"/>
      <c r="DN143" s="30"/>
      <c r="DO143" s="30"/>
      <c r="DP143" s="30"/>
      <c r="DQ143" s="30"/>
      <c r="ET143" s="4"/>
      <c r="EU143" s="13"/>
      <c r="EV143" s="13"/>
      <c r="EW143" s="13"/>
      <c r="EX143" s="13"/>
      <c r="EY143" s="13"/>
      <c r="EZ143" s="13"/>
      <c r="FA143" s="13"/>
      <c r="FB143" s="13"/>
      <c r="FC143" s="13"/>
      <c r="FD143" s="17"/>
    </row>
    <row r="144" spans="1:160" ht="19.25" customHeight="1">
      <c r="A144" s="166"/>
      <c r="B144" s="29"/>
      <c r="C144" s="29"/>
      <c r="D144" s="29"/>
      <c r="E144" s="29"/>
      <c r="F144" s="29"/>
      <c r="G144" s="29"/>
      <c r="H144" s="29"/>
      <c r="AC144" s="84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  <c r="AO144" s="60"/>
      <c r="AP144" s="33"/>
      <c r="AQ144" s="28"/>
      <c r="BC144" s="28"/>
      <c r="BD144" s="30"/>
      <c r="BE144" s="30"/>
      <c r="BF144" s="30"/>
      <c r="BG144" s="30"/>
      <c r="BH144" s="30"/>
      <c r="BI144" s="30"/>
      <c r="BJ144" s="30"/>
      <c r="BK144" s="30"/>
      <c r="BL144" s="30"/>
      <c r="BM144" s="31"/>
      <c r="BN144" s="31"/>
      <c r="BO144" s="31"/>
      <c r="BP144" s="31"/>
      <c r="BQ144" s="31"/>
      <c r="BR144" s="31"/>
      <c r="BS144" s="31"/>
      <c r="DK144" s="28"/>
      <c r="DL144" s="30"/>
      <c r="DM144" s="30"/>
      <c r="DN144" s="30"/>
      <c r="DO144" s="30"/>
      <c r="DP144" s="30"/>
      <c r="DQ144" s="30"/>
      <c r="ET144" s="4"/>
      <c r="EU144" s="13"/>
      <c r="EV144" s="13"/>
      <c r="EW144" s="13"/>
      <c r="EX144" s="13"/>
      <c r="EY144" s="13"/>
      <c r="EZ144" s="13"/>
      <c r="FA144" s="13"/>
      <c r="FB144" s="13"/>
      <c r="FC144" s="13"/>
      <c r="FD144" s="6"/>
    </row>
    <row r="145" spans="1:160" ht="19.25" customHeight="1">
      <c r="A145" s="166"/>
      <c r="B145" s="29"/>
      <c r="C145" s="29"/>
      <c r="D145" s="29"/>
      <c r="E145" s="29"/>
      <c r="F145" s="29"/>
      <c r="G145" s="29"/>
      <c r="H145" s="29"/>
      <c r="AC145" s="84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  <c r="AO145" s="60"/>
      <c r="AP145" s="28"/>
      <c r="AQ145" s="28"/>
      <c r="BC145" s="28"/>
      <c r="BD145" s="30"/>
      <c r="BE145" s="30"/>
      <c r="BF145" s="30"/>
      <c r="BG145" s="30"/>
      <c r="BH145" s="30"/>
      <c r="BI145" s="30"/>
      <c r="BJ145" s="30"/>
      <c r="BK145" s="30"/>
      <c r="BL145" s="30"/>
      <c r="BM145" s="31"/>
      <c r="BN145" s="31"/>
      <c r="BO145" s="31"/>
      <c r="BP145" s="31"/>
      <c r="BQ145" s="31"/>
      <c r="BR145" s="31"/>
      <c r="BS145" s="31"/>
      <c r="DK145" s="28"/>
      <c r="DL145" s="30"/>
      <c r="DM145" s="30"/>
      <c r="DN145" s="30"/>
      <c r="DO145" s="30"/>
      <c r="DP145" s="30"/>
      <c r="DQ145" s="30"/>
      <c r="ET145" s="4"/>
      <c r="EU145" s="13"/>
      <c r="EV145" s="13"/>
      <c r="EW145" s="13"/>
      <c r="EX145" s="13"/>
      <c r="EY145" s="13"/>
      <c r="EZ145" s="13"/>
      <c r="FA145" s="13"/>
      <c r="FB145" s="13"/>
      <c r="FC145" s="13"/>
      <c r="FD145" s="6"/>
    </row>
    <row r="146" spans="1:160" ht="19.25" customHeight="1">
      <c r="A146" s="166"/>
      <c r="B146" s="29"/>
      <c r="C146" s="29"/>
      <c r="D146" s="29"/>
      <c r="E146" s="29"/>
      <c r="F146" s="29"/>
      <c r="G146" s="29"/>
      <c r="H146" s="29"/>
      <c r="AC146" s="82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93"/>
      <c r="AO146" s="60"/>
      <c r="BC146" s="28"/>
      <c r="BD146" s="30"/>
      <c r="BE146" s="30"/>
      <c r="BF146" s="30"/>
      <c r="BG146" s="30"/>
      <c r="BH146" s="30"/>
      <c r="BI146" s="30"/>
      <c r="BJ146" s="30"/>
      <c r="BK146" s="30"/>
      <c r="BL146" s="30"/>
      <c r="BM146" s="39"/>
      <c r="BN146" s="39"/>
      <c r="BO146" s="39"/>
      <c r="BP146" s="39"/>
      <c r="BQ146" s="39"/>
      <c r="BR146" s="39"/>
      <c r="BS146" s="39"/>
      <c r="DK146" s="28"/>
      <c r="DL146" s="30"/>
      <c r="DM146" s="30"/>
      <c r="DN146" s="30"/>
      <c r="DO146" s="30"/>
      <c r="DP146" s="30"/>
      <c r="DQ146" s="30"/>
      <c r="ET146" s="4"/>
      <c r="EU146" s="13"/>
      <c r="EV146" s="13"/>
      <c r="EW146" s="13"/>
      <c r="EX146" s="13"/>
      <c r="EY146" s="13"/>
      <c r="EZ146" s="13"/>
      <c r="FA146" s="13"/>
      <c r="FB146" s="13"/>
      <c r="FC146" s="13"/>
      <c r="FD146" s="15"/>
    </row>
    <row r="147" spans="1:160" ht="19.25" customHeight="1">
      <c r="A147" s="166"/>
      <c r="B147" s="29"/>
      <c r="C147" s="29"/>
      <c r="D147" s="29"/>
      <c r="E147" s="29"/>
      <c r="F147" s="29"/>
      <c r="G147" s="29"/>
      <c r="H147" s="29"/>
      <c r="AC147" s="107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BC147" s="28"/>
      <c r="BD147" s="30"/>
      <c r="BE147" s="30"/>
      <c r="BF147" s="30"/>
      <c r="BG147" s="30"/>
      <c r="BH147" s="30"/>
      <c r="BI147" s="30"/>
      <c r="BJ147" s="30"/>
      <c r="BK147" s="30"/>
      <c r="BL147" s="30"/>
      <c r="BM147" s="38"/>
      <c r="BN147" s="38"/>
      <c r="BO147" s="38"/>
      <c r="BP147" s="38"/>
      <c r="BQ147" s="38"/>
      <c r="BR147" s="38"/>
      <c r="BS147" s="38"/>
      <c r="DK147" s="28"/>
      <c r="DL147" s="30"/>
      <c r="DM147" s="30"/>
      <c r="DN147" s="30"/>
      <c r="DO147" s="30"/>
      <c r="DP147" s="30"/>
      <c r="DQ147" s="30"/>
      <c r="ET147" s="4"/>
      <c r="EU147" s="13"/>
      <c r="EV147" s="13"/>
      <c r="EW147" s="13"/>
      <c r="EX147" s="13"/>
      <c r="EY147" s="13"/>
      <c r="EZ147" s="13"/>
      <c r="FA147" s="13"/>
      <c r="FB147" s="13"/>
      <c r="FC147" s="13"/>
      <c r="FD147" s="24"/>
    </row>
    <row r="148" spans="1:160" ht="19.25" customHeight="1">
      <c r="A148" s="166"/>
      <c r="B148" s="29"/>
      <c r="C148" s="29"/>
      <c r="D148" s="29"/>
      <c r="E148" s="29"/>
      <c r="F148" s="29"/>
      <c r="G148" s="29"/>
      <c r="H148" s="29"/>
      <c r="AF148" s="28"/>
      <c r="AG148" s="72"/>
      <c r="AH148" s="69"/>
      <c r="AI148" s="72"/>
      <c r="AJ148" s="33"/>
      <c r="AK148" s="72"/>
      <c r="AL148" s="72"/>
      <c r="AM148" s="72"/>
      <c r="AN148" s="28"/>
      <c r="AO148" s="102"/>
      <c r="BC148" s="28"/>
      <c r="BD148" s="30"/>
      <c r="BE148" s="30"/>
      <c r="BF148" s="30"/>
      <c r="BG148" s="30"/>
      <c r="BH148" s="30"/>
      <c r="BI148" s="30"/>
      <c r="BJ148" s="30"/>
      <c r="BK148" s="30"/>
      <c r="BL148" s="30"/>
      <c r="BM148" s="31"/>
      <c r="BN148" s="31"/>
      <c r="BO148" s="31"/>
      <c r="BP148" s="31"/>
      <c r="BQ148" s="31"/>
      <c r="BR148" s="31"/>
      <c r="BS148" s="31"/>
      <c r="DK148" s="28"/>
      <c r="DL148" s="30"/>
      <c r="DM148" s="30"/>
      <c r="DN148" s="30"/>
      <c r="DO148" s="30"/>
      <c r="DP148" s="30"/>
      <c r="DQ148" s="30"/>
      <c r="ET148" s="4"/>
      <c r="EU148" s="13"/>
      <c r="EV148" s="13"/>
      <c r="EW148" s="13"/>
      <c r="EX148" s="13"/>
      <c r="EY148" s="13"/>
      <c r="EZ148" s="13"/>
      <c r="FA148" s="13"/>
      <c r="FB148" s="13"/>
      <c r="FC148" s="13"/>
      <c r="FD148" s="6"/>
    </row>
    <row r="149" spans="1:160">
      <c r="A149" s="166"/>
      <c r="B149" s="29"/>
      <c r="C149" s="29"/>
      <c r="D149" s="29"/>
      <c r="E149" s="29"/>
      <c r="F149" s="29"/>
      <c r="G149" s="29"/>
      <c r="H149" s="29"/>
      <c r="BC149" s="28"/>
      <c r="BD149" s="30"/>
      <c r="BE149" s="30"/>
      <c r="BF149" s="30"/>
      <c r="BG149" s="30"/>
      <c r="BH149" s="30"/>
      <c r="BI149" s="30"/>
      <c r="BJ149" s="30"/>
      <c r="BK149" s="30"/>
      <c r="BL149" s="30"/>
      <c r="BM149" s="31"/>
      <c r="BN149" s="31"/>
      <c r="BO149" s="31"/>
      <c r="BP149" s="31"/>
      <c r="BQ149" s="31"/>
      <c r="BR149" s="31"/>
      <c r="BS149" s="31"/>
      <c r="DK149" s="28"/>
      <c r="DL149" s="30"/>
      <c r="DM149" s="30"/>
      <c r="DN149" s="30"/>
      <c r="DO149" s="30"/>
      <c r="DP149" s="30"/>
      <c r="DQ149" s="30"/>
      <c r="ET149" s="4"/>
      <c r="EU149" s="13"/>
      <c r="EV149" s="13"/>
      <c r="EW149" s="13"/>
      <c r="EX149" s="13"/>
      <c r="EY149" s="13"/>
      <c r="EZ149" s="13"/>
      <c r="FA149" s="13"/>
      <c r="FB149" s="13"/>
      <c r="FC149" s="13"/>
      <c r="FD149" s="6"/>
    </row>
    <row r="150" spans="1:160">
      <c r="A150" s="166"/>
      <c r="B150" s="29"/>
      <c r="C150" s="29"/>
      <c r="D150" s="29"/>
      <c r="E150" s="29"/>
      <c r="F150" s="29"/>
      <c r="G150" s="29"/>
      <c r="H150" s="29"/>
      <c r="BC150" s="28"/>
      <c r="BD150" s="30"/>
      <c r="BE150" s="30"/>
      <c r="BF150" s="30"/>
      <c r="BG150" s="30"/>
      <c r="BH150" s="30"/>
      <c r="BI150" s="30"/>
      <c r="BJ150" s="30"/>
      <c r="BK150" s="30"/>
      <c r="BL150" s="30"/>
      <c r="BM150" s="39"/>
      <c r="BN150" s="39"/>
      <c r="BO150" s="39"/>
      <c r="BP150" s="39"/>
      <c r="BQ150" s="39"/>
      <c r="BR150" s="39"/>
      <c r="BS150" s="39"/>
      <c r="DK150" s="28"/>
      <c r="DL150" s="30"/>
      <c r="DM150" s="30"/>
      <c r="DN150" s="30"/>
      <c r="DO150" s="30"/>
      <c r="DP150" s="30"/>
      <c r="DQ150" s="30"/>
      <c r="ET150" s="4"/>
      <c r="EU150" s="13"/>
      <c r="EV150" s="13"/>
      <c r="EW150" s="13"/>
      <c r="EX150" s="13"/>
      <c r="EY150" s="13"/>
      <c r="EZ150" s="13"/>
      <c r="FA150" s="13"/>
      <c r="FB150" s="13"/>
      <c r="FC150" s="13"/>
      <c r="FD150" s="15"/>
    </row>
    <row r="151" spans="1:160">
      <c r="A151" s="166"/>
      <c r="B151" s="29"/>
      <c r="C151" s="29"/>
      <c r="D151" s="29"/>
      <c r="E151" s="29"/>
      <c r="F151" s="29"/>
      <c r="G151" s="29"/>
      <c r="H151" s="29"/>
      <c r="J151" s="151"/>
      <c r="BC151" s="28"/>
      <c r="BD151" s="30"/>
      <c r="BE151" s="30"/>
      <c r="BF151" s="30"/>
      <c r="BG151" s="30"/>
      <c r="BH151" s="30"/>
      <c r="BI151" s="30"/>
      <c r="BJ151" s="30"/>
      <c r="BK151" s="30"/>
      <c r="BL151" s="30"/>
      <c r="BM151" s="38"/>
      <c r="BN151" s="38"/>
      <c r="BO151" s="38"/>
      <c r="BP151" s="38"/>
      <c r="BQ151" s="38"/>
      <c r="BR151" s="38"/>
      <c r="BS151" s="38"/>
      <c r="DK151" s="28"/>
      <c r="DL151" s="30"/>
      <c r="DM151" s="30"/>
      <c r="DN151" s="30"/>
      <c r="DO151" s="30"/>
      <c r="DP151" s="30"/>
      <c r="DQ151" s="30"/>
      <c r="ET151" s="4"/>
      <c r="EU151" s="13"/>
      <c r="EV151" s="13"/>
      <c r="EW151" s="13"/>
      <c r="EX151" s="13"/>
      <c r="EY151" s="13"/>
      <c r="EZ151" s="13"/>
      <c r="FA151" s="13"/>
      <c r="FB151" s="13"/>
      <c r="FC151" s="13"/>
      <c r="FD151" s="24"/>
    </row>
    <row r="152" spans="1:160">
      <c r="A152" s="166"/>
      <c r="B152" s="29"/>
      <c r="C152" s="29"/>
      <c r="D152" s="29"/>
      <c r="E152" s="29"/>
      <c r="F152" s="29"/>
      <c r="G152" s="29"/>
      <c r="H152" s="29"/>
      <c r="BC152" s="28"/>
      <c r="BD152" s="30"/>
      <c r="BE152" s="30"/>
      <c r="BF152" s="30"/>
      <c r="BG152" s="30"/>
      <c r="BH152" s="30"/>
      <c r="BI152" s="30"/>
      <c r="BJ152" s="30"/>
      <c r="BK152" s="30"/>
      <c r="BL152" s="30"/>
      <c r="BM152" s="38"/>
      <c r="BN152" s="38"/>
      <c r="BO152" s="38"/>
      <c r="BP152" s="38"/>
      <c r="BQ152" s="38"/>
      <c r="BR152" s="38"/>
      <c r="BS152" s="38"/>
      <c r="DK152" s="28"/>
      <c r="DL152" s="30"/>
      <c r="DM152" s="30"/>
      <c r="DN152" s="30"/>
      <c r="DO152" s="30"/>
      <c r="DP152" s="30"/>
      <c r="DQ152" s="30"/>
      <c r="ET152" s="4"/>
      <c r="EU152" s="13"/>
      <c r="EV152" s="13"/>
      <c r="EW152" s="13"/>
      <c r="EX152" s="13"/>
      <c r="EY152" s="13"/>
      <c r="EZ152" s="13"/>
      <c r="FA152" s="13"/>
      <c r="FB152" s="13"/>
      <c r="FC152" s="13"/>
      <c r="FD152" s="24"/>
    </row>
    <row r="153" spans="1:160">
      <c r="A153" s="166"/>
      <c r="B153" s="29"/>
      <c r="C153" s="29"/>
      <c r="D153" s="29"/>
      <c r="E153" s="29"/>
      <c r="F153" s="29"/>
      <c r="G153" s="29"/>
      <c r="H153" s="29"/>
      <c r="BC153" s="28"/>
      <c r="BD153" s="30"/>
      <c r="BE153" s="30"/>
      <c r="BF153" s="30"/>
      <c r="BG153" s="30"/>
      <c r="BH153" s="30"/>
      <c r="BI153" s="30"/>
      <c r="BJ153" s="30"/>
      <c r="BK153" s="30"/>
      <c r="BL153" s="30"/>
      <c r="BM153" s="38"/>
      <c r="BN153" s="38"/>
      <c r="BO153" s="38"/>
      <c r="BP153" s="38"/>
      <c r="BQ153" s="38"/>
      <c r="BR153" s="38"/>
      <c r="BS153" s="38"/>
      <c r="DK153" s="28"/>
      <c r="DL153" s="30"/>
      <c r="DM153" s="30"/>
      <c r="DN153" s="30"/>
      <c r="DO153" s="30"/>
      <c r="DP153" s="30"/>
      <c r="DQ153" s="30"/>
      <c r="ET153" s="4"/>
      <c r="EU153" s="13"/>
      <c r="EV153" s="13"/>
      <c r="EW153" s="13"/>
      <c r="EX153" s="13"/>
      <c r="EY153" s="13"/>
      <c r="EZ153" s="13"/>
      <c r="FA153" s="13"/>
      <c r="FB153" s="13"/>
      <c r="FC153" s="13"/>
      <c r="FD153" s="24"/>
    </row>
    <row r="154" spans="1:160">
      <c r="A154" s="166"/>
      <c r="B154" s="29"/>
      <c r="C154" s="29"/>
      <c r="D154" s="29"/>
      <c r="E154" s="29"/>
      <c r="F154" s="29"/>
      <c r="G154" s="29"/>
      <c r="H154" s="29"/>
      <c r="BC154" s="28"/>
      <c r="BD154" s="30"/>
      <c r="BE154" s="30"/>
      <c r="BF154" s="30"/>
      <c r="BG154" s="30"/>
      <c r="BH154" s="30"/>
      <c r="BI154" s="30"/>
      <c r="BJ154" s="30"/>
      <c r="BK154" s="30"/>
      <c r="BL154" s="30"/>
      <c r="BM154" s="39"/>
      <c r="BN154" s="39"/>
      <c r="BO154" s="39"/>
      <c r="BP154" s="39"/>
      <c r="BQ154" s="39"/>
      <c r="BR154" s="39"/>
      <c r="BS154" s="39"/>
      <c r="DK154" s="28"/>
      <c r="DL154" s="30"/>
      <c r="DM154" s="30"/>
      <c r="DN154" s="30"/>
      <c r="DO154" s="30"/>
      <c r="DP154" s="30"/>
      <c r="DQ154" s="30"/>
      <c r="ET154" s="4"/>
      <c r="EU154" s="13"/>
      <c r="EV154" s="13"/>
      <c r="EW154" s="13"/>
      <c r="EX154" s="13"/>
      <c r="EY154" s="13"/>
      <c r="EZ154" s="13"/>
      <c r="FA154" s="13"/>
      <c r="FB154" s="13"/>
      <c r="FC154" s="13"/>
      <c r="FD154" s="15"/>
    </row>
    <row r="155" spans="1:160">
      <c r="A155" s="166"/>
      <c r="B155" s="29"/>
      <c r="C155" s="29"/>
      <c r="D155" s="29"/>
      <c r="E155" s="29"/>
      <c r="F155" s="29"/>
      <c r="G155" s="29"/>
      <c r="H155" s="29"/>
      <c r="BC155" s="28"/>
      <c r="BD155" s="30"/>
      <c r="BE155" s="30"/>
      <c r="BF155" s="30"/>
      <c r="BG155" s="30"/>
      <c r="BH155" s="30"/>
      <c r="BI155" s="30"/>
      <c r="BJ155" s="30"/>
      <c r="BK155" s="30"/>
      <c r="BL155" s="30"/>
      <c r="BM155" s="38"/>
      <c r="BN155" s="38"/>
      <c r="BO155" s="38"/>
      <c r="BP155" s="38"/>
      <c r="BQ155" s="38"/>
      <c r="BR155" s="38"/>
      <c r="BS155" s="38"/>
      <c r="DK155" s="28"/>
      <c r="DL155" s="30"/>
      <c r="DM155" s="30"/>
      <c r="DN155" s="30"/>
      <c r="DO155" s="30"/>
      <c r="DP155" s="30"/>
      <c r="DQ155" s="30"/>
      <c r="ET155" s="4"/>
      <c r="EU155" s="13"/>
      <c r="EV155" s="13"/>
      <c r="EW155" s="13"/>
      <c r="EX155" s="13"/>
      <c r="EY155" s="13"/>
      <c r="EZ155" s="13"/>
      <c r="FA155" s="13"/>
      <c r="FB155" s="13"/>
      <c r="FC155" s="13"/>
      <c r="FD155" s="24"/>
    </row>
    <row r="156" spans="1:160">
      <c r="A156" s="166"/>
      <c r="B156" s="29"/>
      <c r="C156" s="29"/>
      <c r="D156" s="29"/>
      <c r="E156" s="29"/>
      <c r="F156" s="29"/>
      <c r="G156" s="29"/>
      <c r="H156" s="29"/>
      <c r="BC156" s="28"/>
      <c r="BD156" s="30"/>
      <c r="BE156" s="30"/>
      <c r="BF156" s="30"/>
      <c r="BG156" s="30"/>
      <c r="BH156" s="30"/>
      <c r="BI156" s="30"/>
      <c r="BJ156" s="30"/>
      <c r="BK156" s="30"/>
      <c r="BL156" s="30"/>
      <c r="BM156" s="31"/>
      <c r="BN156" s="31"/>
      <c r="BO156" s="31"/>
      <c r="BP156" s="31"/>
      <c r="BQ156" s="31"/>
      <c r="BR156" s="31"/>
      <c r="BS156" s="31"/>
      <c r="DK156" s="28"/>
      <c r="DL156" s="30"/>
      <c r="DM156" s="30"/>
      <c r="DN156" s="30"/>
      <c r="DO156" s="30"/>
      <c r="DP156" s="30"/>
      <c r="DQ156" s="30"/>
      <c r="ET156" s="4"/>
      <c r="EU156" s="13"/>
      <c r="EV156" s="13"/>
      <c r="EW156" s="13"/>
      <c r="EX156" s="13"/>
      <c r="EY156" s="13"/>
      <c r="EZ156" s="13"/>
      <c r="FA156" s="13"/>
      <c r="FB156" s="13"/>
      <c r="FC156" s="13"/>
      <c r="FD156" s="6"/>
    </row>
    <row r="157" spans="1:160">
      <c r="A157" s="166"/>
      <c r="B157" s="29"/>
      <c r="C157" s="29"/>
      <c r="D157" s="29"/>
      <c r="E157" s="29"/>
      <c r="F157" s="29"/>
      <c r="G157" s="29"/>
      <c r="H157" s="29"/>
      <c r="BC157" s="28"/>
      <c r="BD157" s="30"/>
      <c r="BE157" s="30"/>
      <c r="BF157" s="30"/>
      <c r="BG157" s="30"/>
      <c r="BH157" s="30"/>
      <c r="BI157" s="30"/>
      <c r="BJ157" s="30"/>
      <c r="BK157" s="30"/>
      <c r="BL157" s="30"/>
      <c r="BM157" s="39"/>
      <c r="BN157" s="39"/>
      <c r="BO157" s="39"/>
      <c r="BP157" s="39"/>
      <c r="BQ157" s="39"/>
      <c r="BR157" s="39"/>
      <c r="BS157" s="39"/>
      <c r="DK157" s="28"/>
      <c r="DL157" s="30"/>
      <c r="DM157" s="30"/>
      <c r="DN157" s="30"/>
      <c r="DO157" s="30"/>
      <c r="DP157" s="30"/>
      <c r="DQ157" s="30"/>
      <c r="ET157" s="4"/>
      <c r="EU157" s="13"/>
      <c r="EV157" s="13"/>
      <c r="EW157" s="13"/>
      <c r="EX157" s="13"/>
      <c r="EY157" s="13"/>
      <c r="EZ157" s="13"/>
      <c r="FA157" s="13"/>
      <c r="FB157" s="13"/>
      <c r="FC157" s="13"/>
      <c r="FD157" s="15"/>
    </row>
    <row r="158" spans="1:160">
      <c r="A158" s="166"/>
      <c r="B158" s="29"/>
      <c r="C158" s="29"/>
      <c r="D158" s="29"/>
      <c r="E158" s="29"/>
      <c r="F158" s="29"/>
      <c r="G158" s="29"/>
      <c r="H158" s="29"/>
      <c r="BC158" s="28"/>
      <c r="BD158" s="30"/>
      <c r="BE158" s="30"/>
      <c r="BF158" s="30"/>
      <c r="BG158" s="30"/>
      <c r="BH158" s="30"/>
      <c r="BI158" s="30"/>
      <c r="BJ158" s="30"/>
      <c r="BK158" s="30"/>
      <c r="BL158" s="30"/>
      <c r="BM158" s="53"/>
      <c r="BN158" s="53"/>
      <c r="BO158" s="53"/>
      <c r="BP158" s="53"/>
      <c r="BQ158" s="53"/>
      <c r="BR158" s="53"/>
      <c r="BS158" s="53"/>
      <c r="DK158" s="28"/>
      <c r="DL158" s="30"/>
      <c r="DM158" s="30"/>
      <c r="DN158" s="30"/>
      <c r="DO158" s="30"/>
      <c r="DP158" s="30"/>
      <c r="DQ158" s="30"/>
      <c r="ET158" s="4"/>
      <c r="EU158" s="13"/>
      <c r="EV158" s="13"/>
      <c r="EW158" s="13"/>
      <c r="EX158" s="13"/>
      <c r="EY158" s="13"/>
      <c r="EZ158" s="13"/>
      <c r="FA158" s="13"/>
      <c r="FB158" s="13"/>
      <c r="FC158" s="13"/>
      <c r="FD158" s="17"/>
    </row>
    <row r="159" spans="1:160">
      <c r="A159" s="166"/>
      <c r="B159" s="29"/>
      <c r="C159" s="29"/>
      <c r="D159" s="29"/>
      <c r="E159" s="29"/>
      <c r="F159" s="29"/>
      <c r="G159" s="29"/>
      <c r="H159" s="29"/>
      <c r="BC159" s="28"/>
      <c r="BD159" s="30"/>
      <c r="BE159" s="30"/>
      <c r="BF159" s="30"/>
      <c r="BG159" s="30"/>
      <c r="BH159" s="30"/>
      <c r="BI159" s="30"/>
      <c r="BJ159" s="30"/>
      <c r="BK159" s="30"/>
      <c r="BL159" s="30"/>
      <c r="BM159" s="31"/>
      <c r="BN159" s="31"/>
      <c r="BO159" s="31"/>
      <c r="BP159" s="31"/>
      <c r="BQ159" s="31"/>
      <c r="BR159" s="31"/>
      <c r="BS159" s="31"/>
      <c r="DK159" s="28"/>
      <c r="DL159" s="30"/>
      <c r="DM159" s="30"/>
      <c r="DN159" s="30"/>
      <c r="DO159" s="30"/>
      <c r="DP159" s="30"/>
      <c r="DQ159" s="30"/>
      <c r="ET159" s="4"/>
      <c r="EU159" s="13"/>
      <c r="EV159" s="13"/>
      <c r="EW159" s="13"/>
      <c r="EX159" s="13"/>
      <c r="EY159" s="13"/>
      <c r="EZ159" s="13"/>
      <c r="FA159" s="13"/>
      <c r="FB159" s="13"/>
      <c r="FC159" s="13"/>
      <c r="FD159" s="6"/>
    </row>
    <row r="160" spans="1:160">
      <c r="A160" s="166"/>
      <c r="B160" s="29"/>
      <c r="C160" s="29"/>
      <c r="D160" s="29"/>
      <c r="E160" s="29"/>
      <c r="F160" s="29"/>
      <c r="G160" s="29"/>
      <c r="H160" s="29"/>
      <c r="BC160" s="28"/>
      <c r="BD160" s="30"/>
      <c r="BE160" s="30"/>
      <c r="BF160" s="30"/>
      <c r="BG160" s="30"/>
      <c r="BH160" s="30"/>
      <c r="BI160" s="30"/>
      <c r="BJ160" s="30"/>
      <c r="BK160" s="30"/>
      <c r="BL160" s="30"/>
      <c r="BM160" s="39"/>
      <c r="BN160" s="39"/>
      <c r="BO160" s="39"/>
      <c r="BP160" s="39"/>
      <c r="BQ160" s="39"/>
      <c r="BR160" s="39"/>
      <c r="BS160" s="39"/>
      <c r="DK160" s="28"/>
      <c r="DL160" s="30"/>
      <c r="DM160" s="30"/>
      <c r="DN160" s="30"/>
      <c r="DO160" s="30"/>
      <c r="DP160" s="30"/>
      <c r="DQ160" s="30"/>
      <c r="ET160" s="4"/>
      <c r="EU160" s="13"/>
      <c r="EV160" s="13"/>
      <c r="EW160" s="13"/>
      <c r="EX160" s="13"/>
      <c r="EY160" s="13"/>
      <c r="EZ160" s="13"/>
      <c r="FA160" s="13"/>
      <c r="FB160" s="13"/>
      <c r="FC160" s="13"/>
      <c r="FD160" s="15"/>
    </row>
    <row r="161" spans="1:160">
      <c r="A161" s="166"/>
      <c r="B161" s="29"/>
      <c r="C161" s="29"/>
      <c r="D161" s="29"/>
      <c r="E161" s="29"/>
      <c r="F161" s="29"/>
      <c r="G161" s="29"/>
      <c r="H161" s="29"/>
      <c r="BC161" s="28"/>
      <c r="BD161" s="30"/>
      <c r="BE161" s="30"/>
      <c r="BF161" s="30"/>
      <c r="BG161" s="30"/>
      <c r="BH161" s="30"/>
      <c r="BI161" s="30"/>
      <c r="BJ161" s="30"/>
      <c r="BK161" s="30"/>
      <c r="BL161" s="30"/>
      <c r="BM161" s="31"/>
      <c r="BN161" s="31"/>
      <c r="BO161" s="31"/>
      <c r="BP161" s="31"/>
      <c r="BQ161" s="31"/>
      <c r="BR161" s="31"/>
      <c r="BS161" s="31"/>
      <c r="DK161" s="28"/>
      <c r="DL161" s="30"/>
      <c r="DM161" s="30"/>
      <c r="DN161" s="30"/>
      <c r="DO161" s="30"/>
      <c r="DP161" s="30"/>
      <c r="DQ161" s="30"/>
      <c r="ET161" s="4"/>
      <c r="EU161" s="13"/>
      <c r="EV161" s="13"/>
      <c r="EW161" s="13"/>
      <c r="EX161" s="13"/>
      <c r="EY161" s="13"/>
      <c r="EZ161" s="13"/>
      <c r="FA161" s="13"/>
      <c r="FB161" s="13"/>
      <c r="FC161" s="13"/>
      <c r="FD161" s="6"/>
    </row>
    <row r="162" spans="1:160">
      <c r="A162" s="166"/>
      <c r="B162" s="29"/>
      <c r="C162" s="29"/>
      <c r="D162" s="29"/>
      <c r="E162" s="29"/>
      <c r="F162" s="29"/>
      <c r="G162" s="29"/>
      <c r="H162" s="29"/>
      <c r="BC162" s="28"/>
      <c r="BD162" s="30"/>
      <c r="BE162" s="30"/>
      <c r="BF162" s="30"/>
      <c r="BG162" s="30"/>
      <c r="BH162" s="30"/>
      <c r="BI162" s="30"/>
      <c r="BJ162" s="30"/>
      <c r="BK162" s="30"/>
      <c r="BL162" s="30"/>
      <c r="BM162" s="31"/>
      <c r="BN162" s="31"/>
      <c r="BO162" s="31"/>
      <c r="BP162" s="31"/>
      <c r="BQ162" s="31"/>
      <c r="BR162" s="31"/>
      <c r="BS162" s="31"/>
      <c r="DK162" s="28"/>
      <c r="DL162" s="30"/>
      <c r="DM162" s="30"/>
      <c r="DN162" s="30"/>
      <c r="DO162" s="30"/>
      <c r="DP162" s="30"/>
      <c r="DQ162" s="30"/>
      <c r="ET162" s="4"/>
      <c r="EU162" s="13"/>
      <c r="EV162" s="13"/>
      <c r="EW162" s="13"/>
      <c r="EX162" s="13"/>
      <c r="EY162" s="13"/>
      <c r="EZ162" s="13"/>
      <c r="FA162" s="13"/>
      <c r="FB162" s="13"/>
      <c r="FC162" s="13"/>
      <c r="FD162" s="6"/>
    </row>
    <row r="163" spans="1:160">
      <c r="A163" s="166"/>
      <c r="B163" s="29"/>
      <c r="C163" s="29"/>
      <c r="D163" s="29"/>
      <c r="E163" s="29"/>
      <c r="F163" s="29"/>
      <c r="G163" s="29"/>
      <c r="H163" s="29"/>
      <c r="BC163" s="28"/>
      <c r="BD163" s="30"/>
      <c r="BE163" s="30"/>
      <c r="BF163" s="30"/>
      <c r="BG163" s="30"/>
      <c r="BH163" s="30"/>
      <c r="BI163" s="30"/>
      <c r="BJ163" s="30"/>
      <c r="BK163" s="30"/>
      <c r="BL163" s="30"/>
      <c r="BM163" s="31"/>
      <c r="BN163" s="31"/>
      <c r="BO163" s="31"/>
      <c r="BP163" s="31"/>
      <c r="BQ163" s="31"/>
      <c r="BR163" s="31"/>
      <c r="BS163" s="31"/>
      <c r="DK163" s="28"/>
      <c r="DL163" s="30"/>
      <c r="DM163" s="30"/>
      <c r="DN163" s="30"/>
      <c r="DO163" s="30"/>
      <c r="DP163" s="30"/>
      <c r="DQ163" s="30"/>
      <c r="ET163" s="4"/>
      <c r="EU163" s="13"/>
      <c r="EV163" s="13"/>
      <c r="EW163" s="13"/>
      <c r="EX163" s="13"/>
      <c r="EY163" s="13"/>
      <c r="EZ163" s="13"/>
      <c r="FA163" s="13"/>
      <c r="FB163" s="13"/>
      <c r="FC163" s="13"/>
      <c r="FD163" s="6"/>
    </row>
    <row r="164" spans="1:160">
      <c r="A164" s="166"/>
      <c r="B164" s="29"/>
      <c r="C164" s="29"/>
      <c r="D164" s="29"/>
      <c r="E164" s="29"/>
      <c r="F164" s="29"/>
      <c r="G164" s="29"/>
      <c r="H164" s="29"/>
      <c r="BC164" s="28"/>
      <c r="BD164" s="30"/>
      <c r="BE164" s="30"/>
      <c r="BF164" s="30"/>
      <c r="BG164" s="30"/>
      <c r="BH164" s="30"/>
      <c r="BI164" s="30"/>
      <c r="BJ164" s="30"/>
      <c r="BK164" s="30"/>
      <c r="BL164" s="30"/>
      <c r="BM164" s="31"/>
      <c r="BN164" s="31"/>
      <c r="BO164" s="31"/>
      <c r="BP164" s="31"/>
      <c r="BQ164" s="31"/>
      <c r="BR164" s="31"/>
      <c r="BS164" s="31"/>
      <c r="DK164" s="28"/>
      <c r="DL164" s="30"/>
      <c r="DM164" s="30"/>
      <c r="DN164" s="30"/>
      <c r="DO164" s="30"/>
      <c r="DP164" s="30"/>
      <c r="DQ164" s="30"/>
      <c r="ET164" s="4"/>
      <c r="EU164" s="13"/>
      <c r="EV164" s="13"/>
      <c r="EW164" s="13"/>
      <c r="EX164" s="13"/>
      <c r="EY164" s="13"/>
      <c r="EZ164" s="13"/>
      <c r="FA164" s="13"/>
      <c r="FB164" s="13"/>
      <c r="FC164" s="13"/>
      <c r="FD164" s="6"/>
    </row>
    <row r="165" spans="1:160">
      <c r="A165" s="166"/>
      <c r="B165" s="29"/>
      <c r="C165" s="29"/>
      <c r="D165" s="29"/>
      <c r="E165" s="29"/>
      <c r="F165" s="29"/>
      <c r="G165" s="29"/>
      <c r="H165" s="29"/>
      <c r="BC165" s="28"/>
      <c r="BD165" s="30"/>
      <c r="BE165" s="30"/>
      <c r="BF165" s="30"/>
      <c r="BG165" s="30"/>
      <c r="BH165" s="30"/>
      <c r="BI165" s="30"/>
      <c r="BJ165" s="30"/>
      <c r="BK165" s="30"/>
      <c r="BL165" s="30"/>
      <c r="BM165" s="31"/>
      <c r="BN165" s="31"/>
      <c r="BO165" s="31"/>
      <c r="BP165" s="31"/>
      <c r="BQ165" s="31"/>
      <c r="BR165" s="31"/>
      <c r="BS165" s="31"/>
      <c r="DK165" s="28"/>
      <c r="DL165" s="30"/>
      <c r="DM165" s="30"/>
      <c r="DN165" s="30"/>
      <c r="DO165" s="30"/>
      <c r="DP165" s="30"/>
      <c r="DQ165" s="30"/>
      <c r="ET165" s="4"/>
      <c r="EU165" s="13"/>
      <c r="EV165" s="13"/>
      <c r="EW165" s="13"/>
      <c r="EX165" s="13"/>
      <c r="EY165" s="13"/>
      <c r="EZ165" s="13"/>
      <c r="FA165" s="13"/>
      <c r="FB165" s="13"/>
      <c r="FC165" s="13"/>
      <c r="FD165" s="6"/>
    </row>
    <row r="166" spans="1:160">
      <c r="A166" s="166"/>
      <c r="B166" s="29"/>
      <c r="C166" s="29"/>
      <c r="D166" s="29"/>
      <c r="E166" s="29"/>
      <c r="F166" s="29"/>
      <c r="G166" s="29"/>
      <c r="H166" s="29"/>
      <c r="BC166" s="28"/>
      <c r="BD166" s="30"/>
      <c r="BE166" s="30"/>
      <c r="BF166" s="30"/>
      <c r="BG166" s="30"/>
      <c r="BH166" s="30"/>
      <c r="BI166" s="30"/>
      <c r="BJ166" s="30"/>
      <c r="BK166" s="30"/>
      <c r="BL166" s="30"/>
      <c r="BM166" s="31"/>
      <c r="BN166" s="31"/>
      <c r="BO166" s="31"/>
      <c r="BP166" s="31"/>
      <c r="BQ166" s="31"/>
      <c r="BR166" s="31"/>
      <c r="BS166" s="31"/>
      <c r="DK166" s="28"/>
      <c r="DL166" s="30"/>
      <c r="DM166" s="30"/>
      <c r="DN166" s="30"/>
      <c r="DO166" s="30"/>
      <c r="DP166" s="30"/>
      <c r="DQ166" s="30"/>
      <c r="ET166" s="4"/>
      <c r="EU166" s="13"/>
      <c r="EV166" s="13"/>
      <c r="EW166" s="13"/>
      <c r="EX166" s="13"/>
      <c r="EY166" s="13"/>
      <c r="EZ166" s="13"/>
      <c r="FA166" s="13"/>
      <c r="FB166" s="13"/>
      <c r="FC166" s="13"/>
      <c r="FD166" s="6"/>
    </row>
    <row r="167" spans="1:160">
      <c r="A167" s="166"/>
      <c r="B167" s="29"/>
      <c r="C167" s="29"/>
      <c r="D167" s="29"/>
      <c r="E167" s="29"/>
      <c r="F167" s="29"/>
      <c r="G167" s="29"/>
      <c r="H167" s="29"/>
      <c r="BC167" s="28"/>
      <c r="BD167" s="30"/>
      <c r="BE167" s="30"/>
      <c r="BF167" s="30"/>
      <c r="BG167" s="30"/>
      <c r="BH167" s="30"/>
      <c r="BI167" s="30"/>
      <c r="BJ167" s="30"/>
      <c r="BK167" s="30"/>
      <c r="BL167" s="30"/>
      <c r="BM167" s="31"/>
      <c r="BN167" s="31"/>
      <c r="BO167" s="31"/>
      <c r="BP167" s="31"/>
      <c r="BQ167" s="31"/>
      <c r="BR167" s="31"/>
      <c r="BS167" s="31"/>
      <c r="DK167" s="28"/>
      <c r="DL167" s="30"/>
      <c r="DM167" s="30"/>
      <c r="DN167" s="30"/>
      <c r="DO167" s="30"/>
      <c r="DP167" s="30"/>
      <c r="DQ167" s="30"/>
      <c r="ET167" s="4"/>
      <c r="EU167" s="13"/>
      <c r="EV167" s="13"/>
      <c r="EW167" s="13"/>
      <c r="EX167" s="13"/>
      <c r="EY167" s="13"/>
      <c r="EZ167" s="13"/>
      <c r="FA167" s="13"/>
      <c r="FB167" s="13"/>
      <c r="FC167" s="13"/>
      <c r="FD167" s="6"/>
    </row>
    <row r="168" spans="1:160">
      <c r="A168" s="166"/>
      <c r="B168" s="29"/>
      <c r="C168" s="29"/>
      <c r="D168" s="29"/>
      <c r="E168" s="29"/>
      <c r="F168" s="29"/>
      <c r="G168" s="29"/>
      <c r="H168" s="29"/>
      <c r="BC168" s="28"/>
      <c r="BD168" s="30"/>
      <c r="BE168" s="30"/>
      <c r="BF168" s="30"/>
      <c r="BG168" s="30"/>
      <c r="BH168" s="30"/>
      <c r="BI168" s="30"/>
      <c r="BJ168" s="30"/>
      <c r="BK168" s="30"/>
      <c r="BL168" s="30"/>
      <c r="BM168" s="31"/>
      <c r="BN168" s="31"/>
      <c r="BO168" s="31"/>
      <c r="BP168" s="31"/>
      <c r="BQ168" s="31"/>
      <c r="BR168" s="31"/>
      <c r="BS168" s="31"/>
      <c r="DK168" s="28"/>
      <c r="DL168" s="30"/>
      <c r="DM168" s="30"/>
      <c r="DN168" s="30"/>
      <c r="DO168" s="30"/>
      <c r="DP168" s="30"/>
      <c r="DQ168" s="30"/>
      <c r="ET168" s="4"/>
      <c r="EU168" s="13"/>
      <c r="EV168" s="13"/>
      <c r="EW168" s="13"/>
      <c r="EX168" s="13"/>
      <c r="EY168" s="13"/>
      <c r="EZ168" s="13"/>
      <c r="FA168" s="13"/>
      <c r="FB168" s="13"/>
      <c r="FC168" s="13"/>
      <c r="FD168" s="6"/>
    </row>
    <row r="169" spans="1:160">
      <c r="A169" s="166"/>
      <c r="B169" s="29"/>
      <c r="C169" s="29"/>
      <c r="D169" s="29"/>
      <c r="E169" s="29"/>
      <c r="F169" s="29"/>
      <c r="G169" s="29"/>
      <c r="H169" s="29"/>
      <c r="BC169" s="28"/>
      <c r="BD169" s="30"/>
      <c r="BE169" s="30"/>
      <c r="BF169" s="30"/>
      <c r="BG169" s="30"/>
      <c r="BH169" s="30"/>
      <c r="BI169" s="30"/>
      <c r="BJ169" s="30"/>
      <c r="BK169" s="30"/>
      <c r="BL169" s="30"/>
      <c r="BM169" s="31"/>
      <c r="BN169" s="31"/>
      <c r="BO169" s="31"/>
      <c r="BP169" s="31"/>
      <c r="BQ169" s="31"/>
      <c r="BR169" s="31"/>
      <c r="BS169" s="31"/>
      <c r="DK169" s="28"/>
      <c r="DL169" s="30"/>
      <c r="DM169" s="30"/>
      <c r="DN169" s="30"/>
      <c r="DO169" s="30"/>
      <c r="DP169" s="30"/>
      <c r="DQ169" s="30"/>
      <c r="ET169" s="4"/>
      <c r="EU169" s="13"/>
      <c r="EV169" s="13"/>
      <c r="EW169" s="13"/>
      <c r="EX169" s="13"/>
      <c r="EY169" s="13"/>
      <c r="EZ169" s="13"/>
      <c r="FA169" s="13"/>
      <c r="FB169" s="13"/>
      <c r="FC169" s="13"/>
      <c r="FD169" s="6"/>
    </row>
    <row r="170" spans="1:160">
      <c r="A170" s="166"/>
      <c r="B170" s="29"/>
      <c r="C170" s="29"/>
      <c r="D170" s="29"/>
      <c r="E170" s="29"/>
      <c r="F170" s="29"/>
      <c r="G170" s="29"/>
      <c r="H170" s="29"/>
      <c r="BC170" s="28"/>
      <c r="BD170" s="30"/>
      <c r="BE170" s="30"/>
      <c r="BF170" s="30"/>
      <c r="BG170" s="30"/>
      <c r="BH170" s="30"/>
      <c r="BI170" s="30"/>
      <c r="BJ170" s="30"/>
      <c r="BK170" s="30"/>
      <c r="BL170" s="30"/>
      <c r="BM170" s="31"/>
      <c r="BN170" s="31"/>
      <c r="BO170" s="31"/>
      <c r="BP170" s="31"/>
      <c r="BQ170" s="31"/>
      <c r="BR170" s="31"/>
      <c r="BS170" s="31"/>
      <c r="DK170" s="28"/>
      <c r="DL170" s="30"/>
      <c r="DM170" s="30"/>
      <c r="DN170" s="30"/>
      <c r="DO170" s="30"/>
      <c r="DP170" s="30"/>
      <c r="DQ170" s="30"/>
      <c r="ET170" s="4"/>
      <c r="EU170" s="13"/>
      <c r="EV170" s="13"/>
      <c r="EW170" s="13"/>
      <c r="EX170" s="13"/>
      <c r="EY170" s="13"/>
      <c r="EZ170" s="13"/>
      <c r="FA170" s="13"/>
      <c r="FB170" s="13"/>
      <c r="FC170" s="13"/>
      <c r="FD170" s="6"/>
    </row>
    <row r="171" spans="1:160">
      <c r="A171" s="166"/>
      <c r="B171" s="29"/>
      <c r="C171" s="29"/>
      <c r="D171" s="29"/>
      <c r="E171" s="29"/>
      <c r="F171" s="29"/>
      <c r="G171" s="29"/>
      <c r="H171" s="29"/>
      <c r="BC171" s="28"/>
      <c r="BD171" s="30"/>
      <c r="BE171" s="30"/>
      <c r="BF171" s="30"/>
      <c r="BG171" s="30"/>
      <c r="BH171" s="30"/>
      <c r="BI171" s="30"/>
      <c r="BJ171" s="30"/>
      <c r="BK171" s="30"/>
      <c r="BL171" s="30"/>
      <c r="BM171" s="39"/>
      <c r="BN171" s="39"/>
      <c r="BO171" s="39"/>
      <c r="BP171" s="39"/>
      <c r="BQ171" s="39"/>
      <c r="BR171" s="39"/>
      <c r="BS171" s="39"/>
      <c r="DK171" s="28"/>
      <c r="DL171" s="30"/>
      <c r="DM171" s="30"/>
      <c r="DN171" s="30"/>
      <c r="DO171" s="30"/>
      <c r="DP171" s="30"/>
      <c r="DQ171" s="30"/>
      <c r="ET171" s="4"/>
      <c r="EU171" s="13"/>
      <c r="EV171" s="13"/>
      <c r="EW171" s="13"/>
      <c r="EX171" s="13"/>
      <c r="EY171" s="13"/>
      <c r="EZ171" s="13"/>
      <c r="FA171" s="13"/>
      <c r="FB171" s="13"/>
      <c r="FC171" s="13"/>
      <c r="FD171" s="15"/>
    </row>
    <row r="172" spans="1:160">
      <c r="A172" s="166"/>
      <c r="B172" s="29"/>
      <c r="C172" s="29"/>
      <c r="D172" s="29"/>
      <c r="E172" s="29"/>
      <c r="F172" s="29"/>
      <c r="G172" s="29"/>
      <c r="H172" s="29"/>
      <c r="BC172" s="28"/>
      <c r="BD172" s="30"/>
      <c r="BE172" s="30"/>
      <c r="BF172" s="30"/>
      <c r="BG172" s="30"/>
      <c r="BH172" s="30"/>
      <c r="BI172" s="30"/>
      <c r="BJ172" s="30"/>
      <c r="BK172" s="30"/>
      <c r="BL172" s="30"/>
      <c r="BM172" s="31"/>
      <c r="BN172" s="31"/>
      <c r="BO172" s="31"/>
      <c r="BP172" s="31"/>
      <c r="BQ172" s="31"/>
      <c r="BR172" s="31"/>
      <c r="BS172" s="31"/>
      <c r="DK172" s="28"/>
      <c r="DL172" s="30"/>
      <c r="DM172" s="30"/>
      <c r="DN172" s="30"/>
      <c r="DO172" s="30"/>
      <c r="DP172" s="30"/>
      <c r="DQ172" s="30"/>
      <c r="ET172" s="4"/>
      <c r="EU172" s="13"/>
      <c r="EV172" s="13"/>
      <c r="EW172" s="13"/>
      <c r="EX172" s="13"/>
      <c r="EY172" s="13"/>
      <c r="EZ172" s="13"/>
      <c r="FA172" s="13"/>
      <c r="FB172" s="13"/>
      <c r="FC172" s="13"/>
      <c r="FD172" s="6"/>
    </row>
    <row r="173" spans="1:160">
      <c r="A173" s="166"/>
      <c r="B173" s="29"/>
      <c r="C173" s="29"/>
      <c r="D173" s="29"/>
      <c r="E173" s="29"/>
      <c r="F173" s="29"/>
      <c r="G173" s="29"/>
      <c r="H173" s="29"/>
      <c r="BC173" s="28"/>
      <c r="BD173" s="30"/>
      <c r="BE173" s="30"/>
      <c r="BF173" s="30"/>
      <c r="BG173" s="30"/>
      <c r="BH173" s="30"/>
      <c r="BI173" s="30"/>
      <c r="BJ173" s="30"/>
      <c r="BK173" s="30"/>
      <c r="BL173" s="30"/>
      <c r="BM173" s="31"/>
      <c r="BN173" s="31"/>
      <c r="BO173" s="31"/>
      <c r="BP173" s="31"/>
      <c r="BQ173" s="31"/>
      <c r="BR173" s="31"/>
      <c r="BS173" s="31"/>
      <c r="DK173" s="28"/>
      <c r="DL173" s="30"/>
      <c r="DM173" s="30"/>
      <c r="DN173" s="30"/>
      <c r="DO173" s="30"/>
      <c r="DP173" s="30"/>
      <c r="DQ173" s="30"/>
      <c r="ET173" s="4"/>
      <c r="EU173" s="13"/>
      <c r="EV173" s="13"/>
      <c r="EW173" s="13"/>
      <c r="EX173" s="13"/>
      <c r="EY173" s="13"/>
      <c r="EZ173" s="13"/>
      <c r="FA173" s="13"/>
      <c r="FB173" s="13"/>
      <c r="FC173" s="13"/>
      <c r="FD173" s="6"/>
    </row>
    <row r="174" spans="1:160">
      <c r="A174" s="166"/>
      <c r="B174" s="29"/>
      <c r="C174" s="29"/>
      <c r="D174" s="29"/>
      <c r="E174" s="29"/>
      <c r="F174" s="29"/>
      <c r="G174" s="29"/>
      <c r="H174" s="29"/>
      <c r="BC174" s="28"/>
      <c r="BD174" s="30"/>
      <c r="BE174" s="30"/>
      <c r="BF174" s="30"/>
      <c r="BG174" s="30"/>
      <c r="BH174" s="30"/>
      <c r="BI174" s="30"/>
      <c r="BJ174" s="30"/>
      <c r="BK174" s="30"/>
      <c r="BL174" s="30"/>
      <c r="BM174" s="31"/>
      <c r="BN174" s="31"/>
      <c r="BO174" s="31"/>
      <c r="BP174" s="31"/>
      <c r="BQ174" s="31"/>
      <c r="BR174" s="31"/>
      <c r="BS174" s="31"/>
      <c r="DK174" s="28"/>
      <c r="DL174" s="30"/>
      <c r="DM174" s="30"/>
      <c r="DN174" s="30"/>
      <c r="DO174" s="30"/>
      <c r="DP174" s="30"/>
      <c r="DQ174" s="30"/>
      <c r="ET174" s="4"/>
      <c r="EU174" s="13"/>
      <c r="EV174" s="13"/>
      <c r="EW174" s="13"/>
      <c r="EX174" s="13"/>
      <c r="EY174" s="13"/>
      <c r="EZ174" s="13"/>
      <c r="FA174" s="13"/>
      <c r="FB174" s="13"/>
      <c r="FC174" s="13"/>
      <c r="FD174" s="6"/>
    </row>
    <row r="175" spans="1:160">
      <c r="A175" s="166"/>
      <c r="B175" s="29"/>
      <c r="C175" s="29"/>
      <c r="D175" s="29"/>
      <c r="E175" s="29"/>
      <c r="F175" s="29"/>
      <c r="G175" s="29"/>
      <c r="H175" s="29"/>
      <c r="BC175" s="28"/>
      <c r="BD175" s="30"/>
      <c r="BE175" s="30"/>
      <c r="BF175" s="30"/>
      <c r="BG175" s="30"/>
      <c r="BH175" s="30"/>
      <c r="BI175" s="30"/>
      <c r="BJ175" s="30"/>
      <c r="BK175" s="30"/>
      <c r="BL175" s="30"/>
      <c r="BM175" s="31"/>
      <c r="BN175" s="31"/>
      <c r="BO175" s="31"/>
      <c r="BP175" s="31"/>
      <c r="BQ175" s="31"/>
      <c r="BR175" s="31"/>
      <c r="BS175" s="31"/>
      <c r="DK175" s="28"/>
      <c r="DL175" s="30"/>
      <c r="DM175" s="30"/>
      <c r="DN175" s="30"/>
      <c r="DO175" s="30"/>
      <c r="DP175" s="30"/>
      <c r="DQ175" s="30"/>
      <c r="ET175" s="4"/>
      <c r="EU175" s="13"/>
      <c r="EV175" s="13"/>
      <c r="EW175" s="13"/>
      <c r="EX175" s="13"/>
      <c r="EY175" s="13"/>
      <c r="EZ175" s="13"/>
      <c r="FA175" s="13"/>
      <c r="FB175" s="13"/>
      <c r="FC175" s="13"/>
      <c r="FD175" s="6"/>
    </row>
    <row r="176" spans="1:160">
      <c r="A176" s="166"/>
      <c r="B176" s="29"/>
      <c r="C176" s="29"/>
      <c r="D176" s="29"/>
      <c r="E176" s="29"/>
      <c r="F176" s="29"/>
      <c r="G176" s="29"/>
      <c r="H176" s="29"/>
      <c r="BC176" s="28"/>
      <c r="BD176" s="30"/>
      <c r="BE176" s="30"/>
      <c r="BF176" s="30"/>
      <c r="BG176" s="30"/>
      <c r="BH176" s="30"/>
      <c r="BI176" s="30"/>
      <c r="BJ176" s="30"/>
      <c r="BK176" s="30"/>
      <c r="BL176" s="30"/>
      <c r="BM176" s="38"/>
      <c r="BN176" s="38"/>
      <c r="BO176" s="38"/>
      <c r="BP176" s="38"/>
      <c r="BQ176" s="38"/>
      <c r="BR176" s="38"/>
      <c r="BS176" s="38"/>
      <c r="DK176" s="28"/>
      <c r="DL176" s="30"/>
      <c r="DM176" s="30"/>
      <c r="DN176" s="30"/>
      <c r="DO176" s="30"/>
      <c r="DP176" s="30"/>
      <c r="DQ176" s="30"/>
      <c r="ET176" s="4"/>
      <c r="EU176" s="13"/>
      <c r="EV176" s="13"/>
      <c r="EW176" s="13"/>
      <c r="EX176" s="13"/>
      <c r="EY176" s="13"/>
      <c r="EZ176" s="13"/>
      <c r="FA176" s="13"/>
      <c r="FB176" s="13"/>
      <c r="FC176" s="13"/>
      <c r="FD176" s="24"/>
    </row>
    <row r="177" spans="1:160">
      <c r="A177" s="166"/>
      <c r="B177" s="29"/>
      <c r="C177" s="29"/>
      <c r="D177" s="29"/>
      <c r="E177" s="29"/>
      <c r="F177" s="29"/>
      <c r="G177" s="29"/>
      <c r="H177" s="29"/>
      <c r="BC177" s="28"/>
      <c r="BD177" s="30"/>
      <c r="BE177" s="30"/>
      <c r="BF177" s="30"/>
      <c r="BG177" s="30"/>
      <c r="BH177" s="30"/>
      <c r="BI177" s="30"/>
      <c r="BJ177" s="30"/>
      <c r="BK177" s="30"/>
      <c r="BL177" s="30"/>
      <c r="BM177" s="31"/>
      <c r="BN177" s="31"/>
      <c r="BO177" s="31"/>
      <c r="BP177" s="31"/>
      <c r="BQ177" s="31"/>
      <c r="BR177" s="31"/>
      <c r="BS177" s="31"/>
      <c r="DK177" s="28"/>
      <c r="DL177" s="30"/>
      <c r="DM177" s="30"/>
      <c r="DN177" s="30"/>
      <c r="DO177" s="30"/>
      <c r="DP177" s="30"/>
      <c r="DQ177" s="30"/>
      <c r="ET177" s="4"/>
      <c r="EU177" s="13"/>
      <c r="EV177" s="13"/>
      <c r="EW177" s="13"/>
      <c r="EX177" s="13"/>
      <c r="EY177" s="13"/>
      <c r="EZ177" s="13"/>
      <c r="FA177" s="13"/>
      <c r="FB177" s="13"/>
      <c r="FC177" s="13"/>
      <c r="FD177" s="6"/>
    </row>
    <row r="178" spans="1:160">
      <c r="A178" s="166"/>
      <c r="B178" s="29"/>
      <c r="C178" s="29"/>
      <c r="D178" s="29"/>
      <c r="E178" s="29"/>
      <c r="F178" s="29"/>
      <c r="G178" s="29"/>
      <c r="H178" s="29"/>
      <c r="BC178" s="28"/>
      <c r="BD178" s="30"/>
      <c r="BE178" s="30"/>
      <c r="BF178" s="30"/>
      <c r="BG178" s="30"/>
      <c r="BH178" s="30"/>
      <c r="BI178" s="30"/>
      <c r="BJ178" s="30"/>
      <c r="BK178" s="30"/>
      <c r="BL178" s="30"/>
      <c r="BM178" s="31"/>
      <c r="BN178" s="31"/>
      <c r="BO178" s="31"/>
      <c r="BP178" s="31"/>
      <c r="BQ178" s="31"/>
      <c r="BR178" s="31"/>
      <c r="BS178" s="31"/>
      <c r="DK178" s="28"/>
      <c r="DL178" s="30"/>
      <c r="DM178" s="30"/>
      <c r="DN178" s="30"/>
      <c r="DO178" s="30"/>
      <c r="DP178" s="30"/>
      <c r="DQ178" s="30"/>
      <c r="ET178" s="4"/>
      <c r="EU178" s="13"/>
      <c r="EV178" s="13"/>
      <c r="EW178" s="13"/>
      <c r="EX178" s="13"/>
      <c r="EY178" s="13"/>
      <c r="EZ178" s="13"/>
      <c r="FA178" s="13"/>
      <c r="FB178" s="13"/>
      <c r="FC178" s="13"/>
      <c r="FD178" s="6"/>
    </row>
    <row r="179" spans="1:160">
      <c r="A179" s="166"/>
      <c r="B179" s="29"/>
      <c r="C179" s="29"/>
      <c r="D179" s="29"/>
      <c r="E179" s="29"/>
      <c r="F179" s="29"/>
      <c r="G179" s="29"/>
      <c r="H179" s="29"/>
      <c r="BC179" s="28"/>
      <c r="BD179" s="30"/>
      <c r="BE179" s="30"/>
      <c r="BF179" s="30"/>
      <c r="BG179" s="30"/>
      <c r="BH179" s="30"/>
      <c r="BI179" s="30"/>
      <c r="BJ179" s="30"/>
      <c r="BK179" s="30"/>
      <c r="BL179" s="30"/>
      <c r="BM179" s="31"/>
      <c r="BN179" s="31"/>
      <c r="BO179" s="31"/>
      <c r="BP179" s="31"/>
      <c r="BQ179" s="31"/>
      <c r="BR179" s="31"/>
      <c r="BS179" s="31"/>
      <c r="DK179" s="28"/>
      <c r="DL179" s="30"/>
      <c r="DM179" s="30"/>
      <c r="DN179" s="30"/>
      <c r="DO179" s="30"/>
      <c r="DP179" s="30"/>
      <c r="DQ179" s="30"/>
      <c r="ET179" s="4"/>
      <c r="EU179" s="13"/>
      <c r="EV179" s="13"/>
      <c r="EW179" s="13"/>
      <c r="EX179" s="13"/>
      <c r="EY179" s="13"/>
      <c r="EZ179" s="13"/>
      <c r="FA179" s="13"/>
      <c r="FB179" s="13"/>
      <c r="FC179" s="13"/>
      <c r="FD179" s="6"/>
    </row>
    <row r="180" spans="1:160">
      <c r="A180" s="166"/>
      <c r="B180" s="29"/>
      <c r="C180" s="29"/>
      <c r="D180" s="29"/>
      <c r="E180" s="29"/>
      <c r="F180" s="29"/>
      <c r="G180" s="29"/>
      <c r="H180" s="29"/>
      <c r="BC180" s="28"/>
      <c r="BD180" s="30"/>
      <c r="BE180" s="30"/>
      <c r="BF180" s="30"/>
      <c r="BG180" s="30"/>
      <c r="BH180" s="30"/>
      <c r="BI180" s="30"/>
      <c r="BJ180" s="30"/>
      <c r="BK180" s="30"/>
      <c r="BL180" s="30"/>
      <c r="BM180" s="31"/>
      <c r="BN180" s="31"/>
      <c r="BO180" s="31"/>
      <c r="BP180" s="31"/>
      <c r="BQ180" s="31"/>
      <c r="BR180" s="31"/>
      <c r="BS180" s="31"/>
      <c r="DK180" s="28"/>
      <c r="DL180" s="30"/>
      <c r="DM180" s="30"/>
      <c r="DN180" s="30"/>
      <c r="DO180" s="30"/>
      <c r="DP180" s="30"/>
      <c r="DQ180" s="30"/>
      <c r="ET180" s="4"/>
      <c r="EU180" s="13"/>
      <c r="EV180" s="13"/>
      <c r="EW180" s="13"/>
      <c r="EX180" s="13"/>
      <c r="EY180" s="13"/>
      <c r="EZ180" s="13"/>
      <c r="FA180" s="13"/>
      <c r="FB180" s="13"/>
      <c r="FC180" s="13"/>
      <c r="FD180" s="6"/>
    </row>
    <row r="181" spans="1:160">
      <c r="A181" s="166"/>
      <c r="B181" s="29"/>
      <c r="C181" s="29"/>
      <c r="D181" s="29"/>
      <c r="E181" s="29"/>
      <c r="F181" s="29"/>
      <c r="G181" s="29"/>
      <c r="H181" s="29"/>
      <c r="BC181" s="28"/>
      <c r="BD181" s="30"/>
      <c r="BE181" s="30"/>
      <c r="BF181" s="30"/>
      <c r="BG181" s="30"/>
      <c r="BH181" s="30"/>
      <c r="BI181" s="30"/>
      <c r="BJ181" s="30"/>
      <c r="BK181" s="30"/>
      <c r="BL181" s="30"/>
      <c r="BM181" s="38"/>
      <c r="BN181" s="38"/>
      <c r="BO181" s="38"/>
      <c r="BP181" s="38"/>
      <c r="BQ181" s="38"/>
      <c r="BR181" s="38"/>
      <c r="BS181" s="38"/>
      <c r="DK181" s="28"/>
      <c r="DL181" s="30"/>
      <c r="DM181" s="30"/>
      <c r="DN181" s="30"/>
      <c r="DO181" s="30"/>
      <c r="DP181" s="30"/>
      <c r="DQ181" s="30"/>
      <c r="ET181" s="4"/>
      <c r="EU181" s="13"/>
      <c r="EV181" s="13"/>
      <c r="EW181" s="13"/>
      <c r="EX181" s="13"/>
      <c r="EY181" s="13"/>
      <c r="EZ181" s="13"/>
      <c r="FA181" s="13"/>
      <c r="FB181" s="13"/>
      <c r="FC181" s="13"/>
      <c r="FD181" s="24"/>
    </row>
    <row r="182" spans="1:160">
      <c r="A182" s="166"/>
      <c r="B182" s="29"/>
      <c r="C182" s="29"/>
      <c r="D182" s="29"/>
      <c r="E182" s="29"/>
      <c r="F182" s="29"/>
      <c r="G182" s="29"/>
      <c r="H182" s="29"/>
      <c r="BC182" s="28"/>
      <c r="BD182" s="30"/>
      <c r="BE182" s="30"/>
      <c r="BF182" s="30"/>
      <c r="BG182" s="30"/>
      <c r="BH182" s="30"/>
      <c r="BI182" s="30"/>
      <c r="BJ182" s="30"/>
      <c r="BK182" s="30"/>
      <c r="BL182" s="30"/>
      <c r="BM182" s="31"/>
      <c r="BN182" s="31"/>
      <c r="BO182" s="31"/>
      <c r="BP182" s="31"/>
      <c r="BQ182" s="31"/>
      <c r="BR182" s="31"/>
      <c r="BS182" s="31"/>
      <c r="DK182" s="28"/>
      <c r="DL182" s="30"/>
      <c r="DM182" s="30"/>
      <c r="DN182" s="30"/>
      <c r="DO182" s="30"/>
      <c r="DP182" s="30"/>
      <c r="DQ182" s="30"/>
      <c r="ET182" s="4"/>
      <c r="EU182" s="13"/>
      <c r="EV182" s="13"/>
      <c r="EW182" s="13"/>
      <c r="EX182" s="13"/>
      <c r="EY182" s="13"/>
      <c r="EZ182" s="13"/>
      <c r="FA182" s="13"/>
      <c r="FB182" s="13"/>
      <c r="FC182" s="13"/>
      <c r="FD182" s="6"/>
    </row>
    <row r="183" spans="1:160">
      <c r="A183" s="166"/>
      <c r="B183" s="29"/>
      <c r="C183" s="29"/>
      <c r="D183" s="29"/>
      <c r="E183" s="29"/>
      <c r="F183" s="29"/>
      <c r="G183" s="29"/>
      <c r="H183" s="29"/>
      <c r="BC183" s="28"/>
      <c r="BD183" s="30"/>
      <c r="BE183" s="30"/>
      <c r="BF183" s="30"/>
      <c r="BG183" s="30"/>
      <c r="BH183" s="30"/>
      <c r="BI183" s="30"/>
      <c r="BJ183" s="30"/>
      <c r="BK183" s="30"/>
      <c r="BL183" s="30"/>
      <c r="BM183" s="31"/>
      <c r="BN183" s="31"/>
      <c r="BO183" s="31"/>
      <c r="BP183" s="31"/>
      <c r="BQ183" s="31"/>
      <c r="BR183" s="31"/>
      <c r="BS183" s="31"/>
      <c r="DK183" s="28"/>
      <c r="DL183" s="30"/>
      <c r="DM183" s="30"/>
      <c r="DN183" s="30"/>
      <c r="DO183" s="30"/>
      <c r="DP183" s="30"/>
      <c r="DQ183" s="30"/>
      <c r="ET183" s="4"/>
      <c r="EU183" s="13"/>
      <c r="EV183" s="13"/>
      <c r="EW183" s="13"/>
      <c r="EX183" s="13"/>
      <c r="EY183" s="13"/>
      <c r="EZ183" s="13"/>
      <c r="FA183" s="13"/>
      <c r="FB183" s="13"/>
      <c r="FC183" s="13"/>
      <c r="FD183" s="6"/>
    </row>
    <row r="184" spans="1:160">
      <c r="A184" s="166"/>
      <c r="B184" s="29"/>
      <c r="C184" s="29"/>
      <c r="D184" s="29"/>
      <c r="E184" s="29"/>
      <c r="F184" s="29"/>
      <c r="G184" s="29"/>
      <c r="H184" s="29"/>
      <c r="BC184" s="28"/>
      <c r="BD184" s="30"/>
      <c r="BE184" s="30"/>
      <c r="BF184" s="30"/>
      <c r="BG184" s="30"/>
      <c r="BH184" s="30"/>
      <c r="BI184" s="30"/>
      <c r="BJ184" s="30"/>
      <c r="BK184" s="30"/>
      <c r="BL184" s="30"/>
      <c r="BM184" s="31"/>
      <c r="BN184" s="31"/>
      <c r="BO184" s="31"/>
      <c r="BP184" s="31"/>
      <c r="BQ184" s="31"/>
      <c r="BR184" s="31"/>
      <c r="BS184" s="31"/>
      <c r="DK184" s="28"/>
      <c r="DL184" s="30"/>
      <c r="DM184" s="30"/>
      <c r="DN184" s="30"/>
      <c r="DO184" s="30"/>
      <c r="DP184" s="30"/>
      <c r="DQ184" s="30"/>
      <c r="ET184" s="4"/>
      <c r="EU184" s="13"/>
      <c r="EV184" s="13"/>
      <c r="EW184" s="13"/>
      <c r="EX184" s="13"/>
      <c r="EY184" s="13"/>
      <c r="EZ184" s="13"/>
      <c r="FA184" s="13"/>
      <c r="FB184" s="13"/>
      <c r="FC184" s="13"/>
      <c r="FD184" s="6"/>
    </row>
    <row r="185" spans="1:160">
      <c r="A185" s="166"/>
      <c r="B185" s="29"/>
      <c r="C185" s="29"/>
      <c r="D185" s="29"/>
      <c r="E185" s="29"/>
      <c r="F185" s="29"/>
      <c r="G185" s="29"/>
      <c r="H185" s="29"/>
      <c r="BC185" s="28"/>
      <c r="BD185" s="30"/>
      <c r="BE185" s="30"/>
      <c r="BF185" s="30"/>
      <c r="BG185" s="30"/>
      <c r="BH185" s="30"/>
      <c r="BI185" s="30"/>
      <c r="BJ185" s="30"/>
      <c r="BK185" s="30"/>
      <c r="BL185" s="30"/>
      <c r="BM185" s="38"/>
      <c r="BN185" s="38"/>
      <c r="BO185" s="38"/>
      <c r="BP185" s="38"/>
      <c r="BQ185" s="38"/>
      <c r="BR185" s="38"/>
      <c r="BS185" s="38"/>
      <c r="DK185" s="28"/>
      <c r="DL185" s="30"/>
      <c r="DM185" s="30"/>
      <c r="DN185" s="30"/>
      <c r="DO185" s="30"/>
      <c r="DP185" s="30"/>
      <c r="DQ185" s="30"/>
      <c r="ET185" s="4"/>
      <c r="EU185" s="13"/>
      <c r="EV185" s="13"/>
      <c r="EW185" s="13"/>
      <c r="EX185" s="13"/>
      <c r="EY185" s="13"/>
      <c r="EZ185" s="13"/>
      <c r="FA185" s="13"/>
      <c r="FB185" s="13"/>
      <c r="FC185" s="13"/>
      <c r="FD185" s="24"/>
    </row>
    <row r="186" spans="1:160">
      <c r="A186" s="166"/>
      <c r="B186" s="29"/>
      <c r="C186" s="29"/>
      <c r="D186" s="29"/>
      <c r="E186" s="29"/>
      <c r="F186" s="29"/>
      <c r="G186" s="29"/>
      <c r="H186" s="29"/>
      <c r="BC186" s="28"/>
      <c r="BD186" s="30"/>
      <c r="BE186" s="30"/>
      <c r="BF186" s="30"/>
      <c r="BG186" s="30"/>
      <c r="BH186" s="30"/>
      <c r="BI186" s="30"/>
      <c r="BJ186" s="30"/>
      <c r="BK186" s="30"/>
      <c r="BL186" s="30"/>
      <c r="BM186" s="31"/>
      <c r="BN186" s="31"/>
      <c r="BO186" s="31"/>
      <c r="BP186" s="31"/>
      <c r="BQ186" s="31"/>
      <c r="BR186" s="31"/>
      <c r="BS186" s="31"/>
      <c r="DK186" s="28"/>
      <c r="DL186" s="30"/>
      <c r="DM186" s="30"/>
      <c r="DN186" s="30"/>
      <c r="DO186" s="30"/>
      <c r="DP186" s="30"/>
      <c r="DQ186" s="30"/>
      <c r="ET186" s="4"/>
      <c r="EU186" s="13"/>
      <c r="EV186" s="13"/>
      <c r="EW186" s="13"/>
      <c r="EX186" s="13"/>
      <c r="EY186" s="13"/>
      <c r="EZ186" s="13"/>
      <c r="FA186" s="13"/>
      <c r="FB186" s="13"/>
      <c r="FC186" s="13"/>
      <c r="FD186" s="6"/>
    </row>
    <row r="187" spans="1:160">
      <c r="A187" s="166"/>
      <c r="B187" s="29"/>
      <c r="C187" s="29"/>
      <c r="D187" s="29"/>
      <c r="E187" s="29"/>
      <c r="F187" s="29"/>
      <c r="G187" s="29"/>
      <c r="H187" s="29"/>
      <c r="BC187" s="28"/>
      <c r="BD187" s="30"/>
      <c r="BE187" s="30"/>
      <c r="BF187" s="30"/>
      <c r="BG187" s="30"/>
      <c r="BH187" s="30"/>
      <c r="BI187" s="30"/>
      <c r="BJ187" s="30"/>
      <c r="BK187" s="30"/>
      <c r="BL187" s="30"/>
      <c r="BM187" s="31"/>
      <c r="BN187" s="31"/>
      <c r="BO187" s="31"/>
      <c r="BP187" s="31"/>
      <c r="BQ187" s="31"/>
      <c r="BR187" s="31"/>
      <c r="BS187" s="31"/>
      <c r="DK187" s="28"/>
      <c r="DL187" s="30"/>
      <c r="DM187" s="30"/>
      <c r="DN187" s="30"/>
      <c r="DO187" s="30"/>
      <c r="DP187" s="30"/>
      <c r="DQ187" s="30"/>
      <c r="ET187" s="4"/>
      <c r="EU187" s="13"/>
      <c r="EV187" s="13"/>
      <c r="EW187" s="13"/>
      <c r="EX187" s="13"/>
      <c r="EY187" s="13"/>
      <c r="EZ187" s="13"/>
      <c r="FA187" s="13"/>
      <c r="FB187" s="13"/>
      <c r="FC187" s="13"/>
      <c r="FD187" s="6"/>
    </row>
    <row r="188" spans="1:160">
      <c r="A188" s="166"/>
      <c r="B188" s="29"/>
      <c r="C188" s="29"/>
      <c r="D188" s="29"/>
      <c r="E188" s="29"/>
      <c r="F188" s="29"/>
      <c r="G188" s="29"/>
      <c r="H188" s="29"/>
      <c r="BC188" s="28"/>
      <c r="BD188" s="30"/>
      <c r="BE188" s="30"/>
      <c r="BF188" s="30"/>
      <c r="BG188" s="30"/>
      <c r="BH188" s="30"/>
      <c r="BI188" s="30"/>
      <c r="BJ188" s="30"/>
      <c r="BK188" s="30"/>
      <c r="BL188" s="30"/>
      <c r="BM188" s="31"/>
      <c r="BN188" s="31"/>
      <c r="BO188" s="31"/>
      <c r="BP188" s="31"/>
      <c r="BQ188" s="31"/>
      <c r="BR188" s="31"/>
      <c r="BS188" s="31"/>
      <c r="DK188" s="28"/>
      <c r="DL188" s="30"/>
      <c r="DM188" s="30"/>
      <c r="DN188" s="30"/>
      <c r="DO188" s="30"/>
      <c r="DP188" s="30"/>
      <c r="DQ188" s="30"/>
      <c r="ET188" s="4"/>
      <c r="EU188" s="13"/>
      <c r="EV188" s="13"/>
      <c r="EW188" s="13"/>
      <c r="EX188" s="13"/>
      <c r="EY188" s="13"/>
      <c r="EZ188" s="13"/>
      <c r="FA188" s="13"/>
      <c r="FB188" s="13"/>
      <c r="FC188" s="13"/>
      <c r="FD188" s="6"/>
    </row>
    <row r="189" spans="1:160">
      <c r="A189" s="166"/>
      <c r="B189" s="29"/>
      <c r="C189" s="29"/>
      <c r="D189" s="29"/>
      <c r="E189" s="29"/>
      <c r="F189" s="29"/>
      <c r="G189" s="29"/>
      <c r="H189" s="29"/>
      <c r="BC189" s="28"/>
      <c r="BD189" s="30"/>
      <c r="BE189" s="30"/>
      <c r="BF189" s="30"/>
      <c r="BG189" s="30"/>
      <c r="BH189" s="30"/>
      <c r="BI189" s="30"/>
      <c r="BJ189" s="30"/>
      <c r="BK189" s="30"/>
      <c r="BL189" s="30"/>
      <c r="BM189" s="38"/>
      <c r="BN189" s="38"/>
      <c r="BO189" s="38"/>
      <c r="BP189" s="38"/>
      <c r="BQ189" s="38"/>
      <c r="BR189" s="38"/>
      <c r="BS189" s="38"/>
      <c r="DK189" s="28"/>
      <c r="DL189" s="30"/>
      <c r="DM189" s="30"/>
      <c r="DN189" s="30"/>
      <c r="DO189" s="30"/>
      <c r="DP189" s="30"/>
      <c r="DQ189" s="30"/>
      <c r="ET189" s="4"/>
      <c r="EU189" s="13"/>
      <c r="EV189" s="13"/>
      <c r="EW189" s="13"/>
      <c r="EX189" s="13"/>
      <c r="EY189" s="13"/>
      <c r="EZ189" s="13"/>
      <c r="FA189" s="13"/>
      <c r="FB189" s="13"/>
      <c r="FC189" s="13"/>
      <c r="FD189" s="24"/>
    </row>
    <row r="190" spans="1:160">
      <c r="A190" s="166"/>
      <c r="B190" s="29"/>
      <c r="C190" s="29"/>
      <c r="D190" s="29"/>
      <c r="E190" s="29"/>
      <c r="F190" s="29"/>
      <c r="G190" s="29"/>
      <c r="H190" s="29"/>
      <c r="BC190" s="28"/>
      <c r="BD190" s="30"/>
      <c r="BE190" s="30"/>
      <c r="BF190" s="30"/>
      <c r="BG190" s="30"/>
      <c r="BH190" s="30"/>
      <c r="BI190" s="30"/>
      <c r="BJ190" s="30"/>
      <c r="BK190" s="30"/>
      <c r="BL190" s="30"/>
      <c r="BM190" s="31"/>
      <c r="BN190" s="31"/>
      <c r="BO190" s="31"/>
      <c r="BP190" s="31"/>
      <c r="BQ190" s="31"/>
      <c r="BR190" s="31"/>
      <c r="BS190" s="31"/>
      <c r="DK190" s="28"/>
      <c r="DL190" s="30"/>
      <c r="DM190" s="30"/>
      <c r="DN190" s="30"/>
      <c r="DO190" s="30"/>
      <c r="DP190" s="30"/>
      <c r="DQ190" s="30"/>
      <c r="ET190" s="4"/>
      <c r="EU190" s="13"/>
      <c r="EV190" s="13"/>
      <c r="EW190" s="13"/>
      <c r="EX190" s="13"/>
      <c r="EY190" s="13"/>
      <c r="EZ190" s="13"/>
      <c r="FA190" s="13"/>
      <c r="FB190" s="13"/>
      <c r="FC190" s="13"/>
      <c r="FD190" s="6"/>
    </row>
    <row r="191" spans="1:160">
      <c r="A191" s="166"/>
      <c r="B191" s="29"/>
      <c r="C191" s="29"/>
      <c r="D191" s="29"/>
      <c r="E191" s="29"/>
      <c r="F191" s="29"/>
      <c r="G191" s="29"/>
      <c r="H191" s="29"/>
      <c r="BC191" s="28"/>
      <c r="BD191" s="30"/>
      <c r="BE191" s="30"/>
      <c r="BF191" s="30"/>
      <c r="BG191" s="30"/>
      <c r="BH191" s="30"/>
      <c r="BI191" s="30"/>
      <c r="BJ191" s="30"/>
      <c r="BK191" s="30"/>
      <c r="BL191" s="30"/>
      <c r="BM191" s="31"/>
      <c r="BN191" s="31"/>
      <c r="BO191" s="31"/>
      <c r="BP191" s="31"/>
      <c r="BQ191" s="31"/>
      <c r="BR191" s="31"/>
      <c r="BS191" s="31"/>
      <c r="DK191" s="28"/>
      <c r="DL191" s="30"/>
      <c r="DM191" s="30"/>
      <c r="DN191" s="30"/>
      <c r="DO191" s="30"/>
      <c r="DP191" s="30"/>
      <c r="DQ191" s="30"/>
      <c r="ET191" s="4"/>
      <c r="EU191" s="13"/>
      <c r="EV191" s="13"/>
      <c r="EW191" s="13"/>
      <c r="EX191" s="13"/>
      <c r="EY191" s="13"/>
      <c r="EZ191" s="13"/>
      <c r="FA191" s="13"/>
      <c r="FB191" s="13"/>
      <c r="FC191" s="13"/>
      <c r="FD191" s="6"/>
    </row>
    <row r="192" spans="1:160">
      <c r="A192" s="166"/>
      <c r="B192" s="29"/>
      <c r="C192" s="29"/>
      <c r="D192" s="29"/>
      <c r="E192" s="29"/>
      <c r="F192" s="29"/>
      <c r="G192" s="29"/>
      <c r="H192" s="29"/>
      <c r="BC192" s="28"/>
      <c r="BD192" s="30"/>
      <c r="BE192" s="30"/>
      <c r="BF192" s="30"/>
      <c r="BG192" s="30"/>
      <c r="BH192" s="30"/>
      <c r="BI192" s="30"/>
      <c r="BJ192" s="30"/>
      <c r="BK192" s="30"/>
      <c r="BL192" s="30"/>
      <c r="BM192" s="31"/>
      <c r="BN192" s="31"/>
      <c r="BO192" s="31"/>
      <c r="BP192" s="31"/>
      <c r="BQ192" s="31"/>
      <c r="BR192" s="31"/>
      <c r="BS192" s="31"/>
      <c r="DK192" s="28"/>
      <c r="DL192" s="30"/>
      <c r="DM192" s="30"/>
      <c r="DN192" s="30"/>
      <c r="DO192" s="30"/>
      <c r="DP192" s="30"/>
      <c r="DQ192" s="30"/>
      <c r="ET192" s="4"/>
      <c r="EU192" s="13"/>
      <c r="EV192" s="13"/>
      <c r="EW192" s="13"/>
      <c r="EX192" s="13"/>
      <c r="EY192" s="13"/>
      <c r="EZ192" s="13"/>
      <c r="FA192" s="13"/>
      <c r="FB192" s="13"/>
      <c r="FC192" s="13"/>
      <c r="FD192" s="6"/>
    </row>
    <row r="193" spans="1:160">
      <c r="A193" s="166"/>
      <c r="B193" s="29"/>
      <c r="C193" s="29"/>
      <c r="D193" s="29"/>
      <c r="E193" s="29"/>
      <c r="F193" s="29"/>
      <c r="G193" s="29"/>
      <c r="H193" s="29"/>
      <c r="BC193" s="28"/>
      <c r="BD193" s="30"/>
      <c r="BE193" s="30"/>
      <c r="BF193" s="30"/>
      <c r="BG193" s="30"/>
      <c r="BH193" s="30"/>
      <c r="BI193" s="30"/>
      <c r="BJ193" s="30"/>
      <c r="BK193" s="30"/>
      <c r="BL193" s="30"/>
      <c r="BM193" s="31"/>
      <c r="BN193" s="31"/>
      <c r="BO193" s="31"/>
      <c r="BP193" s="31"/>
      <c r="BQ193" s="31"/>
      <c r="BR193" s="31"/>
      <c r="BS193" s="31"/>
      <c r="DK193" s="28"/>
      <c r="DL193" s="30"/>
      <c r="DM193" s="30"/>
      <c r="DN193" s="30"/>
      <c r="DO193" s="30"/>
      <c r="DP193" s="30"/>
      <c r="DQ193" s="30"/>
      <c r="ET193" s="4"/>
      <c r="EU193" s="13"/>
      <c r="EV193" s="13"/>
      <c r="EW193" s="13"/>
      <c r="EX193" s="13"/>
      <c r="EY193" s="13"/>
      <c r="EZ193" s="13"/>
      <c r="FA193" s="13"/>
      <c r="FB193" s="13"/>
      <c r="FC193" s="13"/>
      <c r="FD193" s="6"/>
    </row>
    <row r="194" spans="1:160">
      <c r="A194" s="166"/>
      <c r="B194" s="29"/>
      <c r="C194" s="29"/>
      <c r="D194" s="29"/>
      <c r="E194" s="29"/>
      <c r="F194" s="29"/>
      <c r="G194" s="29"/>
      <c r="H194" s="29"/>
      <c r="BC194" s="28"/>
      <c r="BD194" s="30"/>
      <c r="BE194" s="30"/>
      <c r="BF194" s="30"/>
      <c r="BG194" s="30"/>
      <c r="BH194" s="30"/>
      <c r="BI194" s="30"/>
      <c r="BJ194" s="30"/>
      <c r="BK194" s="30"/>
      <c r="BL194" s="30"/>
      <c r="BM194" s="31"/>
      <c r="BN194" s="31"/>
      <c r="BO194" s="31"/>
      <c r="BP194" s="31"/>
      <c r="BQ194" s="31"/>
      <c r="BR194" s="31"/>
      <c r="BS194" s="31"/>
      <c r="DK194" s="28"/>
      <c r="DL194" s="30"/>
      <c r="DM194" s="30"/>
      <c r="DN194" s="30"/>
      <c r="DO194" s="30"/>
      <c r="DP194" s="30"/>
      <c r="DQ194" s="30"/>
      <c r="ET194" s="4"/>
      <c r="EU194" s="13"/>
      <c r="EV194" s="13"/>
      <c r="EW194" s="13"/>
      <c r="EX194" s="13"/>
      <c r="EY194" s="13"/>
      <c r="EZ194" s="13"/>
      <c r="FA194" s="13"/>
      <c r="FB194" s="13"/>
      <c r="FC194" s="13"/>
      <c r="FD194" s="6"/>
    </row>
    <row r="195" spans="1:160">
      <c r="A195" s="166"/>
      <c r="B195" s="29"/>
      <c r="C195" s="29"/>
      <c r="D195" s="29"/>
      <c r="E195" s="29"/>
      <c r="F195" s="29"/>
      <c r="G195" s="29"/>
      <c r="H195" s="29"/>
      <c r="BC195" s="28"/>
      <c r="BD195" s="30"/>
      <c r="BE195" s="30"/>
      <c r="BF195" s="30"/>
      <c r="BG195" s="30"/>
      <c r="BH195" s="30"/>
      <c r="BI195" s="30"/>
      <c r="BJ195" s="30"/>
      <c r="BK195" s="30"/>
      <c r="BL195" s="30"/>
      <c r="BM195" s="38"/>
      <c r="BN195" s="38"/>
      <c r="BO195" s="38"/>
      <c r="BP195" s="38"/>
      <c r="BQ195" s="38"/>
      <c r="BR195" s="38"/>
      <c r="BS195" s="38"/>
      <c r="DK195" s="28"/>
      <c r="DL195" s="30"/>
      <c r="DM195" s="30"/>
      <c r="DN195" s="30"/>
      <c r="DO195" s="30"/>
      <c r="DP195" s="30"/>
      <c r="DQ195" s="30"/>
      <c r="ET195" s="4"/>
      <c r="EU195" s="13"/>
      <c r="EV195" s="13"/>
      <c r="EW195" s="13"/>
      <c r="EX195" s="13"/>
      <c r="EY195" s="13"/>
      <c r="EZ195" s="13"/>
      <c r="FA195" s="13"/>
      <c r="FB195" s="13"/>
      <c r="FC195" s="13"/>
      <c r="FD195" s="24"/>
    </row>
    <row r="196" spans="1:160">
      <c r="A196" s="166"/>
      <c r="B196" s="29"/>
      <c r="C196" s="29"/>
      <c r="D196" s="29"/>
      <c r="E196" s="29"/>
      <c r="F196" s="29"/>
      <c r="G196" s="29"/>
      <c r="H196" s="29"/>
      <c r="BC196" s="28"/>
      <c r="BD196" s="30"/>
      <c r="BE196" s="30"/>
      <c r="BF196" s="30"/>
      <c r="BG196" s="30"/>
      <c r="BH196" s="30"/>
      <c r="BI196" s="30"/>
      <c r="BJ196" s="30"/>
      <c r="BK196" s="30"/>
      <c r="BL196" s="30"/>
      <c r="BM196" s="31"/>
      <c r="BN196" s="31"/>
      <c r="BO196" s="31"/>
      <c r="BP196" s="31"/>
      <c r="BQ196" s="31"/>
      <c r="BR196" s="31"/>
      <c r="BS196" s="31"/>
      <c r="DK196" s="28"/>
      <c r="DL196" s="30"/>
      <c r="DM196" s="30"/>
      <c r="DN196" s="30"/>
      <c r="DO196" s="30"/>
      <c r="DP196" s="30"/>
      <c r="DQ196" s="30"/>
      <c r="ET196" s="4"/>
      <c r="EU196" s="13"/>
      <c r="EV196" s="13"/>
      <c r="EW196" s="13"/>
      <c r="EX196" s="13"/>
      <c r="EY196" s="13"/>
      <c r="EZ196" s="13"/>
      <c r="FA196" s="13"/>
      <c r="FB196" s="13"/>
      <c r="FC196" s="13"/>
      <c r="FD196" s="6"/>
    </row>
    <row r="197" spans="1:160">
      <c r="A197" s="166"/>
      <c r="B197" s="29"/>
      <c r="C197" s="29"/>
      <c r="D197" s="29"/>
      <c r="E197" s="29"/>
      <c r="F197" s="29"/>
      <c r="G197" s="29"/>
      <c r="H197" s="29"/>
      <c r="BC197" s="28"/>
      <c r="BD197" s="30"/>
      <c r="BE197" s="30"/>
      <c r="BF197" s="30"/>
      <c r="BG197" s="30"/>
      <c r="BH197" s="30"/>
      <c r="BI197" s="30"/>
      <c r="BJ197" s="30"/>
      <c r="BK197" s="30"/>
      <c r="BL197" s="30"/>
      <c r="BM197" s="31"/>
      <c r="BN197" s="31"/>
      <c r="BO197" s="31"/>
      <c r="BP197" s="31"/>
      <c r="BQ197" s="31"/>
      <c r="BR197" s="31"/>
      <c r="BS197" s="31"/>
      <c r="DK197" s="28"/>
      <c r="DL197" s="30"/>
      <c r="DM197" s="30"/>
      <c r="DN197" s="30"/>
      <c r="DO197" s="30"/>
      <c r="DP197" s="30"/>
      <c r="DQ197" s="30"/>
      <c r="ET197" s="4"/>
      <c r="EU197" s="13"/>
      <c r="EV197" s="13"/>
      <c r="EW197" s="13"/>
      <c r="EX197" s="13"/>
      <c r="EY197" s="13"/>
      <c r="EZ197" s="13"/>
      <c r="FA197" s="13"/>
      <c r="FB197" s="13"/>
      <c r="FC197" s="13"/>
      <c r="FD197" s="6"/>
    </row>
    <row r="198" spans="1:160">
      <c r="A198" s="166"/>
      <c r="B198" s="29"/>
      <c r="C198" s="29"/>
      <c r="D198" s="29"/>
      <c r="E198" s="29"/>
      <c r="F198" s="29"/>
      <c r="G198" s="29"/>
      <c r="H198" s="29"/>
      <c r="BC198" s="28"/>
      <c r="BD198" s="30"/>
      <c r="BE198" s="30"/>
      <c r="BF198" s="30"/>
      <c r="BG198" s="30"/>
      <c r="BH198" s="30"/>
      <c r="BI198" s="30"/>
      <c r="BJ198" s="30"/>
      <c r="BK198" s="30"/>
      <c r="BL198" s="30"/>
      <c r="BM198" s="31"/>
      <c r="BN198" s="31"/>
      <c r="BO198" s="31"/>
      <c r="BP198" s="31"/>
      <c r="BQ198" s="31"/>
      <c r="BR198" s="31"/>
      <c r="BS198" s="31"/>
      <c r="DK198" s="28"/>
      <c r="DL198" s="30"/>
      <c r="DM198" s="30"/>
      <c r="DN198" s="30"/>
      <c r="DO198" s="30"/>
      <c r="DP198" s="30"/>
      <c r="DQ198" s="30"/>
      <c r="ET198" s="4"/>
      <c r="EU198" s="13"/>
      <c r="EV198" s="13"/>
      <c r="EW198" s="13"/>
      <c r="EX198" s="13"/>
      <c r="EY198" s="13"/>
      <c r="EZ198" s="13"/>
      <c r="FA198" s="13"/>
      <c r="FB198" s="13"/>
      <c r="FC198" s="13"/>
      <c r="FD198" s="6"/>
    </row>
    <row r="199" spans="1:160">
      <c r="A199" s="166"/>
      <c r="B199" s="29"/>
      <c r="C199" s="29"/>
      <c r="D199" s="29"/>
      <c r="E199" s="29"/>
      <c r="F199" s="29"/>
      <c r="G199" s="29"/>
      <c r="H199" s="29"/>
      <c r="BC199" s="28"/>
      <c r="BD199" s="30"/>
      <c r="BE199" s="30"/>
      <c r="BF199" s="30"/>
      <c r="BG199" s="30"/>
      <c r="BH199" s="30"/>
      <c r="BI199" s="30"/>
      <c r="BJ199" s="30"/>
      <c r="BK199" s="30"/>
      <c r="BL199" s="30"/>
      <c r="BM199" s="31"/>
      <c r="BN199" s="31"/>
      <c r="BO199" s="31"/>
      <c r="BP199" s="31"/>
      <c r="BQ199" s="31"/>
      <c r="BR199" s="31"/>
      <c r="BS199" s="31"/>
      <c r="DK199" s="28"/>
      <c r="DL199" s="30"/>
      <c r="DM199" s="30"/>
      <c r="DN199" s="30"/>
      <c r="DO199" s="30"/>
      <c r="DP199" s="30"/>
      <c r="DQ199" s="30"/>
      <c r="ET199" s="4"/>
      <c r="EU199" s="13"/>
      <c r="EV199" s="13"/>
      <c r="EW199" s="13"/>
      <c r="EX199" s="13"/>
      <c r="EY199" s="13"/>
      <c r="EZ199" s="13"/>
      <c r="FA199" s="13"/>
      <c r="FB199" s="13"/>
      <c r="FC199" s="13"/>
      <c r="FD199" s="6"/>
    </row>
    <row r="200" spans="1:160">
      <c r="A200" s="166"/>
      <c r="B200" s="29"/>
      <c r="C200" s="29"/>
      <c r="D200" s="29"/>
      <c r="E200" s="29"/>
      <c r="F200" s="29"/>
      <c r="G200" s="29"/>
      <c r="H200" s="29"/>
      <c r="BC200" s="28"/>
      <c r="BD200" s="30"/>
      <c r="BE200" s="30"/>
      <c r="BF200" s="30"/>
      <c r="BG200" s="30"/>
      <c r="BH200" s="30"/>
      <c r="BI200" s="30"/>
      <c r="BJ200" s="30"/>
      <c r="BK200" s="30"/>
      <c r="BL200" s="30"/>
      <c r="BM200" s="31"/>
      <c r="BN200" s="31"/>
      <c r="BO200" s="31"/>
      <c r="BP200" s="31"/>
      <c r="BQ200" s="31"/>
      <c r="BR200" s="31"/>
      <c r="BS200" s="31"/>
      <c r="DK200" s="28"/>
      <c r="DL200" s="30"/>
      <c r="DM200" s="30"/>
      <c r="DN200" s="30"/>
      <c r="DO200" s="30"/>
      <c r="DP200" s="30"/>
      <c r="DQ200" s="30"/>
      <c r="ET200" s="4"/>
      <c r="EU200" s="13"/>
      <c r="EV200" s="13"/>
      <c r="EW200" s="13"/>
      <c r="EX200" s="13"/>
      <c r="EY200" s="13"/>
      <c r="EZ200" s="13"/>
      <c r="FA200" s="13"/>
      <c r="FB200" s="13"/>
      <c r="FC200" s="13"/>
      <c r="FD200" s="6"/>
    </row>
    <row r="201" spans="1:160">
      <c r="A201" s="166"/>
      <c r="B201" s="29"/>
      <c r="C201" s="29"/>
      <c r="D201" s="29"/>
      <c r="E201" s="29"/>
      <c r="F201" s="29"/>
      <c r="G201" s="29"/>
      <c r="H201" s="29"/>
      <c r="BC201" s="28"/>
      <c r="BD201" s="30"/>
      <c r="BE201" s="30"/>
      <c r="BF201" s="30"/>
      <c r="BG201" s="30"/>
      <c r="BH201" s="30"/>
      <c r="BI201" s="30"/>
      <c r="BJ201" s="30"/>
      <c r="BK201" s="30"/>
      <c r="BL201" s="30"/>
      <c r="BM201" s="31"/>
      <c r="BN201" s="31"/>
      <c r="BO201" s="31"/>
      <c r="BP201" s="31"/>
      <c r="BQ201" s="31"/>
      <c r="BR201" s="31"/>
      <c r="BS201" s="31"/>
      <c r="DK201" s="28"/>
      <c r="DL201" s="30"/>
      <c r="DM201" s="30"/>
      <c r="DN201" s="30"/>
      <c r="DO201" s="30"/>
      <c r="DP201" s="30"/>
      <c r="DQ201" s="30"/>
      <c r="ET201" s="4"/>
      <c r="EU201" s="13"/>
      <c r="EV201" s="13"/>
      <c r="EW201" s="13"/>
      <c r="EX201" s="13"/>
      <c r="EY201" s="13"/>
      <c r="EZ201" s="13"/>
      <c r="FA201" s="13"/>
      <c r="FB201" s="13"/>
      <c r="FC201" s="13"/>
      <c r="FD201" s="6"/>
    </row>
    <row r="202" spans="1:160">
      <c r="A202" s="166"/>
      <c r="B202" s="29"/>
      <c r="C202" s="29"/>
      <c r="D202" s="29"/>
      <c r="E202" s="29"/>
      <c r="F202" s="29"/>
      <c r="G202" s="29"/>
      <c r="H202" s="29"/>
      <c r="BC202" s="28"/>
      <c r="BD202" s="30"/>
      <c r="BE202" s="30"/>
      <c r="BF202" s="30"/>
      <c r="BG202" s="30"/>
      <c r="BH202" s="30"/>
      <c r="BI202" s="30"/>
      <c r="BJ202" s="30"/>
      <c r="BK202" s="30"/>
      <c r="BL202" s="30"/>
      <c r="BM202" s="31"/>
      <c r="BN202" s="31"/>
      <c r="BO202" s="31"/>
      <c r="BP202" s="31"/>
      <c r="BQ202" s="31"/>
      <c r="BR202" s="31"/>
      <c r="BS202" s="31"/>
      <c r="DK202" s="28"/>
      <c r="DL202" s="30"/>
      <c r="DM202" s="30"/>
      <c r="DN202" s="30"/>
      <c r="DO202" s="30"/>
      <c r="DP202" s="30"/>
      <c r="DQ202" s="30"/>
      <c r="ET202" s="4"/>
      <c r="EU202" s="13"/>
      <c r="EV202" s="13"/>
      <c r="EW202" s="13"/>
      <c r="EX202" s="13"/>
      <c r="EY202" s="13"/>
      <c r="EZ202" s="13"/>
      <c r="FA202" s="13"/>
      <c r="FB202" s="13"/>
      <c r="FC202" s="13"/>
      <c r="FD202" s="6"/>
    </row>
    <row r="203" spans="1:160">
      <c r="A203" s="166"/>
      <c r="B203" s="29"/>
      <c r="C203" s="29"/>
      <c r="D203" s="29"/>
      <c r="E203" s="29"/>
      <c r="F203" s="29"/>
      <c r="G203" s="29"/>
      <c r="H203" s="29"/>
    </row>
    <row r="204" spans="1:160">
      <c r="A204" s="166"/>
      <c r="B204" s="29"/>
      <c r="C204" s="29"/>
      <c r="D204" s="29"/>
      <c r="E204" s="29"/>
      <c r="F204" s="29"/>
      <c r="G204" s="29"/>
      <c r="H204" s="29"/>
    </row>
    <row r="205" spans="1:160">
      <c r="A205" s="166"/>
      <c r="B205" s="29"/>
      <c r="C205" s="29"/>
      <c r="D205" s="29"/>
      <c r="E205" s="29"/>
      <c r="F205" s="29"/>
      <c r="G205" s="29"/>
      <c r="H205" s="29"/>
    </row>
    <row r="206" spans="1:160">
      <c r="A206" s="166"/>
      <c r="B206" s="29"/>
      <c r="C206" s="29"/>
      <c r="D206" s="29"/>
      <c r="E206" s="29"/>
      <c r="F206" s="29"/>
      <c r="G206" s="29"/>
      <c r="H206" s="29"/>
    </row>
    <row r="207" spans="1:160">
      <c r="A207" s="166"/>
      <c r="B207" s="29"/>
      <c r="C207" s="29"/>
      <c r="D207" s="29"/>
      <c r="E207" s="29"/>
      <c r="F207" s="29"/>
      <c r="G207" s="29"/>
      <c r="H207" s="29"/>
    </row>
    <row r="208" spans="1:160">
      <c r="A208" s="166"/>
      <c r="B208" s="29"/>
      <c r="C208" s="29"/>
      <c r="D208" s="29"/>
      <c r="E208" s="29"/>
      <c r="F208" s="29"/>
      <c r="G208" s="29"/>
      <c r="H208" s="29"/>
    </row>
    <row r="209" spans="1:8">
      <c r="A209" s="166"/>
      <c r="B209" s="29"/>
      <c r="C209" s="29"/>
      <c r="D209" s="29"/>
      <c r="E209" s="29"/>
      <c r="F209" s="29"/>
      <c r="G209" s="29"/>
      <c r="H209" s="29"/>
    </row>
    <row r="210" spans="1:8">
      <c r="A210" s="166"/>
      <c r="B210" s="29"/>
      <c r="C210" s="29"/>
      <c r="D210" s="29"/>
      <c r="E210" s="29"/>
      <c r="F210" s="29"/>
      <c r="G210" s="29"/>
      <c r="H210" s="29"/>
    </row>
    <row r="211" spans="1:8">
      <c r="A211" s="166"/>
      <c r="B211" s="29"/>
      <c r="C211" s="29"/>
      <c r="D211" s="29"/>
      <c r="E211" s="29"/>
      <c r="F211" s="29"/>
      <c r="G211" s="29"/>
      <c r="H211" s="29"/>
    </row>
    <row r="212" spans="1:8">
      <c r="A212" s="166"/>
      <c r="B212" s="29"/>
      <c r="C212" s="29"/>
      <c r="D212" s="29"/>
      <c r="E212" s="29"/>
      <c r="F212" s="29"/>
      <c r="G212" s="29"/>
      <c r="H212" s="29"/>
    </row>
    <row r="213" spans="1:8">
      <c r="A213" s="166"/>
      <c r="B213" s="29"/>
      <c r="C213" s="29"/>
      <c r="D213" s="29"/>
      <c r="E213" s="29"/>
      <c r="F213" s="29"/>
      <c r="G213" s="29"/>
      <c r="H213" s="29"/>
    </row>
    <row r="214" spans="1:8">
      <c r="A214" s="166"/>
      <c r="B214" s="29"/>
      <c r="C214" s="29"/>
      <c r="D214" s="29"/>
      <c r="E214" s="29"/>
      <c r="F214" s="29"/>
      <c r="G214" s="29"/>
      <c r="H214" s="29"/>
    </row>
    <row r="215" spans="1:8">
      <c r="A215" s="166"/>
      <c r="B215" s="29"/>
      <c r="C215" s="29"/>
      <c r="D215" s="29"/>
      <c r="E215" s="29"/>
      <c r="F215" s="29"/>
      <c r="G215" s="29"/>
      <c r="H215" s="29"/>
    </row>
    <row r="216" spans="1:8">
      <c r="A216" s="166"/>
      <c r="B216" s="29"/>
      <c r="C216" s="29"/>
      <c r="D216" s="29"/>
      <c r="E216" s="29"/>
      <c r="F216" s="29"/>
      <c r="G216" s="29"/>
      <c r="H216" s="29"/>
    </row>
    <row r="217" spans="1:8">
      <c r="A217" s="166"/>
      <c r="B217" s="29"/>
      <c r="C217" s="29"/>
      <c r="D217" s="29"/>
      <c r="E217" s="29"/>
      <c r="F217" s="29"/>
      <c r="G217" s="29"/>
      <c r="H217" s="29"/>
    </row>
    <row r="218" spans="1:8">
      <c r="A218" s="166"/>
      <c r="B218" s="29"/>
      <c r="C218" s="29"/>
      <c r="D218" s="29"/>
      <c r="E218" s="29"/>
      <c r="F218" s="29"/>
      <c r="G218" s="29"/>
      <c r="H218" s="29"/>
    </row>
    <row r="219" spans="1:8">
      <c r="A219" s="166"/>
      <c r="B219" s="29"/>
      <c r="C219" s="29"/>
      <c r="D219" s="29"/>
      <c r="E219" s="29"/>
      <c r="F219" s="29"/>
      <c r="G219" s="29"/>
      <c r="H219" s="29"/>
    </row>
    <row r="220" spans="1:8">
      <c r="A220" s="166"/>
      <c r="B220" s="29"/>
      <c r="C220" s="29"/>
      <c r="D220" s="29"/>
      <c r="E220" s="29"/>
      <c r="F220" s="29"/>
      <c r="G220" s="29"/>
      <c r="H220" s="29"/>
    </row>
    <row r="221" spans="1:8">
      <c r="A221" s="166"/>
      <c r="B221" s="29"/>
      <c r="C221" s="29"/>
      <c r="D221" s="29"/>
      <c r="E221" s="29"/>
      <c r="F221" s="29"/>
      <c r="G221" s="29"/>
      <c r="H221" s="29"/>
    </row>
    <row r="222" spans="1:8">
      <c r="A222" s="166"/>
      <c r="B222" s="29"/>
      <c r="C222" s="29"/>
      <c r="D222" s="29"/>
      <c r="E222" s="29"/>
      <c r="F222" s="29"/>
      <c r="G222" s="29"/>
      <c r="H222" s="29"/>
    </row>
    <row r="223" spans="1:8">
      <c r="A223" s="166"/>
      <c r="B223" s="29"/>
      <c r="C223" s="29"/>
      <c r="D223" s="29"/>
      <c r="E223" s="29"/>
      <c r="F223" s="29"/>
      <c r="G223" s="29"/>
      <c r="H223" s="29"/>
    </row>
    <row r="224" spans="1:8">
      <c r="A224" s="166"/>
      <c r="B224" s="29"/>
      <c r="C224" s="29"/>
      <c r="D224" s="29"/>
      <c r="E224" s="29"/>
      <c r="F224" s="29"/>
      <c r="G224" s="29"/>
      <c r="H224" s="29"/>
    </row>
    <row r="225" spans="1:9">
      <c r="A225" s="165"/>
      <c r="B225" s="58"/>
      <c r="C225" s="33"/>
      <c r="D225" s="33"/>
      <c r="E225" s="33"/>
      <c r="F225" s="33"/>
      <c r="G225" s="33"/>
      <c r="H225" s="33"/>
      <c r="I225" s="33"/>
    </row>
    <row r="226" spans="1:9">
      <c r="A226" s="165"/>
      <c r="B226" s="58"/>
      <c r="C226" s="33"/>
      <c r="D226" s="33"/>
      <c r="E226" s="33"/>
      <c r="F226" s="33"/>
      <c r="G226" s="33"/>
      <c r="H226" s="33"/>
      <c r="I226" s="33"/>
    </row>
    <row r="227" spans="1:9">
      <c r="A227" s="165"/>
      <c r="B227" s="58"/>
      <c r="C227" s="33"/>
      <c r="D227" s="33"/>
      <c r="E227" s="33"/>
      <c r="F227" s="33"/>
      <c r="G227" s="33"/>
      <c r="H227" s="33"/>
      <c r="I227" s="33"/>
    </row>
    <row r="228" spans="1:9">
      <c r="A228" s="165"/>
      <c r="B228" s="58"/>
      <c r="C228" s="33"/>
      <c r="D228" s="33"/>
      <c r="E228" s="33"/>
      <c r="F228" s="33"/>
      <c r="G228" s="33"/>
      <c r="H228" s="33"/>
      <c r="I228" s="33"/>
    </row>
    <row r="229" spans="1:9">
      <c r="A229" s="165"/>
      <c r="B229" s="58"/>
      <c r="C229" s="33"/>
      <c r="D229" s="33"/>
      <c r="E229" s="33"/>
      <c r="F229" s="33"/>
      <c r="G229" s="33"/>
      <c r="H229" s="33"/>
      <c r="I229" s="33"/>
    </row>
    <row r="230" spans="1:9">
      <c r="A230" s="165"/>
      <c r="B230" s="58"/>
      <c r="C230" s="33"/>
      <c r="D230" s="33"/>
      <c r="E230" s="33"/>
      <c r="F230" s="33"/>
      <c r="G230" s="33"/>
      <c r="H230" s="33"/>
      <c r="I230" s="33"/>
    </row>
    <row r="231" spans="1:9">
      <c r="A231" s="165"/>
      <c r="B231" s="58"/>
      <c r="C231" s="33"/>
      <c r="D231" s="33"/>
      <c r="E231" s="33"/>
      <c r="F231" s="33"/>
      <c r="G231" s="33"/>
      <c r="H231" s="33"/>
      <c r="I231" s="33"/>
    </row>
    <row r="232" spans="1:9">
      <c r="A232" s="165"/>
      <c r="B232" s="58"/>
      <c r="C232" s="33"/>
      <c r="D232" s="33"/>
      <c r="E232" s="33"/>
      <c r="F232" s="33"/>
      <c r="G232" s="33"/>
      <c r="H232" s="33"/>
      <c r="I232" s="33"/>
    </row>
    <row r="233" spans="1:9">
      <c r="A233" s="165"/>
      <c r="B233" s="58"/>
      <c r="C233" s="33"/>
      <c r="D233" s="33"/>
      <c r="E233" s="33"/>
      <c r="F233" s="33"/>
      <c r="G233" s="33"/>
      <c r="H233" s="33"/>
      <c r="I233" s="33"/>
    </row>
    <row r="234" spans="1:9">
      <c r="A234" s="165"/>
      <c r="B234" s="58"/>
      <c r="C234" s="33"/>
      <c r="D234" s="33"/>
      <c r="E234" s="33"/>
      <c r="F234" s="33"/>
      <c r="G234" s="33"/>
      <c r="H234" s="33"/>
      <c r="I234" s="33"/>
    </row>
    <row r="235" spans="1:9">
      <c r="A235" s="165"/>
      <c r="B235" s="58"/>
      <c r="C235" s="33"/>
      <c r="D235" s="33"/>
      <c r="E235" s="33"/>
      <c r="F235" s="33"/>
      <c r="G235" s="33"/>
      <c r="H235" s="33"/>
      <c r="I235" s="33"/>
    </row>
    <row r="236" spans="1:9">
      <c r="A236" s="165"/>
      <c r="B236" s="58"/>
      <c r="C236" s="33"/>
      <c r="D236" s="33"/>
      <c r="E236" s="33"/>
      <c r="F236" s="33"/>
      <c r="G236" s="33"/>
      <c r="H236" s="33"/>
      <c r="I236" s="33"/>
    </row>
    <row r="237" spans="1:9">
      <c r="A237" s="165"/>
      <c r="B237" s="58"/>
      <c r="C237" s="33"/>
      <c r="D237" s="33"/>
      <c r="E237" s="33"/>
      <c r="F237" s="33"/>
      <c r="G237" s="33"/>
      <c r="H237" s="33"/>
      <c r="I237" s="33"/>
    </row>
    <row r="238" spans="1:9">
      <c r="A238" s="165"/>
      <c r="B238" s="58"/>
      <c r="C238" s="33"/>
      <c r="D238" s="33"/>
      <c r="E238" s="33"/>
      <c r="F238" s="33"/>
      <c r="G238" s="33"/>
      <c r="H238" s="33"/>
      <c r="I238" s="33"/>
    </row>
    <row r="239" spans="1:9">
      <c r="A239" s="165"/>
      <c r="B239" s="58"/>
      <c r="C239" s="33"/>
      <c r="D239" s="33"/>
      <c r="E239" s="33"/>
      <c r="F239" s="33"/>
      <c r="G239" s="33"/>
      <c r="H239" s="33"/>
      <c r="I239" s="33"/>
    </row>
    <row r="240" spans="1:9">
      <c r="A240" s="165"/>
      <c r="B240" s="33"/>
      <c r="C240" s="33"/>
      <c r="D240" s="33"/>
      <c r="E240" s="33"/>
      <c r="F240" s="33"/>
      <c r="G240" s="33"/>
      <c r="H240" s="33"/>
      <c r="I240" s="33"/>
    </row>
    <row r="241" spans="1:9">
      <c r="A241" s="165"/>
      <c r="B241" s="33"/>
      <c r="C241" s="33"/>
      <c r="D241" s="33"/>
      <c r="E241" s="33"/>
      <c r="F241" s="33"/>
      <c r="G241" s="33"/>
      <c r="H241" s="33"/>
      <c r="I241" s="33"/>
    </row>
    <row r="242" spans="1:9">
      <c r="A242" s="165"/>
      <c r="B242" s="33"/>
      <c r="C242" s="33"/>
      <c r="D242" s="33"/>
      <c r="E242" s="33"/>
      <c r="F242" s="33"/>
      <c r="G242" s="33"/>
      <c r="H242" s="33"/>
      <c r="I242" s="33"/>
    </row>
    <row r="243" spans="1:9">
      <c r="A243" s="165"/>
      <c r="B243" s="33"/>
      <c r="C243" s="33"/>
      <c r="D243" s="33"/>
      <c r="E243" s="33"/>
      <c r="F243" s="33"/>
      <c r="G243" s="33"/>
      <c r="H243" s="33"/>
      <c r="I243" s="33"/>
    </row>
    <row r="244" spans="1:9">
      <c r="A244" s="165"/>
      <c r="B244" s="58"/>
      <c r="C244" s="33"/>
      <c r="D244" s="33"/>
      <c r="E244" s="33"/>
      <c r="F244" s="33"/>
      <c r="G244" s="33"/>
      <c r="H244" s="33"/>
      <c r="I244" s="33"/>
    </row>
    <row r="245" spans="1:9">
      <c r="A245" s="165"/>
      <c r="B245" s="33"/>
      <c r="C245" s="33"/>
      <c r="D245" s="33"/>
      <c r="E245" s="33"/>
      <c r="F245" s="33"/>
      <c r="G245" s="33"/>
      <c r="H245" s="33"/>
      <c r="I245" s="33"/>
    </row>
    <row r="246" spans="1:9">
      <c r="A246" s="165"/>
      <c r="B246" s="33"/>
      <c r="C246" s="33"/>
      <c r="D246" s="33"/>
      <c r="E246" s="33"/>
      <c r="F246" s="33"/>
      <c r="G246" s="33"/>
      <c r="H246" s="33"/>
      <c r="I246" s="33"/>
    </row>
    <row r="247" spans="1:9">
      <c r="A247" s="165"/>
      <c r="B247" s="33"/>
      <c r="C247" s="33"/>
      <c r="D247" s="33"/>
      <c r="E247" s="33"/>
      <c r="F247" s="33"/>
      <c r="G247" s="33"/>
      <c r="H247" s="33"/>
      <c r="I247" s="33"/>
    </row>
    <row r="248" spans="1:9">
      <c r="A248" s="165"/>
      <c r="B248" s="58"/>
      <c r="C248" s="33"/>
      <c r="D248" s="33"/>
      <c r="E248" s="33"/>
      <c r="F248" s="33"/>
      <c r="G248" s="33"/>
      <c r="H248" s="33"/>
      <c r="I248" s="33"/>
    </row>
    <row r="249" spans="1:9">
      <c r="A249" s="165"/>
      <c r="B249" s="58"/>
      <c r="C249" s="33"/>
      <c r="D249" s="33"/>
      <c r="E249" s="33"/>
      <c r="F249" s="33"/>
      <c r="G249" s="33"/>
      <c r="H249" s="33"/>
      <c r="I249" s="33"/>
    </row>
    <row r="250" spans="1:9">
      <c r="A250" s="165"/>
      <c r="B250" s="58"/>
      <c r="C250" s="33"/>
      <c r="D250" s="33"/>
      <c r="E250" s="33"/>
      <c r="F250" s="33"/>
      <c r="G250" s="33"/>
      <c r="H250" s="33"/>
      <c r="I250" s="33"/>
    </row>
    <row r="251" spans="1:9">
      <c r="A251" s="165"/>
      <c r="B251" s="33"/>
      <c r="C251" s="33"/>
      <c r="D251" s="33"/>
      <c r="E251" s="33"/>
      <c r="F251" s="33"/>
      <c r="G251" s="33"/>
      <c r="H251" s="33"/>
      <c r="I251" s="33"/>
    </row>
    <row r="252" spans="1:9">
      <c r="A252" s="165"/>
      <c r="B252" s="33"/>
      <c r="C252" s="33"/>
      <c r="D252" s="33"/>
      <c r="E252" s="33"/>
      <c r="F252" s="33"/>
      <c r="G252" s="33"/>
      <c r="H252" s="33"/>
      <c r="I252" s="33"/>
    </row>
    <row r="253" spans="1:9">
      <c r="A253" s="165"/>
      <c r="B253" s="33"/>
      <c r="C253" s="33"/>
      <c r="D253" s="33"/>
      <c r="E253" s="33"/>
      <c r="F253" s="33"/>
      <c r="G253" s="33"/>
      <c r="H253" s="33"/>
      <c r="I253" s="33"/>
    </row>
    <row r="254" spans="1:9">
      <c r="A254" s="165"/>
      <c r="B254" s="33"/>
      <c r="C254" s="33"/>
      <c r="D254" s="33"/>
      <c r="E254" s="33"/>
      <c r="F254" s="33"/>
      <c r="G254" s="33"/>
      <c r="H254" s="33"/>
      <c r="I254" s="33"/>
    </row>
    <row r="255" spans="1:9">
      <c r="A255" s="165"/>
      <c r="B255" s="33"/>
      <c r="C255" s="33"/>
      <c r="D255" s="33"/>
      <c r="E255" s="33"/>
      <c r="F255" s="33"/>
      <c r="G255" s="33"/>
      <c r="H255" s="33"/>
      <c r="I255" s="33"/>
    </row>
    <row r="256" spans="1:9">
      <c r="A256" s="165"/>
      <c r="B256" s="33"/>
      <c r="C256" s="33"/>
      <c r="D256" s="33"/>
      <c r="E256" s="33"/>
      <c r="F256" s="33"/>
      <c r="G256" s="33"/>
      <c r="H256" s="33"/>
      <c r="I256" s="33"/>
    </row>
    <row r="257" spans="1:137">
      <c r="A257" s="165"/>
      <c r="B257" s="33"/>
      <c r="C257" s="33"/>
      <c r="D257" s="33"/>
      <c r="E257" s="33"/>
      <c r="F257" s="33"/>
      <c r="G257" s="33"/>
      <c r="H257" s="33"/>
      <c r="I257" s="33"/>
    </row>
    <row r="258" spans="1:137">
      <c r="A258" s="165"/>
      <c r="B258" s="33"/>
      <c r="C258" s="33"/>
      <c r="D258" s="33"/>
      <c r="E258" s="33"/>
      <c r="F258" s="33"/>
      <c r="G258" s="33"/>
      <c r="H258" s="33"/>
      <c r="I258" s="33"/>
    </row>
    <row r="259" spans="1:137">
      <c r="A259" s="166"/>
      <c r="B259" s="29"/>
      <c r="C259" s="29"/>
      <c r="D259" s="29"/>
      <c r="E259" s="29"/>
      <c r="F259" s="29"/>
      <c r="G259" s="29"/>
      <c r="H259" s="29"/>
    </row>
    <row r="260" spans="1:137" s="29" customFormat="1">
      <c r="A260" s="166"/>
      <c r="CH260" s="28"/>
      <c r="EG260" s="9"/>
    </row>
    <row r="261" spans="1:137" s="29" customFormat="1">
      <c r="A261" s="166"/>
      <c r="CH261" s="28"/>
      <c r="EG261" s="9"/>
    </row>
    <row r="262" spans="1:137" s="29" customFormat="1">
      <c r="A262" s="166"/>
      <c r="CH262" s="28"/>
      <c r="EG262" s="9"/>
    </row>
    <row r="263" spans="1:137" s="29" customFormat="1">
      <c r="A263" s="166"/>
      <c r="CH263" s="28"/>
      <c r="EG263" s="9"/>
    </row>
    <row r="264" spans="1:137" s="29" customFormat="1">
      <c r="A264" s="166"/>
      <c r="CH264" s="28"/>
      <c r="EG264" s="9"/>
    </row>
    <row r="265" spans="1:137" s="29" customFormat="1">
      <c r="A265" s="166"/>
      <c r="CH265" s="28"/>
      <c r="EG265" s="9"/>
    </row>
    <row r="266" spans="1:137" s="29" customFormat="1">
      <c r="A266" s="166"/>
      <c r="CH266" s="28"/>
      <c r="EG266" s="9"/>
    </row>
    <row r="267" spans="1:137" s="29" customFormat="1">
      <c r="A267" s="166"/>
      <c r="CH267" s="28"/>
      <c r="EG267" s="9"/>
    </row>
    <row r="268" spans="1:137" s="29" customFormat="1">
      <c r="A268" s="166"/>
      <c r="CH268" s="28"/>
      <c r="EG268" s="9"/>
    </row>
    <row r="269" spans="1:137" s="29" customFormat="1">
      <c r="A269" s="166"/>
      <c r="CH269" s="28"/>
      <c r="EG269" s="9"/>
    </row>
    <row r="270" spans="1:137" s="29" customFormat="1">
      <c r="A270" s="166"/>
      <c r="CH270" s="28"/>
      <c r="EG270" s="9"/>
    </row>
    <row r="271" spans="1:137" s="29" customFormat="1">
      <c r="A271" s="166"/>
      <c r="CH271" s="28"/>
      <c r="EG271" s="9"/>
    </row>
    <row r="272" spans="1:137" s="29" customFormat="1">
      <c r="A272" s="166"/>
      <c r="CH272" s="28"/>
      <c r="EG272" s="9"/>
    </row>
    <row r="273" spans="1:137" s="29" customFormat="1">
      <c r="A273" s="166"/>
      <c r="CH273" s="28"/>
      <c r="EG273" s="9"/>
    </row>
    <row r="274" spans="1:137" s="29" customFormat="1">
      <c r="A274" s="166"/>
      <c r="CH274" s="28"/>
      <c r="EG274" s="9"/>
    </row>
    <row r="275" spans="1:137" s="29" customFormat="1">
      <c r="A275" s="166"/>
      <c r="CH275" s="28"/>
      <c r="EG275" s="9"/>
    </row>
    <row r="276" spans="1:137" s="29" customFormat="1">
      <c r="A276" s="166"/>
      <c r="CH276" s="28"/>
      <c r="EG276" s="9"/>
    </row>
    <row r="277" spans="1:137" s="29" customFormat="1">
      <c r="A277" s="166"/>
      <c r="CH277" s="28"/>
      <c r="EG277" s="9"/>
    </row>
    <row r="278" spans="1:137" s="29" customFormat="1">
      <c r="A278" s="166"/>
      <c r="CH278" s="28"/>
      <c r="EG278" s="9"/>
    </row>
    <row r="279" spans="1:137" s="29" customFormat="1">
      <c r="A279" s="166"/>
      <c r="CH279" s="28"/>
      <c r="EG279" s="9"/>
    </row>
    <row r="280" spans="1:137" s="29" customFormat="1">
      <c r="A280" s="166"/>
      <c r="CH280" s="28"/>
      <c r="EG280" s="9"/>
    </row>
    <row r="281" spans="1:137" s="29" customFormat="1">
      <c r="A281" s="166"/>
      <c r="CH281" s="28"/>
      <c r="EG281" s="9"/>
    </row>
    <row r="282" spans="1:137" s="29" customFormat="1">
      <c r="A282" s="166"/>
      <c r="CH282" s="28"/>
      <c r="EG282" s="9"/>
    </row>
    <row r="283" spans="1:137" s="29" customFormat="1">
      <c r="A283" s="166"/>
      <c r="CH283" s="28"/>
      <c r="EG283" s="9"/>
    </row>
    <row r="284" spans="1:137" s="29" customFormat="1">
      <c r="A284" s="166"/>
      <c r="CH284" s="28"/>
      <c r="EG284" s="9"/>
    </row>
    <row r="285" spans="1:137" s="29" customFormat="1">
      <c r="A285" s="166"/>
      <c r="CH285" s="28"/>
      <c r="EG285" s="9"/>
    </row>
    <row r="286" spans="1:137" s="29" customFormat="1">
      <c r="A286" s="166"/>
      <c r="CH286" s="28"/>
      <c r="EG286" s="9"/>
    </row>
    <row r="287" spans="1:137" s="29" customFormat="1">
      <c r="A287" s="166"/>
      <c r="CH287" s="28"/>
      <c r="EG287" s="9"/>
    </row>
    <row r="288" spans="1:137" s="29" customFormat="1">
      <c r="A288" s="166"/>
      <c r="CH288" s="28"/>
      <c r="EG288" s="9"/>
    </row>
    <row r="289" spans="1:137" s="29" customFormat="1">
      <c r="A289" s="166"/>
      <c r="CH289" s="28"/>
      <c r="EG289" s="9"/>
    </row>
    <row r="290" spans="1:137" s="29" customFormat="1">
      <c r="A290" s="166"/>
      <c r="CH290" s="28"/>
      <c r="EG290" s="9"/>
    </row>
    <row r="291" spans="1:137" s="29" customFormat="1">
      <c r="A291" s="166"/>
      <c r="CH291" s="28"/>
      <c r="EG291" s="9"/>
    </row>
    <row r="292" spans="1:137" s="29" customFormat="1">
      <c r="A292" s="166"/>
      <c r="CH292" s="28"/>
      <c r="EG292" s="9"/>
    </row>
    <row r="293" spans="1:137" s="29" customFormat="1">
      <c r="A293" s="166"/>
      <c r="CH293" s="28"/>
      <c r="EG293" s="9"/>
    </row>
    <row r="294" spans="1:137" s="29" customFormat="1">
      <c r="A294" s="166"/>
      <c r="CH294" s="28"/>
      <c r="EG294" s="9"/>
    </row>
    <row r="295" spans="1:137" s="29" customFormat="1">
      <c r="A295" s="166"/>
      <c r="CH295" s="28"/>
      <c r="EG295" s="9"/>
    </row>
    <row r="296" spans="1:137" s="29" customFormat="1">
      <c r="A296" s="166"/>
      <c r="CH296" s="28"/>
      <c r="EG296" s="9"/>
    </row>
    <row r="297" spans="1:137" s="29" customFormat="1">
      <c r="A297" s="166"/>
      <c r="CH297" s="28"/>
      <c r="EG297" s="9"/>
    </row>
    <row r="298" spans="1:137" s="29" customFormat="1">
      <c r="A298" s="166"/>
      <c r="CH298" s="28"/>
      <c r="EG298" s="9"/>
    </row>
    <row r="299" spans="1:137" s="29" customFormat="1">
      <c r="A299" s="166"/>
      <c r="CH299" s="28"/>
      <c r="EG299" s="9"/>
    </row>
    <row r="300" spans="1:137" s="29" customFormat="1">
      <c r="A300" s="166"/>
      <c r="CH300" s="28"/>
      <c r="EG300" s="9"/>
    </row>
    <row r="301" spans="1:137" s="29" customFormat="1">
      <c r="A301" s="166"/>
      <c r="CH301" s="28"/>
      <c r="EG301" s="9"/>
    </row>
    <row r="302" spans="1:137" s="29" customFormat="1">
      <c r="A302" s="166"/>
      <c r="CH302" s="28"/>
      <c r="EG302" s="9"/>
    </row>
    <row r="303" spans="1:137" s="29" customFormat="1">
      <c r="A303" s="166"/>
      <c r="CH303" s="28"/>
      <c r="EG303" s="9"/>
    </row>
    <row r="304" spans="1:137" s="29" customFormat="1">
      <c r="A304" s="166"/>
      <c r="CH304" s="28"/>
      <c r="EG304" s="9"/>
    </row>
    <row r="305" spans="1:137" s="29" customFormat="1">
      <c r="A305" s="166"/>
      <c r="CH305" s="28"/>
      <c r="EG305" s="9"/>
    </row>
    <row r="306" spans="1:137" s="29" customFormat="1">
      <c r="A306" s="166"/>
      <c r="CH306" s="28"/>
      <c r="EG306" s="9"/>
    </row>
    <row r="307" spans="1:137" s="29" customFormat="1">
      <c r="A307" s="166"/>
      <c r="CH307" s="28"/>
      <c r="EG307" s="9"/>
    </row>
    <row r="308" spans="1:137" s="29" customFormat="1">
      <c r="A308" s="166"/>
      <c r="CH308" s="28"/>
      <c r="EG308" s="9"/>
    </row>
    <row r="309" spans="1:137" s="29" customFormat="1">
      <c r="A309" s="166"/>
      <c r="CH309" s="28"/>
      <c r="EG309" s="9"/>
    </row>
    <row r="310" spans="1:137" s="29" customFormat="1">
      <c r="A310" s="166"/>
      <c r="CH310" s="28"/>
      <c r="EG310" s="9"/>
    </row>
    <row r="311" spans="1:137" s="29" customFormat="1">
      <c r="A311" s="166"/>
      <c r="CH311" s="28"/>
      <c r="EG311" s="9"/>
    </row>
    <row r="312" spans="1:137" s="29" customFormat="1">
      <c r="A312" s="166"/>
      <c r="CH312" s="28"/>
      <c r="EG312" s="9"/>
    </row>
    <row r="313" spans="1:137" s="29" customFormat="1">
      <c r="A313" s="166"/>
      <c r="CH313" s="28"/>
      <c r="EG313" s="9"/>
    </row>
    <row r="314" spans="1:137" s="29" customFormat="1">
      <c r="A314" s="166"/>
      <c r="CH314" s="28"/>
      <c r="EG314" s="9"/>
    </row>
    <row r="315" spans="1:137" s="29" customFormat="1">
      <c r="A315" s="166"/>
      <c r="CH315" s="28"/>
      <c r="EG315" s="9"/>
    </row>
    <row r="316" spans="1:137" s="29" customFormat="1">
      <c r="A316" s="166"/>
      <c r="CH316" s="28"/>
      <c r="EG316" s="9"/>
    </row>
    <row r="317" spans="1:137" s="29" customFormat="1">
      <c r="A317" s="166"/>
      <c r="CH317" s="28"/>
      <c r="EG317" s="9"/>
    </row>
    <row r="318" spans="1:137" s="29" customFormat="1">
      <c r="A318" s="166"/>
      <c r="CH318" s="28"/>
      <c r="EG318" s="9"/>
    </row>
    <row r="319" spans="1:137" s="29" customFormat="1">
      <c r="A319" s="166"/>
      <c r="CH319" s="28"/>
      <c r="EG319" s="9"/>
    </row>
    <row r="320" spans="1:137" s="29" customFormat="1">
      <c r="A320" s="166"/>
      <c r="CH320" s="28"/>
      <c r="EG320" s="9"/>
    </row>
    <row r="321" spans="1:137" s="29" customFormat="1">
      <c r="A321" s="166"/>
      <c r="CH321" s="28"/>
      <c r="EG321" s="9"/>
    </row>
    <row r="322" spans="1:137" s="29" customFormat="1">
      <c r="A322" s="166"/>
      <c r="CH322" s="28"/>
      <c r="EG322" s="9"/>
    </row>
    <row r="323" spans="1:137" s="29" customFormat="1">
      <c r="A323" s="166"/>
      <c r="CH323" s="28"/>
      <c r="EG323" s="9"/>
    </row>
    <row r="324" spans="1:137" s="29" customFormat="1">
      <c r="A324" s="166"/>
      <c r="CH324" s="28"/>
      <c r="EG324" s="9"/>
    </row>
    <row r="325" spans="1:137" s="29" customFormat="1">
      <c r="A325" s="166"/>
      <c r="CH325" s="28"/>
      <c r="EG325" s="9"/>
    </row>
    <row r="326" spans="1:137" s="29" customFormat="1">
      <c r="A326" s="166"/>
      <c r="CH326" s="28"/>
      <c r="EG326" s="9"/>
    </row>
    <row r="327" spans="1:137" s="29" customFormat="1">
      <c r="A327" s="166"/>
      <c r="CH327" s="28"/>
      <c r="EG327" s="9"/>
    </row>
    <row r="328" spans="1:137" s="29" customFormat="1">
      <c r="A328" s="166"/>
      <c r="CH328" s="28"/>
      <c r="EG328" s="9"/>
    </row>
    <row r="329" spans="1:137" s="29" customFormat="1">
      <c r="A329" s="166"/>
      <c r="CH329" s="28"/>
      <c r="EG329" s="9"/>
    </row>
    <row r="330" spans="1:137" s="29" customFormat="1">
      <c r="A330" s="166"/>
      <c r="CH330" s="28"/>
      <c r="EG330" s="9"/>
    </row>
    <row r="331" spans="1:137" s="29" customFormat="1">
      <c r="A331" s="166"/>
      <c r="CH331" s="28"/>
      <c r="EG331" s="9"/>
    </row>
    <row r="332" spans="1:137" s="29" customFormat="1">
      <c r="A332" s="166"/>
      <c r="CH332" s="28"/>
      <c r="EG332" s="9"/>
    </row>
    <row r="333" spans="1:137" s="29" customFormat="1">
      <c r="A333" s="166"/>
      <c r="CH333" s="28"/>
      <c r="EG333" s="9"/>
    </row>
    <row r="334" spans="1:137" s="29" customFormat="1">
      <c r="A334" s="166"/>
      <c r="CH334" s="28"/>
      <c r="EG334" s="9"/>
    </row>
    <row r="335" spans="1:137" s="29" customFormat="1">
      <c r="A335" s="166"/>
      <c r="CH335" s="28"/>
      <c r="EG335" s="9"/>
    </row>
    <row r="336" spans="1:137" s="29" customFormat="1">
      <c r="A336" s="166"/>
      <c r="CH336" s="28"/>
      <c r="EG336" s="9"/>
    </row>
    <row r="337" spans="1:137" s="29" customFormat="1">
      <c r="A337" s="166"/>
      <c r="CH337" s="28"/>
      <c r="EG337" s="9"/>
    </row>
    <row r="338" spans="1:137" s="29" customFormat="1">
      <c r="A338" s="166"/>
      <c r="CH338" s="28"/>
      <c r="EG338" s="9"/>
    </row>
    <row r="339" spans="1:137" s="29" customFormat="1">
      <c r="A339" s="166"/>
      <c r="CH339" s="28"/>
      <c r="EG339" s="9"/>
    </row>
    <row r="340" spans="1:137" s="29" customFormat="1">
      <c r="A340" s="166"/>
      <c r="CH340" s="28"/>
      <c r="EG340" s="9"/>
    </row>
    <row r="341" spans="1:137" s="29" customFormat="1">
      <c r="A341" s="166"/>
      <c r="CH341" s="28"/>
      <c r="EG341" s="9"/>
    </row>
    <row r="342" spans="1:137" s="29" customFormat="1">
      <c r="A342" s="166"/>
      <c r="CH342" s="28"/>
      <c r="EG342" s="9"/>
    </row>
    <row r="343" spans="1:137" s="29" customFormat="1">
      <c r="A343" s="166"/>
      <c r="CH343" s="28"/>
      <c r="EG343" s="9"/>
    </row>
    <row r="344" spans="1:137" s="29" customFormat="1">
      <c r="A344" s="166"/>
      <c r="CH344" s="28"/>
      <c r="EG344" s="9"/>
    </row>
    <row r="345" spans="1:137" s="29" customFormat="1">
      <c r="A345" s="166"/>
      <c r="CH345" s="28"/>
      <c r="EG345" s="9"/>
    </row>
    <row r="346" spans="1:137" s="29" customFormat="1">
      <c r="A346" s="166"/>
      <c r="CH346" s="28"/>
      <c r="EG346" s="9"/>
    </row>
    <row r="347" spans="1:137" s="29" customFormat="1">
      <c r="A347" s="166"/>
      <c r="CH347" s="28"/>
      <c r="EG347" s="9"/>
    </row>
    <row r="348" spans="1:137" s="29" customFormat="1">
      <c r="A348" s="166"/>
      <c r="CH348" s="28"/>
      <c r="EG348" s="9"/>
    </row>
    <row r="349" spans="1:137" s="29" customFormat="1">
      <c r="A349" s="166"/>
      <c r="CH349" s="28"/>
      <c r="EG349" s="9"/>
    </row>
    <row r="350" spans="1:137" s="29" customFormat="1">
      <c r="A350" s="166"/>
      <c r="CH350" s="28"/>
      <c r="EG350" s="9"/>
    </row>
    <row r="351" spans="1:137" s="29" customFormat="1">
      <c r="A351" s="166"/>
      <c r="CH351" s="28"/>
      <c r="EG351" s="9"/>
    </row>
    <row r="352" spans="1:137" s="29" customFormat="1">
      <c r="A352" s="166"/>
      <c r="CH352" s="28"/>
      <c r="EG352" s="9"/>
    </row>
    <row r="353" spans="1:137" s="29" customFormat="1">
      <c r="A353" s="166"/>
      <c r="CH353" s="28"/>
      <c r="EG353" s="9"/>
    </row>
    <row r="354" spans="1:137" s="29" customFormat="1">
      <c r="A354" s="166"/>
      <c r="CH354" s="28"/>
      <c r="EG354" s="9"/>
    </row>
    <row r="355" spans="1:137" s="29" customFormat="1">
      <c r="A355" s="166"/>
      <c r="CH355" s="28"/>
      <c r="EG355" s="9"/>
    </row>
    <row r="356" spans="1:137" s="29" customFormat="1">
      <c r="A356" s="166"/>
      <c r="CH356" s="28"/>
      <c r="EG356" s="9"/>
    </row>
    <row r="357" spans="1:137" s="29" customFormat="1">
      <c r="A357" s="166"/>
      <c r="CH357" s="28"/>
      <c r="EG357" s="9"/>
    </row>
    <row r="358" spans="1:137" s="29" customFormat="1">
      <c r="A358" s="166"/>
      <c r="CH358" s="28"/>
      <c r="EG358" s="9"/>
    </row>
    <row r="359" spans="1:137" s="29" customFormat="1">
      <c r="A359" s="166"/>
      <c r="CH359" s="28"/>
      <c r="EG359" s="9"/>
    </row>
    <row r="360" spans="1:137" s="29" customFormat="1">
      <c r="A360" s="166"/>
      <c r="CH360" s="28"/>
      <c r="EG360" s="9"/>
    </row>
    <row r="361" spans="1:137" s="29" customFormat="1">
      <c r="A361" s="166"/>
      <c r="CH361" s="28"/>
      <c r="EG361" s="9"/>
    </row>
    <row r="362" spans="1:137" s="29" customFormat="1">
      <c r="A362" s="166"/>
      <c r="CH362" s="28"/>
      <c r="EG362" s="9"/>
    </row>
    <row r="363" spans="1:137" s="29" customFormat="1">
      <c r="A363" s="166"/>
      <c r="CH363" s="28"/>
      <c r="EG363" s="9"/>
    </row>
    <row r="364" spans="1:137" s="29" customFormat="1">
      <c r="A364" s="166"/>
      <c r="CH364" s="28"/>
      <c r="EG364" s="9"/>
    </row>
    <row r="365" spans="1:137" s="29" customFormat="1">
      <c r="A365" s="166"/>
      <c r="CH365" s="28"/>
      <c r="EG365" s="9"/>
    </row>
    <row r="366" spans="1:137" s="29" customFormat="1">
      <c r="A366" s="166"/>
      <c r="CH366" s="28"/>
      <c r="EG366" s="9"/>
    </row>
    <row r="367" spans="1:137" s="29" customFormat="1">
      <c r="A367" s="166"/>
      <c r="CH367" s="28"/>
      <c r="EG367" s="9"/>
    </row>
    <row r="368" spans="1:137" s="29" customFormat="1">
      <c r="A368" s="166"/>
      <c r="CH368" s="28"/>
      <c r="EG368" s="9"/>
    </row>
    <row r="369" spans="1:137" s="29" customFormat="1">
      <c r="A369" s="166"/>
      <c r="CH369" s="28"/>
      <c r="EG369" s="9"/>
    </row>
    <row r="370" spans="1:137" s="29" customFormat="1">
      <c r="A370" s="166"/>
      <c r="CH370" s="28"/>
      <c r="EG370" s="9"/>
    </row>
    <row r="371" spans="1:137" s="29" customFormat="1">
      <c r="A371" s="166"/>
      <c r="CH371" s="28"/>
      <c r="EG371" s="9"/>
    </row>
    <row r="372" spans="1:137" s="29" customFormat="1">
      <c r="A372" s="166"/>
      <c r="CH372" s="28"/>
      <c r="EG372" s="9"/>
    </row>
    <row r="373" spans="1:137" s="29" customFormat="1">
      <c r="A373" s="166"/>
      <c r="CH373" s="28"/>
      <c r="EG373" s="9"/>
    </row>
    <row r="374" spans="1:137" s="29" customFormat="1">
      <c r="A374" s="166"/>
      <c r="CH374" s="28"/>
      <c r="EG374" s="9"/>
    </row>
    <row r="375" spans="1:137" s="29" customFormat="1">
      <c r="A375" s="166"/>
      <c r="CH375" s="28"/>
      <c r="EG375" s="9"/>
    </row>
    <row r="376" spans="1:137" s="29" customFormat="1">
      <c r="A376" s="166"/>
      <c r="CH376" s="28"/>
      <c r="EG376" s="9"/>
    </row>
    <row r="377" spans="1:137" s="29" customFormat="1">
      <c r="A377" s="166"/>
      <c r="CH377" s="28"/>
      <c r="EG377" s="9"/>
    </row>
    <row r="378" spans="1:137" s="29" customFormat="1">
      <c r="A378" s="166"/>
      <c r="CH378" s="28"/>
      <c r="EG378" s="9"/>
    </row>
    <row r="379" spans="1:137" s="29" customFormat="1">
      <c r="A379" s="166"/>
      <c r="CH379" s="28"/>
      <c r="EG379" s="9"/>
    </row>
    <row r="380" spans="1:137" s="29" customFormat="1">
      <c r="A380" s="166"/>
      <c r="CH380" s="28"/>
      <c r="EG380" s="9"/>
    </row>
    <row r="381" spans="1:137" s="29" customFormat="1">
      <c r="A381" s="166"/>
      <c r="CH381" s="28"/>
      <c r="EG381" s="9"/>
    </row>
    <row r="382" spans="1:137" s="29" customFormat="1">
      <c r="A382" s="166"/>
      <c r="CH382" s="28"/>
      <c r="EG382" s="9"/>
    </row>
    <row r="383" spans="1:137" s="29" customFormat="1">
      <c r="A383" s="166"/>
      <c r="CH383" s="28"/>
      <c r="EG383" s="9"/>
    </row>
    <row r="384" spans="1:137" s="29" customFormat="1">
      <c r="A384" s="166"/>
      <c r="CH384" s="28"/>
      <c r="EG384" s="9"/>
    </row>
    <row r="385" spans="1:137" s="29" customFormat="1">
      <c r="A385" s="166"/>
      <c r="CH385" s="28"/>
      <c r="EG385" s="9"/>
    </row>
    <row r="386" spans="1:137" s="29" customFormat="1">
      <c r="A386" s="166"/>
      <c r="CH386" s="28"/>
      <c r="EG386" s="9"/>
    </row>
    <row r="387" spans="1:137" s="29" customFormat="1">
      <c r="A387" s="166"/>
      <c r="CH387" s="28"/>
      <c r="EG387" s="9"/>
    </row>
    <row r="388" spans="1:137" s="29" customFormat="1">
      <c r="A388" s="166"/>
      <c r="CH388" s="28"/>
      <c r="EG388" s="9"/>
    </row>
    <row r="389" spans="1:137" s="29" customFormat="1">
      <c r="A389" s="166"/>
      <c r="CH389" s="28"/>
      <c r="EG389" s="9"/>
    </row>
    <row r="390" spans="1:137" s="29" customFormat="1">
      <c r="A390" s="166"/>
      <c r="CH390" s="28"/>
      <c r="EG390" s="9"/>
    </row>
    <row r="391" spans="1:137" s="29" customFormat="1">
      <c r="A391" s="166"/>
      <c r="CH391" s="28"/>
      <c r="EG391" s="9"/>
    </row>
    <row r="392" spans="1:137" s="29" customFormat="1">
      <c r="A392" s="166"/>
      <c r="CH392" s="28"/>
      <c r="EG392" s="9"/>
    </row>
    <row r="393" spans="1:137" s="29" customFormat="1">
      <c r="A393" s="166"/>
      <c r="CH393" s="28"/>
      <c r="EG393" s="9"/>
    </row>
    <row r="394" spans="1:137" s="29" customFormat="1">
      <c r="A394" s="166"/>
      <c r="CH394" s="28"/>
      <c r="EG394" s="9"/>
    </row>
    <row r="395" spans="1:137" s="29" customFormat="1">
      <c r="A395" s="166"/>
      <c r="CH395" s="28"/>
      <c r="EG395" s="9"/>
    </row>
    <row r="396" spans="1:137" s="29" customFormat="1">
      <c r="A396" s="166"/>
      <c r="CH396" s="28"/>
      <c r="EG396" s="9"/>
    </row>
    <row r="397" spans="1:137" s="29" customFormat="1">
      <c r="A397" s="166"/>
      <c r="CH397" s="28"/>
      <c r="EG397" s="9"/>
    </row>
    <row r="398" spans="1:137" s="29" customFormat="1">
      <c r="A398" s="166"/>
      <c r="CH398" s="28"/>
      <c r="EG398" s="9"/>
    </row>
    <row r="399" spans="1:137" s="29" customFormat="1">
      <c r="A399" s="166"/>
      <c r="CH399" s="28"/>
      <c r="EG399" s="9"/>
    </row>
    <row r="400" spans="1:137" s="29" customFormat="1">
      <c r="A400" s="166"/>
      <c r="CH400" s="28"/>
      <c r="EG400" s="9"/>
    </row>
    <row r="401" spans="1:137" s="29" customFormat="1">
      <c r="A401" s="166"/>
      <c r="CH401" s="28"/>
      <c r="EG401" s="9"/>
    </row>
    <row r="402" spans="1:137" s="29" customFormat="1">
      <c r="A402" s="166"/>
      <c r="CH402" s="28"/>
      <c r="EG402" s="9"/>
    </row>
    <row r="403" spans="1:137" s="29" customFormat="1">
      <c r="A403" s="166"/>
      <c r="CH403" s="28"/>
      <c r="EG403" s="9"/>
    </row>
    <row r="404" spans="1:137" s="29" customFormat="1">
      <c r="A404" s="166"/>
      <c r="CH404" s="28"/>
      <c r="EG404" s="9"/>
    </row>
    <row r="405" spans="1:137" s="29" customFormat="1">
      <c r="A405" s="166"/>
      <c r="CH405" s="28"/>
      <c r="EG405" s="9"/>
    </row>
    <row r="406" spans="1:137" s="29" customFormat="1">
      <c r="A406" s="166"/>
      <c r="CH406" s="28"/>
      <c r="EG406" s="9"/>
    </row>
    <row r="407" spans="1:137" s="29" customFormat="1">
      <c r="A407" s="166"/>
      <c r="CH407" s="28"/>
      <c r="EG407" s="9"/>
    </row>
    <row r="408" spans="1:137" s="29" customFormat="1">
      <c r="A408" s="166"/>
      <c r="CH408" s="28"/>
      <c r="EG408" s="9"/>
    </row>
    <row r="409" spans="1:137" s="29" customFormat="1">
      <c r="A409" s="166"/>
      <c r="CH409" s="28"/>
      <c r="EG409" s="9"/>
    </row>
    <row r="410" spans="1:137" s="29" customFormat="1">
      <c r="A410" s="166"/>
      <c r="CH410" s="28"/>
      <c r="EG410" s="9"/>
    </row>
    <row r="411" spans="1:137" s="29" customFormat="1">
      <c r="A411" s="166"/>
      <c r="CH411" s="28"/>
      <c r="EG411" s="9"/>
    </row>
    <row r="412" spans="1:137" s="29" customFormat="1">
      <c r="A412" s="166"/>
      <c r="CH412" s="28"/>
      <c r="EG412" s="9"/>
    </row>
    <row r="413" spans="1:137" s="29" customFormat="1">
      <c r="A413" s="166"/>
      <c r="CH413" s="28"/>
      <c r="EG413" s="9"/>
    </row>
    <row r="414" spans="1:137" s="29" customFormat="1">
      <c r="A414" s="166"/>
      <c r="CH414" s="28"/>
      <c r="EG414" s="9"/>
    </row>
    <row r="415" spans="1:137" s="29" customFormat="1">
      <c r="A415" s="166"/>
      <c r="CH415" s="28"/>
      <c r="EG415" s="9"/>
    </row>
    <row r="416" spans="1:137" s="29" customFormat="1">
      <c r="A416" s="166"/>
      <c r="CH416" s="28"/>
      <c r="EG416" s="9"/>
    </row>
    <row r="417" spans="1:137" s="29" customFormat="1">
      <c r="A417" s="166"/>
      <c r="CH417" s="28"/>
      <c r="EG417" s="9"/>
    </row>
    <row r="418" spans="1:137" s="29" customFormat="1">
      <c r="A418" s="166"/>
      <c r="CH418" s="28"/>
      <c r="EG418" s="9"/>
    </row>
    <row r="419" spans="1:137" s="29" customFormat="1">
      <c r="A419" s="166"/>
      <c r="CH419" s="28"/>
      <c r="EG419" s="9"/>
    </row>
    <row r="420" spans="1:137" s="29" customFormat="1">
      <c r="A420" s="166"/>
      <c r="CH420" s="28"/>
      <c r="EG420" s="9"/>
    </row>
    <row r="421" spans="1:137" s="29" customFormat="1">
      <c r="A421" s="166"/>
      <c r="CH421" s="28"/>
      <c r="EG421" s="9"/>
    </row>
    <row r="422" spans="1:137" s="29" customFormat="1">
      <c r="A422" s="166"/>
      <c r="CH422" s="28"/>
      <c r="EG422" s="9"/>
    </row>
    <row r="423" spans="1:137" s="29" customFormat="1">
      <c r="A423" s="166"/>
      <c r="CH423" s="28"/>
      <c r="EG423" s="9"/>
    </row>
    <row r="424" spans="1:137" s="29" customFormat="1">
      <c r="A424" s="166"/>
      <c r="CH424" s="28"/>
      <c r="EG424" s="9"/>
    </row>
    <row r="425" spans="1:137" s="29" customFormat="1">
      <c r="A425" s="166"/>
      <c r="CH425" s="28"/>
      <c r="EG425" s="9"/>
    </row>
    <row r="426" spans="1:137" s="29" customFormat="1">
      <c r="A426" s="166"/>
      <c r="CH426" s="28"/>
      <c r="EG426" s="9"/>
    </row>
    <row r="427" spans="1:137" s="29" customFormat="1">
      <c r="A427" s="166"/>
      <c r="CH427" s="28"/>
      <c r="EG427" s="9"/>
    </row>
    <row r="428" spans="1:137" s="29" customFormat="1">
      <c r="A428" s="166"/>
      <c r="CH428" s="28"/>
      <c r="EG428" s="9"/>
    </row>
    <row r="429" spans="1:137" s="29" customFormat="1">
      <c r="A429" s="166"/>
      <c r="CH429" s="28"/>
      <c r="EG429" s="9"/>
    </row>
    <row r="430" spans="1:137" s="29" customFormat="1">
      <c r="A430" s="166"/>
      <c r="CH430" s="28"/>
      <c r="EG430" s="9"/>
    </row>
    <row r="431" spans="1:137" s="29" customFormat="1">
      <c r="A431" s="166"/>
      <c r="CH431" s="28"/>
      <c r="EG431" s="9"/>
    </row>
    <row r="432" spans="1:137" s="29" customFormat="1">
      <c r="A432" s="166"/>
      <c r="CH432" s="28"/>
      <c r="EG432" s="9"/>
    </row>
    <row r="433" spans="1:137" s="29" customFormat="1">
      <c r="A433" s="166"/>
      <c r="CH433" s="28"/>
      <c r="EG433" s="9"/>
    </row>
    <row r="434" spans="1:137" s="29" customFormat="1">
      <c r="A434" s="166"/>
      <c r="CH434" s="28"/>
      <c r="EG434" s="9"/>
    </row>
    <row r="435" spans="1:137" s="29" customFormat="1">
      <c r="A435" s="166"/>
      <c r="CH435" s="28"/>
      <c r="EG435" s="9"/>
    </row>
    <row r="436" spans="1:137" s="29" customFormat="1">
      <c r="A436" s="166"/>
      <c r="CH436" s="28"/>
      <c r="EG436" s="9"/>
    </row>
    <row r="437" spans="1:137" s="29" customFormat="1">
      <c r="A437" s="166"/>
      <c r="CH437" s="28"/>
      <c r="EG437" s="9"/>
    </row>
    <row r="438" spans="1:137" s="29" customFormat="1">
      <c r="A438" s="166"/>
      <c r="CH438" s="28"/>
      <c r="EG438" s="9"/>
    </row>
    <row r="439" spans="1:137" s="29" customFormat="1">
      <c r="A439" s="166"/>
      <c r="CH439" s="28"/>
      <c r="EG439" s="9"/>
    </row>
    <row r="440" spans="1:137" s="29" customFormat="1">
      <c r="A440" s="166"/>
      <c r="CH440" s="28"/>
      <c r="EG440" s="9"/>
    </row>
    <row r="441" spans="1:137" s="29" customFormat="1">
      <c r="A441" s="166"/>
      <c r="CH441" s="28"/>
      <c r="EG441" s="9"/>
    </row>
    <row r="442" spans="1:137" s="29" customFormat="1">
      <c r="A442" s="166"/>
      <c r="CH442" s="28"/>
      <c r="EG442" s="9"/>
    </row>
    <row r="443" spans="1:137" s="29" customFormat="1">
      <c r="A443" s="166"/>
      <c r="CH443" s="28"/>
      <c r="EG443" s="9"/>
    </row>
    <row r="444" spans="1:137" s="29" customFormat="1">
      <c r="A444" s="166"/>
      <c r="CH444" s="28"/>
      <c r="EG444" s="9"/>
    </row>
    <row r="445" spans="1:137" s="29" customFormat="1">
      <c r="A445" s="166"/>
      <c r="CH445" s="28"/>
      <c r="EG445" s="9"/>
    </row>
    <row r="446" spans="1:137" s="29" customFormat="1">
      <c r="A446" s="166"/>
      <c r="CH446" s="28"/>
      <c r="EG446" s="9"/>
    </row>
    <row r="447" spans="1:137" s="29" customFormat="1">
      <c r="A447" s="166"/>
      <c r="CH447" s="28"/>
      <c r="EG447" s="9"/>
    </row>
    <row r="448" spans="1:137" s="29" customFormat="1">
      <c r="A448" s="166"/>
      <c r="CH448" s="28"/>
      <c r="EG448" s="9"/>
    </row>
    <row r="449" spans="1:137" s="29" customFormat="1">
      <c r="A449" s="166"/>
      <c r="CH449" s="28"/>
      <c r="EG449" s="9"/>
    </row>
    <row r="450" spans="1:137" s="29" customFormat="1">
      <c r="A450" s="166"/>
      <c r="CH450" s="28"/>
      <c r="EG450" s="9"/>
    </row>
    <row r="451" spans="1:137" s="29" customFormat="1">
      <c r="A451" s="166"/>
      <c r="CH451" s="28"/>
      <c r="EG451" s="9"/>
    </row>
    <row r="452" spans="1:137" s="29" customFormat="1">
      <c r="A452" s="166"/>
      <c r="CH452" s="28"/>
      <c r="EG452" s="9"/>
    </row>
    <row r="453" spans="1:137" s="29" customFormat="1">
      <c r="A453" s="166"/>
      <c r="CH453" s="28"/>
      <c r="EG453" s="9"/>
    </row>
    <row r="454" spans="1:137" s="29" customFormat="1">
      <c r="A454" s="166"/>
      <c r="CH454" s="28"/>
      <c r="EG454" s="9"/>
    </row>
    <row r="455" spans="1:137" s="29" customFormat="1">
      <c r="A455" s="166"/>
      <c r="CH455" s="28"/>
      <c r="EG455" s="9"/>
    </row>
    <row r="456" spans="1:137" s="29" customFormat="1">
      <c r="A456" s="166"/>
      <c r="CH456" s="28"/>
      <c r="EG456" s="9"/>
    </row>
    <row r="457" spans="1:137" s="29" customFormat="1">
      <c r="A457" s="166"/>
      <c r="CH457" s="28"/>
      <c r="EG457" s="9"/>
    </row>
    <row r="458" spans="1:137" s="29" customFormat="1">
      <c r="A458" s="166"/>
      <c r="CH458" s="28"/>
      <c r="EG458" s="9"/>
    </row>
    <row r="459" spans="1:137" s="29" customFormat="1">
      <c r="A459" s="166"/>
      <c r="CH459" s="28"/>
      <c r="EG459" s="9"/>
    </row>
    <row r="460" spans="1:137" s="29" customFormat="1">
      <c r="A460" s="166"/>
      <c r="CH460" s="28"/>
      <c r="EG460" s="9"/>
    </row>
    <row r="461" spans="1:137" s="29" customFormat="1">
      <c r="A461" s="166"/>
      <c r="CH461" s="28"/>
      <c r="EG461" s="9"/>
    </row>
    <row r="462" spans="1:137" s="29" customFormat="1">
      <c r="A462" s="166"/>
      <c r="CH462" s="28"/>
      <c r="EG462" s="9"/>
    </row>
    <row r="463" spans="1:137" s="29" customFormat="1">
      <c r="A463" s="166"/>
      <c r="CH463" s="28"/>
      <c r="EG463" s="9"/>
    </row>
    <row r="464" spans="1:137" s="29" customFormat="1">
      <c r="A464" s="166"/>
      <c r="CH464" s="28"/>
      <c r="EG464" s="9"/>
    </row>
    <row r="465" spans="1:137" s="29" customFormat="1">
      <c r="A465" s="166"/>
      <c r="CH465" s="28"/>
      <c r="EG465" s="9"/>
    </row>
    <row r="466" spans="1:137" s="29" customFormat="1">
      <c r="A466" s="166"/>
      <c r="CH466" s="28"/>
      <c r="EG466" s="9"/>
    </row>
    <row r="467" spans="1:137" s="29" customFormat="1">
      <c r="A467" s="166"/>
      <c r="CH467" s="28"/>
      <c r="EG467" s="9"/>
    </row>
    <row r="468" spans="1:137" s="29" customFormat="1">
      <c r="A468" s="166"/>
      <c r="CH468" s="28"/>
      <c r="EG468" s="9"/>
    </row>
    <row r="469" spans="1:137" s="29" customFormat="1">
      <c r="A469" s="166"/>
      <c r="CH469" s="28"/>
      <c r="EG469" s="9"/>
    </row>
    <row r="470" spans="1:137" s="29" customFormat="1">
      <c r="A470" s="166"/>
      <c r="CH470" s="28"/>
      <c r="EG470" s="9"/>
    </row>
    <row r="471" spans="1:137" s="29" customFormat="1">
      <c r="A471" s="166"/>
      <c r="CH471" s="28"/>
      <c r="EG471" s="9"/>
    </row>
    <row r="472" spans="1:137" s="29" customFormat="1">
      <c r="A472" s="166"/>
      <c r="CH472" s="28"/>
      <c r="EG472" s="9"/>
    </row>
    <row r="473" spans="1:137" s="29" customFormat="1">
      <c r="A473" s="166"/>
      <c r="CH473" s="28"/>
      <c r="EG473" s="9"/>
    </row>
    <row r="474" spans="1:137" s="29" customFormat="1">
      <c r="A474" s="166"/>
      <c r="CH474" s="28"/>
      <c r="EG474" s="9"/>
    </row>
    <row r="475" spans="1:137" s="29" customFormat="1">
      <c r="A475" s="166"/>
      <c r="CH475" s="28"/>
      <c r="EG475" s="9"/>
    </row>
    <row r="476" spans="1:137" s="29" customFormat="1">
      <c r="A476" s="166"/>
      <c r="CH476" s="28"/>
      <c r="EG476" s="9"/>
    </row>
    <row r="477" spans="1:137" s="29" customFormat="1">
      <c r="A477" s="166"/>
      <c r="CH477" s="28"/>
      <c r="EG477" s="9"/>
    </row>
    <row r="478" spans="1:137" s="29" customFormat="1">
      <c r="A478" s="166"/>
      <c r="CH478" s="28"/>
      <c r="EG478" s="9"/>
    </row>
    <row r="479" spans="1:137" s="29" customFormat="1">
      <c r="A479" s="166"/>
      <c r="CH479" s="28"/>
      <c r="EG479" s="9"/>
    </row>
    <row r="480" spans="1:137" s="29" customFormat="1">
      <c r="A480" s="166"/>
      <c r="CH480" s="28"/>
      <c r="EG480" s="9"/>
    </row>
    <row r="481" spans="1:137" s="29" customFormat="1">
      <c r="A481" s="166"/>
      <c r="CH481" s="28"/>
      <c r="EG481" s="9"/>
    </row>
    <row r="482" spans="1:137" s="29" customFormat="1">
      <c r="A482" s="166"/>
      <c r="CH482" s="28"/>
      <c r="EG482" s="9"/>
    </row>
    <row r="483" spans="1:137" s="29" customFormat="1">
      <c r="A483" s="166"/>
      <c r="CH483" s="28"/>
      <c r="EG483" s="9"/>
    </row>
    <row r="484" spans="1:137" s="29" customFormat="1">
      <c r="A484" s="166"/>
      <c r="CH484" s="28"/>
      <c r="EG484" s="9"/>
    </row>
    <row r="485" spans="1:137" s="29" customFormat="1">
      <c r="A485" s="166"/>
      <c r="CH485" s="28"/>
      <c r="EG485" s="9"/>
    </row>
    <row r="486" spans="1:137" s="29" customFormat="1">
      <c r="A486" s="166"/>
      <c r="CH486" s="28"/>
      <c r="EG486" s="9"/>
    </row>
    <row r="487" spans="1:137" s="29" customFormat="1">
      <c r="A487" s="166"/>
      <c r="CH487" s="28"/>
      <c r="EG487" s="9"/>
    </row>
    <row r="488" spans="1:137" s="29" customFormat="1">
      <c r="A488" s="166"/>
      <c r="CH488" s="28"/>
      <c r="EG488" s="9"/>
    </row>
    <row r="489" spans="1:137" s="29" customFormat="1">
      <c r="A489" s="166"/>
      <c r="CH489" s="28"/>
      <c r="EG489" s="9"/>
    </row>
    <row r="490" spans="1:137" s="29" customFormat="1">
      <c r="A490" s="166"/>
      <c r="CH490" s="28"/>
      <c r="EG490" s="9"/>
    </row>
    <row r="491" spans="1:137" s="29" customFormat="1">
      <c r="A491" s="166"/>
      <c r="CH491" s="28"/>
      <c r="EG491" s="9"/>
    </row>
    <row r="492" spans="1:137" s="29" customFormat="1">
      <c r="A492" s="166"/>
      <c r="CH492" s="28"/>
      <c r="EG492" s="9"/>
    </row>
    <row r="493" spans="1:137" s="29" customFormat="1">
      <c r="A493" s="166"/>
      <c r="CH493" s="28"/>
      <c r="EG493" s="9"/>
    </row>
    <row r="494" spans="1:137" s="29" customFormat="1">
      <c r="A494" s="166"/>
      <c r="CH494" s="28"/>
      <c r="EG494" s="9"/>
    </row>
    <row r="495" spans="1:137" s="29" customFormat="1">
      <c r="A495" s="166"/>
      <c r="CH495" s="28"/>
      <c r="EG495" s="9"/>
    </row>
    <row r="496" spans="1:137" s="29" customFormat="1">
      <c r="A496" s="166"/>
      <c r="CH496" s="28"/>
      <c r="EG496" s="9"/>
    </row>
    <row r="497" spans="1:137" s="29" customFormat="1">
      <c r="A497" s="166"/>
      <c r="CH497" s="28"/>
      <c r="EG497" s="9"/>
    </row>
    <row r="498" spans="1:137" s="29" customFormat="1">
      <c r="A498" s="166"/>
      <c r="CH498" s="28"/>
      <c r="EG498" s="9"/>
    </row>
    <row r="499" spans="1:137" s="29" customFormat="1">
      <c r="A499" s="166"/>
      <c r="CH499" s="28"/>
      <c r="EG499" s="9"/>
    </row>
    <row r="500" spans="1:137" s="29" customFormat="1">
      <c r="A500" s="166"/>
      <c r="CH500" s="28"/>
      <c r="EG500" s="9"/>
    </row>
    <row r="501" spans="1:137" s="29" customFormat="1">
      <c r="A501" s="166"/>
      <c r="CH501" s="28"/>
      <c r="EG501" s="9"/>
    </row>
    <row r="502" spans="1:137" s="29" customFormat="1">
      <c r="A502" s="166"/>
      <c r="CH502" s="28"/>
      <c r="EG502" s="9"/>
    </row>
    <row r="503" spans="1:137" s="29" customFormat="1">
      <c r="A503" s="166"/>
      <c r="CH503" s="28"/>
      <c r="EG503" s="9"/>
    </row>
    <row r="504" spans="1:137" s="29" customFormat="1">
      <c r="A504" s="166"/>
      <c r="CH504" s="28"/>
      <c r="EG504" s="9"/>
    </row>
    <row r="505" spans="1:137" s="29" customFormat="1">
      <c r="A505" s="166"/>
      <c r="CH505" s="28"/>
      <c r="EG505" s="9"/>
    </row>
    <row r="506" spans="1:137" s="29" customFormat="1">
      <c r="A506" s="166"/>
      <c r="CH506" s="28"/>
      <c r="EG506" s="9"/>
    </row>
    <row r="507" spans="1:137" s="29" customFormat="1">
      <c r="A507" s="166"/>
      <c r="CH507" s="28"/>
      <c r="EG507" s="9"/>
    </row>
    <row r="508" spans="1:137" s="29" customFormat="1">
      <c r="A508" s="166"/>
      <c r="CH508" s="28"/>
      <c r="EG508" s="9"/>
    </row>
    <row r="509" spans="1:137" s="29" customFormat="1">
      <c r="A509" s="166"/>
      <c r="CH509" s="28"/>
      <c r="EG509" s="9"/>
    </row>
    <row r="510" spans="1:137" s="29" customFormat="1">
      <c r="A510" s="166"/>
      <c r="CH510" s="28"/>
      <c r="EG510" s="9"/>
    </row>
    <row r="511" spans="1:137" s="29" customFormat="1">
      <c r="A511" s="166"/>
      <c r="CH511" s="28"/>
      <c r="EG511" s="9"/>
    </row>
    <row r="512" spans="1:137" s="29" customFormat="1">
      <c r="A512" s="166"/>
      <c r="CH512" s="28"/>
      <c r="EG512" s="9"/>
    </row>
    <row r="513" spans="1:137" s="29" customFormat="1">
      <c r="A513" s="166"/>
      <c r="CH513" s="28"/>
      <c r="EG513" s="9"/>
    </row>
    <row r="514" spans="1:137" s="29" customFormat="1">
      <c r="A514" s="166"/>
      <c r="CH514" s="28"/>
      <c r="EG514" s="9"/>
    </row>
    <row r="515" spans="1:137" s="29" customFormat="1">
      <c r="A515" s="166"/>
      <c r="CH515" s="28"/>
      <c r="EG515" s="9"/>
    </row>
    <row r="516" spans="1:137" s="29" customFormat="1">
      <c r="A516" s="166"/>
      <c r="CH516" s="28"/>
      <c r="EG516" s="9"/>
    </row>
    <row r="517" spans="1:137" s="29" customFormat="1">
      <c r="A517" s="166"/>
      <c r="CH517" s="28"/>
      <c r="EG517" s="9"/>
    </row>
    <row r="518" spans="1:137" s="29" customFormat="1">
      <c r="A518" s="166"/>
      <c r="CH518" s="28"/>
      <c r="EG518" s="9"/>
    </row>
    <row r="519" spans="1:137" s="29" customFormat="1">
      <c r="A519" s="166"/>
      <c r="CH519" s="28"/>
      <c r="EG519" s="9"/>
    </row>
    <row r="520" spans="1:137" s="29" customFormat="1">
      <c r="A520" s="166"/>
      <c r="CH520" s="28"/>
      <c r="EG520" s="9"/>
    </row>
    <row r="521" spans="1:137" s="29" customFormat="1">
      <c r="A521" s="166"/>
      <c r="CH521" s="28"/>
      <c r="EG521" s="9"/>
    </row>
    <row r="522" spans="1:137" s="29" customFormat="1">
      <c r="A522" s="166"/>
      <c r="CH522" s="28"/>
      <c r="EG522" s="9"/>
    </row>
    <row r="523" spans="1:137" s="29" customFormat="1">
      <c r="A523" s="166"/>
      <c r="CH523" s="28"/>
      <c r="EG523" s="9"/>
    </row>
    <row r="524" spans="1:137" s="29" customFormat="1">
      <c r="A524" s="166"/>
      <c r="CH524" s="28"/>
      <c r="EG524" s="9"/>
    </row>
    <row r="525" spans="1:137" s="29" customFormat="1">
      <c r="A525" s="166"/>
      <c r="CH525" s="28"/>
      <c r="EG525" s="9"/>
    </row>
    <row r="526" spans="1:137" s="29" customFormat="1">
      <c r="A526" s="166"/>
      <c r="CH526" s="28"/>
      <c r="EG526" s="9"/>
    </row>
    <row r="527" spans="1:137" s="29" customFormat="1">
      <c r="A527" s="166"/>
      <c r="CH527" s="28"/>
      <c r="EG527" s="9"/>
    </row>
    <row r="528" spans="1:137" s="29" customFormat="1">
      <c r="A528" s="166"/>
      <c r="CH528" s="28"/>
      <c r="EG528" s="9"/>
    </row>
    <row r="529" spans="1:137" s="29" customFormat="1">
      <c r="A529" s="166"/>
      <c r="CH529" s="28"/>
      <c r="EG529" s="9"/>
    </row>
    <row r="530" spans="1:137" s="29" customFormat="1">
      <c r="A530" s="166"/>
      <c r="CH530" s="28"/>
      <c r="EG530" s="9"/>
    </row>
    <row r="531" spans="1:137" s="29" customFormat="1">
      <c r="A531" s="166"/>
      <c r="CH531" s="28"/>
      <c r="EG531" s="9"/>
    </row>
    <row r="532" spans="1:137" s="29" customFormat="1">
      <c r="A532" s="166"/>
      <c r="CH532" s="28"/>
      <c r="EG532" s="9"/>
    </row>
    <row r="533" spans="1:137" s="29" customFormat="1">
      <c r="A533" s="166"/>
      <c r="CH533" s="28"/>
      <c r="EG533" s="9"/>
    </row>
    <row r="534" spans="1:137" s="29" customFormat="1">
      <c r="A534" s="166"/>
      <c r="CH534" s="28"/>
      <c r="EG534" s="9"/>
    </row>
    <row r="535" spans="1:137" s="29" customFormat="1">
      <c r="A535" s="166"/>
      <c r="CH535" s="28"/>
      <c r="EG535" s="9"/>
    </row>
    <row r="536" spans="1:137" s="29" customFormat="1">
      <c r="A536" s="166"/>
      <c r="CH536" s="28"/>
      <c r="EG536" s="9"/>
    </row>
    <row r="537" spans="1:137" s="29" customFormat="1">
      <c r="A537" s="166"/>
      <c r="CH537" s="28"/>
      <c r="EG537" s="9"/>
    </row>
    <row r="538" spans="1:137" s="29" customFormat="1">
      <c r="A538" s="166"/>
      <c r="CH538" s="28"/>
      <c r="EG538" s="9"/>
    </row>
    <row r="539" spans="1:137" s="29" customFormat="1">
      <c r="A539" s="166"/>
      <c r="CH539" s="28"/>
      <c r="EG539" s="9"/>
    </row>
    <row r="540" spans="1:137" s="29" customFormat="1">
      <c r="A540" s="166"/>
      <c r="CH540" s="28"/>
      <c r="EG540" s="9"/>
    </row>
    <row r="541" spans="1:137" s="29" customFormat="1">
      <c r="A541" s="166"/>
      <c r="CH541" s="28"/>
      <c r="EG541" s="9"/>
    </row>
    <row r="542" spans="1:137" s="29" customFormat="1">
      <c r="A542" s="166"/>
      <c r="CH542" s="28"/>
      <c r="EG542" s="9"/>
    </row>
    <row r="543" spans="1:137" s="29" customFormat="1">
      <c r="A543" s="166"/>
      <c r="CH543" s="28"/>
      <c r="EG543" s="9"/>
    </row>
    <row r="544" spans="1:137" s="29" customFormat="1">
      <c r="A544" s="166"/>
      <c r="CH544" s="28"/>
      <c r="EG544" s="9"/>
    </row>
    <row r="545" spans="1:137" s="29" customFormat="1">
      <c r="A545" s="166"/>
      <c r="CH545" s="28"/>
      <c r="EG545" s="9"/>
    </row>
    <row r="546" spans="1:137" s="29" customFormat="1">
      <c r="A546" s="166"/>
      <c r="CH546" s="28"/>
      <c r="EG546" s="9"/>
    </row>
    <row r="547" spans="1:137" s="29" customFormat="1">
      <c r="A547" s="166"/>
      <c r="CH547" s="28"/>
      <c r="EG547" s="9"/>
    </row>
    <row r="548" spans="1:137" s="29" customFormat="1">
      <c r="A548" s="166"/>
      <c r="CH548" s="28"/>
      <c r="EG548" s="9"/>
    </row>
    <row r="549" spans="1:137" s="29" customFormat="1">
      <c r="A549" s="166"/>
      <c r="CH549" s="28"/>
      <c r="EG549" s="9"/>
    </row>
    <row r="550" spans="1:137" s="29" customFormat="1">
      <c r="A550" s="166"/>
      <c r="CH550" s="28"/>
      <c r="EG550" s="9"/>
    </row>
    <row r="551" spans="1:137" s="29" customFormat="1">
      <c r="A551" s="166"/>
      <c r="CH551" s="28"/>
      <c r="EG551" s="9"/>
    </row>
    <row r="552" spans="1:137" s="29" customFormat="1">
      <c r="A552" s="166"/>
      <c r="CH552" s="28"/>
      <c r="EG552" s="9"/>
    </row>
    <row r="553" spans="1:137" s="29" customFormat="1">
      <c r="A553" s="166"/>
      <c r="CH553" s="28"/>
      <c r="EG553" s="9"/>
    </row>
    <row r="554" spans="1:137" s="29" customFormat="1">
      <c r="A554" s="166"/>
      <c r="CH554" s="28"/>
      <c r="EG554" s="9"/>
    </row>
    <row r="555" spans="1:137" s="29" customFormat="1">
      <c r="A555" s="166"/>
      <c r="CH555" s="28"/>
      <c r="EG555" s="9"/>
    </row>
    <row r="556" spans="1:137" s="29" customFormat="1">
      <c r="A556" s="166"/>
      <c r="CH556" s="28"/>
      <c r="EG556" s="9"/>
    </row>
    <row r="557" spans="1:137" s="29" customFormat="1">
      <c r="A557" s="166"/>
      <c r="CH557" s="28"/>
      <c r="EG557" s="9"/>
    </row>
    <row r="558" spans="1:137" s="29" customFormat="1">
      <c r="A558" s="166"/>
      <c r="CH558" s="28"/>
      <c r="EG558" s="9"/>
    </row>
    <row r="559" spans="1:137" s="29" customFormat="1">
      <c r="A559" s="166"/>
      <c r="CH559" s="28"/>
      <c r="EG559" s="9"/>
    </row>
    <row r="560" spans="1:137" s="29" customFormat="1">
      <c r="A560" s="166"/>
      <c r="CH560" s="28"/>
      <c r="EG560" s="9"/>
    </row>
    <row r="561" spans="1:137" s="29" customFormat="1">
      <c r="A561" s="166"/>
      <c r="CH561" s="28"/>
      <c r="EG561" s="9"/>
    </row>
    <row r="562" spans="1:137" s="29" customFormat="1">
      <c r="A562" s="166"/>
      <c r="CH562" s="28"/>
      <c r="EG562" s="9"/>
    </row>
    <row r="563" spans="1:137" s="29" customFormat="1">
      <c r="A563" s="166"/>
      <c r="CH563" s="28"/>
      <c r="EG563" s="9"/>
    </row>
    <row r="564" spans="1:137" s="29" customFormat="1">
      <c r="A564" s="166"/>
      <c r="CH564" s="28"/>
      <c r="EG564" s="9"/>
    </row>
    <row r="565" spans="1:137" s="29" customFormat="1">
      <c r="A565" s="166"/>
      <c r="CH565" s="28"/>
      <c r="EG565" s="9"/>
    </row>
    <row r="566" spans="1:137" s="29" customFormat="1">
      <c r="A566" s="166"/>
      <c r="CH566" s="28"/>
      <c r="EG566" s="9"/>
    </row>
    <row r="567" spans="1:137" s="29" customFormat="1">
      <c r="A567" s="166"/>
      <c r="CH567" s="28"/>
      <c r="EG567" s="9"/>
    </row>
    <row r="568" spans="1:137" s="29" customFormat="1">
      <c r="A568" s="166"/>
      <c r="CH568" s="28"/>
      <c r="EG568" s="9"/>
    </row>
    <row r="569" spans="1:137" s="29" customFormat="1">
      <c r="A569" s="166"/>
      <c r="CH569" s="28"/>
      <c r="EG569" s="9"/>
    </row>
    <row r="570" spans="1:137" s="29" customFormat="1">
      <c r="A570" s="166"/>
      <c r="CH570" s="28"/>
      <c r="EG570" s="9"/>
    </row>
    <row r="571" spans="1:137" s="29" customFormat="1">
      <c r="A571" s="166"/>
      <c r="CH571" s="28"/>
      <c r="EG571" s="9"/>
    </row>
    <row r="572" spans="1:137" s="29" customFormat="1">
      <c r="A572" s="166"/>
      <c r="CH572" s="28"/>
      <c r="EG572" s="9"/>
    </row>
    <row r="573" spans="1:137" s="29" customFormat="1">
      <c r="A573" s="166"/>
      <c r="CH573" s="28"/>
      <c r="EG573" s="9"/>
    </row>
    <row r="574" spans="1:137" s="29" customFormat="1">
      <c r="A574" s="166"/>
      <c r="CH574" s="28"/>
      <c r="EG574" s="9"/>
    </row>
    <row r="575" spans="1:137" s="29" customFormat="1">
      <c r="A575" s="166"/>
      <c r="CH575" s="28"/>
      <c r="EG575" s="9"/>
    </row>
    <row r="576" spans="1:137" s="29" customFormat="1">
      <c r="A576" s="166"/>
      <c r="CH576" s="28"/>
      <c r="EG576" s="9"/>
    </row>
    <row r="577" spans="1:137" s="29" customFormat="1">
      <c r="A577" s="166"/>
      <c r="CH577" s="28"/>
      <c r="EG577" s="9"/>
    </row>
    <row r="578" spans="1:137" s="29" customFormat="1">
      <c r="A578" s="166"/>
      <c r="CH578" s="28"/>
      <c r="EG578" s="9"/>
    </row>
    <row r="579" spans="1:137" s="29" customFormat="1">
      <c r="A579" s="166"/>
      <c r="CH579" s="28"/>
      <c r="EG579" s="9"/>
    </row>
    <row r="580" spans="1:137" s="29" customFormat="1">
      <c r="A580" s="166"/>
      <c r="CH580" s="28"/>
      <c r="EG580" s="9"/>
    </row>
    <row r="581" spans="1:137" s="29" customFormat="1">
      <c r="A581" s="166"/>
      <c r="CH581" s="28"/>
      <c r="EG581" s="9"/>
    </row>
    <row r="582" spans="1:137" s="29" customFormat="1">
      <c r="A582" s="166"/>
      <c r="CH582" s="28"/>
      <c r="EG582" s="9"/>
    </row>
    <row r="583" spans="1:137" s="29" customFormat="1">
      <c r="A583" s="166"/>
      <c r="CH583" s="28"/>
      <c r="EG583" s="9"/>
    </row>
    <row r="584" spans="1:137" s="29" customFormat="1">
      <c r="A584" s="166"/>
      <c r="CH584" s="28"/>
      <c r="EG584" s="9"/>
    </row>
    <row r="585" spans="1:137" s="29" customFormat="1">
      <c r="A585" s="166"/>
      <c r="CH585" s="28"/>
      <c r="EG585" s="9"/>
    </row>
    <row r="586" spans="1:137" s="29" customFormat="1">
      <c r="A586" s="166"/>
      <c r="CH586" s="28"/>
      <c r="EG586" s="9"/>
    </row>
    <row r="587" spans="1:137" s="29" customFormat="1">
      <c r="A587" s="166"/>
      <c r="CH587" s="28"/>
      <c r="EG587" s="9"/>
    </row>
    <row r="588" spans="1:137" s="29" customFormat="1">
      <c r="A588" s="166"/>
      <c r="CH588" s="28"/>
      <c r="EG588" s="9"/>
    </row>
    <row r="589" spans="1:137" s="29" customFormat="1">
      <c r="A589" s="166"/>
      <c r="CH589" s="28"/>
      <c r="EG589" s="9"/>
    </row>
    <row r="590" spans="1:137" s="29" customFormat="1">
      <c r="A590" s="166"/>
      <c r="CH590" s="28"/>
      <c r="EG590" s="9"/>
    </row>
    <row r="591" spans="1:137" s="29" customFormat="1">
      <c r="A591" s="166"/>
      <c r="CH591" s="28"/>
      <c r="EG591" s="9"/>
    </row>
    <row r="592" spans="1:137" s="29" customFormat="1">
      <c r="A592" s="166"/>
      <c r="CH592" s="28"/>
      <c r="EG592" s="9"/>
    </row>
    <row r="593" spans="1:137" s="29" customFormat="1">
      <c r="A593" s="166"/>
      <c r="CH593" s="28"/>
      <c r="EG593" s="9"/>
    </row>
    <row r="594" spans="1:137" s="29" customFormat="1">
      <c r="A594" s="166"/>
      <c r="CH594" s="28"/>
      <c r="EG594" s="9"/>
    </row>
    <row r="595" spans="1:137" s="29" customFormat="1">
      <c r="A595" s="166"/>
      <c r="CH595" s="28"/>
      <c r="EG595" s="9"/>
    </row>
    <row r="596" spans="1:137" s="29" customFormat="1">
      <c r="A596" s="166"/>
      <c r="CH596" s="28"/>
      <c r="EG596" s="9"/>
    </row>
    <row r="597" spans="1:137" s="29" customFormat="1">
      <c r="A597" s="166"/>
      <c r="CH597" s="28"/>
      <c r="EG597" s="9"/>
    </row>
    <row r="598" spans="1:137" s="29" customFormat="1">
      <c r="A598" s="166"/>
      <c r="CH598" s="28"/>
      <c r="EG598" s="9"/>
    </row>
    <row r="599" spans="1:137" s="29" customFormat="1">
      <c r="A599" s="166"/>
      <c r="CH599" s="28"/>
      <c r="EG599" s="9"/>
    </row>
    <row r="600" spans="1:137" s="29" customFormat="1">
      <c r="A600" s="166"/>
      <c r="CH600" s="28"/>
      <c r="EG600" s="9"/>
    </row>
    <row r="601" spans="1:137" s="29" customFormat="1">
      <c r="A601" s="166"/>
      <c r="CH601" s="28"/>
      <c r="EG601" s="9"/>
    </row>
    <row r="602" spans="1:137" s="29" customFormat="1">
      <c r="A602" s="166"/>
      <c r="CH602" s="28"/>
      <c r="EG602" s="9"/>
    </row>
    <row r="603" spans="1:137" s="29" customFormat="1">
      <c r="A603" s="166"/>
      <c r="CH603" s="28"/>
      <c r="EG603" s="9"/>
    </row>
    <row r="604" spans="1:137" s="29" customFormat="1">
      <c r="A604" s="166"/>
      <c r="CH604" s="28"/>
      <c r="EG604" s="9"/>
    </row>
    <row r="605" spans="1:137" s="29" customFormat="1">
      <c r="A605" s="166"/>
      <c r="CH605" s="28"/>
      <c r="EG605" s="9"/>
    </row>
    <row r="606" spans="1:137" s="29" customFormat="1">
      <c r="A606" s="166"/>
      <c r="CH606" s="28"/>
      <c r="EG606" s="9"/>
    </row>
    <row r="607" spans="1:137" s="29" customFormat="1">
      <c r="A607" s="166"/>
      <c r="CH607" s="28"/>
      <c r="EG607" s="9"/>
    </row>
    <row r="608" spans="1:137" s="29" customFormat="1">
      <c r="A608" s="166"/>
      <c r="CH608" s="28"/>
      <c r="EG608" s="9"/>
    </row>
    <row r="609" spans="1:137" s="29" customFormat="1">
      <c r="A609" s="166"/>
      <c r="CH609" s="28"/>
      <c r="EG609" s="9"/>
    </row>
    <row r="610" spans="1:137" s="29" customFormat="1">
      <c r="A610" s="166"/>
      <c r="CH610" s="28"/>
      <c r="EG610" s="9"/>
    </row>
    <row r="611" spans="1:137" s="29" customFormat="1">
      <c r="A611" s="166"/>
      <c r="CH611" s="28"/>
      <c r="EG611" s="9"/>
    </row>
    <row r="612" spans="1:137" s="29" customFormat="1">
      <c r="A612" s="166"/>
      <c r="CH612" s="28"/>
      <c r="EG612" s="9"/>
    </row>
    <row r="613" spans="1:137" s="29" customFormat="1">
      <c r="A613" s="166"/>
      <c r="CH613" s="28"/>
      <c r="EG613" s="9"/>
    </row>
    <row r="614" spans="1:137" s="29" customFormat="1">
      <c r="A614" s="166"/>
      <c r="CH614" s="28"/>
      <c r="EG614" s="9"/>
    </row>
    <row r="615" spans="1:137" s="29" customFormat="1">
      <c r="A615" s="166"/>
      <c r="CH615" s="28"/>
      <c r="EG615" s="9"/>
    </row>
    <row r="616" spans="1:137" s="29" customFormat="1">
      <c r="A616" s="166"/>
      <c r="CH616" s="28"/>
      <c r="EG616" s="9"/>
    </row>
    <row r="617" spans="1:137" s="29" customFormat="1">
      <c r="A617" s="166"/>
      <c r="CH617" s="28"/>
      <c r="EG617" s="9"/>
    </row>
    <row r="618" spans="1:137" s="29" customFormat="1">
      <c r="A618" s="166"/>
      <c r="CH618" s="28"/>
      <c r="EG618" s="9"/>
    </row>
    <row r="619" spans="1:137" s="29" customFormat="1">
      <c r="A619" s="166"/>
      <c r="CH619" s="28"/>
      <c r="EG619" s="9"/>
    </row>
    <row r="620" spans="1:137" s="29" customFormat="1">
      <c r="A620" s="166"/>
      <c r="CH620" s="28"/>
      <c r="EG620" s="9"/>
    </row>
    <row r="621" spans="1:137" s="29" customFormat="1">
      <c r="A621" s="166"/>
      <c r="CH621" s="28"/>
      <c r="EG621" s="9"/>
    </row>
    <row r="622" spans="1:137" s="29" customFormat="1">
      <c r="A622" s="166"/>
      <c r="CH622" s="28"/>
      <c r="EG622" s="9"/>
    </row>
    <row r="623" spans="1:137" s="29" customFormat="1">
      <c r="A623" s="166"/>
      <c r="CH623" s="28"/>
      <c r="EG623" s="9"/>
    </row>
    <row r="624" spans="1:137" s="29" customFormat="1">
      <c r="A624" s="166"/>
      <c r="CH624" s="28"/>
      <c r="EG624" s="9"/>
    </row>
    <row r="625" spans="1:137" s="29" customFormat="1">
      <c r="A625" s="166"/>
      <c r="CH625" s="28"/>
      <c r="EG625" s="9"/>
    </row>
    <row r="626" spans="1:137" s="29" customFormat="1">
      <c r="A626" s="166"/>
      <c r="CH626" s="28"/>
      <c r="EG626" s="9"/>
    </row>
    <row r="627" spans="1:137" s="29" customFormat="1">
      <c r="A627" s="166"/>
      <c r="CH627" s="28"/>
      <c r="EG627" s="9"/>
    </row>
    <row r="628" spans="1:137" s="29" customFormat="1">
      <c r="A628" s="166"/>
      <c r="CH628" s="28"/>
      <c r="EG628" s="9"/>
    </row>
    <row r="629" spans="1:137" s="29" customFormat="1">
      <c r="A629" s="166"/>
      <c r="CH629" s="28"/>
      <c r="EG629" s="9"/>
    </row>
    <row r="630" spans="1:137" s="29" customFormat="1">
      <c r="A630" s="166"/>
      <c r="CH630" s="28"/>
      <c r="EG630" s="9"/>
    </row>
    <row r="631" spans="1:137" s="29" customFormat="1">
      <c r="A631" s="166"/>
      <c r="CH631" s="28"/>
      <c r="EG631" s="9"/>
    </row>
    <row r="632" spans="1:137" s="29" customFormat="1">
      <c r="A632" s="166"/>
      <c r="CH632" s="28"/>
      <c r="EG632" s="9"/>
    </row>
    <row r="633" spans="1:137" s="29" customFormat="1">
      <c r="A633" s="166"/>
      <c r="CH633" s="28"/>
      <c r="EG633" s="9"/>
    </row>
    <row r="634" spans="1:137" s="29" customFormat="1">
      <c r="A634" s="166"/>
      <c r="CH634" s="28"/>
      <c r="EG634" s="9"/>
    </row>
    <row r="635" spans="1:137" s="29" customFormat="1">
      <c r="A635" s="166"/>
      <c r="CH635" s="28"/>
      <c r="EG635" s="9"/>
    </row>
    <row r="636" spans="1:137" s="29" customFormat="1">
      <c r="A636" s="166"/>
      <c r="CH636" s="28"/>
      <c r="EG636" s="9"/>
    </row>
    <row r="637" spans="1:137" s="29" customFormat="1">
      <c r="A637" s="166"/>
      <c r="CH637" s="28"/>
      <c r="EG637" s="9"/>
    </row>
    <row r="638" spans="1:137" s="29" customFormat="1">
      <c r="A638" s="166"/>
      <c r="CH638" s="28"/>
      <c r="EG638" s="9"/>
    </row>
    <row r="639" spans="1:137" s="29" customFormat="1">
      <c r="A639" s="166"/>
      <c r="CH639" s="28"/>
      <c r="EG639" s="9"/>
    </row>
    <row r="640" spans="1:137" s="29" customFormat="1">
      <c r="A640" s="166"/>
      <c r="CH640" s="28"/>
      <c r="EG640" s="9"/>
    </row>
    <row r="641" spans="1:137" s="29" customFormat="1">
      <c r="A641" s="166"/>
      <c r="CH641" s="28"/>
      <c r="EG641" s="9"/>
    </row>
    <row r="642" spans="1:137" s="29" customFormat="1">
      <c r="A642" s="166"/>
      <c r="CH642" s="28"/>
      <c r="EG642" s="9"/>
    </row>
    <row r="643" spans="1:137" s="29" customFormat="1">
      <c r="A643" s="166"/>
      <c r="CH643" s="28"/>
      <c r="EG643" s="9"/>
    </row>
    <row r="644" spans="1:137" s="29" customFormat="1">
      <c r="A644" s="166"/>
      <c r="CH644" s="28"/>
      <c r="EG644" s="9"/>
    </row>
    <row r="645" spans="1:137" s="29" customFormat="1">
      <c r="A645" s="166"/>
      <c r="CH645" s="28"/>
      <c r="EG645" s="9"/>
    </row>
    <row r="646" spans="1:137" s="29" customFormat="1">
      <c r="A646" s="166"/>
      <c r="CH646" s="28"/>
      <c r="EG646" s="9"/>
    </row>
    <row r="647" spans="1:137" s="29" customFormat="1">
      <c r="A647" s="166"/>
      <c r="CH647" s="28"/>
      <c r="EG647" s="9"/>
    </row>
    <row r="648" spans="1:137" s="29" customFormat="1">
      <c r="A648" s="166"/>
      <c r="CH648" s="28"/>
      <c r="EG648" s="9"/>
    </row>
    <row r="649" spans="1:137" s="29" customFormat="1">
      <c r="A649" s="166"/>
      <c r="CH649" s="28"/>
      <c r="EG649" s="9"/>
    </row>
    <row r="650" spans="1:137" s="29" customFormat="1">
      <c r="A650" s="166"/>
      <c r="CH650" s="28"/>
      <c r="EG650" s="9"/>
    </row>
    <row r="651" spans="1:137" s="29" customFormat="1">
      <c r="A651" s="166"/>
      <c r="CH651" s="28"/>
      <c r="EG651" s="9"/>
    </row>
    <row r="652" spans="1:137" s="29" customFormat="1">
      <c r="A652" s="166"/>
      <c r="CH652" s="28"/>
      <c r="EG652" s="9"/>
    </row>
    <row r="653" spans="1:137" s="29" customFormat="1">
      <c r="A653" s="166"/>
      <c r="CH653" s="28"/>
      <c r="EG653" s="9"/>
    </row>
    <row r="654" spans="1:137" s="29" customFormat="1">
      <c r="A654" s="166"/>
      <c r="CH654" s="28"/>
      <c r="EG654" s="9"/>
    </row>
    <row r="655" spans="1:137" s="29" customFormat="1">
      <c r="A655" s="166"/>
      <c r="CH655" s="28"/>
      <c r="EG655" s="9"/>
    </row>
    <row r="656" spans="1:137" s="29" customFormat="1">
      <c r="A656" s="166"/>
      <c r="CH656" s="28"/>
      <c r="EG656" s="9"/>
    </row>
    <row r="657" spans="1:137" s="29" customFormat="1">
      <c r="A657" s="166"/>
      <c r="CH657" s="28"/>
      <c r="EG657" s="9"/>
    </row>
    <row r="658" spans="1:137" s="29" customFormat="1">
      <c r="A658" s="166"/>
      <c r="CH658" s="28"/>
      <c r="EG658" s="9"/>
    </row>
    <row r="659" spans="1:137" s="29" customFormat="1">
      <c r="A659" s="166"/>
      <c r="CH659" s="28"/>
      <c r="EG659" s="9"/>
    </row>
    <row r="660" spans="1:137" s="29" customFormat="1">
      <c r="A660" s="166"/>
      <c r="CH660" s="28"/>
      <c r="EG660" s="9"/>
    </row>
    <row r="661" spans="1:137" s="29" customFormat="1">
      <c r="A661" s="166"/>
      <c r="CH661" s="28"/>
      <c r="EG661" s="9"/>
    </row>
    <row r="662" spans="1:137" s="29" customFormat="1">
      <c r="A662" s="166"/>
      <c r="CH662" s="28"/>
      <c r="EG662" s="9"/>
    </row>
    <row r="663" spans="1:137" s="29" customFormat="1">
      <c r="A663" s="166"/>
      <c r="CH663" s="28"/>
      <c r="EG663" s="9"/>
    </row>
    <row r="664" spans="1:137" s="29" customFormat="1">
      <c r="A664" s="166"/>
      <c r="CH664" s="28"/>
      <c r="EG664" s="9"/>
    </row>
    <row r="665" spans="1:137" s="29" customFormat="1">
      <c r="A665" s="166"/>
      <c r="CH665" s="28"/>
      <c r="EG665" s="9"/>
    </row>
    <row r="666" spans="1:137" s="29" customFormat="1">
      <c r="A666" s="166"/>
      <c r="CH666" s="28"/>
      <c r="EG666" s="9"/>
    </row>
    <row r="667" spans="1:137" s="29" customFormat="1">
      <c r="A667" s="166"/>
      <c r="CH667" s="28"/>
      <c r="EG667" s="9"/>
    </row>
    <row r="668" spans="1:137" s="29" customFormat="1">
      <c r="A668" s="166"/>
      <c r="CH668" s="28"/>
      <c r="EG668" s="9"/>
    </row>
    <row r="669" spans="1:137" s="29" customFormat="1">
      <c r="A669" s="166"/>
      <c r="CH669" s="28"/>
      <c r="EG669" s="9"/>
    </row>
    <row r="670" spans="1:137" s="29" customFormat="1">
      <c r="A670" s="166"/>
      <c r="CH670" s="28"/>
      <c r="EG670" s="9"/>
    </row>
    <row r="671" spans="1:137" s="29" customFormat="1">
      <c r="A671" s="166"/>
      <c r="CH671" s="28"/>
      <c r="EG671" s="9"/>
    </row>
    <row r="672" spans="1:137" s="29" customFormat="1">
      <c r="A672" s="166"/>
      <c r="CH672" s="28"/>
      <c r="EG672" s="9"/>
    </row>
    <row r="673" spans="1:137" s="29" customFormat="1">
      <c r="A673" s="166"/>
      <c r="CH673" s="28"/>
      <c r="EG673" s="9"/>
    </row>
    <row r="674" spans="1:137" s="29" customFormat="1">
      <c r="A674" s="166"/>
      <c r="CH674" s="28"/>
      <c r="EG674" s="9"/>
    </row>
    <row r="675" spans="1:137" s="29" customFormat="1">
      <c r="A675" s="166"/>
      <c r="CH675" s="28"/>
      <c r="EG675" s="9"/>
    </row>
    <row r="676" spans="1:137" s="29" customFormat="1">
      <c r="A676" s="166"/>
      <c r="CH676" s="28"/>
      <c r="EG676" s="9"/>
    </row>
    <row r="677" spans="1:137" s="29" customFormat="1">
      <c r="A677" s="166"/>
      <c r="CH677" s="28"/>
      <c r="EG677" s="9"/>
    </row>
    <row r="678" spans="1:137" s="29" customFormat="1">
      <c r="A678" s="166"/>
      <c r="CH678" s="28"/>
      <c r="EG678" s="9"/>
    </row>
    <row r="679" spans="1:137" s="29" customFormat="1">
      <c r="A679" s="166"/>
      <c r="CH679" s="28"/>
      <c r="EG679" s="9"/>
    </row>
    <row r="680" spans="1:137" s="29" customFormat="1">
      <c r="A680" s="166"/>
      <c r="CH680" s="28"/>
      <c r="EG680" s="9"/>
    </row>
    <row r="681" spans="1:137" s="29" customFormat="1">
      <c r="A681" s="166"/>
      <c r="CH681" s="28"/>
      <c r="EG681" s="9"/>
    </row>
    <row r="682" spans="1:137" s="29" customFormat="1">
      <c r="A682" s="166"/>
      <c r="CH682" s="28"/>
      <c r="EG682" s="9"/>
    </row>
    <row r="683" spans="1:137" s="29" customFormat="1">
      <c r="A683" s="166"/>
      <c r="CH683" s="28"/>
      <c r="EG683" s="9"/>
    </row>
    <row r="684" spans="1:137" s="29" customFormat="1">
      <c r="A684" s="166"/>
      <c r="CH684" s="28"/>
      <c r="EG684" s="9"/>
    </row>
    <row r="685" spans="1:137" s="29" customFormat="1">
      <c r="A685" s="166"/>
      <c r="CH685" s="28"/>
      <c r="EG685" s="9"/>
    </row>
    <row r="686" spans="1:137" s="29" customFormat="1">
      <c r="A686" s="166"/>
      <c r="CH686" s="28"/>
      <c r="EG686" s="9"/>
    </row>
    <row r="687" spans="1:137" s="29" customFormat="1">
      <c r="A687" s="166"/>
      <c r="CH687" s="28"/>
      <c r="EG687" s="9"/>
    </row>
    <row r="688" spans="1:137" s="29" customFormat="1">
      <c r="A688" s="166"/>
      <c r="CH688" s="28"/>
      <c r="EG688" s="9"/>
    </row>
    <row r="689" spans="1:137" s="29" customFormat="1">
      <c r="A689" s="166"/>
      <c r="CH689" s="28"/>
      <c r="EG689" s="9"/>
    </row>
    <row r="690" spans="1:137" s="29" customFormat="1">
      <c r="A690" s="166"/>
      <c r="CH690" s="28"/>
      <c r="EG690" s="9"/>
    </row>
    <row r="691" spans="1:137" s="29" customFormat="1">
      <c r="A691" s="166"/>
      <c r="CH691" s="28"/>
      <c r="EG691" s="9"/>
    </row>
    <row r="692" spans="1:137" s="29" customFormat="1">
      <c r="A692" s="166"/>
      <c r="CH692" s="28"/>
      <c r="EG692" s="9"/>
    </row>
    <row r="693" spans="1:137" s="29" customFormat="1">
      <c r="A693" s="166"/>
      <c r="CH693" s="28"/>
      <c r="EG693" s="9"/>
    </row>
    <row r="694" spans="1:137" s="29" customFormat="1">
      <c r="A694" s="166"/>
      <c r="CH694" s="28"/>
      <c r="EG694" s="9"/>
    </row>
    <row r="695" spans="1:137" s="29" customFormat="1">
      <c r="A695" s="166"/>
      <c r="CH695" s="28"/>
      <c r="EG695" s="9"/>
    </row>
    <row r="696" spans="1:137" s="29" customFormat="1">
      <c r="A696" s="166"/>
      <c r="CH696" s="28"/>
      <c r="EG696" s="9"/>
    </row>
    <row r="697" spans="1:137" s="29" customFormat="1">
      <c r="A697" s="166"/>
      <c r="CH697" s="28"/>
      <c r="EG697" s="9"/>
    </row>
    <row r="698" spans="1:137" s="29" customFormat="1">
      <c r="A698" s="166"/>
      <c r="CH698" s="28"/>
      <c r="EG698" s="9"/>
    </row>
    <row r="699" spans="1:137" s="29" customFormat="1">
      <c r="A699" s="166"/>
      <c r="CH699" s="28"/>
      <c r="EG699" s="9"/>
    </row>
    <row r="700" spans="1:137" s="29" customFormat="1">
      <c r="A700" s="166"/>
      <c r="CH700" s="28"/>
      <c r="EG700" s="9"/>
    </row>
    <row r="701" spans="1:137" s="29" customFormat="1">
      <c r="A701" s="166"/>
      <c r="CH701" s="28"/>
      <c r="EG701" s="9"/>
    </row>
    <row r="702" spans="1:137" s="29" customFormat="1">
      <c r="A702" s="166"/>
      <c r="CH702" s="28"/>
      <c r="EG702" s="9"/>
    </row>
    <row r="703" spans="1:137" s="29" customFormat="1">
      <c r="A703" s="166"/>
      <c r="CH703" s="28"/>
      <c r="EG703" s="9"/>
    </row>
    <row r="704" spans="1:137" s="29" customFormat="1">
      <c r="A704" s="166"/>
      <c r="CH704" s="28"/>
      <c r="EG704" s="9"/>
    </row>
    <row r="705" spans="1:137" s="29" customFormat="1">
      <c r="A705" s="166"/>
      <c r="CH705" s="28"/>
      <c r="EG705" s="9"/>
    </row>
    <row r="706" spans="1:137" s="29" customFormat="1">
      <c r="A706" s="166"/>
      <c r="CH706" s="28"/>
      <c r="EG706" s="9"/>
    </row>
    <row r="707" spans="1:137" s="29" customFormat="1">
      <c r="A707" s="166"/>
      <c r="CH707" s="28"/>
      <c r="EG707" s="9"/>
    </row>
    <row r="708" spans="1:137" s="29" customFormat="1">
      <c r="A708" s="166"/>
      <c r="CH708" s="28"/>
      <c r="EG708" s="9"/>
    </row>
    <row r="709" spans="1:137" s="29" customFormat="1">
      <c r="A709" s="166"/>
      <c r="CH709" s="28"/>
      <c r="EG709" s="9"/>
    </row>
    <row r="710" spans="1:137" s="29" customFormat="1">
      <c r="A710" s="166"/>
      <c r="CH710" s="28"/>
      <c r="EG710" s="9"/>
    </row>
    <row r="711" spans="1:137" s="29" customFormat="1">
      <c r="A711" s="166"/>
      <c r="CH711" s="28"/>
      <c r="EG711" s="9"/>
    </row>
    <row r="712" spans="1:137" s="29" customFormat="1">
      <c r="A712" s="166"/>
      <c r="CH712" s="28"/>
      <c r="EG712" s="9"/>
    </row>
    <row r="713" spans="1:137" s="29" customFormat="1">
      <c r="A713" s="166"/>
      <c r="CH713" s="28"/>
      <c r="EG713" s="9"/>
    </row>
    <row r="714" spans="1:137" s="29" customFormat="1">
      <c r="A714" s="166"/>
      <c r="CH714" s="28"/>
      <c r="EG714" s="9"/>
    </row>
    <row r="715" spans="1:137" s="29" customFormat="1">
      <c r="A715" s="166"/>
      <c r="CH715" s="28"/>
      <c r="EG715" s="9"/>
    </row>
    <row r="716" spans="1:137" s="29" customFormat="1">
      <c r="A716" s="166"/>
      <c r="CH716" s="28"/>
      <c r="EG716" s="9"/>
    </row>
    <row r="717" spans="1:137" s="29" customFormat="1">
      <c r="A717" s="166"/>
      <c r="CH717" s="28"/>
      <c r="EG717" s="9"/>
    </row>
    <row r="718" spans="1:137" s="29" customFormat="1">
      <c r="A718" s="166"/>
      <c r="CH718" s="28"/>
      <c r="EG718" s="9"/>
    </row>
    <row r="719" spans="1:137" s="29" customFormat="1">
      <c r="A719" s="166"/>
      <c r="CH719" s="28"/>
      <c r="EG719" s="9"/>
    </row>
    <row r="720" spans="1:137" s="29" customFormat="1">
      <c r="A720" s="166"/>
      <c r="CH720" s="28"/>
      <c r="EG720" s="9"/>
    </row>
    <row r="721" spans="1:137" s="29" customFormat="1">
      <c r="A721" s="166"/>
      <c r="CH721" s="28"/>
      <c r="EG721" s="9"/>
    </row>
    <row r="722" spans="1:137" s="29" customFormat="1">
      <c r="A722" s="166"/>
      <c r="CH722" s="28"/>
      <c r="EG722" s="9"/>
    </row>
    <row r="723" spans="1:137" s="29" customFormat="1">
      <c r="A723" s="166"/>
      <c r="CH723" s="28"/>
      <c r="EG723" s="9"/>
    </row>
    <row r="724" spans="1:137" s="29" customFormat="1">
      <c r="A724" s="166"/>
      <c r="CH724" s="28"/>
      <c r="EG724" s="9"/>
    </row>
    <row r="725" spans="1:137" s="29" customFormat="1">
      <c r="A725" s="166"/>
      <c r="CH725" s="28"/>
      <c r="EG725" s="9"/>
    </row>
    <row r="726" spans="1:137" s="29" customFormat="1">
      <c r="A726" s="166"/>
      <c r="CH726" s="28"/>
      <c r="EG726" s="9"/>
    </row>
    <row r="727" spans="1:137" s="29" customFormat="1">
      <c r="A727" s="166"/>
      <c r="CH727" s="28"/>
      <c r="EG727" s="9"/>
    </row>
    <row r="728" spans="1:137" s="29" customFormat="1">
      <c r="A728" s="166"/>
      <c r="CH728" s="28"/>
      <c r="EG728" s="9"/>
    </row>
    <row r="729" spans="1:137" s="29" customFormat="1">
      <c r="A729" s="166"/>
      <c r="CH729" s="28"/>
      <c r="EG729" s="9"/>
    </row>
    <row r="730" spans="1:137" s="29" customFormat="1">
      <c r="A730" s="166"/>
      <c r="CH730" s="28"/>
      <c r="EG730" s="9"/>
    </row>
    <row r="731" spans="1:137" s="29" customFormat="1">
      <c r="A731" s="166"/>
      <c r="CH731" s="28"/>
      <c r="EG731" s="9"/>
    </row>
    <row r="732" spans="1:137" s="29" customFormat="1">
      <c r="A732" s="166"/>
      <c r="CH732" s="28"/>
      <c r="EG732" s="9"/>
    </row>
    <row r="733" spans="1:137" s="29" customFormat="1">
      <c r="A733" s="166"/>
      <c r="CH733" s="28"/>
      <c r="EG733" s="9"/>
    </row>
    <row r="734" spans="1:137" s="29" customFormat="1">
      <c r="A734" s="166"/>
      <c r="CH734" s="28"/>
      <c r="EG734" s="9"/>
    </row>
    <row r="735" spans="1:137" s="29" customFormat="1">
      <c r="A735" s="166"/>
      <c r="CH735" s="28"/>
      <c r="EG735" s="9"/>
    </row>
    <row r="736" spans="1:137" s="29" customFormat="1">
      <c r="A736" s="166"/>
      <c r="CH736" s="28"/>
      <c r="EG736" s="9"/>
    </row>
    <row r="737" spans="1:137" s="29" customFormat="1">
      <c r="A737" s="166"/>
      <c r="CH737" s="28"/>
      <c r="EG737" s="9"/>
    </row>
    <row r="738" spans="1:137" s="29" customFormat="1">
      <c r="A738" s="166"/>
      <c r="CH738" s="28"/>
      <c r="EG738" s="9"/>
    </row>
    <row r="739" spans="1:137" s="29" customFormat="1">
      <c r="A739" s="166"/>
      <c r="CH739" s="28"/>
      <c r="EG739" s="9"/>
    </row>
    <row r="740" spans="1:137" s="29" customFormat="1">
      <c r="A740" s="166"/>
      <c r="CH740" s="28"/>
      <c r="EG740" s="9"/>
    </row>
    <row r="741" spans="1:137" s="29" customFormat="1">
      <c r="A741" s="166"/>
      <c r="CH741" s="28"/>
      <c r="EG741" s="9"/>
    </row>
    <row r="742" spans="1:137" s="29" customFormat="1">
      <c r="A742" s="166"/>
      <c r="CH742" s="28"/>
      <c r="EG742" s="9"/>
    </row>
    <row r="743" spans="1:137" s="29" customFormat="1">
      <c r="A743" s="166"/>
      <c r="CH743" s="28"/>
      <c r="EG743" s="9"/>
    </row>
    <row r="744" spans="1:137" s="29" customFormat="1">
      <c r="A744" s="166"/>
      <c r="CH744" s="28"/>
      <c r="EG744" s="9"/>
    </row>
    <row r="745" spans="1:137" s="29" customFormat="1">
      <c r="A745" s="166"/>
      <c r="CH745" s="28"/>
      <c r="EG745" s="9"/>
    </row>
    <row r="746" spans="1:137" s="29" customFormat="1">
      <c r="A746" s="166"/>
      <c r="CH746" s="28"/>
      <c r="EG746" s="9"/>
    </row>
    <row r="747" spans="1:137" s="29" customFormat="1">
      <c r="A747" s="166"/>
      <c r="CH747" s="28"/>
      <c r="EG747" s="9"/>
    </row>
    <row r="748" spans="1:137" s="29" customFormat="1">
      <c r="A748" s="166"/>
      <c r="CH748" s="28"/>
      <c r="EG748" s="9"/>
    </row>
    <row r="749" spans="1:137" s="29" customFormat="1">
      <c r="A749" s="166"/>
      <c r="CH749" s="28"/>
      <c r="EG749" s="9"/>
    </row>
    <row r="750" spans="1:137" s="29" customFormat="1">
      <c r="A750" s="166"/>
      <c r="CH750" s="28"/>
      <c r="EG750" s="9"/>
    </row>
    <row r="751" spans="1:137" s="29" customFormat="1">
      <c r="A751" s="166"/>
      <c r="CH751" s="28"/>
      <c r="EG751" s="9"/>
    </row>
    <row r="752" spans="1:137" s="29" customFormat="1">
      <c r="A752" s="166"/>
      <c r="CH752" s="28"/>
      <c r="EG752" s="9"/>
    </row>
    <row r="753" spans="1:137" s="29" customFormat="1">
      <c r="A753" s="166"/>
      <c r="CH753" s="28"/>
      <c r="EG753" s="9"/>
    </row>
    <row r="754" spans="1:137" s="29" customFormat="1">
      <c r="A754" s="166"/>
      <c r="CH754" s="28"/>
      <c r="EG754" s="9"/>
    </row>
    <row r="755" spans="1:137" s="29" customFormat="1">
      <c r="A755" s="166"/>
      <c r="CH755" s="28"/>
      <c r="EG755" s="9"/>
    </row>
    <row r="756" spans="1:137" s="29" customFormat="1">
      <c r="A756" s="166"/>
      <c r="CH756" s="28"/>
      <c r="EG756" s="9"/>
    </row>
    <row r="757" spans="1:137" s="29" customFormat="1">
      <c r="A757" s="166"/>
      <c r="CH757" s="28"/>
      <c r="EG757" s="9"/>
    </row>
    <row r="758" spans="1:137" s="29" customFormat="1">
      <c r="A758" s="166"/>
      <c r="CH758" s="28"/>
      <c r="EG758" s="9"/>
    </row>
    <row r="759" spans="1:137" s="29" customFormat="1">
      <c r="A759" s="166"/>
      <c r="CH759" s="28"/>
      <c r="EG759" s="9"/>
    </row>
    <row r="760" spans="1:137" s="29" customFormat="1">
      <c r="A760" s="166"/>
      <c r="CH760" s="28"/>
      <c r="EG760" s="9"/>
    </row>
    <row r="761" spans="1:137" s="29" customFormat="1">
      <c r="A761" s="166"/>
      <c r="CH761" s="28"/>
      <c r="EG761" s="9"/>
    </row>
    <row r="762" spans="1:137" s="29" customFormat="1">
      <c r="A762" s="166"/>
      <c r="CH762" s="28"/>
      <c r="EG762" s="9"/>
    </row>
    <row r="763" spans="1:137" s="29" customFormat="1">
      <c r="A763" s="166"/>
      <c r="CH763" s="28"/>
      <c r="EG763" s="9"/>
    </row>
    <row r="764" spans="1:137" s="29" customFormat="1">
      <c r="A764" s="166"/>
      <c r="CH764" s="28"/>
      <c r="EG764" s="9"/>
    </row>
    <row r="765" spans="1:137" s="29" customFormat="1">
      <c r="A765" s="166"/>
      <c r="CH765" s="28"/>
      <c r="EG765" s="9"/>
    </row>
    <row r="766" spans="1:137" s="29" customFormat="1">
      <c r="A766" s="166"/>
      <c r="CH766" s="28"/>
      <c r="EG766" s="9"/>
    </row>
    <row r="767" spans="1:137" s="29" customFormat="1">
      <c r="A767" s="166"/>
      <c r="CH767" s="28"/>
      <c r="EG767" s="9"/>
    </row>
    <row r="768" spans="1:137" s="29" customFormat="1">
      <c r="A768" s="166"/>
      <c r="CH768" s="28"/>
      <c r="EG768" s="9"/>
    </row>
    <row r="769" spans="1:137" s="29" customFormat="1">
      <c r="A769" s="166"/>
      <c r="CH769" s="28"/>
      <c r="EG769" s="9"/>
    </row>
    <row r="770" spans="1:137" s="29" customFormat="1">
      <c r="A770" s="166"/>
      <c r="CH770" s="28"/>
      <c r="EG770" s="9"/>
    </row>
    <row r="771" spans="1:137" s="29" customFormat="1">
      <c r="A771" s="166"/>
      <c r="CH771" s="28"/>
      <c r="EG771" s="9"/>
    </row>
    <row r="772" spans="1:137" s="29" customFormat="1">
      <c r="A772" s="166"/>
      <c r="CH772" s="28"/>
      <c r="EG772" s="9"/>
    </row>
    <row r="773" spans="1:137" s="29" customFormat="1">
      <c r="A773" s="166"/>
      <c r="CH773" s="28"/>
      <c r="EG773" s="9"/>
    </row>
    <row r="774" spans="1:137" s="29" customFormat="1">
      <c r="A774" s="166"/>
      <c r="CH774" s="28"/>
      <c r="EG774" s="9"/>
    </row>
    <row r="775" spans="1:137" s="29" customFormat="1">
      <c r="A775" s="166"/>
      <c r="CH775" s="28"/>
      <c r="EG775" s="9"/>
    </row>
    <row r="776" spans="1:137" s="29" customFormat="1">
      <c r="A776" s="166"/>
      <c r="CH776" s="28"/>
      <c r="EG776" s="9"/>
    </row>
    <row r="777" spans="1:137" s="29" customFormat="1">
      <c r="A777" s="166"/>
      <c r="CH777" s="28"/>
      <c r="EG777" s="9"/>
    </row>
    <row r="778" spans="1:137" s="29" customFormat="1">
      <c r="A778" s="166"/>
      <c r="CH778" s="28"/>
      <c r="EG778" s="9"/>
    </row>
    <row r="779" spans="1:137" s="29" customFormat="1">
      <c r="A779" s="166"/>
      <c r="CH779" s="28"/>
      <c r="EG779" s="9"/>
    </row>
    <row r="780" spans="1:137" s="29" customFormat="1">
      <c r="A780" s="166"/>
      <c r="CH780" s="28"/>
      <c r="EG780" s="9"/>
    </row>
    <row r="781" spans="1:137" s="29" customFormat="1">
      <c r="A781" s="166"/>
      <c r="CH781" s="28"/>
      <c r="EG781" s="9"/>
    </row>
    <row r="782" spans="1:137" s="29" customFormat="1">
      <c r="A782" s="166"/>
      <c r="CH782" s="28"/>
      <c r="EG782" s="9"/>
    </row>
    <row r="783" spans="1:137" s="29" customFormat="1">
      <c r="A783" s="166"/>
      <c r="CH783" s="28"/>
      <c r="EG783" s="9"/>
    </row>
    <row r="784" spans="1:137" s="29" customFormat="1">
      <c r="A784" s="166"/>
      <c r="CH784" s="28"/>
      <c r="EG784" s="9"/>
    </row>
    <row r="785" spans="1:137" s="29" customFormat="1">
      <c r="A785" s="166"/>
      <c r="CH785" s="28"/>
      <c r="EG785" s="9"/>
    </row>
    <row r="786" spans="1:137" s="29" customFormat="1">
      <c r="A786" s="166"/>
      <c r="CH786" s="28"/>
      <c r="EG786" s="9"/>
    </row>
    <row r="787" spans="1:137" s="29" customFormat="1">
      <c r="A787" s="166"/>
      <c r="CH787" s="28"/>
      <c r="EG787" s="9"/>
    </row>
    <row r="788" spans="1:137" s="29" customFormat="1">
      <c r="A788" s="166"/>
      <c r="CH788" s="28"/>
      <c r="EG788" s="9"/>
    </row>
    <row r="789" spans="1:137" s="29" customFormat="1">
      <c r="A789" s="166"/>
      <c r="CH789" s="28"/>
      <c r="EG789" s="9"/>
    </row>
    <row r="790" spans="1:137" s="29" customFormat="1">
      <c r="A790" s="166"/>
      <c r="CH790" s="28"/>
      <c r="EG790" s="9"/>
    </row>
    <row r="791" spans="1:137" s="29" customFormat="1">
      <c r="A791" s="166"/>
      <c r="CH791" s="28"/>
      <c r="EG791" s="9"/>
    </row>
    <row r="792" spans="1:137" s="29" customFormat="1">
      <c r="A792" s="166"/>
      <c r="CH792" s="28"/>
      <c r="EG792" s="9"/>
    </row>
    <row r="793" spans="1:137" s="29" customFormat="1">
      <c r="A793" s="166"/>
      <c r="CH793" s="28"/>
      <c r="EG793" s="9"/>
    </row>
    <row r="794" spans="1:137" s="29" customFormat="1">
      <c r="A794" s="166"/>
      <c r="CH794" s="28"/>
      <c r="EG794" s="9"/>
    </row>
    <row r="795" spans="1:137" s="29" customFormat="1">
      <c r="A795" s="166"/>
      <c r="CH795" s="28"/>
      <c r="EG795" s="9"/>
    </row>
    <row r="796" spans="1:137" s="29" customFormat="1">
      <c r="A796" s="166"/>
      <c r="CH796" s="28"/>
      <c r="EG796" s="9"/>
    </row>
    <row r="797" spans="1:137" s="29" customFormat="1">
      <c r="A797" s="166"/>
      <c r="CH797" s="28"/>
      <c r="EG797" s="9"/>
    </row>
    <row r="798" spans="1:137" s="29" customFormat="1">
      <c r="A798" s="166"/>
      <c r="CH798" s="28"/>
      <c r="EG798" s="9"/>
    </row>
    <row r="799" spans="1:137" s="29" customFormat="1">
      <c r="A799" s="166"/>
      <c r="CH799" s="28"/>
      <c r="EG799" s="9"/>
    </row>
    <row r="800" spans="1:137" s="29" customFormat="1">
      <c r="A800" s="166"/>
      <c r="CH800" s="28"/>
      <c r="EG800" s="9"/>
    </row>
    <row r="801" spans="1:137" s="29" customFormat="1">
      <c r="A801" s="166"/>
      <c r="CH801" s="28"/>
      <c r="EG801" s="9"/>
    </row>
    <row r="802" spans="1:137" s="29" customFormat="1">
      <c r="A802" s="166"/>
      <c r="CH802" s="28"/>
      <c r="EG802" s="9"/>
    </row>
    <row r="803" spans="1:137" s="29" customFormat="1">
      <c r="A803" s="166"/>
      <c r="CH803" s="28"/>
      <c r="EG803" s="9"/>
    </row>
    <row r="804" spans="1:137" s="29" customFormat="1">
      <c r="A804" s="166"/>
      <c r="CH804" s="28"/>
      <c r="EG804" s="9"/>
    </row>
    <row r="805" spans="1:137" s="29" customFormat="1">
      <c r="A805" s="166"/>
      <c r="CH805" s="28"/>
      <c r="EG805" s="9"/>
    </row>
    <row r="806" spans="1:137" s="29" customFormat="1">
      <c r="A806" s="166"/>
      <c r="CH806" s="28"/>
      <c r="EG806" s="9"/>
    </row>
    <row r="807" spans="1:137" s="29" customFormat="1">
      <c r="A807" s="166"/>
      <c r="CH807" s="28"/>
      <c r="EG807" s="9"/>
    </row>
    <row r="808" spans="1:137" s="29" customFormat="1">
      <c r="A808" s="166"/>
      <c r="CH808" s="28"/>
      <c r="EG808" s="9"/>
    </row>
    <row r="809" spans="1:137" s="29" customFormat="1">
      <c r="A809" s="166"/>
      <c r="CH809" s="28"/>
      <c r="EG809" s="9"/>
    </row>
    <row r="810" spans="1:137" s="29" customFormat="1">
      <c r="A810" s="166"/>
      <c r="CH810" s="28"/>
      <c r="EG810" s="9"/>
    </row>
    <row r="811" spans="1:137" s="29" customFormat="1">
      <c r="A811" s="166"/>
      <c r="CH811" s="28"/>
      <c r="EG811" s="9"/>
    </row>
    <row r="812" spans="1:137" s="29" customFormat="1">
      <c r="A812" s="166"/>
      <c r="CH812" s="28"/>
      <c r="EG812" s="9"/>
    </row>
    <row r="813" spans="1:137" s="29" customFormat="1">
      <c r="A813" s="166"/>
      <c r="CH813" s="28"/>
      <c r="EG813" s="9"/>
    </row>
    <row r="814" spans="1:137" s="29" customFormat="1">
      <c r="A814" s="166"/>
      <c r="CH814" s="28"/>
      <c r="EG814" s="9"/>
    </row>
    <row r="815" spans="1:137" s="29" customFormat="1">
      <c r="A815" s="166"/>
      <c r="CH815" s="28"/>
      <c r="EG815" s="9"/>
    </row>
    <row r="816" spans="1:137" s="29" customFormat="1">
      <c r="A816" s="166"/>
      <c r="CH816" s="28"/>
      <c r="EG816" s="9"/>
    </row>
    <row r="817" spans="1:137" s="29" customFormat="1">
      <c r="A817" s="166"/>
      <c r="CH817" s="28"/>
      <c r="EG817" s="9"/>
    </row>
    <row r="818" spans="1:137" s="29" customFormat="1">
      <c r="A818" s="166"/>
      <c r="CH818" s="28"/>
      <c r="EG818" s="9"/>
    </row>
    <row r="819" spans="1:137" s="29" customFormat="1">
      <c r="A819" s="166"/>
      <c r="CH819" s="28"/>
      <c r="EG819" s="9"/>
    </row>
    <row r="820" spans="1:137" s="29" customFormat="1">
      <c r="A820" s="166"/>
      <c r="CH820" s="28"/>
      <c r="EG820" s="9"/>
    </row>
    <row r="821" spans="1:137" s="29" customFormat="1">
      <c r="A821" s="166"/>
      <c r="CH821" s="28"/>
      <c r="EG821" s="9"/>
    </row>
    <row r="822" spans="1:137" s="29" customFormat="1">
      <c r="A822" s="166"/>
      <c r="CH822" s="28"/>
      <c r="EG822" s="9"/>
    </row>
    <row r="823" spans="1:137" s="29" customFormat="1">
      <c r="A823" s="166"/>
      <c r="CH823" s="28"/>
      <c r="EG823" s="9"/>
    </row>
    <row r="824" spans="1:137" s="29" customFormat="1">
      <c r="A824" s="166"/>
      <c r="CH824" s="28"/>
      <c r="EG824" s="9"/>
    </row>
    <row r="825" spans="1:137" s="29" customFormat="1">
      <c r="A825" s="166"/>
      <c r="CH825" s="28"/>
      <c r="EG825" s="9"/>
    </row>
    <row r="826" spans="1:137" s="29" customFormat="1">
      <c r="A826" s="166"/>
      <c r="CH826" s="28"/>
      <c r="EG826" s="9"/>
    </row>
    <row r="827" spans="1:137" s="29" customFormat="1">
      <c r="A827" s="166"/>
      <c r="CH827" s="28"/>
      <c r="EG827" s="9"/>
    </row>
    <row r="828" spans="1:137" s="29" customFormat="1">
      <c r="A828" s="166"/>
      <c r="CH828" s="28"/>
      <c r="EG828" s="9"/>
    </row>
    <row r="829" spans="1:137" s="29" customFormat="1">
      <c r="A829" s="166"/>
      <c r="CH829" s="28"/>
      <c r="EG829" s="9"/>
    </row>
    <row r="830" spans="1:137" s="29" customFormat="1">
      <c r="A830" s="166"/>
      <c r="CH830" s="28"/>
      <c r="EG830" s="9"/>
    </row>
    <row r="831" spans="1:137" s="29" customFormat="1">
      <c r="A831" s="166"/>
      <c r="CH831" s="28"/>
      <c r="EG831" s="9"/>
    </row>
    <row r="832" spans="1:137" s="29" customFormat="1">
      <c r="A832" s="166"/>
      <c r="CH832" s="28"/>
      <c r="EG832" s="9"/>
    </row>
    <row r="833" spans="1:137" s="29" customFormat="1">
      <c r="A833" s="166"/>
      <c r="CH833" s="28"/>
      <c r="EG833" s="9"/>
    </row>
    <row r="834" spans="1:137" s="29" customFormat="1">
      <c r="A834" s="166"/>
      <c r="CH834" s="28"/>
      <c r="EG834" s="9"/>
    </row>
    <row r="835" spans="1:137" s="29" customFormat="1">
      <c r="A835" s="166"/>
      <c r="CH835" s="28"/>
      <c r="EG835" s="9"/>
    </row>
    <row r="836" spans="1:137" s="29" customFormat="1">
      <c r="A836" s="166"/>
      <c r="CH836" s="28"/>
      <c r="EG836" s="9"/>
    </row>
    <row r="837" spans="1:137" s="29" customFormat="1">
      <c r="A837" s="166"/>
      <c r="CH837" s="28"/>
      <c r="EG837" s="9"/>
    </row>
    <row r="838" spans="1:137" s="29" customFormat="1">
      <c r="A838" s="166"/>
      <c r="CH838" s="28"/>
      <c r="EG838" s="9"/>
    </row>
    <row r="839" spans="1:137" s="29" customFormat="1">
      <c r="A839" s="166"/>
      <c r="CH839" s="28"/>
      <c r="EG839" s="9"/>
    </row>
    <row r="840" spans="1:137" s="29" customFormat="1">
      <c r="A840" s="166"/>
      <c r="CH840" s="28"/>
      <c r="EG840" s="9"/>
    </row>
    <row r="841" spans="1:137" s="29" customFormat="1">
      <c r="A841" s="166"/>
      <c r="CH841" s="28"/>
      <c r="EG841" s="9"/>
    </row>
    <row r="842" spans="1:137" s="29" customFormat="1">
      <c r="A842" s="166"/>
      <c r="CH842" s="28"/>
      <c r="EG842" s="9"/>
    </row>
    <row r="843" spans="1:137" s="29" customFormat="1">
      <c r="A843" s="166"/>
      <c r="CH843" s="28"/>
      <c r="EG843" s="9"/>
    </row>
    <row r="844" spans="1:137" s="29" customFormat="1">
      <c r="A844" s="166"/>
      <c r="CH844" s="28"/>
      <c r="EG844" s="9"/>
    </row>
    <row r="845" spans="1:137" s="29" customFormat="1">
      <c r="A845" s="166"/>
      <c r="CH845" s="28"/>
      <c r="EG845" s="9"/>
    </row>
    <row r="846" spans="1:137" s="29" customFormat="1">
      <c r="A846" s="166"/>
      <c r="CH846" s="28"/>
      <c r="EG846" s="9"/>
    </row>
    <row r="847" spans="1:137" s="29" customFormat="1">
      <c r="A847" s="166"/>
      <c r="CH847" s="28"/>
      <c r="EG847" s="9"/>
    </row>
    <row r="848" spans="1:137" s="29" customFormat="1">
      <c r="A848" s="166"/>
      <c r="CH848" s="28"/>
      <c r="EG848" s="9"/>
    </row>
    <row r="849" spans="1:137" s="29" customFormat="1">
      <c r="A849" s="166"/>
      <c r="CH849" s="28"/>
      <c r="EG849" s="9"/>
    </row>
    <row r="850" spans="1:137" s="29" customFormat="1">
      <c r="A850" s="166"/>
      <c r="CH850" s="28"/>
      <c r="EG850" s="9"/>
    </row>
  </sheetData>
  <sortState xmlns:xlrd2="http://schemas.microsoft.com/office/spreadsheetml/2017/richdata2" ref="AL21:AQ69">
    <sortCondition descending="1" ref="AQ21:AQ69"/>
  </sortState>
  <mergeCells count="1">
    <mergeCell ref="AC9:AJ9"/>
  </mergeCells>
  <conditionalFormatting sqref="AD35:AJ38">
    <cfRule type="top10" dxfId="14" priority="94" rank="1"/>
    <cfRule type="colorScale" priority="95">
      <colorScale>
        <cfvo type="min"/>
        <cfvo type="max"/>
        <color theme="0"/>
        <color theme="9" tint="0.39997558519241921"/>
      </colorScale>
    </cfRule>
  </conditionalFormatting>
  <conditionalFormatting sqref="H35">
    <cfRule type="colorScale" priority="48">
      <colorScale>
        <cfvo type="min"/>
        <cfvo type="max"/>
        <color theme="0"/>
        <color theme="9" tint="0.39997558519241921"/>
      </colorScale>
    </cfRule>
    <cfRule type="top10" dxfId="13" priority="49" rank="1"/>
  </conditionalFormatting>
  <conditionalFormatting sqref="I35">
    <cfRule type="colorScale" priority="46">
      <colorScale>
        <cfvo type="min"/>
        <cfvo type="max"/>
        <color theme="0"/>
        <color theme="9" tint="0.39997558519241921"/>
      </colorScale>
    </cfRule>
    <cfRule type="top10" dxfId="12" priority="47" rank="1"/>
  </conditionalFormatting>
  <conditionalFormatting sqref="AH42">
    <cfRule type="colorScale" priority="38">
      <colorScale>
        <cfvo type="min"/>
        <cfvo type="max"/>
        <color theme="0"/>
        <color theme="9" tint="0.39997558519241921"/>
      </colorScale>
    </cfRule>
    <cfRule type="top10" dxfId="11" priority="39" rank="1"/>
  </conditionalFormatting>
  <conditionalFormatting sqref="AI42">
    <cfRule type="colorScale" priority="36">
      <colorScale>
        <cfvo type="min"/>
        <cfvo type="max"/>
        <color theme="0"/>
        <color theme="9" tint="0.39997558519241921"/>
      </colorScale>
    </cfRule>
    <cfRule type="top10" dxfId="10" priority="37" rank="1"/>
  </conditionalFormatting>
  <conditionalFormatting sqref="AG45 AJ45">
    <cfRule type="colorScale" priority="30">
      <colorScale>
        <cfvo type="min"/>
        <cfvo type="max"/>
        <color theme="0"/>
        <color theme="9" tint="0.39997558519241921"/>
      </colorScale>
    </cfRule>
    <cfRule type="top10" dxfId="9" priority="31" rank="1"/>
  </conditionalFormatting>
  <conditionalFormatting sqref="AE45">
    <cfRule type="colorScale" priority="28">
      <colorScale>
        <cfvo type="min"/>
        <cfvo type="max"/>
        <color theme="0"/>
        <color theme="9" tint="0.39997558519241921"/>
      </colorScale>
    </cfRule>
    <cfRule type="top10" dxfId="8" priority="29" rank="1"/>
  </conditionalFormatting>
  <conditionalFormatting sqref="C45:O57">
    <cfRule type="colorScale" priority="15">
      <colorScale>
        <cfvo type="min"/>
        <cfvo type="max"/>
        <color theme="9" tint="0.79998168889431442"/>
        <color theme="9" tint="0.39997558519241921"/>
      </colorScale>
    </cfRule>
    <cfRule type="top10" dxfId="7" priority="16" rank="1"/>
  </conditionalFormatting>
  <conditionalFormatting sqref="AK137:AM137 AL141:AN141 AI136:AN136 AJ139:AN139 AD134:AN134 AI137:AI145 AK140:AN140 AE135:AN135 AD135:AD145 AE136:AH145 AI140:AJ145 AK141:AK145 AL143:AN145">
    <cfRule type="top10" dxfId="6" priority="13" rank="1"/>
    <cfRule type="colorScale" priority="14">
      <colorScale>
        <cfvo type="min"/>
        <cfvo type="max"/>
        <color theme="0"/>
        <color theme="9" tint="0.39997558519241921"/>
      </colorScale>
    </cfRule>
  </conditionalFormatting>
  <conditionalFormatting sqref="AJ137">
    <cfRule type="top10" dxfId="5" priority="11" rank="1"/>
    <cfRule type="colorScale" priority="12">
      <colorScale>
        <cfvo type="min"/>
        <cfvo type="max"/>
        <color theme="0"/>
        <color theme="9" tint="0.39997558519241921"/>
      </colorScale>
    </cfRule>
  </conditionalFormatting>
  <conditionalFormatting sqref="AJ56">
    <cfRule type="top10" dxfId="4" priority="3" rank="1"/>
    <cfRule type="colorScale" priority="4">
      <colorScale>
        <cfvo type="min"/>
        <cfvo type="max"/>
        <color theme="0"/>
        <color theme="9" tint="0.39997558519241921"/>
      </colorScale>
    </cfRule>
  </conditionalFormatting>
  <conditionalFormatting sqref="AI55:AJ55 AD53:AJ53 AF54:AJ54 AD54:AE64 AF55:AH64 AI56:AI64 AJ58:AJ64">
    <cfRule type="top10" dxfId="3" priority="5" rank="1"/>
    <cfRule type="colorScale" priority="6">
      <colorScale>
        <cfvo type="min"/>
        <cfvo type="max"/>
        <color theme="0"/>
        <color theme="9" tint="0.39997558519241921"/>
      </colorScale>
    </cfRule>
  </conditionalFormatting>
  <conditionalFormatting sqref="AJ47">
    <cfRule type="colorScale" priority="104">
      <colorScale>
        <cfvo type="min"/>
        <cfvo type="max"/>
        <color theme="0"/>
        <color theme="9" tint="0.39997558519241921"/>
      </colorScale>
    </cfRule>
    <cfRule type="top10" dxfId="2" priority="105" rank="1"/>
  </conditionalFormatting>
  <conditionalFormatting sqref="F13">
    <cfRule type="expression" dxfId="1" priority="1">
      <formula>$K$114&gt;0.5</formula>
    </cfRule>
    <cfRule type="expression" dxfId="0" priority="2">
      <formula>114&lt;1</formula>
    </cfRule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1">
              <controlPr defaultSize="0" autoLine="0" autoPict="0" macro="[1]!DropDown1_QuandChangement">
                <anchor moveWithCells="1">
                  <from>
                    <xdr:col>6</xdr:col>
                    <xdr:colOff>25400</xdr:colOff>
                    <xdr:row>7</xdr:row>
                    <xdr:rowOff>0</xdr:rowOff>
                  </from>
                  <to>
                    <xdr:col>6</xdr:col>
                    <xdr:colOff>1016000</xdr:colOff>
                    <xdr:row>7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>
                <anchor moveWithCells="1">
                  <from>
                    <xdr:col>6</xdr:col>
                    <xdr:colOff>0</xdr:colOff>
                    <xdr:row>6</xdr:row>
                    <xdr:rowOff>368300</xdr:rowOff>
                  </from>
                  <to>
                    <xdr:col>7</xdr:col>
                    <xdr:colOff>25400</xdr:colOff>
                    <xdr:row>7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7D109-B459-497A-8FBA-2A1C710B4AB7}">
  <sheetPr codeName="Sheet4"/>
  <dimension ref="A1:AGX403"/>
  <sheetViews>
    <sheetView zoomScale="80" zoomScaleNormal="80" workbookViewId="0">
      <selection activeCell="W16" sqref="W16"/>
    </sheetView>
  </sheetViews>
  <sheetFormatPr defaultColWidth="7.6640625" defaultRowHeight="13"/>
  <cols>
    <col min="1" max="1" width="10.6640625" style="287" customWidth="1"/>
    <col min="2" max="3" width="6.6640625" style="287" customWidth="1"/>
    <col min="4" max="5" width="6.6640625" style="289" customWidth="1"/>
    <col min="6" max="9" width="6.6640625" style="287" customWidth="1"/>
    <col min="10" max="10" width="0.6640625" style="287" customWidth="1"/>
    <col min="11" max="11" width="11.1640625" style="287" customWidth="1"/>
    <col min="12" max="12" width="10.6640625" style="287" customWidth="1"/>
    <col min="13" max="13" width="8.1640625" style="287" customWidth="1"/>
    <col min="14" max="16" width="5.1640625" style="287" customWidth="1"/>
    <col min="17" max="20" width="7.6640625" style="287"/>
    <col min="21" max="21" width="13.1640625" style="287" customWidth="1"/>
    <col min="22" max="22" width="12.6640625" style="287" customWidth="1"/>
    <col min="23" max="31" width="7.6640625" style="287"/>
    <col min="32" max="32" width="18.9140625" style="26" customWidth="1"/>
    <col min="33" max="882" width="7.6640625" style="287"/>
    <col min="883" max="16384" width="7.6640625" style="26"/>
  </cols>
  <sheetData>
    <row r="1" spans="1:32">
      <c r="A1" s="270" t="s">
        <v>23</v>
      </c>
      <c r="B1" s="270" t="s">
        <v>19</v>
      </c>
      <c r="C1" s="270" t="s">
        <v>20</v>
      </c>
      <c r="D1" s="270" t="s">
        <v>24</v>
      </c>
      <c r="E1" s="270" t="s">
        <v>21</v>
      </c>
      <c r="F1" s="270" t="s">
        <v>27</v>
      </c>
      <c r="G1" s="341"/>
      <c r="H1" s="341"/>
      <c r="I1" s="341"/>
      <c r="K1" s="299"/>
      <c r="L1" s="299"/>
      <c r="M1" s="299"/>
      <c r="N1" s="299"/>
      <c r="O1" s="299"/>
      <c r="P1" s="299"/>
      <c r="Q1" s="299"/>
      <c r="R1" s="299"/>
      <c r="AF1" s="26" t="s">
        <v>25</v>
      </c>
    </row>
    <row r="2" spans="1:32" ht="18.5">
      <c r="A2" s="271" t="s">
        <v>0</v>
      </c>
      <c r="B2" s="272">
        <v>138</v>
      </c>
      <c r="C2" s="272">
        <v>8.9600000000000009</v>
      </c>
      <c r="D2" s="273">
        <v>0.3</v>
      </c>
      <c r="E2" s="273">
        <v>7.1</v>
      </c>
      <c r="F2" s="272">
        <v>125</v>
      </c>
      <c r="G2" s="341"/>
      <c r="H2" s="341"/>
      <c r="I2" s="341"/>
      <c r="K2" s="299"/>
      <c r="L2" s="299"/>
      <c r="M2" s="299"/>
      <c r="N2" s="299"/>
      <c r="O2" s="299"/>
      <c r="P2" s="299"/>
      <c r="Q2" s="299"/>
      <c r="R2" s="299"/>
      <c r="S2" s="299"/>
      <c r="V2" s="357"/>
      <c r="AF2" s="355" t="s">
        <v>26</v>
      </c>
    </row>
    <row r="3" spans="1:32" ht="18.5">
      <c r="A3" s="271" t="s">
        <v>28</v>
      </c>
      <c r="B3" s="272">
        <v>134</v>
      </c>
      <c r="C3" s="272">
        <v>8.9</v>
      </c>
      <c r="D3" s="273">
        <v>0.28000000000000003</v>
      </c>
      <c r="E3" s="273">
        <v>5.0999999999999996</v>
      </c>
      <c r="F3" s="272">
        <v>125</v>
      </c>
      <c r="G3" s="341"/>
      <c r="H3" s="341"/>
      <c r="I3" s="341"/>
      <c r="K3" s="299"/>
      <c r="L3" s="299"/>
      <c r="M3" s="299"/>
      <c r="N3" s="299"/>
      <c r="O3" s="299"/>
      <c r="P3" s="299"/>
      <c r="Q3" s="299"/>
      <c r="R3" s="299"/>
      <c r="S3" s="299"/>
      <c r="AF3" s="356" t="str">
        <f>A2</f>
        <v>AS4/H3501</v>
      </c>
    </row>
    <row r="4" spans="1:32" ht="18.5">
      <c r="A4" s="271" t="s">
        <v>29</v>
      </c>
      <c r="B4" s="272">
        <v>204</v>
      </c>
      <c r="C4" s="272">
        <v>18.5</v>
      </c>
      <c r="D4" s="273">
        <v>0.23</v>
      </c>
      <c r="E4" s="273">
        <v>5.59</v>
      </c>
      <c r="F4" s="272">
        <v>125</v>
      </c>
      <c r="G4" s="341"/>
      <c r="H4" s="341"/>
      <c r="I4" s="341"/>
      <c r="K4" s="299"/>
      <c r="L4" s="299"/>
      <c r="M4" s="299"/>
      <c r="N4" s="299"/>
      <c r="O4" s="299"/>
      <c r="P4" s="299"/>
      <c r="Q4" s="299"/>
      <c r="R4" s="299"/>
      <c r="S4" s="299"/>
      <c r="AF4" s="356" t="str">
        <f>A3</f>
        <v>AS4/PEEK</v>
      </c>
    </row>
    <row r="5" spans="1:32" ht="18.5">
      <c r="A5" s="271" t="s">
        <v>30</v>
      </c>
      <c r="B5" s="272">
        <v>203</v>
      </c>
      <c r="C5" s="272">
        <v>11.2</v>
      </c>
      <c r="D5" s="273">
        <v>0.32</v>
      </c>
      <c r="E5" s="273">
        <v>8.4</v>
      </c>
      <c r="F5" s="272">
        <v>125</v>
      </c>
      <c r="G5" s="341"/>
      <c r="H5" s="341"/>
      <c r="I5" s="341"/>
      <c r="K5" s="299"/>
      <c r="L5" s="299"/>
      <c r="M5" s="299"/>
      <c r="N5" s="299"/>
      <c r="O5" s="299"/>
      <c r="Q5" s="299"/>
      <c r="R5" s="299"/>
      <c r="AF5" s="356" t="str">
        <f t="shared" ref="AF5:AF34" si="0">A4</f>
        <v>B4/N55</v>
      </c>
    </row>
    <row r="6" spans="1:32" ht="18.5">
      <c r="A6" s="271" t="s">
        <v>31</v>
      </c>
      <c r="B6" s="272">
        <v>76</v>
      </c>
      <c r="C6" s="272">
        <v>5.5</v>
      </c>
      <c r="D6" s="273">
        <v>0.34</v>
      </c>
      <c r="E6" s="273">
        <v>2.2999999999999998</v>
      </c>
      <c r="F6" s="272">
        <v>125</v>
      </c>
      <c r="G6" s="285"/>
      <c r="H6" s="285"/>
      <c r="I6" s="285"/>
      <c r="AF6" s="356" t="str">
        <f t="shared" si="0"/>
        <v xml:space="preserve">IM6/ep </v>
      </c>
    </row>
    <row r="7" spans="1:32" ht="18.5">
      <c r="A7" s="271" t="s">
        <v>32</v>
      </c>
      <c r="B7" s="272">
        <v>38.6</v>
      </c>
      <c r="C7" s="272">
        <v>8.27</v>
      </c>
      <c r="D7" s="273">
        <v>0.26</v>
      </c>
      <c r="E7" s="273">
        <v>4.1399999999999997</v>
      </c>
      <c r="F7" s="272">
        <v>125</v>
      </c>
      <c r="G7" s="285"/>
      <c r="H7" s="285"/>
      <c r="I7" s="285"/>
      <c r="AF7" s="356" t="str">
        <f t="shared" si="0"/>
        <v xml:space="preserve">Kevlar/ep </v>
      </c>
    </row>
    <row r="8" spans="1:32" ht="18.5">
      <c r="A8" s="271" t="s">
        <v>33</v>
      </c>
      <c r="B8" s="272">
        <v>148</v>
      </c>
      <c r="C8" s="272">
        <v>9.65</v>
      </c>
      <c r="D8" s="273">
        <v>0.3</v>
      </c>
      <c r="E8" s="273">
        <v>4.55</v>
      </c>
      <c r="F8" s="272">
        <v>125</v>
      </c>
      <c r="G8" s="285"/>
      <c r="H8" s="285"/>
      <c r="I8" s="285"/>
      <c r="K8" s="290"/>
      <c r="L8" s="290"/>
      <c r="M8" s="290"/>
      <c r="N8" s="290"/>
      <c r="O8" s="290"/>
      <c r="AF8" s="356" t="str">
        <f t="shared" si="0"/>
        <v xml:space="preserve">Scotch </v>
      </c>
    </row>
    <row r="9" spans="1:32" ht="18.5">
      <c r="A9" s="271" t="s">
        <v>34</v>
      </c>
      <c r="B9" s="272">
        <v>181</v>
      </c>
      <c r="C9" s="272">
        <v>10.3</v>
      </c>
      <c r="D9" s="273">
        <v>0.28000000000000003</v>
      </c>
      <c r="E9" s="273">
        <v>7.17</v>
      </c>
      <c r="F9" s="272">
        <v>125</v>
      </c>
      <c r="G9" s="285"/>
      <c r="H9" s="285"/>
      <c r="I9" s="286"/>
      <c r="K9" s="290"/>
      <c r="L9" s="290"/>
      <c r="M9" s="290"/>
      <c r="N9" s="290"/>
      <c r="O9" s="290"/>
      <c r="S9" s="289"/>
      <c r="AF9" s="356" t="str">
        <f t="shared" si="0"/>
        <v xml:space="preserve">T3/F93 </v>
      </c>
    </row>
    <row r="10" spans="1:32" ht="18.5">
      <c r="A10" s="271" t="s">
        <v>35</v>
      </c>
      <c r="B10" s="272">
        <v>68.900000000000006</v>
      </c>
      <c r="C10" s="272">
        <v>68.900000000000006</v>
      </c>
      <c r="D10" s="273">
        <v>0.3</v>
      </c>
      <c r="E10" s="273">
        <v>26.5</v>
      </c>
      <c r="F10" s="272">
        <v>125</v>
      </c>
      <c r="G10" s="285"/>
      <c r="H10" s="285"/>
      <c r="I10" s="286"/>
      <c r="L10" s="288"/>
      <c r="S10" s="289"/>
      <c r="AF10" s="356" t="str">
        <f t="shared" si="0"/>
        <v xml:space="preserve">T3/N52 </v>
      </c>
    </row>
    <row r="11" spans="1:32" ht="18.5">
      <c r="A11" s="271" t="s">
        <v>36</v>
      </c>
      <c r="B11" s="272">
        <v>121</v>
      </c>
      <c r="C11" s="272">
        <v>8</v>
      </c>
      <c r="D11" s="273">
        <v>0.3</v>
      </c>
      <c r="E11" s="273">
        <v>4.7</v>
      </c>
      <c r="F11" s="272">
        <v>125</v>
      </c>
      <c r="G11" s="285"/>
      <c r="H11" s="285"/>
      <c r="I11" s="286"/>
      <c r="K11" s="290"/>
      <c r="L11" s="290"/>
      <c r="S11" s="289"/>
      <c r="AF11" s="356" t="str">
        <f t="shared" si="0"/>
        <v>Aluminum</v>
      </c>
    </row>
    <row r="12" spans="1:32" ht="18.5">
      <c r="A12" s="271" t="s">
        <v>37</v>
      </c>
      <c r="B12" s="272">
        <v>140.80000000000001</v>
      </c>
      <c r="C12" s="272">
        <v>9.3000000000000007</v>
      </c>
      <c r="D12" s="273">
        <v>0.3</v>
      </c>
      <c r="E12" s="273">
        <v>5.8</v>
      </c>
      <c r="F12" s="272">
        <v>125</v>
      </c>
      <c r="G12" s="285"/>
      <c r="H12" s="285"/>
      <c r="I12" s="286"/>
      <c r="L12" s="290"/>
      <c r="S12" s="289"/>
      <c r="AF12" s="356" t="str">
        <f t="shared" si="0"/>
        <v xml:space="preserve">C-Ply 55 </v>
      </c>
    </row>
    <row r="13" spans="1:32" ht="18.5">
      <c r="A13" s="274" t="s">
        <v>38</v>
      </c>
      <c r="B13" s="275">
        <v>191</v>
      </c>
      <c r="C13" s="275">
        <v>9.94</v>
      </c>
      <c r="D13" s="276">
        <v>0.35</v>
      </c>
      <c r="E13" s="276">
        <v>7.79</v>
      </c>
      <c r="F13" s="272">
        <v>125</v>
      </c>
      <c r="G13" s="285"/>
      <c r="H13" s="285"/>
      <c r="I13" s="292"/>
      <c r="L13" s="290"/>
      <c r="S13" s="293"/>
      <c r="AF13" s="356" t="str">
        <f t="shared" si="0"/>
        <v xml:space="preserve">C-Ply 64 </v>
      </c>
    </row>
    <row r="14" spans="1:32" ht="18.5">
      <c r="A14" s="274" t="s">
        <v>39</v>
      </c>
      <c r="B14" s="277">
        <v>162</v>
      </c>
      <c r="C14" s="277">
        <v>9</v>
      </c>
      <c r="D14" s="276">
        <v>0.4</v>
      </c>
      <c r="E14" s="276">
        <v>5</v>
      </c>
      <c r="F14" s="272">
        <v>125</v>
      </c>
      <c r="G14" s="285"/>
      <c r="H14" s="285"/>
      <c r="I14" s="286"/>
      <c r="K14" s="290"/>
      <c r="L14" s="290"/>
      <c r="S14" s="289"/>
      <c r="AF14" s="356" t="str">
        <f t="shared" si="0"/>
        <v xml:space="preserve">IM7/977 </v>
      </c>
    </row>
    <row r="15" spans="1:32" ht="18.5">
      <c r="A15" s="274" t="s">
        <v>40</v>
      </c>
      <c r="B15" s="278">
        <v>88</v>
      </c>
      <c r="C15" s="278">
        <v>5.2</v>
      </c>
      <c r="D15" s="278">
        <v>0.32</v>
      </c>
      <c r="E15" s="278">
        <v>3.1</v>
      </c>
      <c r="F15" s="279">
        <v>125</v>
      </c>
      <c r="G15" s="285"/>
      <c r="H15" s="285"/>
      <c r="I15" s="286"/>
      <c r="L15" s="288"/>
      <c r="S15" s="289"/>
      <c r="V15" s="290"/>
      <c r="W15" s="290"/>
      <c r="X15" s="290"/>
      <c r="Y15" s="290"/>
      <c r="Z15" s="290"/>
      <c r="AA15" s="290"/>
      <c r="AB15" s="290"/>
      <c r="AC15" s="290"/>
      <c r="AD15" s="290"/>
      <c r="AF15" s="356" t="str">
        <f t="shared" si="0"/>
        <v xml:space="preserve">T800/Cyt </v>
      </c>
    </row>
    <row r="16" spans="1:32" ht="18.5">
      <c r="A16" s="274" t="s">
        <v>41</v>
      </c>
      <c r="B16" s="275">
        <v>171</v>
      </c>
      <c r="C16" s="275">
        <v>9.08</v>
      </c>
      <c r="D16" s="276">
        <v>0.32</v>
      </c>
      <c r="E16" s="276">
        <v>5.29</v>
      </c>
      <c r="F16" s="272">
        <v>125</v>
      </c>
      <c r="G16" s="285"/>
      <c r="H16" s="285"/>
      <c r="I16" s="286"/>
      <c r="K16" s="290"/>
      <c r="L16" s="290"/>
      <c r="S16" s="289"/>
      <c r="V16" s="290"/>
      <c r="W16" s="290"/>
      <c r="X16" s="290"/>
      <c r="Y16" s="290"/>
      <c r="Z16" s="290"/>
      <c r="AA16" s="290"/>
      <c r="AB16" s="290"/>
      <c r="AC16" s="290"/>
      <c r="AD16" s="290"/>
      <c r="AF16" s="356" t="str">
        <f t="shared" si="0"/>
        <v xml:space="preserve">Master ply </v>
      </c>
    </row>
    <row r="17" spans="1:32" ht="18.5">
      <c r="A17" s="274" t="s">
        <v>42</v>
      </c>
      <c r="B17" s="280">
        <v>175</v>
      </c>
      <c r="C17" s="275">
        <v>8.1999999999999993</v>
      </c>
      <c r="D17" s="276">
        <v>0.33</v>
      </c>
      <c r="E17" s="276">
        <v>5.5</v>
      </c>
      <c r="F17" s="272">
        <v>125</v>
      </c>
      <c r="G17" s="285"/>
      <c r="H17" s="285"/>
      <c r="I17" s="292"/>
      <c r="L17" s="290"/>
      <c r="S17" s="293"/>
      <c r="AF17" s="356" t="str">
        <f t="shared" si="0"/>
        <v xml:space="preserve">IM7/8552 </v>
      </c>
    </row>
    <row r="18" spans="1:32" ht="18.5">
      <c r="A18" s="274" t="s">
        <v>43</v>
      </c>
      <c r="B18" s="275">
        <v>126</v>
      </c>
      <c r="C18" s="275">
        <v>8.4</v>
      </c>
      <c r="D18" s="280">
        <v>0.309</v>
      </c>
      <c r="E18" s="276">
        <v>4.2300000000000004</v>
      </c>
      <c r="F18" s="272">
        <v>125</v>
      </c>
      <c r="G18" s="285"/>
      <c r="H18" s="285"/>
      <c r="I18" s="296"/>
      <c r="L18" s="290"/>
      <c r="M18" s="290"/>
      <c r="N18" s="290"/>
      <c r="O18" s="290"/>
      <c r="S18" s="297"/>
      <c r="AF18" s="356" t="str">
        <f t="shared" si="0"/>
        <v xml:space="preserve">IM7/MTM </v>
      </c>
    </row>
    <row r="19" spans="1:32" ht="18.5">
      <c r="A19" s="274" t="s">
        <v>44</v>
      </c>
      <c r="B19" s="280">
        <v>139</v>
      </c>
      <c r="C19" s="275">
        <v>9.4</v>
      </c>
      <c r="D19" s="281">
        <v>0.316</v>
      </c>
      <c r="E19" s="282">
        <v>5.51</v>
      </c>
      <c r="F19" s="272">
        <v>125</v>
      </c>
      <c r="G19" s="285"/>
      <c r="H19" s="285"/>
      <c r="I19" s="286"/>
      <c r="K19" s="290"/>
      <c r="L19" s="290"/>
      <c r="M19" s="290"/>
      <c r="N19" s="290"/>
      <c r="O19" s="290"/>
      <c r="S19" s="289"/>
      <c r="AF19" s="356" t="str">
        <f t="shared" si="0"/>
        <v xml:space="preserve">T7/2510 </v>
      </c>
    </row>
    <row r="20" spans="1:32" ht="18.5">
      <c r="A20" s="274" t="s">
        <v>45</v>
      </c>
      <c r="B20" s="280">
        <v>159</v>
      </c>
      <c r="C20" s="275">
        <v>8.9600000000000009</v>
      </c>
      <c r="D20" s="281">
        <v>0.316</v>
      </c>
      <c r="E20" s="282">
        <v>5.5</v>
      </c>
      <c r="F20" s="272">
        <v>125</v>
      </c>
      <c r="G20" s="285"/>
      <c r="H20" s="285"/>
      <c r="I20" s="286"/>
      <c r="L20" s="288"/>
      <c r="S20" s="289"/>
      <c r="AF20" s="356" t="str">
        <f t="shared" si="0"/>
        <v xml:space="preserve">T650/ep </v>
      </c>
    </row>
    <row r="21" spans="1:32" ht="18.5">
      <c r="A21" s="274" t="s">
        <v>46</v>
      </c>
      <c r="B21" s="280">
        <v>142</v>
      </c>
      <c r="C21" s="275">
        <v>7.72</v>
      </c>
      <c r="D21" s="280">
        <v>0.33700000000000002</v>
      </c>
      <c r="E21" s="276">
        <v>3.79</v>
      </c>
      <c r="F21" s="272">
        <v>125</v>
      </c>
      <c r="G21" s="285"/>
      <c r="H21" s="285"/>
      <c r="I21" s="286"/>
      <c r="K21" s="290"/>
      <c r="L21" s="290"/>
      <c r="S21" s="289"/>
      <c r="AF21" s="356" t="str">
        <f t="shared" si="0"/>
        <v xml:space="preserve">IM7/8552' </v>
      </c>
    </row>
    <row r="22" spans="1:32" ht="18.5">
      <c r="A22" s="274" t="s">
        <v>47</v>
      </c>
      <c r="B22" s="280">
        <v>128</v>
      </c>
      <c r="C22" s="275">
        <v>7.93</v>
      </c>
      <c r="D22" s="275">
        <v>0.3</v>
      </c>
      <c r="E22" s="283">
        <v>3.56</v>
      </c>
      <c r="F22" s="272">
        <v>125</v>
      </c>
      <c r="G22" s="285"/>
      <c r="H22" s="285"/>
      <c r="I22" s="286"/>
      <c r="S22" s="289"/>
      <c r="AF22" s="356" t="str">
        <f t="shared" si="0"/>
        <v xml:space="preserve">T4708/MR </v>
      </c>
    </row>
    <row r="23" spans="1:32" ht="18.5">
      <c r="A23" s="274" t="s">
        <v>48</v>
      </c>
      <c r="B23" s="284">
        <v>151</v>
      </c>
      <c r="C23" s="284">
        <v>8.1999999999999993</v>
      </c>
      <c r="D23" s="284">
        <v>0.33</v>
      </c>
      <c r="E23" s="284">
        <v>4</v>
      </c>
      <c r="F23" s="272">
        <v>125</v>
      </c>
      <c r="G23" s="285"/>
      <c r="H23" s="285"/>
      <c r="I23" s="292"/>
      <c r="L23" s="290"/>
      <c r="O23" s="290"/>
      <c r="S23" s="293"/>
      <c r="AF23" s="356" t="str">
        <f t="shared" si="0"/>
        <v>IM7/M</v>
      </c>
    </row>
    <row r="24" spans="1:32" ht="18.5">
      <c r="A24" s="271" t="s">
        <v>49</v>
      </c>
      <c r="B24" s="272">
        <v>67.3</v>
      </c>
      <c r="C24" s="272">
        <v>68.5</v>
      </c>
      <c r="D24" s="272">
        <v>0.06</v>
      </c>
      <c r="E24" s="272">
        <v>5.65</v>
      </c>
      <c r="F24" s="272">
        <v>125</v>
      </c>
      <c r="G24" s="285"/>
      <c r="H24" s="285"/>
      <c r="I24" s="286"/>
      <c r="K24" s="290"/>
      <c r="L24" s="290"/>
      <c r="M24" s="290"/>
      <c r="N24" s="290"/>
      <c r="O24" s="290"/>
      <c r="S24" s="289"/>
      <c r="V24" s="289"/>
      <c r="W24" s="289"/>
      <c r="X24" s="289"/>
      <c r="Y24" s="289"/>
      <c r="Z24" s="289"/>
      <c r="AA24" s="289"/>
      <c r="AB24" s="289"/>
      <c r="AC24" s="289"/>
      <c r="AD24" s="289"/>
      <c r="AF24" s="356" t="str">
        <f t="shared" si="0"/>
        <v xml:space="preserve">T8S/3900 </v>
      </c>
    </row>
    <row r="25" spans="1:32" ht="18.5">
      <c r="A25" s="271" t="s">
        <v>47</v>
      </c>
      <c r="B25" s="272">
        <v>128</v>
      </c>
      <c r="C25" s="272">
        <v>7.93</v>
      </c>
      <c r="D25" s="272">
        <v>0.3</v>
      </c>
      <c r="E25" s="272">
        <v>3.56</v>
      </c>
      <c r="F25" s="272">
        <v>125</v>
      </c>
      <c r="G25" s="285"/>
      <c r="H25" s="285"/>
      <c r="I25" s="286"/>
      <c r="L25" s="288"/>
      <c r="S25" s="289"/>
      <c r="AF25" s="356" t="str">
        <f t="shared" si="0"/>
        <v>T650/ep fabric</v>
      </c>
    </row>
    <row r="26" spans="1:32" ht="18.5">
      <c r="A26" s="271" t="s">
        <v>50</v>
      </c>
      <c r="B26" s="272">
        <v>206.7</v>
      </c>
      <c r="C26" s="272">
        <v>206.7</v>
      </c>
      <c r="D26" s="273">
        <v>0.3</v>
      </c>
      <c r="E26" s="273">
        <v>79.5</v>
      </c>
      <c r="F26" s="272">
        <v>125</v>
      </c>
      <c r="G26" s="285"/>
      <c r="H26" s="285"/>
      <c r="I26" s="286"/>
      <c r="K26" s="290"/>
      <c r="L26" s="290"/>
      <c r="S26" s="289"/>
      <c r="AF26" s="356" t="str">
        <f t="shared" si="0"/>
        <v>IM7/M</v>
      </c>
    </row>
    <row r="27" spans="1:32" ht="18.5">
      <c r="A27" s="271" t="s">
        <v>51</v>
      </c>
      <c r="B27" s="272">
        <v>181</v>
      </c>
      <c r="C27" s="272">
        <v>10.3</v>
      </c>
      <c r="D27" s="273">
        <v>0.28000000000000003</v>
      </c>
      <c r="E27" s="273">
        <v>7.17</v>
      </c>
      <c r="F27" s="272">
        <v>125</v>
      </c>
      <c r="G27" s="285"/>
      <c r="H27" s="285"/>
      <c r="I27" s="286"/>
      <c r="L27" s="290"/>
      <c r="S27" s="289"/>
      <c r="AF27" s="356" t="str">
        <f t="shared" si="0"/>
        <v xml:space="preserve">Steel </v>
      </c>
    </row>
    <row r="28" spans="1:32" ht="18.5">
      <c r="A28" s="271" t="s">
        <v>89</v>
      </c>
      <c r="B28" s="273">
        <v>115</v>
      </c>
      <c r="C28" s="273">
        <v>9</v>
      </c>
      <c r="D28" s="273">
        <v>0.35</v>
      </c>
      <c r="E28" s="273">
        <v>4</v>
      </c>
      <c r="F28" s="272">
        <v>125</v>
      </c>
      <c r="G28" s="285"/>
      <c r="H28" s="285"/>
      <c r="I28" s="286"/>
      <c r="L28" s="290"/>
      <c r="M28" s="290"/>
      <c r="N28" s="290"/>
      <c r="O28" s="290"/>
      <c r="S28" s="289"/>
      <c r="AF28" s="356" t="str">
        <f t="shared" si="0"/>
        <v>T3/N52 Thin ply</v>
      </c>
    </row>
    <row r="29" spans="1:32" ht="18.5">
      <c r="A29" s="271" t="s">
        <v>90</v>
      </c>
      <c r="B29" s="270" t="s">
        <v>19</v>
      </c>
      <c r="C29" s="270" t="s">
        <v>20</v>
      </c>
      <c r="D29" s="270" t="s">
        <v>24</v>
      </c>
      <c r="E29" s="270" t="s">
        <v>21</v>
      </c>
      <c r="F29" s="270" t="s">
        <v>27</v>
      </c>
      <c r="G29" s="285"/>
      <c r="H29" s="285"/>
      <c r="I29" s="286"/>
      <c r="K29" s="290"/>
      <c r="L29" s="290"/>
      <c r="M29" s="290"/>
      <c r="N29" s="290"/>
      <c r="O29" s="290"/>
      <c r="S29" s="289"/>
      <c r="AF29" s="356" t="str">
        <f t="shared" si="0"/>
        <v>M T40/1564</v>
      </c>
    </row>
    <row r="30" spans="1:32" ht="18.5">
      <c r="A30" s="271" t="s">
        <v>91</v>
      </c>
      <c r="B30" s="270" t="s">
        <v>19</v>
      </c>
      <c r="C30" s="270" t="s">
        <v>20</v>
      </c>
      <c r="D30" s="270" t="s">
        <v>24</v>
      </c>
      <c r="E30" s="270" t="s">
        <v>21</v>
      </c>
      <c r="F30" s="270" t="s">
        <v>27</v>
      </c>
      <c r="G30" s="285"/>
      <c r="H30" s="285"/>
      <c r="I30" s="286"/>
      <c r="L30" s="288"/>
      <c r="S30" s="289"/>
      <c r="AF30" s="356" t="str">
        <f t="shared" si="0"/>
        <v>New1</v>
      </c>
    </row>
    <row r="31" spans="1:32" ht="18.5">
      <c r="A31" s="271" t="s">
        <v>52</v>
      </c>
      <c r="B31" s="270" t="s">
        <v>19</v>
      </c>
      <c r="C31" s="270" t="s">
        <v>20</v>
      </c>
      <c r="D31" s="270" t="s">
        <v>24</v>
      </c>
      <c r="E31" s="270" t="s">
        <v>21</v>
      </c>
      <c r="F31" s="270" t="s">
        <v>27</v>
      </c>
      <c r="G31" s="285"/>
      <c r="H31" s="285"/>
      <c r="I31" s="286"/>
      <c r="K31" s="290"/>
      <c r="L31" s="290"/>
      <c r="S31" s="289"/>
      <c r="AF31" s="356" t="str">
        <f t="shared" si="0"/>
        <v>New2</v>
      </c>
    </row>
    <row r="32" spans="1:32" ht="18.5">
      <c r="A32" s="271" t="s">
        <v>53</v>
      </c>
      <c r="B32" s="270" t="s">
        <v>19</v>
      </c>
      <c r="C32" s="270" t="s">
        <v>20</v>
      </c>
      <c r="D32" s="270" t="s">
        <v>24</v>
      </c>
      <c r="E32" s="270" t="s">
        <v>21</v>
      </c>
      <c r="F32" s="270" t="s">
        <v>27</v>
      </c>
      <c r="G32" s="285"/>
      <c r="H32" s="285"/>
      <c r="I32" s="286"/>
      <c r="L32" s="290"/>
      <c r="S32" s="289"/>
      <c r="AF32" s="356" t="str">
        <f t="shared" si="0"/>
        <v>New3</v>
      </c>
    </row>
    <row r="33" spans="1:32" ht="18.5">
      <c r="A33" s="271" t="s">
        <v>54</v>
      </c>
      <c r="B33" s="270" t="s">
        <v>19</v>
      </c>
      <c r="C33" s="270" t="s">
        <v>20</v>
      </c>
      <c r="D33" s="270" t="s">
        <v>24</v>
      </c>
      <c r="E33" s="270" t="s">
        <v>21</v>
      </c>
      <c r="F33" s="270" t="s">
        <v>27</v>
      </c>
      <c r="G33" s="285"/>
      <c r="H33" s="285"/>
      <c r="I33" s="292"/>
      <c r="K33" s="290"/>
      <c r="L33" s="290"/>
      <c r="M33" s="290"/>
      <c r="N33" s="290"/>
      <c r="O33" s="290"/>
      <c r="S33" s="293"/>
      <c r="AF33" s="356" t="str">
        <f t="shared" si="0"/>
        <v>New4</v>
      </c>
    </row>
    <row r="34" spans="1:32">
      <c r="A34" s="285"/>
      <c r="B34" s="285"/>
      <c r="C34" s="285"/>
      <c r="D34" s="286"/>
      <c r="E34" s="286"/>
      <c r="F34" s="285"/>
      <c r="G34" s="285"/>
      <c r="H34" s="285"/>
      <c r="I34" s="286"/>
      <c r="K34" s="290"/>
      <c r="L34" s="290"/>
      <c r="M34" s="290"/>
      <c r="N34" s="290"/>
      <c r="O34" s="290"/>
      <c r="S34" s="289"/>
      <c r="AF34" s="356" t="str">
        <f t="shared" si="0"/>
        <v>New5</v>
      </c>
    </row>
    <row r="35" spans="1:32">
      <c r="A35" s="285"/>
      <c r="B35" s="285"/>
      <c r="C35" s="285"/>
      <c r="D35" s="286"/>
      <c r="E35" s="286"/>
      <c r="F35" s="285"/>
      <c r="G35" s="285"/>
      <c r="H35" s="285"/>
      <c r="I35" s="286"/>
      <c r="L35" s="288"/>
      <c r="S35" s="289"/>
      <c r="AF35" s="287"/>
    </row>
    <row r="36" spans="1:32">
      <c r="A36" s="285"/>
      <c r="B36" s="285"/>
      <c r="C36" s="285"/>
      <c r="D36" s="286"/>
      <c r="E36" s="286"/>
      <c r="F36" s="285"/>
      <c r="G36" s="285"/>
      <c r="H36" s="285"/>
      <c r="I36" s="286"/>
      <c r="K36" s="290"/>
      <c r="L36" s="290"/>
      <c r="S36" s="289"/>
      <c r="U36" s="291"/>
      <c r="AF36" s="287"/>
    </row>
    <row r="37" spans="1:32">
      <c r="A37" s="285"/>
      <c r="B37" s="285"/>
      <c r="C37" s="285"/>
      <c r="D37" s="286"/>
      <c r="E37" s="286"/>
      <c r="F37" s="285"/>
      <c r="G37" s="285"/>
      <c r="H37" s="285"/>
      <c r="I37" s="292"/>
      <c r="L37" s="290"/>
      <c r="S37" s="293"/>
      <c r="U37" s="294"/>
      <c r="AF37" s="289"/>
    </row>
    <row r="38" spans="1:32">
      <c r="A38" s="295"/>
      <c r="B38" s="285"/>
      <c r="C38" s="285"/>
      <c r="D38" s="286"/>
      <c r="E38" s="286"/>
      <c r="F38" s="285"/>
      <c r="G38" s="285"/>
      <c r="H38" s="285"/>
      <c r="I38" s="296"/>
      <c r="L38" s="290"/>
      <c r="M38" s="290"/>
      <c r="N38" s="290"/>
      <c r="O38" s="290"/>
      <c r="P38" s="290"/>
      <c r="S38" s="297"/>
      <c r="AF38" s="289"/>
    </row>
    <row r="39" spans="1:32">
      <c r="A39" s="285"/>
      <c r="B39" s="285"/>
      <c r="C39" s="285"/>
      <c r="D39" s="286"/>
      <c r="E39" s="286"/>
      <c r="F39" s="285"/>
      <c r="G39" s="285"/>
      <c r="H39" s="285"/>
      <c r="I39" s="286"/>
      <c r="K39" s="290"/>
      <c r="L39" s="290"/>
      <c r="M39" s="290"/>
      <c r="N39" s="290"/>
      <c r="O39" s="290"/>
      <c r="P39" s="290"/>
      <c r="S39" s="289"/>
      <c r="AF39" s="289"/>
    </row>
    <row r="40" spans="1:32">
      <c r="A40" s="285"/>
      <c r="B40" s="285"/>
      <c r="C40" s="285"/>
      <c r="D40" s="286"/>
      <c r="E40" s="286"/>
      <c r="F40" s="285"/>
      <c r="G40" s="285"/>
      <c r="H40" s="285"/>
      <c r="I40" s="286"/>
      <c r="L40" s="288"/>
      <c r="S40" s="289"/>
      <c r="U40" s="290"/>
      <c r="AF40" s="289"/>
    </row>
    <row r="41" spans="1:32">
      <c r="A41" s="285"/>
      <c r="B41" s="285"/>
      <c r="C41" s="286"/>
      <c r="D41" s="286"/>
      <c r="E41" s="286"/>
      <c r="F41" s="285"/>
      <c r="G41" s="285"/>
      <c r="H41" s="285"/>
      <c r="I41" s="286"/>
      <c r="K41" s="290"/>
      <c r="L41" s="290"/>
      <c r="S41" s="289"/>
      <c r="AF41" s="289"/>
    </row>
    <row r="42" spans="1:32">
      <c r="A42" s="285"/>
      <c r="B42" s="285"/>
      <c r="C42" s="285"/>
      <c r="D42" s="286"/>
      <c r="E42" s="286"/>
      <c r="F42" s="285"/>
      <c r="G42" s="285"/>
      <c r="H42" s="285"/>
      <c r="I42" s="285"/>
      <c r="AF42" s="289"/>
    </row>
    <row r="43" spans="1:32">
      <c r="A43" s="295"/>
      <c r="B43" s="285"/>
      <c r="C43" s="285"/>
      <c r="D43" s="286"/>
      <c r="E43" s="286"/>
      <c r="F43" s="285"/>
      <c r="G43" s="285"/>
      <c r="H43" s="285"/>
      <c r="I43" s="285"/>
      <c r="L43" s="290"/>
      <c r="M43" s="290"/>
      <c r="N43" s="290"/>
      <c r="O43" s="290"/>
      <c r="AF43" s="287"/>
    </row>
    <row r="44" spans="1:32">
      <c r="A44" s="285"/>
      <c r="B44" s="285"/>
      <c r="C44" s="285"/>
      <c r="D44" s="286"/>
      <c r="E44" s="286"/>
      <c r="F44" s="285"/>
      <c r="G44" s="285"/>
      <c r="H44" s="285"/>
      <c r="I44" s="286"/>
      <c r="K44" s="290"/>
      <c r="L44" s="290"/>
      <c r="M44" s="290"/>
      <c r="N44" s="290"/>
      <c r="O44" s="290"/>
      <c r="S44" s="289"/>
      <c r="AF44" s="287"/>
    </row>
    <row r="45" spans="1:32">
      <c r="A45" s="285"/>
      <c r="B45" s="285"/>
      <c r="C45" s="285"/>
      <c r="D45" s="286"/>
      <c r="E45" s="286"/>
      <c r="F45" s="285"/>
      <c r="G45" s="285"/>
      <c r="H45" s="285"/>
      <c r="I45" s="286"/>
      <c r="L45" s="288"/>
      <c r="S45" s="289"/>
      <c r="AF45" s="287"/>
    </row>
    <row r="46" spans="1:32">
      <c r="A46" s="285"/>
      <c r="B46" s="285"/>
      <c r="C46" s="286"/>
      <c r="D46" s="286"/>
      <c r="E46" s="286"/>
      <c r="F46" s="285"/>
      <c r="G46" s="285"/>
      <c r="H46" s="285"/>
      <c r="I46" s="286"/>
      <c r="K46" s="290"/>
      <c r="L46" s="290"/>
      <c r="S46" s="289"/>
      <c r="AF46" s="287"/>
    </row>
    <row r="47" spans="1:32">
      <c r="A47" s="285"/>
      <c r="B47" s="285"/>
      <c r="C47" s="285"/>
      <c r="D47" s="286"/>
      <c r="E47" s="286"/>
      <c r="F47" s="285"/>
      <c r="G47" s="285"/>
      <c r="H47" s="285"/>
      <c r="I47" s="285"/>
      <c r="AF47" s="287"/>
    </row>
    <row r="48" spans="1:32">
      <c r="A48" s="285"/>
      <c r="B48" s="285"/>
      <c r="C48" s="285"/>
      <c r="D48" s="286"/>
      <c r="E48" s="286"/>
      <c r="F48" s="285"/>
      <c r="G48" s="285"/>
      <c r="H48" s="285"/>
      <c r="I48" s="285"/>
      <c r="AF48" s="287"/>
    </row>
    <row r="49" spans="1:32">
      <c r="A49" s="285"/>
      <c r="B49" s="285"/>
      <c r="C49" s="285"/>
      <c r="D49" s="286"/>
      <c r="E49" s="286"/>
      <c r="F49" s="285"/>
      <c r="G49" s="285"/>
      <c r="H49" s="285"/>
      <c r="I49" s="286"/>
      <c r="S49" s="289"/>
      <c r="AF49" s="287"/>
    </row>
    <row r="50" spans="1:32">
      <c r="A50" s="285"/>
      <c r="B50" s="285"/>
      <c r="C50" s="285"/>
      <c r="D50" s="286"/>
      <c r="E50" s="286"/>
      <c r="F50" s="285"/>
      <c r="G50" s="285"/>
      <c r="H50" s="285"/>
      <c r="I50" s="286"/>
      <c r="S50" s="289"/>
      <c r="AF50" s="287"/>
    </row>
    <row r="51" spans="1:32">
      <c r="A51" s="285"/>
      <c r="B51" s="285"/>
      <c r="C51" s="285"/>
      <c r="D51" s="286"/>
      <c r="E51" s="286"/>
      <c r="F51" s="285"/>
      <c r="G51" s="285"/>
      <c r="H51" s="285"/>
      <c r="I51" s="286"/>
      <c r="S51" s="289"/>
      <c r="AF51" s="287"/>
    </row>
    <row r="52" spans="1:32">
      <c r="A52" s="285"/>
      <c r="B52" s="285"/>
      <c r="C52" s="285"/>
      <c r="D52" s="286"/>
      <c r="E52" s="286"/>
      <c r="F52" s="285"/>
      <c r="G52" s="285"/>
      <c r="H52" s="285"/>
      <c r="I52" s="285"/>
      <c r="AF52" s="287"/>
    </row>
    <row r="53" spans="1:32">
      <c r="A53" s="295"/>
      <c r="B53" s="285"/>
      <c r="C53" s="285"/>
      <c r="D53" s="286"/>
      <c r="E53" s="286"/>
      <c r="F53" s="285"/>
      <c r="G53" s="285"/>
      <c r="H53" s="285"/>
      <c r="I53" s="285"/>
      <c r="K53" s="298"/>
      <c r="L53" s="298"/>
      <c r="M53" s="298"/>
      <c r="N53" s="298"/>
      <c r="O53" s="298"/>
      <c r="P53" s="298"/>
      <c r="Q53" s="298"/>
      <c r="R53" s="299"/>
      <c r="AF53" s="287"/>
    </row>
    <row r="54" spans="1:32">
      <c r="A54" s="285"/>
      <c r="B54" s="285"/>
      <c r="C54" s="285"/>
      <c r="D54" s="286"/>
      <c r="E54" s="286"/>
      <c r="F54" s="285"/>
      <c r="G54" s="285"/>
      <c r="H54" s="285"/>
      <c r="I54" s="286"/>
      <c r="K54" s="298"/>
      <c r="L54" s="298"/>
      <c r="M54" s="298"/>
      <c r="N54" s="298"/>
      <c r="O54" s="298"/>
      <c r="P54" s="298"/>
      <c r="Q54" s="298"/>
      <c r="R54" s="299"/>
      <c r="S54" s="289"/>
      <c r="U54" s="304"/>
      <c r="V54" s="304"/>
      <c r="W54" s="304"/>
      <c r="X54" s="304"/>
      <c r="Y54" s="304"/>
      <c r="Z54" s="304"/>
      <c r="AA54" s="304"/>
      <c r="AB54" s="304"/>
      <c r="AC54" s="304"/>
      <c r="AF54" s="287"/>
    </row>
    <row r="55" spans="1:32">
      <c r="A55" s="285"/>
      <c r="B55" s="285"/>
      <c r="C55" s="285"/>
      <c r="D55" s="286"/>
      <c r="E55" s="286"/>
      <c r="F55" s="285"/>
      <c r="G55" s="285"/>
      <c r="H55" s="285"/>
      <c r="I55" s="286"/>
      <c r="K55" s="298"/>
      <c r="L55" s="298"/>
      <c r="M55" s="298"/>
      <c r="N55" s="298"/>
      <c r="O55" s="298"/>
      <c r="P55" s="298"/>
      <c r="Q55" s="298"/>
      <c r="R55" s="299"/>
      <c r="S55" s="289"/>
      <c r="U55" s="304"/>
      <c r="V55" s="304"/>
      <c r="W55" s="304"/>
      <c r="X55" s="304"/>
      <c r="Y55" s="304"/>
      <c r="Z55" s="304"/>
      <c r="AA55" s="304"/>
      <c r="AB55" s="304"/>
      <c r="AC55" s="304"/>
      <c r="AF55" s="287"/>
    </row>
    <row r="56" spans="1:32">
      <c r="A56" s="285"/>
      <c r="B56" s="285"/>
      <c r="C56" s="286"/>
      <c r="D56" s="286"/>
      <c r="E56" s="286"/>
      <c r="F56" s="285"/>
      <c r="G56" s="285"/>
      <c r="H56" s="285"/>
      <c r="I56" s="286"/>
      <c r="K56" s="298"/>
      <c r="L56" s="298"/>
      <c r="M56" s="298"/>
      <c r="N56" s="298"/>
      <c r="O56" s="298"/>
      <c r="P56" s="298"/>
      <c r="Q56" s="298"/>
      <c r="R56" s="299"/>
      <c r="S56" s="289"/>
      <c r="U56" s="304"/>
      <c r="V56" s="304"/>
      <c r="W56" s="304"/>
      <c r="X56" s="304"/>
      <c r="Y56" s="304"/>
      <c r="Z56" s="304"/>
      <c r="AA56" s="304"/>
      <c r="AB56" s="304"/>
      <c r="AC56" s="304"/>
      <c r="AF56" s="287"/>
    </row>
    <row r="57" spans="1:32">
      <c r="A57" s="285"/>
      <c r="B57" s="285"/>
      <c r="C57" s="285"/>
      <c r="D57" s="286"/>
      <c r="E57" s="286"/>
      <c r="F57" s="285"/>
      <c r="G57" s="285"/>
      <c r="H57" s="285"/>
      <c r="I57" s="286"/>
      <c r="K57" s="298"/>
      <c r="L57" s="298"/>
      <c r="M57" s="298"/>
      <c r="N57" s="298"/>
      <c r="O57" s="298"/>
      <c r="P57" s="306"/>
      <c r="Q57" s="298"/>
      <c r="R57" s="299"/>
      <c r="S57" s="289"/>
      <c r="U57" s="304"/>
      <c r="V57" s="304"/>
      <c r="W57" s="304"/>
      <c r="X57" s="304"/>
      <c r="Y57" s="304"/>
      <c r="Z57" s="304"/>
      <c r="AA57" s="304"/>
      <c r="AB57" s="304"/>
      <c r="AC57" s="304"/>
      <c r="AF57" s="287"/>
    </row>
    <row r="58" spans="1:32">
      <c r="A58" s="295"/>
      <c r="B58" s="285"/>
      <c r="C58" s="285"/>
      <c r="D58" s="286"/>
      <c r="E58" s="286"/>
      <c r="F58" s="285"/>
      <c r="G58" s="285"/>
      <c r="H58" s="285"/>
      <c r="I58" s="292"/>
      <c r="L58" s="290"/>
      <c r="M58" s="290"/>
      <c r="N58" s="290"/>
      <c r="O58" s="290"/>
      <c r="P58" s="290"/>
      <c r="S58" s="293"/>
      <c r="U58" s="304"/>
      <c r="V58" s="304"/>
      <c r="W58" s="304"/>
      <c r="X58" s="304"/>
      <c r="Y58" s="304"/>
      <c r="Z58" s="304"/>
      <c r="AA58" s="304"/>
      <c r="AB58" s="304"/>
      <c r="AC58" s="304"/>
      <c r="AF58" s="287"/>
    </row>
    <row r="59" spans="1:32">
      <c r="A59" s="285"/>
      <c r="B59" s="285"/>
      <c r="C59" s="285"/>
      <c r="D59" s="286"/>
      <c r="E59" s="286"/>
      <c r="F59" s="285"/>
      <c r="G59" s="285"/>
      <c r="H59" s="285"/>
      <c r="I59" s="286"/>
      <c r="K59" s="290"/>
      <c r="L59" s="290"/>
      <c r="M59" s="290"/>
      <c r="N59" s="290"/>
      <c r="O59" s="290"/>
      <c r="S59" s="289"/>
      <c r="AF59" s="287"/>
    </row>
    <row r="60" spans="1:32">
      <c r="A60" s="285"/>
      <c r="B60" s="285"/>
      <c r="C60" s="285"/>
      <c r="D60" s="286"/>
      <c r="E60" s="286"/>
      <c r="F60" s="285"/>
      <c r="G60" s="285"/>
      <c r="H60" s="285"/>
      <c r="I60" s="286"/>
      <c r="K60" s="310"/>
      <c r="L60" s="311"/>
      <c r="M60" s="310"/>
      <c r="N60" s="311"/>
      <c r="O60" s="312"/>
      <c r="S60" s="289"/>
      <c r="AF60" s="287"/>
    </row>
    <row r="61" spans="1:32">
      <c r="A61" s="285"/>
      <c r="B61" s="285"/>
      <c r="C61" s="286"/>
      <c r="D61" s="286"/>
      <c r="E61" s="286"/>
      <c r="F61" s="285"/>
      <c r="G61" s="285"/>
      <c r="H61" s="285"/>
      <c r="I61" s="286"/>
      <c r="K61" s="290"/>
      <c r="L61" s="290"/>
      <c r="O61" s="312"/>
      <c r="AF61" s="287"/>
    </row>
    <row r="62" spans="1:32">
      <c r="A62" s="285"/>
      <c r="B62" s="285"/>
      <c r="C62" s="285"/>
      <c r="D62" s="286"/>
      <c r="E62" s="286"/>
      <c r="F62" s="285"/>
      <c r="G62" s="285"/>
      <c r="H62" s="285"/>
      <c r="I62" s="285"/>
      <c r="K62" s="310"/>
      <c r="L62" s="311"/>
      <c r="M62" s="310"/>
      <c r="N62" s="311"/>
      <c r="O62" s="312"/>
      <c r="AF62" s="287"/>
    </row>
    <row r="63" spans="1:32">
      <c r="A63" s="313"/>
      <c r="B63" s="313"/>
      <c r="C63" s="313"/>
      <c r="D63" s="314"/>
      <c r="E63" s="314"/>
      <c r="F63" s="315"/>
      <c r="G63" s="315"/>
      <c r="H63" s="315"/>
      <c r="I63" s="285"/>
      <c r="K63" s="293"/>
      <c r="L63" s="293"/>
      <c r="M63" s="293"/>
      <c r="N63" s="293"/>
      <c r="O63" s="293"/>
      <c r="P63" s="293"/>
      <c r="Q63" s="293"/>
      <c r="R63" s="293"/>
      <c r="AF63" s="287"/>
    </row>
    <row r="64" spans="1:32">
      <c r="A64" s="313"/>
      <c r="B64" s="313"/>
      <c r="C64" s="313"/>
      <c r="D64" s="314"/>
      <c r="E64" s="314"/>
      <c r="F64" s="315"/>
      <c r="G64" s="315"/>
      <c r="H64" s="316"/>
      <c r="I64" s="286"/>
      <c r="K64" s="293"/>
      <c r="L64" s="293"/>
      <c r="M64" s="293"/>
      <c r="N64" s="293"/>
      <c r="O64" s="293"/>
      <c r="P64" s="293"/>
      <c r="Q64" s="293"/>
      <c r="R64" s="293"/>
      <c r="S64" s="289"/>
      <c r="AF64" s="287"/>
    </row>
    <row r="65" spans="1:32">
      <c r="A65" s="315"/>
      <c r="B65" s="315"/>
      <c r="C65" s="315"/>
      <c r="D65" s="314"/>
      <c r="E65" s="314"/>
      <c r="F65" s="315"/>
      <c r="G65" s="315"/>
      <c r="H65" s="315"/>
      <c r="I65" s="286"/>
      <c r="K65" s="293"/>
      <c r="L65" s="293"/>
      <c r="M65" s="293"/>
      <c r="N65" s="293"/>
      <c r="O65" s="293"/>
      <c r="P65" s="293"/>
      <c r="Q65" s="293"/>
      <c r="R65" s="293"/>
      <c r="S65" s="289"/>
      <c r="AF65" s="287"/>
    </row>
    <row r="66" spans="1:32">
      <c r="A66" s="315"/>
      <c r="B66" s="315"/>
      <c r="C66" s="315"/>
      <c r="D66" s="314"/>
      <c r="E66" s="314"/>
      <c r="F66" s="315"/>
      <c r="G66" s="315"/>
      <c r="H66" s="315"/>
      <c r="I66" s="286"/>
      <c r="K66" s="293"/>
      <c r="L66" s="293"/>
      <c r="M66" s="293"/>
      <c r="N66" s="293"/>
      <c r="O66" s="293"/>
      <c r="P66" s="293"/>
      <c r="Q66" s="293"/>
      <c r="R66" s="293"/>
      <c r="S66" s="289"/>
      <c r="AF66" s="287"/>
    </row>
    <row r="67" spans="1:32">
      <c r="A67" s="315"/>
      <c r="B67" s="315"/>
      <c r="C67" s="315"/>
      <c r="D67" s="314"/>
      <c r="E67" s="314"/>
      <c r="F67" s="315"/>
      <c r="G67" s="315"/>
      <c r="H67" s="315"/>
      <c r="I67" s="285"/>
      <c r="K67" s="293"/>
      <c r="L67" s="293"/>
      <c r="M67" s="293"/>
      <c r="N67" s="293"/>
      <c r="O67" s="293"/>
      <c r="P67" s="317"/>
      <c r="Q67" s="293"/>
      <c r="R67" s="293"/>
      <c r="AF67" s="287"/>
    </row>
    <row r="68" spans="1:32">
      <c r="A68" s="318"/>
      <c r="B68" s="315"/>
      <c r="C68" s="315"/>
      <c r="D68" s="314"/>
      <c r="E68" s="314"/>
      <c r="F68" s="315"/>
      <c r="G68" s="315"/>
      <c r="H68" s="315"/>
      <c r="I68" s="285"/>
      <c r="K68" s="293"/>
      <c r="L68" s="293"/>
      <c r="M68" s="293"/>
      <c r="N68" s="293"/>
      <c r="O68" s="293"/>
      <c r="P68" s="293"/>
      <c r="Q68" s="293"/>
      <c r="R68" s="293"/>
      <c r="AF68" s="287"/>
    </row>
    <row r="69" spans="1:32">
      <c r="A69" s="319"/>
      <c r="B69" s="319"/>
      <c r="C69" s="319"/>
      <c r="D69" s="314"/>
      <c r="E69" s="314"/>
      <c r="F69" s="315"/>
      <c r="G69" s="315"/>
      <c r="H69" s="316"/>
      <c r="I69" s="286"/>
      <c r="K69" s="293"/>
      <c r="L69" s="293"/>
      <c r="M69" s="293"/>
      <c r="N69" s="293"/>
      <c r="O69" s="293"/>
      <c r="P69" s="293"/>
      <c r="Q69" s="293"/>
      <c r="R69" s="293"/>
      <c r="S69" s="289"/>
      <c r="AF69" s="287"/>
    </row>
    <row r="70" spans="1:32">
      <c r="A70" s="315"/>
      <c r="B70" s="315"/>
      <c r="C70" s="315"/>
      <c r="D70" s="314"/>
      <c r="E70" s="314"/>
      <c r="F70" s="315"/>
      <c r="G70" s="315"/>
      <c r="H70" s="315"/>
      <c r="I70" s="286"/>
      <c r="K70" s="293"/>
      <c r="L70" s="293"/>
      <c r="M70" s="293"/>
      <c r="N70" s="293"/>
      <c r="O70" s="293"/>
      <c r="P70" s="293"/>
      <c r="Q70" s="293"/>
      <c r="R70" s="293"/>
      <c r="S70" s="289"/>
      <c r="AF70" s="287"/>
    </row>
    <row r="71" spans="1:32">
      <c r="A71" s="315"/>
      <c r="B71" s="315"/>
      <c r="C71" s="315"/>
      <c r="D71" s="314"/>
      <c r="E71" s="314"/>
      <c r="F71" s="315"/>
      <c r="G71" s="315"/>
      <c r="H71" s="315"/>
      <c r="I71" s="286"/>
      <c r="K71" s="293"/>
      <c r="L71" s="293"/>
      <c r="M71" s="293"/>
      <c r="N71" s="293"/>
      <c r="O71" s="293"/>
      <c r="P71" s="293"/>
      <c r="Q71" s="293"/>
      <c r="R71" s="293"/>
      <c r="S71" s="289"/>
      <c r="AF71" s="287"/>
    </row>
    <row r="72" spans="1:32">
      <c r="A72" s="315"/>
      <c r="B72" s="315"/>
      <c r="C72" s="315"/>
      <c r="D72" s="314"/>
      <c r="E72" s="314"/>
      <c r="F72" s="315"/>
      <c r="G72" s="315"/>
      <c r="H72" s="315"/>
      <c r="I72" s="286"/>
      <c r="K72" s="293"/>
      <c r="L72" s="293"/>
      <c r="M72" s="293"/>
      <c r="N72" s="293"/>
      <c r="O72" s="293"/>
      <c r="P72" s="317"/>
      <c r="Q72" s="293"/>
      <c r="R72" s="293"/>
      <c r="AF72" s="287"/>
    </row>
    <row r="73" spans="1:32">
      <c r="A73" s="320"/>
      <c r="B73" s="321"/>
      <c r="C73" s="322"/>
      <c r="D73" s="322"/>
      <c r="E73" s="322"/>
      <c r="F73" s="315"/>
      <c r="G73" s="315"/>
      <c r="H73" s="315"/>
      <c r="I73" s="286"/>
      <c r="K73" s="323"/>
      <c r="L73" s="324"/>
      <c r="M73" s="324"/>
      <c r="N73" s="324"/>
      <c r="O73" s="324"/>
      <c r="P73" s="293"/>
      <c r="Q73" s="293"/>
      <c r="R73" s="293"/>
      <c r="AF73" s="287"/>
    </row>
    <row r="74" spans="1:32" ht="13.5" thickBot="1">
      <c r="A74" s="325"/>
      <c r="B74" s="326"/>
      <c r="C74" s="325"/>
      <c r="D74" s="325"/>
      <c r="E74" s="325"/>
      <c r="F74" s="315"/>
      <c r="G74" s="315"/>
      <c r="H74" s="316"/>
      <c r="I74" s="286"/>
      <c r="K74" s="293"/>
      <c r="L74" s="293"/>
      <c r="M74" s="293"/>
      <c r="N74" s="293"/>
      <c r="O74" s="293"/>
      <c r="P74" s="293"/>
      <c r="Q74" s="293"/>
      <c r="R74" s="293"/>
      <c r="AF74" s="287"/>
    </row>
    <row r="75" spans="1:32">
      <c r="A75" s="315"/>
      <c r="B75" s="315"/>
      <c r="C75" s="315"/>
      <c r="D75" s="314"/>
      <c r="E75" s="314"/>
      <c r="F75" s="315"/>
      <c r="G75" s="315"/>
      <c r="H75" s="315"/>
      <c r="I75" s="286"/>
      <c r="K75" s="293"/>
      <c r="L75" s="293"/>
      <c r="M75" s="293"/>
      <c r="N75" s="293"/>
      <c r="O75" s="293"/>
      <c r="P75" s="293"/>
      <c r="Q75" s="293"/>
      <c r="R75" s="293"/>
      <c r="U75" s="300"/>
      <c r="V75" s="301"/>
      <c r="W75" s="301"/>
      <c r="X75" s="301"/>
      <c r="Y75" s="301"/>
      <c r="Z75" s="301"/>
      <c r="AA75" s="301"/>
      <c r="AB75" s="301"/>
      <c r="AC75" s="302"/>
      <c r="AF75" s="287"/>
    </row>
    <row r="76" spans="1:32">
      <c r="A76" s="315"/>
      <c r="B76" s="315"/>
      <c r="C76" s="315"/>
      <c r="D76" s="314"/>
      <c r="E76" s="314"/>
      <c r="F76" s="315"/>
      <c r="G76" s="315"/>
      <c r="H76" s="315"/>
      <c r="I76" s="286"/>
      <c r="K76" s="293"/>
      <c r="L76" s="293"/>
      <c r="M76" s="293"/>
      <c r="N76" s="293"/>
      <c r="O76" s="293"/>
      <c r="P76" s="293"/>
      <c r="Q76" s="293"/>
      <c r="R76" s="293"/>
      <c r="U76" s="303"/>
      <c r="V76" s="304"/>
      <c r="W76" s="304"/>
      <c r="X76" s="304"/>
      <c r="Y76" s="304"/>
      <c r="Z76" s="304"/>
      <c r="AA76" s="304"/>
      <c r="AB76" s="304"/>
      <c r="AC76" s="305"/>
      <c r="AF76" s="287"/>
    </row>
    <row r="77" spans="1:32">
      <c r="A77" s="315"/>
      <c r="B77" s="315"/>
      <c r="C77" s="315"/>
      <c r="D77" s="314"/>
      <c r="E77" s="314"/>
      <c r="F77" s="315"/>
      <c r="G77" s="315"/>
      <c r="H77" s="315"/>
      <c r="I77" s="286"/>
      <c r="K77" s="293"/>
      <c r="L77" s="293"/>
      <c r="M77" s="293"/>
      <c r="N77" s="293"/>
      <c r="O77" s="293"/>
      <c r="P77" s="317"/>
      <c r="Q77" s="293"/>
      <c r="R77" s="293"/>
      <c r="U77" s="303"/>
      <c r="V77" s="304"/>
      <c r="W77" s="304"/>
      <c r="X77" s="304"/>
      <c r="Y77" s="304"/>
      <c r="Z77" s="304"/>
      <c r="AA77" s="304"/>
      <c r="AB77" s="304"/>
      <c r="AC77" s="305"/>
      <c r="AF77" s="287"/>
    </row>
    <row r="78" spans="1:32">
      <c r="A78" s="313"/>
      <c r="B78" s="313"/>
      <c r="C78" s="313"/>
      <c r="D78" s="314"/>
      <c r="E78" s="314"/>
      <c r="F78" s="315"/>
      <c r="G78" s="315"/>
      <c r="H78" s="315"/>
      <c r="I78" s="292"/>
      <c r="J78" s="290"/>
      <c r="K78" s="327"/>
      <c r="L78" s="293"/>
      <c r="M78" s="328"/>
      <c r="N78" s="328"/>
      <c r="O78" s="328"/>
      <c r="U78" s="303"/>
      <c r="V78" s="304"/>
      <c r="W78" s="304"/>
      <c r="X78" s="304"/>
      <c r="Y78" s="304"/>
      <c r="Z78" s="304"/>
      <c r="AA78" s="304"/>
      <c r="AB78" s="304"/>
      <c r="AC78" s="305"/>
      <c r="AF78" s="287"/>
    </row>
    <row r="79" spans="1:32" ht="13.5" thickBot="1">
      <c r="A79" s="313"/>
      <c r="B79" s="313"/>
      <c r="C79" s="313"/>
      <c r="D79" s="314"/>
      <c r="E79" s="314"/>
      <c r="F79" s="315"/>
      <c r="G79" s="315"/>
      <c r="H79" s="316"/>
      <c r="I79" s="286"/>
      <c r="J79" s="290"/>
      <c r="K79" s="329"/>
      <c r="L79" s="329"/>
      <c r="M79" s="329"/>
      <c r="N79" s="329"/>
      <c r="O79" s="329"/>
      <c r="S79" s="289"/>
      <c r="U79" s="307"/>
      <c r="V79" s="308"/>
      <c r="W79" s="308"/>
      <c r="X79" s="308"/>
      <c r="Y79" s="308"/>
      <c r="Z79" s="308"/>
      <c r="AA79" s="308"/>
      <c r="AB79" s="308"/>
      <c r="AC79" s="309"/>
      <c r="AF79" s="287"/>
    </row>
    <row r="80" spans="1:32">
      <c r="A80" s="315"/>
      <c r="B80" s="315"/>
      <c r="C80" s="315"/>
      <c r="D80" s="314"/>
      <c r="E80" s="314"/>
      <c r="F80" s="315"/>
      <c r="G80" s="315"/>
      <c r="H80" s="315"/>
      <c r="I80" s="286"/>
      <c r="J80" s="290"/>
      <c r="K80" s="310"/>
      <c r="L80" s="311"/>
      <c r="M80" s="310"/>
      <c r="N80" s="311"/>
      <c r="O80" s="312"/>
      <c r="P80" s="310"/>
      <c r="Q80" s="310"/>
      <c r="R80" s="310"/>
      <c r="S80" s="289"/>
      <c r="AF80" s="287"/>
    </row>
    <row r="81" spans="1:32">
      <c r="A81" s="315"/>
      <c r="B81" s="319"/>
      <c r="C81" s="315"/>
      <c r="D81" s="314"/>
      <c r="E81" s="314"/>
      <c r="F81" s="315"/>
      <c r="G81" s="315"/>
      <c r="H81" s="315"/>
      <c r="I81" s="286"/>
      <c r="J81" s="290"/>
      <c r="K81" s="290"/>
      <c r="L81" s="290"/>
      <c r="O81" s="312"/>
      <c r="P81" s="310"/>
      <c r="Q81" s="310"/>
      <c r="R81" s="310"/>
      <c r="S81" s="289"/>
      <c r="AF81" s="287"/>
    </row>
    <row r="82" spans="1:32">
      <c r="A82" s="315"/>
      <c r="B82" s="319"/>
      <c r="C82" s="315"/>
      <c r="D82" s="314"/>
      <c r="E82" s="314"/>
      <c r="F82" s="315"/>
      <c r="G82" s="315"/>
      <c r="H82" s="315"/>
      <c r="I82" s="286"/>
      <c r="J82" s="290"/>
      <c r="K82" s="310"/>
      <c r="L82" s="311"/>
      <c r="M82" s="310"/>
      <c r="N82" s="311"/>
      <c r="O82" s="312"/>
      <c r="P82" s="310"/>
      <c r="Q82" s="310"/>
      <c r="R82" s="310"/>
      <c r="S82" s="293"/>
      <c r="AF82" s="287"/>
    </row>
    <row r="83" spans="1:32">
      <c r="A83" s="313"/>
      <c r="B83" s="319"/>
      <c r="C83" s="313"/>
      <c r="D83" s="314"/>
      <c r="E83" s="314"/>
      <c r="F83" s="315"/>
      <c r="G83" s="315"/>
      <c r="H83" s="315"/>
      <c r="I83" s="292"/>
      <c r="J83" s="330"/>
      <c r="K83" s="293"/>
      <c r="L83" s="293"/>
      <c r="M83" s="293"/>
      <c r="N83" s="293"/>
      <c r="O83" s="293"/>
      <c r="P83" s="293"/>
      <c r="Q83" s="293"/>
      <c r="R83" s="293"/>
      <c r="AF83" s="287"/>
    </row>
    <row r="84" spans="1:32">
      <c r="A84" s="313"/>
      <c r="B84" s="319"/>
      <c r="C84" s="313"/>
      <c r="D84" s="319"/>
      <c r="E84" s="314"/>
      <c r="F84" s="315"/>
      <c r="G84" s="315"/>
      <c r="H84" s="316"/>
      <c r="I84" s="286"/>
      <c r="J84" s="290"/>
      <c r="K84" s="293"/>
      <c r="L84" s="293"/>
      <c r="M84" s="293"/>
      <c r="N84" s="293"/>
      <c r="O84" s="293"/>
      <c r="P84" s="293"/>
      <c r="Q84" s="293"/>
      <c r="R84" s="293"/>
      <c r="S84" s="289"/>
      <c r="AF84" s="287"/>
    </row>
    <row r="85" spans="1:32">
      <c r="A85" s="315"/>
      <c r="B85" s="319"/>
      <c r="C85" s="315"/>
      <c r="D85" s="319"/>
      <c r="E85" s="314"/>
      <c r="F85" s="315"/>
      <c r="G85" s="315"/>
      <c r="H85" s="315"/>
      <c r="I85" s="286"/>
      <c r="J85" s="290"/>
      <c r="K85" s="293"/>
      <c r="L85" s="293"/>
      <c r="M85" s="293"/>
      <c r="N85" s="293"/>
      <c r="O85" s="293"/>
      <c r="P85" s="293"/>
      <c r="Q85" s="293"/>
      <c r="R85" s="293"/>
      <c r="S85" s="289"/>
      <c r="AF85" s="287"/>
    </row>
    <row r="86" spans="1:32">
      <c r="A86" s="315"/>
      <c r="B86" s="319"/>
      <c r="C86" s="315"/>
      <c r="D86" s="319"/>
      <c r="E86" s="314"/>
      <c r="F86" s="315"/>
      <c r="G86" s="315"/>
      <c r="H86" s="315"/>
      <c r="I86" s="286"/>
      <c r="J86" s="290"/>
      <c r="K86" s="293"/>
      <c r="L86" s="293"/>
      <c r="M86" s="293"/>
      <c r="N86" s="293"/>
      <c r="O86" s="293"/>
      <c r="P86" s="293"/>
      <c r="Q86" s="293"/>
      <c r="R86" s="293"/>
      <c r="S86" s="289"/>
      <c r="AF86" s="287"/>
    </row>
    <row r="87" spans="1:32">
      <c r="A87" s="315"/>
      <c r="B87" s="319"/>
      <c r="C87" s="315"/>
      <c r="D87" s="319"/>
      <c r="E87" s="314"/>
      <c r="F87" s="315"/>
      <c r="G87" s="315"/>
      <c r="H87" s="315"/>
      <c r="I87" s="292"/>
      <c r="J87" s="290"/>
      <c r="K87" s="293"/>
      <c r="L87" s="293"/>
      <c r="M87" s="293"/>
      <c r="N87" s="293"/>
      <c r="O87" s="293"/>
      <c r="P87" s="317"/>
      <c r="Q87" s="293"/>
      <c r="R87" s="293"/>
      <c r="AF87" s="287"/>
    </row>
    <row r="88" spans="1:32">
      <c r="A88" s="313"/>
      <c r="B88" s="313"/>
      <c r="C88" s="313"/>
      <c r="D88" s="319"/>
      <c r="E88" s="314"/>
      <c r="F88" s="315"/>
      <c r="G88" s="315"/>
      <c r="H88" s="315"/>
      <c r="I88" s="296"/>
      <c r="J88" s="290"/>
      <c r="K88" s="293"/>
      <c r="L88" s="293"/>
      <c r="M88" s="293"/>
      <c r="N88" s="293"/>
      <c r="O88" s="293"/>
      <c r="P88" s="293"/>
      <c r="Q88" s="293"/>
      <c r="R88" s="293"/>
      <c r="AF88" s="287"/>
    </row>
    <row r="89" spans="1:32">
      <c r="A89" s="313"/>
      <c r="B89" s="313"/>
      <c r="C89" s="313"/>
      <c r="D89" s="331"/>
      <c r="E89" s="332"/>
      <c r="F89" s="315"/>
      <c r="G89" s="315"/>
      <c r="H89" s="316"/>
      <c r="I89" s="286"/>
      <c r="J89" s="290"/>
      <c r="K89" s="293"/>
      <c r="L89" s="293"/>
      <c r="M89" s="293"/>
      <c r="N89" s="293"/>
      <c r="O89" s="293"/>
      <c r="P89" s="293"/>
      <c r="Q89" s="293"/>
      <c r="R89" s="293"/>
      <c r="S89" s="289"/>
      <c r="AF89" s="287"/>
    </row>
    <row r="90" spans="1:32">
      <c r="A90" s="315"/>
      <c r="B90" s="319"/>
      <c r="C90" s="315"/>
      <c r="D90" s="331"/>
      <c r="E90" s="332"/>
      <c r="F90" s="315"/>
      <c r="G90" s="315"/>
      <c r="H90" s="315"/>
      <c r="I90" s="286"/>
      <c r="J90" s="290"/>
      <c r="K90" s="293"/>
      <c r="L90" s="293"/>
      <c r="M90" s="293"/>
      <c r="N90" s="293"/>
      <c r="O90" s="293"/>
      <c r="P90" s="293"/>
      <c r="Q90" s="293"/>
      <c r="R90" s="293"/>
      <c r="S90" s="289"/>
      <c r="AF90" s="287"/>
    </row>
    <row r="91" spans="1:32">
      <c r="A91" s="315"/>
      <c r="B91" s="319"/>
      <c r="C91" s="315"/>
      <c r="D91" s="331"/>
      <c r="E91" s="332"/>
      <c r="F91" s="315"/>
      <c r="G91" s="315"/>
      <c r="H91" s="315"/>
      <c r="I91" s="286"/>
      <c r="J91" s="290"/>
      <c r="K91" s="293"/>
      <c r="L91" s="293"/>
      <c r="M91" s="293"/>
      <c r="N91" s="293"/>
      <c r="O91" s="293"/>
      <c r="P91" s="293"/>
      <c r="Q91" s="293"/>
      <c r="R91" s="293"/>
      <c r="S91" s="289"/>
      <c r="AF91" s="287"/>
    </row>
    <row r="92" spans="1:32">
      <c r="A92" s="315"/>
      <c r="B92" s="319"/>
      <c r="C92" s="315"/>
      <c r="D92" s="331"/>
      <c r="E92" s="332"/>
      <c r="F92" s="315"/>
      <c r="G92" s="315"/>
      <c r="H92" s="315"/>
      <c r="I92" s="286"/>
      <c r="J92" s="290"/>
      <c r="K92" s="293"/>
      <c r="L92" s="293"/>
      <c r="M92" s="293"/>
      <c r="N92" s="293"/>
      <c r="O92" s="293"/>
      <c r="P92" s="317"/>
      <c r="Q92" s="293"/>
      <c r="R92" s="293"/>
      <c r="AF92" s="287"/>
    </row>
    <row r="93" spans="1:32">
      <c r="A93" s="313"/>
      <c r="B93" s="319"/>
      <c r="C93" s="313"/>
      <c r="D93" s="331"/>
      <c r="E93" s="332"/>
      <c r="F93" s="315"/>
      <c r="G93" s="315"/>
      <c r="H93" s="315"/>
      <c r="I93" s="292"/>
      <c r="J93" s="290"/>
      <c r="K93" s="293"/>
      <c r="L93" s="293"/>
      <c r="M93" s="293"/>
      <c r="N93" s="293"/>
      <c r="O93" s="293"/>
      <c r="P93" s="293"/>
      <c r="Q93" s="293"/>
      <c r="R93" s="293"/>
      <c r="AF93" s="287"/>
    </row>
    <row r="94" spans="1:32">
      <c r="A94" s="313"/>
      <c r="B94" s="319"/>
      <c r="C94" s="313"/>
      <c r="D94" s="331"/>
      <c r="E94" s="332"/>
      <c r="F94" s="315"/>
      <c r="G94" s="315"/>
      <c r="H94" s="316"/>
      <c r="I94" s="286"/>
      <c r="K94" s="293"/>
      <c r="L94" s="293"/>
      <c r="M94" s="293"/>
      <c r="N94" s="293"/>
      <c r="O94" s="293"/>
      <c r="P94" s="293"/>
      <c r="Q94" s="293"/>
      <c r="R94" s="293"/>
      <c r="S94" s="289"/>
      <c r="AF94" s="287"/>
    </row>
    <row r="95" spans="1:32" ht="13.5" thickBot="1">
      <c r="A95" s="315"/>
      <c r="B95" s="319"/>
      <c r="C95" s="315"/>
      <c r="D95" s="331"/>
      <c r="E95" s="332"/>
      <c r="F95" s="315"/>
      <c r="G95" s="315"/>
      <c r="H95" s="315"/>
      <c r="I95" s="286"/>
      <c r="K95" s="293"/>
      <c r="L95" s="293"/>
      <c r="M95" s="293"/>
      <c r="N95" s="293"/>
      <c r="O95" s="293"/>
      <c r="P95" s="293"/>
      <c r="Q95" s="293"/>
      <c r="R95" s="293"/>
      <c r="S95" s="289"/>
      <c r="AF95" s="287"/>
    </row>
    <row r="96" spans="1:32">
      <c r="A96" s="315"/>
      <c r="B96" s="319"/>
      <c r="C96" s="315"/>
      <c r="D96" s="331"/>
      <c r="E96" s="332"/>
      <c r="F96" s="315"/>
      <c r="G96" s="315"/>
      <c r="H96" s="315"/>
      <c r="I96" s="286"/>
      <c r="K96" s="293"/>
      <c r="L96" s="293"/>
      <c r="M96" s="293"/>
      <c r="N96" s="293"/>
      <c r="O96" s="293"/>
      <c r="P96" s="293"/>
      <c r="Q96" s="293"/>
      <c r="R96" s="293"/>
      <c r="S96" s="289"/>
      <c r="U96" s="300"/>
      <c r="V96" s="301"/>
      <c r="W96" s="301"/>
      <c r="X96" s="301"/>
      <c r="Y96" s="301"/>
      <c r="Z96" s="301"/>
      <c r="AA96" s="301"/>
      <c r="AB96" s="301"/>
      <c r="AC96" s="302"/>
      <c r="AF96" s="287"/>
    </row>
    <row r="97" spans="1:32">
      <c r="A97" s="315"/>
      <c r="B97" s="319"/>
      <c r="C97" s="315"/>
      <c r="D97" s="331"/>
      <c r="E97" s="332"/>
      <c r="F97" s="315"/>
      <c r="G97" s="315"/>
      <c r="H97" s="315"/>
      <c r="I97" s="286"/>
      <c r="K97" s="293"/>
      <c r="L97" s="293"/>
      <c r="M97" s="293"/>
      <c r="N97" s="293"/>
      <c r="O97" s="293"/>
      <c r="P97" s="317"/>
      <c r="Q97" s="293"/>
      <c r="R97" s="293"/>
      <c r="U97" s="303"/>
      <c r="V97" s="304"/>
      <c r="W97" s="304"/>
      <c r="X97" s="304"/>
      <c r="Y97" s="304"/>
      <c r="Z97" s="304"/>
      <c r="AA97" s="304"/>
      <c r="AB97" s="304"/>
      <c r="AC97" s="305"/>
      <c r="AF97" s="287"/>
    </row>
    <row r="98" spans="1:32">
      <c r="A98" s="313"/>
      <c r="B98" s="319"/>
      <c r="C98" s="313"/>
      <c r="D98" s="331"/>
      <c r="E98" s="332"/>
      <c r="F98" s="315"/>
      <c r="G98" s="315"/>
      <c r="H98" s="315"/>
      <c r="I98" s="286"/>
      <c r="J98" s="290"/>
      <c r="K98" s="333"/>
      <c r="L98" s="293"/>
      <c r="M98" s="328"/>
      <c r="N98" s="328"/>
      <c r="O98" s="328"/>
      <c r="U98" s="303"/>
      <c r="V98" s="304"/>
      <c r="W98" s="304"/>
      <c r="X98" s="304"/>
      <c r="Y98" s="304"/>
      <c r="Z98" s="304"/>
      <c r="AA98" s="304"/>
      <c r="AB98" s="304"/>
      <c r="AC98" s="305"/>
      <c r="AF98" s="287"/>
    </row>
    <row r="99" spans="1:32">
      <c r="A99" s="313"/>
      <c r="B99" s="319"/>
      <c r="C99" s="313"/>
      <c r="D99" s="331"/>
      <c r="E99" s="332"/>
      <c r="F99" s="315"/>
      <c r="G99" s="315"/>
      <c r="H99" s="316"/>
      <c r="I99" s="286"/>
      <c r="J99" s="290"/>
      <c r="K99" s="329"/>
      <c r="L99" s="329"/>
      <c r="M99" s="329"/>
      <c r="N99" s="329"/>
      <c r="O99" s="329"/>
      <c r="S99" s="289"/>
      <c r="U99" s="303"/>
      <c r="V99" s="304"/>
      <c r="W99" s="304"/>
      <c r="X99" s="304"/>
      <c r="Y99" s="304"/>
      <c r="Z99" s="304"/>
      <c r="AA99" s="304"/>
      <c r="AB99" s="304"/>
      <c r="AC99" s="305"/>
      <c r="AF99" s="287"/>
    </row>
    <row r="100" spans="1:32" ht="13.5" thickBot="1">
      <c r="A100" s="315"/>
      <c r="B100" s="319"/>
      <c r="C100" s="315"/>
      <c r="D100" s="319"/>
      <c r="E100" s="314"/>
      <c r="F100" s="315"/>
      <c r="G100" s="315"/>
      <c r="H100" s="315"/>
      <c r="I100" s="286"/>
      <c r="J100" s="290"/>
      <c r="K100" s="310"/>
      <c r="L100" s="311"/>
      <c r="M100" s="310"/>
      <c r="N100" s="311"/>
      <c r="O100" s="312"/>
      <c r="P100" s="310"/>
      <c r="Q100" s="310"/>
      <c r="R100" s="310"/>
      <c r="S100" s="289"/>
      <c r="U100" s="307"/>
      <c r="V100" s="308"/>
      <c r="W100" s="308"/>
      <c r="X100" s="308"/>
      <c r="Y100" s="308"/>
      <c r="Z100" s="308"/>
      <c r="AA100" s="308"/>
      <c r="AB100" s="308"/>
      <c r="AC100" s="309"/>
      <c r="AF100" s="287"/>
    </row>
    <row r="101" spans="1:32">
      <c r="A101" s="315"/>
      <c r="B101" s="319"/>
      <c r="C101" s="315"/>
      <c r="D101" s="319"/>
      <c r="E101" s="314"/>
      <c r="F101" s="315"/>
      <c r="G101" s="315"/>
      <c r="H101" s="315"/>
      <c r="I101" s="286"/>
      <c r="J101" s="290"/>
      <c r="K101" s="290"/>
      <c r="L101" s="290"/>
      <c r="O101" s="312"/>
      <c r="P101" s="310"/>
      <c r="Q101" s="310"/>
      <c r="R101" s="310"/>
      <c r="S101" s="289"/>
      <c r="AF101" s="287"/>
    </row>
    <row r="102" spans="1:32">
      <c r="A102" s="315"/>
      <c r="B102" s="319"/>
      <c r="C102" s="315"/>
      <c r="D102" s="319"/>
      <c r="E102" s="314"/>
      <c r="F102" s="315"/>
      <c r="G102" s="315"/>
      <c r="H102" s="315"/>
      <c r="I102" s="286"/>
      <c r="J102" s="290"/>
      <c r="K102" s="310"/>
      <c r="L102" s="311"/>
      <c r="M102" s="310"/>
      <c r="N102" s="311"/>
      <c r="O102" s="312"/>
      <c r="P102" s="310"/>
      <c r="Q102" s="310"/>
      <c r="R102" s="310"/>
      <c r="S102" s="293"/>
      <c r="AF102" s="287"/>
    </row>
    <row r="103" spans="1:32">
      <c r="A103" s="313"/>
      <c r="B103" s="319"/>
      <c r="C103" s="313"/>
      <c r="D103" s="319"/>
      <c r="E103" s="314"/>
      <c r="F103" s="315"/>
      <c r="G103" s="315"/>
      <c r="H103" s="315"/>
      <c r="I103" s="292"/>
      <c r="J103" s="290"/>
      <c r="K103" s="293"/>
      <c r="L103" s="293"/>
      <c r="M103" s="293"/>
      <c r="N103" s="293"/>
      <c r="O103" s="293"/>
      <c r="P103" s="293"/>
      <c r="Q103" s="293"/>
      <c r="R103" s="293"/>
      <c r="AF103" s="287"/>
    </row>
    <row r="104" spans="1:32">
      <c r="A104" s="313"/>
      <c r="B104" s="319"/>
      <c r="C104" s="313"/>
      <c r="D104" s="319"/>
      <c r="E104" s="332"/>
      <c r="F104" s="315"/>
      <c r="G104" s="315"/>
      <c r="H104" s="316"/>
      <c r="I104" s="286"/>
      <c r="J104" s="290"/>
      <c r="K104" s="293"/>
      <c r="L104" s="293"/>
      <c r="M104" s="293"/>
      <c r="N104" s="293"/>
      <c r="O104" s="293"/>
      <c r="P104" s="293"/>
      <c r="Q104" s="293"/>
      <c r="R104" s="293"/>
      <c r="S104" s="289"/>
      <c r="AF104" s="287"/>
    </row>
    <row r="105" spans="1:32">
      <c r="A105" s="315"/>
      <c r="B105" s="319"/>
      <c r="C105" s="315"/>
      <c r="D105" s="319"/>
      <c r="E105" s="332"/>
      <c r="F105" s="315"/>
      <c r="G105" s="315"/>
      <c r="H105" s="315"/>
      <c r="I105" s="286"/>
      <c r="J105" s="290"/>
      <c r="K105" s="293"/>
      <c r="L105" s="293"/>
      <c r="M105" s="293"/>
      <c r="N105" s="293"/>
      <c r="O105" s="293"/>
      <c r="P105" s="293"/>
      <c r="Q105" s="293"/>
      <c r="R105" s="293"/>
      <c r="S105" s="289"/>
      <c r="AF105" s="287"/>
    </row>
    <row r="106" spans="1:32">
      <c r="A106" s="315"/>
      <c r="B106" s="319"/>
      <c r="C106" s="315"/>
      <c r="D106" s="319"/>
      <c r="E106" s="332"/>
      <c r="F106" s="315"/>
      <c r="G106" s="315"/>
      <c r="H106" s="315"/>
      <c r="I106" s="286"/>
      <c r="J106" s="290"/>
      <c r="K106" s="293"/>
      <c r="L106" s="293"/>
      <c r="M106" s="293"/>
      <c r="N106" s="293"/>
      <c r="O106" s="293"/>
      <c r="P106" s="293"/>
      <c r="Q106" s="293"/>
      <c r="R106" s="293"/>
      <c r="S106" s="289"/>
      <c r="AF106" s="287"/>
    </row>
    <row r="107" spans="1:32">
      <c r="A107" s="315"/>
      <c r="B107" s="319"/>
      <c r="C107" s="315"/>
      <c r="D107" s="319"/>
      <c r="E107" s="332"/>
      <c r="F107" s="315"/>
      <c r="G107" s="315"/>
      <c r="H107" s="315"/>
      <c r="I107" s="292"/>
      <c r="J107" s="290"/>
      <c r="K107" s="293"/>
      <c r="L107" s="293"/>
      <c r="M107" s="293"/>
      <c r="N107" s="293"/>
      <c r="O107" s="293"/>
      <c r="P107" s="317"/>
      <c r="Q107" s="293"/>
      <c r="R107" s="293"/>
      <c r="AF107" s="287"/>
    </row>
    <row r="108" spans="1:32">
      <c r="A108" s="313"/>
      <c r="B108" s="319"/>
      <c r="C108" s="313"/>
      <c r="D108" s="313"/>
      <c r="E108" s="334"/>
      <c r="F108" s="313"/>
      <c r="G108" s="315"/>
      <c r="H108" s="315"/>
      <c r="I108" s="296"/>
      <c r="J108" s="290"/>
      <c r="K108" s="293"/>
      <c r="L108" s="293"/>
      <c r="M108" s="293"/>
      <c r="N108" s="293"/>
      <c r="O108" s="293"/>
      <c r="P108" s="293"/>
      <c r="Q108" s="293"/>
      <c r="R108" s="293"/>
      <c r="AF108" s="287"/>
    </row>
    <row r="109" spans="1:32">
      <c r="A109" s="313"/>
      <c r="B109" s="319"/>
      <c r="C109" s="313"/>
      <c r="D109" s="319"/>
      <c r="E109" s="332"/>
      <c r="F109" s="313"/>
      <c r="G109" s="315"/>
      <c r="H109" s="313"/>
      <c r="I109" s="286"/>
      <c r="J109" s="290"/>
      <c r="K109" s="293"/>
      <c r="L109" s="293"/>
      <c r="M109" s="293"/>
      <c r="N109" s="293"/>
      <c r="O109" s="293"/>
      <c r="P109" s="293"/>
      <c r="Q109" s="293"/>
      <c r="R109" s="293"/>
      <c r="AF109" s="287"/>
    </row>
    <row r="110" spans="1:32">
      <c r="A110" s="313"/>
      <c r="B110" s="319"/>
      <c r="C110" s="313"/>
      <c r="D110" s="313"/>
      <c r="E110" s="313"/>
      <c r="F110" s="313"/>
      <c r="G110" s="313"/>
      <c r="H110" s="313"/>
      <c r="I110" s="286"/>
      <c r="J110" s="290"/>
      <c r="K110" s="293"/>
      <c r="L110" s="293"/>
      <c r="M110" s="293"/>
      <c r="N110" s="293"/>
      <c r="O110" s="293"/>
      <c r="P110" s="293"/>
      <c r="Q110" s="293"/>
      <c r="R110" s="293"/>
      <c r="AF110" s="287"/>
    </row>
    <row r="111" spans="1:32">
      <c r="A111" s="313"/>
      <c r="B111" s="313"/>
      <c r="C111" s="315"/>
      <c r="D111" s="313"/>
      <c r="E111" s="313"/>
      <c r="F111" s="315"/>
      <c r="G111" s="315"/>
      <c r="H111" s="315"/>
      <c r="I111" s="286"/>
      <c r="J111" s="290"/>
      <c r="K111" s="293"/>
      <c r="L111" s="293"/>
      <c r="M111" s="293"/>
      <c r="N111" s="293"/>
      <c r="O111" s="293"/>
      <c r="P111" s="293"/>
      <c r="Q111" s="293"/>
      <c r="R111" s="293"/>
      <c r="AF111" s="287"/>
    </row>
    <row r="112" spans="1:32">
      <c r="A112" s="313"/>
      <c r="B112" s="313"/>
      <c r="C112" s="315"/>
      <c r="D112" s="319"/>
      <c r="E112" s="314"/>
      <c r="F112" s="315"/>
      <c r="G112" s="315"/>
      <c r="H112" s="315"/>
      <c r="I112" s="285"/>
      <c r="J112" s="290"/>
      <c r="K112" s="293"/>
      <c r="L112" s="293"/>
      <c r="M112" s="293"/>
      <c r="N112" s="293"/>
      <c r="O112" s="293"/>
      <c r="P112" s="317"/>
      <c r="Q112" s="293"/>
      <c r="R112" s="293"/>
      <c r="AF112" s="287"/>
    </row>
    <row r="113" spans="1:32">
      <c r="A113" s="296"/>
      <c r="B113" s="292"/>
      <c r="C113" s="292"/>
      <c r="D113" s="292"/>
      <c r="E113" s="292"/>
      <c r="F113" s="292"/>
      <c r="G113" s="292"/>
      <c r="H113" s="292"/>
      <c r="I113" s="285"/>
      <c r="J113" s="290"/>
      <c r="K113" s="293"/>
      <c r="L113" s="293"/>
      <c r="M113" s="293"/>
      <c r="N113" s="293"/>
      <c r="O113" s="293"/>
      <c r="P113" s="293"/>
      <c r="Q113" s="293"/>
      <c r="R113" s="293"/>
      <c r="AF113" s="287"/>
    </row>
    <row r="114" spans="1:32">
      <c r="A114" s="292"/>
      <c r="B114" s="292"/>
      <c r="C114" s="292"/>
      <c r="D114" s="292"/>
      <c r="E114" s="292"/>
      <c r="F114" s="292"/>
      <c r="G114" s="292"/>
      <c r="H114" s="292"/>
      <c r="I114" s="286"/>
      <c r="J114" s="290"/>
      <c r="K114" s="293"/>
      <c r="L114" s="293"/>
      <c r="M114" s="293"/>
      <c r="N114" s="293"/>
      <c r="O114" s="293"/>
      <c r="P114" s="293"/>
      <c r="Q114" s="293"/>
      <c r="R114" s="293"/>
      <c r="S114" s="289"/>
      <c r="AF114" s="287"/>
    </row>
    <row r="115" spans="1:32">
      <c r="A115" s="292"/>
      <c r="B115" s="292"/>
      <c r="C115" s="292"/>
      <c r="D115" s="292"/>
      <c r="E115" s="292"/>
      <c r="F115" s="292"/>
      <c r="G115" s="292"/>
      <c r="H115" s="292"/>
      <c r="I115" s="286"/>
      <c r="J115" s="290"/>
      <c r="K115" s="293"/>
      <c r="L115" s="293"/>
      <c r="M115" s="293"/>
      <c r="N115" s="293"/>
      <c r="O115" s="293"/>
      <c r="P115" s="293"/>
      <c r="Q115" s="293"/>
      <c r="R115" s="293"/>
      <c r="S115" s="289"/>
      <c r="AF115" s="287"/>
    </row>
    <row r="116" spans="1:32" ht="13.5" thickBot="1">
      <c r="A116" s="292"/>
      <c r="B116" s="292"/>
      <c r="C116" s="292"/>
      <c r="D116" s="292"/>
      <c r="E116" s="292"/>
      <c r="F116" s="292"/>
      <c r="G116" s="292"/>
      <c r="H116" s="292"/>
      <c r="I116" s="286"/>
      <c r="J116" s="290"/>
      <c r="K116" s="293"/>
      <c r="L116" s="293"/>
      <c r="M116" s="293"/>
      <c r="N116" s="293"/>
      <c r="O116" s="293"/>
      <c r="P116" s="293"/>
      <c r="Q116" s="293"/>
      <c r="R116" s="293"/>
      <c r="S116" s="289"/>
      <c r="AF116" s="287"/>
    </row>
    <row r="117" spans="1:32">
      <c r="A117" s="292"/>
      <c r="B117" s="292"/>
      <c r="C117" s="285"/>
      <c r="D117" s="292"/>
      <c r="E117" s="292"/>
      <c r="F117" s="335"/>
      <c r="G117" s="292"/>
      <c r="H117" s="292"/>
      <c r="I117" s="285"/>
      <c r="J117" s="290"/>
      <c r="K117" s="293"/>
      <c r="L117" s="293"/>
      <c r="M117" s="293"/>
      <c r="N117" s="293"/>
      <c r="O117" s="293"/>
      <c r="P117" s="317"/>
      <c r="Q117" s="293"/>
      <c r="R117" s="293"/>
      <c r="U117" s="300"/>
      <c r="V117" s="301"/>
      <c r="W117" s="301"/>
      <c r="X117" s="301"/>
      <c r="Y117" s="301"/>
      <c r="Z117" s="301"/>
      <c r="AA117" s="301"/>
      <c r="AB117" s="301"/>
      <c r="AC117" s="302"/>
      <c r="AF117" s="287"/>
    </row>
    <row r="118" spans="1:32">
      <c r="A118" s="285"/>
      <c r="B118" s="285"/>
      <c r="C118" s="285"/>
      <c r="D118" s="285"/>
      <c r="E118" s="285"/>
      <c r="F118" s="285"/>
      <c r="G118" s="285"/>
      <c r="H118" s="285"/>
      <c r="I118" s="285"/>
      <c r="J118" s="290"/>
      <c r="K118" s="293"/>
      <c r="L118" s="293"/>
      <c r="M118" s="293"/>
      <c r="N118" s="293"/>
      <c r="O118" s="293"/>
      <c r="P118" s="293"/>
      <c r="Q118" s="293"/>
      <c r="R118" s="293"/>
      <c r="U118" s="303"/>
      <c r="V118" s="304"/>
      <c r="W118" s="304"/>
      <c r="X118" s="304"/>
      <c r="Y118" s="304"/>
      <c r="Z118" s="304"/>
      <c r="AA118" s="304"/>
      <c r="AB118" s="304"/>
      <c r="AC118" s="305"/>
      <c r="AF118" s="287"/>
    </row>
    <row r="119" spans="1:32">
      <c r="A119" s="285"/>
      <c r="B119" s="285"/>
      <c r="C119" s="285"/>
      <c r="D119" s="286"/>
      <c r="E119" s="286"/>
      <c r="F119" s="285"/>
      <c r="G119" s="285"/>
      <c r="H119" s="285"/>
      <c r="I119" s="286"/>
      <c r="K119" s="293"/>
      <c r="L119" s="293"/>
      <c r="M119" s="293"/>
      <c r="N119" s="293"/>
      <c r="O119" s="293"/>
      <c r="P119" s="293"/>
      <c r="Q119" s="293"/>
      <c r="R119" s="293"/>
      <c r="S119" s="289"/>
      <c r="U119" s="303"/>
      <c r="V119" s="304"/>
      <c r="W119" s="304"/>
      <c r="X119" s="304"/>
      <c r="Y119" s="304"/>
      <c r="Z119" s="304"/>
      <c r="AA119" s="304"/>
      <c r="AB119" s="304"/>
      <c r="AC119" s="305"/>
      <c r="AF119" s="287"/>
    </row>
    <row r="120" spans="1:32">
      <c r="A120" s="285"/>
      <c r="B120" s="285"/>
      <c r="C120" s="285"/>
      <c r="D120" s="285"/>
      <c r="E120" s="285"/>
      <c r="F120" s="285"/>
      <c r="G120" s="285"/>
      <c r="H120" s="285"/>
      <c r="I120" s="286"/>
      <c r="K120" s="293"/>
      <c r="L120" s="293"/>
      <c r="M120" s="293"/>
      <c r="N120" s="293"/>
      <c r="O120" s="293"/>
      <c r="P120" s="293"/>
      <c r="Q120" s="293"/>
      <c r="R120" s="293"/>
      <c r="S120" s="289"/>
      <c r="U120" s="303"/>
      <c r="V120" s="304"/>
      <c r="W120" s="304"/>
      <c r="X120" s="304"/>
      <c r="Y120" s="304"/>
      <c r="Z120" s="304"/>
      <c r="AA120" s="304"/>
      <c r="AB120" s="304"/>
      <c r="AC120" s="305"/>
      <c r="AF120" s="287"/>
    </row>
    <row r="121" spans="1:32" ht="13.5" thickBot="1">
      <c r="A121" s="285"/>
      <c r="B121" s="285"/>
      <c r="C121" s="285"/>
      <c r="D121" s="285"/>
      <c r="E121" s="285"/>
      <c r="F121" s="285"/>
      <c r="G121" s="285"/>
      <c r="H121" s="285"/>
      <c r="I121" s="286"/>
      <c r="K121" s="293"/>
      <c r="L121" s="293"/>
      <c r="M121" s="293"/>
      <c r="N121" s="293"/>
      <c r="O121" s="293"/>
      <c r="P121" s="293"/>
      <c r="Q121" s="293"/>
      <c r="R121" s="293"/>
      <c r="S121" s="289"/>
      <c r="U121" s="307"/>
      <c r="V121" s="308"/>
      <c r="W121" s="308"/>
      <c r="X121" s="308"/>
      <c r="Y121" s="308"/>
      <c r="Z121" s="308"/>
      <c r="AA121" s="308"/>
      <c r="AB121" s="308"/>
      <c r="AC121" s="309"/>
      <c r="AF121" s="287"/>
    </row>
    <row r="122" spans="1:32">
      <c r="A122" s="285"/>
      <c r="B122" s="285"/>
      <c r="C122" s="285"/>
      <c r="D122" s="286"/>
      <c r="E122" s="286"/>
      <c r="F122" s="285"/>
      <c r="G122" s="285"/>
      <c r="H122" s="285"/>
      <c r="I122" s="285"/>
      <c r="K122" s="293"/>
      <c r="L122" s="293"/>
      <c r="M122" s="293"/>
      <c r="N122" s="293"/>
      <c r="O122" s="293"/>
      <c r="P122" s="317"/>
      <c r="Q122" s="293"/>
      <c r="R122" s="293"/>
      <c r="AF122" s="287"/>
    </row>
    <row r="123" spans="1:32">
      <c r="A123" s="285"/>
      <c r="B123" s="285"/>
      <c r="C123" s="285"/>
      <c r="D123" s="285"/>
      <c r="E123" s="285"/>
      <c r="F123" s="285"/>
      <c r="G123" s="285"/>
      <c r="H123" s="285"/>
      <c r="I123" s="285"/>
      <c r="K123" s="293"/>
      <c r="L123" s="293"/>
      <c r="M123" s="293"/>
      <c r="N123" s="293"/>
      <c r="O123" s="293"/>
      <c r="P123" s="293"/>
      <c r="Q123" s="293"/>
      <c r="R123" s="293"/>
      <c r="AF123" s="287"/>
    </row>
    <row r="124" spans="1:32">
      <c r="A124" s="285"/>
      <c r="B124" s="285"/>
      <c r="C124" s="285"/>
      <c r="D124" s="286"/>
      <c r="E124" s="286"/>
      <c r="F124" s="285"/>
      <c r="G124" s="285"/>
      <c r="H124" s="285"/>
      <c r="I124" s="286"/>
      <c r="K124" s="293"/>
      <c r="L124" s="293"/>
      <c r="M124" s="293"/>
      <c r="N124" s="293"/>
      <c r="O124" s="293"/>
      <c r="P124" s="293"/>
      <c r="Q124" s="293"/>
      <c r="R124" s="293"/>
      <c r="AF124" s="287"/>
    </row>
    <row r="125" spans="1:32">
      <c r="A125" s="285"/>
      <c r="B125" s="285"/>
      <c r="C125" s="285"/>
      <c r="D125" s="285"/>
      <c r="E125" s="285"/>
      <c r="F125" s="285"/>
      <c r="G125" s="285"/>
      <c r="H125" s="285"/>
      <c r="I125" s="286"/>
      <c r="K125" s="293"/>
      <c r="L125" s="293"/>
      <c r="M125" s="293"/>
      <c r="N125" s="293"/>
      <c r="O125" s="293"/>
      <c r="P125" s="293"/>
      <c r="Q125" s="293"/>
      <c r="R125" s="293"/>
      <c r="AF125" s="287"/>
    </row>
    <row r="126" spans="1:32">
      <c r="A126" s="285"/>
      <c r="B126" s="285"/>
      <c r="C126" s="285"/>
      <c r="D126" s="285"/>
      <c r="E126" s="285"/>
      <c r="F126" s="285"/>
      <c r="G126" s="285"/>
      <c r="H126" s="285"/>
      <c r="I126" s="286"/>
      <c r="K126" s="293"/>
      <c r="L126" s="293"/>
      <c r="M126" s="293"/>
      <c r="N126" s="293"/>
      <c r="O126" s="293"/>
      <c r="P126" s="293"/>
      <c r="Q126" s="293"/>
      <c r="R126" s="293"/>
      <c r="AF126" s="287"/>
    </row>
    <row r="127" spans="1:32">
      <c r="A127" s="285"/>
      <c r="B127" s="285"/>
      <c r="C127" s="285"/>
      <c r="D127" s="286"/>
      <c r="E127" s="286"/>
      <c r="F127" s="285"/>
      <c r="G127" s="285"/>
      <c r="H127" s="285"/>
      <c r="I127" s="286"/>
      <c r="K127" s="293"/>
      <c r="L127" s="293"/>
      <c r="M127" s="293"/>
      <c r="N127" s="293"/>
      <c r="O127" s="293"/>
      <c r="P127" s="317"/>
      <c r="Q127" s="293"/>
      <c r="R127" s="293"/>
      <c r="AF127" s="287"/>
    </row>
    <row r="128" spans="1:32">
      <c r="A128" s="285"/>
      <c r="B128" s="285"/>
      <c r="C128" s="285"/>
      <c r="D128" s="286"/>
      <c r="E128" s="286"/>
      <c r="F128" s="285"/>
      <c r="G128" s="285"/>
      <c r="H128" s="285"/>
      <c r="I128" s="292"/>
      <c r="L128" s="290"/>
      <c r="M128" s="290"/>
      <c r="AF128" s="287"/>
    </row>
    <row r="129" spans="1:32">
      <c r="A129" s="285"/>
      <c r="B129" s="285"/>
      <c r="C129" s="285"/>
      <c r="D129" s="286"/>
      <c r="E129" s="286"/>
      <c r="F129" s="285"/>
      <c r="G129" s="285"/>
      <c r="H129" s="285"/>
      <c r="I129" s="286"/>
      <c r="K129" s="290"/>
      <c r="L129" s="290"/>
      <c r="M129" s="290"/>
      <c r="S129" s="289"/>
      <c r="AF129" s="287"/>
    </row>
    <row r="130" spans="1:32">
      <c r="A130" s="285"/>
      <c r="B130" s="285"/>
      <c r="C130" s="285"/>
      <c r="D130" s="286"/>
      <c r="E130" s="286"/>
      <c r="F130" s="285"/>
      <c r="G130" s="285"/>
      <c r="H130" s="285"/>
      <c r="I130" s="286"/>
      <c r="S130" s="289"/>
      <c r="AF130" s="287"/>
    </row>
    <row r="131" spans="1:32">
      <c r="A131" s="285"/>
      <c r="B131" s="285"/>
      <c r="C131" s="285"/>
      <c r="D131" s="286"/>
      <c r="E131" s="286"/>
      <c r="F131" s="285"/>
      <c r="G131" s="285"/>
      <c r="H131" s="285"/>
      <c r="I131" s="286"/>
      <c r="K131" s="336"/>
      <c r="S131" s="289"/>
      <c r="AF131" s="287"/>
    </row>
    <row r="132" spans="1:32">
      <c r="A132" s="285"/>
      <c r="B132" s="285"/>
      <c r="C132" s="285"/>
      <c r="D132" s="286"/>
      <c r="E132" s="286"/>
      <c r="F132" s="285"/>
      <c r="G132" s="285"/>
      <c r="H132" s="285"/>
      <c r="I132" s="285"/>
      <c r="AF132" s="287"/>
    </row>
    <row r="133" spans="1:32">
      <c r="A133" s="295"/>
      <c r="B133" s="285"/>
      <c r="C133" s="285"/>
      <c r="D133" s="286"/>
      <c r="E133" s="286"/>
      <c r="F133" s="285"/>
      <c r="G133" s="285"/>
      <c r="H133" s="285"/>
      <c r="I133" s="285"/>
      <c r="L133" s="290"/>
      <c r="M133" s="290"/>
      <c r="N133" s="290"/>
      <c r="O133" s="290"/>
      <c r="AF133" s="287"/>
    </row>
    <row r="134" spans="1:32">
      <c r="A134" s="285"/>
      <c r="B134" s="285"/>
      <c r="C134" s="285"/>
      <c r="D134" s="286"/>
      <c r="E134" s="286"/>
      <c r="F134" s="285"/>
      <c r="G134" s="285"/>
      <c r="H134" s="285"/>
      <c r="I134" s="286"/>
      <c r="K134" s="290"/>
      <c r="L134" s="290"/>
      <c r="M134" s="290"/>
      <c r="N134" s="290"/>
      <c r="O134" s="290"/>
      <c r="S134" s="289"/>
      <c r="AF134" s="287"/>
    </row>
    <row r="135" spans="1:32">
      <c r="A135" s="285"/>
      <c r="B135" s="285"/>
      <c r="C135" s="285"/>
      <c r="D135" s="286"/>
      <c r="E135" s="286"/>
      <c r="F135" s="285"/>
      <c r="G135" s="285"/>
      <c r="H135" s="285"/>
      <c r="I135" s="286"/>
      <c r="L135" s="288"/>
      <c r="S135" s="289"/>
      <c r="AF135" s="287"/>
    </row>
    <row r="136" spans="1:32">
      <c r="A136" s="285"/>
      <c r="B136" s="285"/>
      <c r="C136" s="286"/>
      <c r="D136" s="286"/>
      <c r="E136" s="286"/>
      <c r="F136" s="285"/>
      <c r="G136" s="285"/>
      <c r="H136" s="285"/>
      <c r="I136" s="286"/>
      <c r="K136" s="290"/>
      <c r="L136" s="290"/>
      <c r="S136" s="289"/>
      <c r="AF136" s="287"/>
    </row>
    <row r="137" spans="1:32" ht="13.5" thickBot="1">
      <c r="A137" s="285"/>
      <c r="B137" s="285"/>
      <c r="C137" s="285"/>
      <c r="D137" s="286"/>
      <c r="E137" s="286"/>
      <c r="F137" s="285"/>
      <c r="G137" s="285"/>
      <c r="H137" s="285"/>
      <c r="I137" s="285"/>
      <c r="AF137" s="287"/>
    </row>
    <row r="138" spans="1:32" ht="13.5" thickBot="1">
      <c r="A138" s="337"/>
      <c r="B138" s="338"/>
      <c r="C138" s="338"/>
      <c r="D138" s="338"/>
      <c r="E138" s="338"/>
      <c r="F138" s="285"/>
      <c r="G138" s="285"/>
      <c r="H138" s="285"/>
      <c r="I138" s="339"/>
      <c r="AF138" s="287"/>
    </row>
    <row r="139" spans="1:32">
      <c r="A139" s="340"/>
      <c r="B139" s="341"/>
      <c r="C139" s="341"/>
      <c r="D139" s="341"/>
      <c r="E139" s="341"/>
      <c r="F139" s="285"/>
      <c r="G139" s="285"/>
      <c r="H139" s="285"/>
      <c r="I139" s="286"/>
      <c r="U139" s="300"/>
      <c r="V139" s="301"/>
      <c r="W139" s="301"/>
      <c r="X139" s="301"/>
      <c r="Y139" s="301"/>
      <c r="Z139" s="301"/>
      <c r="AA139" s="301"/>
      <c r="AB139" s="301"/>
      <c r="AC139" s="302"/>
      <c r="AF139" s="287"/>
    </row>
    <row r="140" spans="1:32">
      <c r="A140" s="340"/>
      <c r="B140" s="341"/>
      <c r="C140" s="341"/>
      <c r="D140" s="341"/>
      <c r="E140" s="285"/>
      <c r="F140" s="285"/>
      <c r="G140" s="285"/>
      <c r="H140" s="285"/>
      <c r="I140" s="286"/>
      <c r="U140" s="303"/>
      <c r="V140" s="304"/>
      <c r="W140" s="304"/>
      <c r="X140" s="304"/>
      <c r="Y140" s="304"/>
      <c r="Z140" s="304"/>
      <c r="AA140" s="304"/>
      <c r="AB140" s="304"/>
      <c r="AC140" s="305"/>
      <c r="AF140" s="287"/>
    </row>
    <row r="141" spans="1:32">
      <c r="A141" s="285"/>
      <c r="B141" s="285"/>
      <c r="C141" s="285"/>
      <c r="D141" s="285"/>
      <c r="E141" s="285"/>
      <c r="F141" s="285"/>
      <c r="G141" s="285"/>
      <c r="H141" s="285"/>
      <c r="I141" s="286"/>
      <c r="U141" s="303"/>
      <c r="V141" s="304"/>
      <c r="W141" s="304"/>
      <c r="X141" s="304"/>
      <c r="Y141" s="304"/>
      <c r="Z141" s="304"/>
      <c r="AA141" s="304"/>
      <c r="AB141" s="304"/>
      <c r="AC141" s="305"/>
      <c r="AF141" s="287"/>
    </row>
    <row r="142" spans="1:32" ht="13.5" thickBot="1">
      <c r="A142" s="285"/>
      <c r="B142" s="285"/>
      <c r="C142" s="285"/>
      <c r="D142" s="286"/>
      <c r="E142" s="286"/>
      <c r="F142" s="285"/>
      <c r="G142" s="342"/>
      <c r="H142" s="342"/>
      <c r="I142" s="343"/>
      <c r="U142" s="303"/>
      <c r="V142" s="304"/>
      <c r="W142" s="304"/>
      <c r="X142" s="304"/>
      <c r="Y142" s="304"/>
      <c r="Z142" s="304"/>
      <c r="AA142" s="304"/>
      <c r="AB142" s="304"/>
      <c r="AC142" s="305"/>
      <c r="AF142" s="287"/>
    </row>
    <row r="143" spans="1:32" ht="13.5" thickBot="1">
      <c r="A143" s="337"/>
      <c r="B143" s="338"/>
      <c r="C143" s="338"/>
      <c r="D143" s="338"/>
      <c r="E143" s="338"/>
      <c r="F143" s="338"/>
      <c r="G143" s="338"/>
      <c r="H143" s="338"/>
      <c r="I143" s="339"/>
      <c r="U143" s="307"/>
      <c r="V143" s="308"/>
      <c r="W143" s="308"/>
      <c r="X143" s="308"/>
      <c r="Y143" s="308"/>
      <c r="Z143" s="308"/>
      <c r="AA143" s="308"/>
      <c r="AB143" s="308"/>
      <c r="AC143" s="309"/>
      <c r="AF143" s="287"/>
    </row>
    <row r="144" spans="1:32">
      <c r="A144" s="340"/>
      <c r="B144" s="341"/>
      <c r="C144" s="341"/>
      <c r="D144" s="341"/>
      <c r="E144" s="341"/>
      <c r="F144" s="341"/>
      <c r="G144" s="341"/>
      <c r="H144" s="341"/>
      <c r="I144" s="344"/>
      <c r="AF144" s="287"/>
    </row>
    <row r="145" spans="1:32">
      <c r="A145" s="340"/>
      <c r="B145" s="341"/>
      <c r="C145" s="341"/>
      <c r="D145" s="341"/>
      <c r="E145" s="341"/>
      <c r="F145" s="341"/>
      <c r="G145" s="341"/>
      <c r="H145" s="341"/>
      <c r="I145" s="344"/>
      <c r="AF145" s="287"/>
    </row>
    <row r="146" spans="1:32">
      <c r="A146" s="340"/>
      <c r="B146" s="341"/>
      <c r="C146" s="341"/>
      <c r="D146" s="341"/>
      <c r="E146" s="341"/>
      <c r="F146" s="341"/>
      <c r="G146" s="341"/>
      <c r="H146" s="341"/>
      <c r="I146" s="344"/>
      <c r="AF146" s="287"/>
    </row>
    <row r="147" spans="1:32" ht="13.5" thickBot="1">
      <c r="A147" s="345"/>
      <c r="B147" s="342"/>
      <c r="C147" s="342"/>
      <c r="D147" s="342"/>
      <c r="E147" s="342"/>
      <c r="F147" s="346"/>
      <c r="G147" s="342"/>
      <c r="H147" s="342"/>
      <c r="I147" s="343"/>
      <c r="AF147" s="287"/>
    </row>
    <row r="148" spans="1:32">
      <c r="A148" s="337"/>
      <c r="B148" s="338"/>
      <c r="C148" s="338"/>
      <c r="D148" s="338"/>
      <c r="E148" s="338"/>
      <c r="F148" s="338"/>
      <c r="G148" s="338"/>
      <c r="H148" s="338"/>
      <c r="I148" s="339"/>
      <c r="AF148" s="287"/>
    </row>
    <row r="149" spans="1:32">
      <c r="A149" s="340"/>
      <c r="B149" s="341"/>
      <c r="C149" s="341"/>
      <c r="D149" s="341"/>
      <c r="E149" s="341"/>
      <c r="F149" s="341"/>
      <c r="G149" s="341"/>
      <c r="H149" s="341"/>
      <c r="I149" s="344"/>
      <c r="AF149" s="287"/>
    </row>
    <row r="150" spans="1:32">
      <c r="A150" s="340"/>
      <c r="B150" s="341"/>
      <c r="C150" s="341"/>
      <c r="D150" s="341"/>
      <c r="E150" s="341"/>
      <c r="F150" s="341"/>
      <c r="G150" s="341"/>
      <c r="H150" s="341"/>
      <c r="I150" s="344"/>
      <c r="AF150" s="287"/>
    </row>
    <row r="151" spans="1:32">
      <c r="A151" s="340"/>
      <c r="B151" s="341"/>
      <c r="C151" s="341"/>
      <c r="D151" s="341"/>
      <c r="E151" s="341"/>
      <c r="F151" s="341"/>
      <c r="G151" s="341"/>
      <c r="H151" s="341"/>
      <c r="I151" s="344"/>
      <c r="AF151" s="287"/>
    </row>
    <row r="152" spans="1:32" ht="13.5" thickBot="1">
      <c r="A152" s="345"/>
      <c r="B152" s="342"/>
      <c r="C152" s="342"/>
      <c r="D152" s="342"/>
      <c r="E152" s="342"/>
      <c r="F152" s="346"/>
      <c r="G152" s="342"/>
      <c r="H152" s="342"/>
      <c r="I152" s="343"/>
      <c r="AF152" s="287"/>
    </row>
    <row r="153" spans="1:32">
      <c r="A153" s="337"/>
      <c r="B153" s="338"/>
      <c r="C153" s="338"/>
      <c r="D153" s="338"/>
      <c r="E153" s="338"/>
      <c r="F153" s="338"/>
      <c r="G153" s="338"/>
      <c r="H153" s="338"/>
      <c r="I153" s="339"/>
      <c r="AF153" s="287"/>
    </row>
    <row r="154" spans="1:32">
      <c r="A154" s="340"/>
      <c r="B154" s="341"/>
      <c r="C154" s="341"/>
      <c r="D154" s="341"/>
      <c r="E154" s="341"/>
      <c r="F154" s="341"/>
      <c r="G154" s="341"/>
      <c r="H154" s="341"/>
      <c r="I154" s="344"/>
      <c r="AF154" s="287"/>
    </row>
    <row r="155" spans="1:32">
      <c r="A155" s="340"/>
      <c r="B155" s="341"/>
      <c r="C155" s="341"/>
      <c r="D155" s="341"/>
      <c r="E155" s="341"/>
      <c r="F155" s="341"/>
      <c r="G155" s="341"/>
      <c r="H155" s="341"/>
      <c r="I155" s="344"/>
      <c r="AF155" s="287"/>
    </row>
    <row r="156" spans="1:32">
      <c r="A156" s="340"/>
      <c r="B156" s="341"/>
      <c r="C156" s="341"/>
      <c r="D156" s="341"/>
      <c r="E156" s="341"/>
      <c r="F156" s="341"/>
      <c r="G156" s="341"/>
      <c r="H156" s="341"/>
      <c r="I156" s="344"/>
      <c r="AF156" s="287"/>
    </row>
    <row r="157" spans="1:32" ht="13.5" thickBot="1">
      <c r="A157" s="345"/>
      <c r="B157" s="342"/>
      <c r="C157" s="342"/>
      <c r="D157" s="342"/>
      <c r="E157" s="342"/>
      <c r="F157" s="346"/>
      <c r="G157" s="342"/>
      <c r="H157" s="342"/>
      <c r="I157" s="343"/>
      <c r="AF157" s="287"/>
    </row>
    <row r="158" spans="1:32" ht="13.5" thickBot="1">
      <c r="A158" s="337"/>
      <c r="B158" s="338"/>
      <c r="C158" s="338"/>
      <c r="D158" s="338"/>
      <c r="E158" s="338"/>
      <c r="F158" s="338"/>
      <c r="G158" s="338"/>
      <c r="H158" s="338"/>
      <c r="I158" s="339"/>
      <c r="AF158" s="287"/>
    </row>
    <row r="159" spans="1:32">
      <c r="A159" s="340"/>
      <c r="B159" s="341"/>
      <c r="C159" s="341"/>
      <c r="D159" s="341"/>
      <c r="E159" s="341"/>
      <c r="F159" s="341"/>
      <c r="G159" s="341"/>
      <c r="H159" s="341"/>
      <c r="I159" s="344"/>
      <c r="U159" s="300"/>
      <c r="V159" s="301"/>
      <c r="W159" s="301"/>
      <c r="X159" s="301"/>
      <c r="Y159" s="301"/>
      <c r="Z159" s="301"/>
      <c r="AA159" s="301"/>
      <c r="AB159" s="301"/>
      <c r="AC159" s="302"/>
      <c r="AF159" s="287"/>
    </row>
    <row r="160" spans="1:32" ht="13.5" thickBot="1">
      <c r="A160" s="340"/>
      <c r="B160" s="341"/>
      <c r="C160" s="341"/>
      <c r="D160" s="341"/>
      <c r="E160" s="341"/>
      <c r="F160" s="341"/>
      <c r="G160" s="341"/>
      <c r="H160" s="341"/>
      <c r="I160" s="344"/>
      <c r="L160" s="294"/>
      <c r="M160" s="294"/>
      <c r="U160" s="303"/>
      <c r="V160" s="304"/>
      <c r="W160" s="304"/>
      <c r="X160" s="304"/>
      <c r="Y160" s="304"/>
      <c r="Z160" s="304"/>
      <c r="AA160" s="304"/>
      <c r="AB160" s="304"/>
      <c r="AC160" s="305"/>
      <c r="AF160" s="287"/>
    </row>
    <row r="161" spans="1:32">
      <c r="A161" s="340"/>
      <c r="B161" s="341"/>
      <c r="C161" s="341"/>
      <c r="D161" s="341"/>
      <c r="E161" s="341"/>
      <c r="F161" s="341"/>
      <c r="G161" s="341"/>
      <c r="H161" s="341"/>
      <c r="I161" s="344"/>
      <c r="K161" s="347"/>
      <c r="L161" s="348"/>
      <c r="M161" s="349"/>
      <c r="N161" s="349"/>
      <c r="O161" s="349"/>
      <c r="P161" s="349"/>
      <c r="Q161" s="349"/>
      <c r="R161" s="350"/>
      <c r="U161" s="303"/>
      <c r="V161" s="304"/>
      <c r="W161" s="304"/>
      <c r="X161" s="304"/>
      <c r="Y161" s="304"/>
      <c r="Z161" s="304"/>
      <c r="AA161" s="304"/>
      <c r="AB161" s="304"/>
      <c r="AC161" s="305"/>
      <c r="AF161" s="287"/>
    </row>
    <row r="162" spans="1:32" ht="13.5" thickBot="1">
      <c r="A162" s="345"/>
      <c r="B162" s="342"/>
      <c r="C162" s="342"/>
      <c r="D162" s="342"/>
      <c r="E162" s="342"/>
      <c r="F162" s="346"/>
      <c r="G162" s="342"/>
      <c r="H162" s="342"/>
      <c r="I162" s="343"/>
      <c r="K162" s="351"/>
      <c r="L162" s="352"/>
      <c r="R162" s="353"/>
      <c r="U162" s="303"/>
      <c r="V162" s="304"/>
      <c r="W162" s="304"/>
      <c r="X162" s="304"/>
      <c r="Y162" s="304"/>
      <c r="Z162" s="304"/>
      <c r="AA162" s="304"/>
      <c r="AB162" s="304"/>
      <c r="AC162" s="305"/>
      <c r="AF162" s="287"/>
    </row>
    <row r="163" spans="1:32" ht="13.5" thickBot="1">
      <c r="A163" s="341"/>
      <c r="B163" s="341"/>
      <c r="C163" s="341"/>
      <c r="D163" s="341"/>
      <c r="E163" s="341"/>
      <c r="F163" s="341"/>
      <c r="G163" s="341"/>
      <c r="H163" s="341"/>
      <c r="I163" s="341"/>
      <c r="K163" s="351"/>
      <c r="L163" s="352"/>
      <c r="R163" s="353"/>
      <c r="U163" s="307"/>
      <c r="V163" s="308"/>
      <c r="W163" s="308"/>
      <c r="X163" s="308"/>
      <c r="Y163" s="308"/>
      <c r="Z163" s="308"/>
      <c r="AA163" s="308"/>
      <c r="AB163" s="308"/>
      <c r="AC163" s="309"/>
      <c r="AF163" s="287"/>
    </row>
    <row r="164" spans="1:32">
      <c r="A164" s="341"/>
      <c r="B164" s="341"/>
      <c r="C164" s="341"/>
      <c r="D164" s="341"/>
      <c r="E164" s="341"/>
      <c r="F164" s="341"/>
      <c r="G164" s="341"/>
      <c r="H164" s="341"/>
      <c r="I164" s="341"/>
      <c r="K164" s="351"/>
      <c r="L164" s="352"/>
      <c r="R164" s="353"/>
      <c r="AF164" s="287"/>
    </row>
    <row r="165" spans="1:32">
      <c r="A165" s="341"/>
      <c r="B165" s="341"/>
      <c r="C165" s="341"/>
      <c r="D165" s="341"/>
      <c r="E165" s="341"/>
      <c r="F165" s="341"/>
      <c r="G165" s="341"/>
      <c r="H165" s="341"/>
      <c r="I165" s="341"/>
      <c r="K165" s="351"/>
      <c r="L165" s="352"/>
      <c r="R165" s="353"/>
      <c r="AF165" s="287"/>
    </row>
    <row r="166" spans="1:32">
      <c r="A166" s="341"/>
      <c r="B166" s="341"/>
      <c r="C166" s="341"/>
      <c r="D166" s="341"/>
      <c r="E166" s="341"/>
      <c r="F166" s="341"/>
      <c r="G166" s="341"/>
      <c r="H166" s="341"/>
      <c r="I166" s="341"/>
      <c r="K166" s="351"/>
      <c r="L166" s="352"/>
      <c r="R166" s="353"/>
      <c r="AF166" s="287"/>
    </row>
    <row r="167" spans="1:32">
      <c r="A167" s="341"/>
      <c r="B167" s="341"/>
      <c r="C167" s="341"/>
      <c r="D167" s="341"/>
      <c r="E167" s="341"/>
      <c r="F167" s="285"/>
      <c r="G167" s="341"/>
      <c r="H167" s="341"/>
      <c r="I167" s="341"/>
      <c r="K167" s="354"/>
      <c r="R167" s="353"/>
      <c r="AF167" s="287"/>
    </row>
    <row r="168" spans="1:32">
      <c r="A168" s="341"/>
      <c r="B168" s="341"/>
      <c r="C168" s="341"/>
      <c r="D168" s="341"/>
      <c r="E168" s="341"/>
      <c r="F168" s="341"/>
      <c r="G168" s="341"/>
      <c r="H168" s="341"/>
      <c r="I168" s="341"/>
      <c r="K168" s="354"/>
      <c r="R168" s="353"/>
      <c r="AF168" s="287"/>
    </row>
    <row r="169" spans="1:32">
      <c r="A169" s="341"/>
      <c r="B169" s="341"/>
      <c r="C169" s="341"/>
      <c r="D169" s="341"/>
      <c r="E169" s="341"/>
      <c r="F169" s="341"/>
      <c r="G169" s="341"/>
      <c r="H169" s="341"/>
      <c r="I169" s="341"/>
      <c r="K169" s="351"/>
      <c r="L169" s="352"/>
      <c r="R169" s="353"/>
      <c r="AF169" s="287"/>
    </row>
    <row r="170" spans="1:32">
      <c r="A170" s="341"/>
      <c r="B170" s="341"/>
      <c r="C170" s="341"/>
      <c r="D170" s="341"/>
      <c r="E170" s="341"/>
      <c r="F170" s="341"/>
      <c r="G170" s="341"/>
      <c r="H170" s="341"/>
      <c r="I170" s="341"/>
      <c r="K170" s="351"/>
      <c r="L170" s="352"/>
      <c r="R170" s="353"/>
      <c r="AF170" s="287"/>
    </row>
    <row r="171" spans="1:32">
      <c r="A171" s="341"/>
      <c r="B171" s="341"/>
      <c r="C171" s="341"/>
      <c r="D171" s="341"/>
      <c r="E171" s="341"/>
      <c r="F171" s="341"/>
      <c r="G171" s="341"/>
      <c r="H171" s="341"/>
      <c r="I171" s="341"/>
      <c r="K171" s="351"/>
      <c r="L171" s="352"/>
      <c r="R171" s="353"/>
      <c r="AF171" s="287"/>
    </row>
    <row r="172" spans="1:32">
      <c r="A172" s="341"/>
      <c r="B172" s="341"/>
      <c r="C172" s="341"/>
      <c r="D172" s="341"/>
      <c r="E172" s="341"/>
      <c r="F172" s="285"/>
      <c r="G172" s="341"/>
      <c r="H172" s="341"/>
      <c r="I172" s="341"/>
      <c r="K172" s="351"/>
      <c r="L172" s="352"/>
      <c r="R172" s="353"/>
      <c r="AF172" s="287"/>
    </row>
    <row r="173" spans="1:32">
      <c r="A173" s="285"/>
      <c r="B173" s="285"/>
      <c r="C173" s="285"/>
      <c r="D173" s="286"/>
      <c r="E173" s="286"/>
      <c r="F173" s="285"/>
      <c r="G173" s="285"/>
      <c r="H173" s="285"/>
      <c r="I173" s="285"/>
      <c r="K173" s="351"/>
      <c r="L173" s="352"/>
      <c r="R173" s="353"/>
      <c r="AF173" s="287"/>
    </row>
    <row r="174" spans="1:32">
      <c r="A174" s="285"/>
      <c r="B174" s="285"/>
      <c r="C174" s="285"/>
      <c r="D174" s="286"/>
      <c r="E174" s="286"/>
      <c r="F174" s="285"/>
      <c r="G174" s="285"/>
      <c r="H174" s="285"/>
      <c r="I174" s="285"/>
      <c r="K174" s="354"/>
      <c r="R174" s="353"/>
      <c r="AF174" s="287"/>
    </row>
    <row r="175" spans="1:32">
      <c r="A175" s="285"/>
      <c r="B175" s="285"/>
      <c r="C175" s="285"/>
      <c r="D175" s="286"/>
      <c r="E175" s="286"/>
      <c r="F175" s="285"/>
      <c r="G175" s="285"/>
      <c r="H175" s="285"/>
      <c r="I175" s="285"/>
      <c r="K175" s="354"/>
      <c r="R175" s="353"/>
      <c r="AF175" s="287"/>
    </row>
    <row r="176" spans="1:32">
      <c r="A176" s="285"/>
      <c r="B176" s="285"/>
      <c r="C176" s="285"/>
      <c r="D176" s="286"/>
      <c r="E176" s="286"/>
      <c r="F176" s="285"/>
      <c r="G176" s="285"/>
      <c r="H176" s="285"/>
      <c r="I176" s="285"/>
      <c r="K176" s="354"/>
      <c r="R176" s="353"/>
      <c r="AF176" s="287"/>
    </row>
    <row r="177" spans="1:32">
      <c r="A177" s="285"/>
      <c r="B177" s="285"/>
      <c r="C177" s="285"/>
      <c r="D177" s="286"/>
      <c r="E177" s="286"/>
      <c r="F177" s="285"/>
      <c r="G177" s="285"/>
      <c r="H177" s="285"/>
      <c r="I177" s="285"/>
      <c r="K177" s="354"/>
      <c r="R177" s="353"/>
      <c r="AF177" s="287"/>
    </row>
    <row r="178" spans="1:32" ht="13.5" thickBot="1">
      <c r="A178" s="285"/>
      <c r="B178" s="285"/>
      <c r="C178" s="285"/>
      <c r="D178" s="286"/>
      <c r="E178" s="286"/>
      <c r="F178" s="285"/>
      <c r="G178" s="285"/>
      <c r="H178" s="285"/>
      <c r="I178" s="285"/>
      <c r="K178" s="354"/>
      <c r="R178" s="353"/>
      <c r="AF178" s="287"/>
    </row>
    <row r="179" spans="1:32">
      <c r="A179" s="285"/>
      <c r="B179" s="285"/>
      <c r="C179" s="285"/>
      <c r="D179" s="286"/>
      <c r="E179" s="286"/>
      <c r="F179" s="285"/>
      <c r="G179" s="285"/>
      <c r="H179" s="285"/>
      <c r="I179" s="285"/>
      <c r="K179" s="351"/>
      <c r="L179" s="352"/>
      <c r="R179" s="353"/>
      <c r="U179" s="300"/>
      <c r="V179" s="301"/>
      <c r="W179" s="301"/>
      <c r="X179" s="301"/>
      <c r="Y179" s="301"/>
      <c r="Z179" s="301"/>
      <c r="AA179" s="301"/>
      <c r="AB179" s="301"/>
      <c r="AC179" s="302"/>
      <c r="AF179" s="287"/>
    </row>
    <row r="180" spans="1:32">
      <c r="A180" s="285"/>
      <c r="B180" s="285"/>
      <c r="C180" s="285"/>
      <c r="D180" s="286"/>
      <c r="E180" s="286"/>
      <c r="F180" s="285"/>
      <c r="G180" s="285"/>
      <c r="H180" s="285"/>
      <c r="I180" s="285"/>
      <c r="K180" s="351"/>
      <c r="L180" s="352"/>
      <c r="R180" s="353"/>
      <c r="U180" s="303"/>
      <c r="V180" s="304"/>
      <c r="W180" s="304"/>
      <c r="X180" s="304"/>
      <c r="Y180" s="304"/>
      <c r="Z180" s="304"/>
      <c r="AA180" s="304"/>
      <c r="AB180" s="304"/>
      <c r="AC180" s="305"/>
      <c r="AF180" s="287"/>
    </row>
    <row r="181" spans="1:32">
      <c r="A181" s="285"/>
      <c r="B181" s="285"/>
      <c r="C181" s="285"/>
      <c r="D181" s="286"/>
      <c r="E181" s="286"/>
      <c r="F181" s="285"/>
      <c r="G181" s="285"/>
      <c r="H181" s="285"/>
      <c r="I181" s="285"/>
      <c r="K181" s="354"/>
      <c r="R181" s="353"/>
      <c r="U181" s="303"/>
      <c r="V181" s="304"/>
      <c r="W181" s="304"/>
      <c r="X181" s="304"/>
      <c r="Y181" s="304"/>
      <c r="Z181" s="304"/>
      <c r="AA181" s="304"/>
      <c r="AB181" s="304"/>
      <c r="AC181" s="305"/>
      <c r="AF181" s="287"/>
    </row>
    <row r="182" spans="1:32">
      <c r="A182" s="285"/>
      <c r="B182" s="285"/>
      <c r="C182" s="285"/>
      <c r="D182" s="286"/>
      <c r="E182" s="286"/>
      <c r="F182" s="285"/>
      <c r="G182" s="285"/>
      <c r="H182" s="285"/>
      <c r="I182" s="285"/>
      <c r="K182" s="354"/>
      <c r="R182" s="353"/>
      <c r="U182" s="303"/>
      <c r="V182" s="304"/>
      <c r="W182" s="304"/>
      <c r="X182" s="304"/>
      <c r="Y182" s="304"/>
      <c r="Z182" s="304"/>
      <c r="AA182" s="304"/>
      <c r="AB182" s="304"/>
      <c r="AC182" s="305"/>
      <c r="AF182" s="287"/>
    </row>
    <row r="183" spans="1:32" ht="13.5" thickBot="1">
      <c r="A183" s="285"/>
      <c r="B183" s="285"/>
      <c r="C183" s="285"/>
      <c r="D183" s="286"/>
      <c r="E183" s="286"/>
      <c r="F183" s="285"/>
      <c r="G183" s="285"/>
      <c r="H183" s="285"/>
      <c r="I183" s="285"/>
      <c r="K183" s="354"/>
      <c r="R183" s="353"/>
      <c r="U183" s="307"/>
      <c r="V183" s="308"/>
      <c r="W183" s="308"/>
      <c r="X183" s="308"/>
      <c r="Y183" s="308"/>
      <c r="Z183" s="308"/>
      <c r="AA183" s="308"/>
      <c r="AB183" s="308"/>
      <c r="AC183" s="309"/>
      <c r="AF183" s="287"/>
    </row>
    <row r="184" spans="1:32">
      <c r="A184" s="285"/>
      <c r="B184" s="285"/>
      <c r="C184" s="285"/>
      <c r="D184" s="286"/>
      <c r="E184" s="286"/>
      <c r="F184" s="285"/>
      <c r="G184" s="285"/>
      <c r="H184" s="285"/>
      <c r="I184" s="285"/>
      <c r="K184" s="354"/>
      <c r="R184" s="353"/>
      <c r="AF184" s="287"/>
    </row>
    <row r="185" spans="1:32">
      <c r="A185" s="285"/>
      <c r="B185" s="285"/>
      <c r="C185" s="285"/>
      <c r="D185" s="286"/>
      <c r="E185" s="286"/>
      <c r="F185" s="285"/>
      <c r="G185" s="285"/>
      <c r="H185" s="285"/>
      <c r="I185" s="285"/>
      <c r="K185" s="354"/>
      <c r="R185" s="353"/>
      <c r="AF185" s="287"/>
    </row>
    <row r="186" spans="1:32">
      <c r="A186" s="285"/>
      <c r="B186" s="285"/>
      <c r="C186" s="285"/>
      <c r="D186" s="286"/>
      <c r="E186" s="286"/>
      <c r="F186" s="285"/>
      <c r="G186" s="285"/>
      <c r="H186" s="285"/>
      <c r="I186" s="285"/>
      <c r="K186" s="354"/>
      <c r="R186" s="353"/>
      <c r="AF186" s="287"/>
    </row>
    <row r="187" spans="1:32">
      <c r="A187" s="285"/>
      <c r="B187" s="285"/>
      <c r="C187" s="285"/>
      <c r="D187" s="286"/>
      <c r="E187" s="286"/>
      <c r="F187" s="285"/>
      <c r="G187" s="285"/>
      <c r="H187" s="285"/>
      <c r="I187" s="285"/>
      <c r="K187" s="351"/>
      <c r="L187" s="352"/>
      <c r="R187" s="353"/>
      <c r="AF187" s="287"/>
    </row>
    <row r="188" spans="1:32">
      <c r="A188" s="285"/>
      <c r="B188" s="285"/>
      <c r="C188" s="285"/>
      <c r="D188" s="286"/>
      <c r="E188" s="286"/>
      <c r="F188" s="285"/>
      <c r="G188" s="285"/>
      <c r="H188" s="285"/>
      <c r="I188" s="285"/>
      <c r="K188" s="351"/>
      <c r="L188" s="352"/>
      <c r="R188" s="353"/>
      <c r="AF188" s="287"/>
    </row>
    <row r="189" spans="1:32">
      <c r="A189" s="285"/>
      <c r="B189" s="285"/>
      <c r="C189" s="285"/>
      <c r="D189" s="286"/>
      <c r="E189" s="286"/>
      <c r="F189" s="285"/>
      <c r="G189" s="285"/>
      <c r="H189" s="285"/>
      <c r="I189" s="285"/>
      <c r="K189" s="354"/>
      <c r="R189" s="353"/>
      <c r="AF189" s="287"/>
    </row>
    <row r="190" spans="1:32">
      <c r="A190" s="285"/>
      <c r="B190" s="285"/>
      <c r="C190" s="285"/>
      <c r="D190" s="286"/>
      <c r="E190" s="286"/>
      <c r="F190" s="285"/>
      <c r="G190" s="285"/>
      <c r="H190" s="285"/>
      <c r="I190" s="285"/>
      <c r="K190" s="354"/>
      <c r="R190" s="353"/>
      <c r="AF190" s="287"/>
    </row>
    <row r="191" spans="1:32">
      <c r="A191" s="285"/>
      <c r="B191" s="285"/>
      <c r="C191" s="285"/>
      <c r="D191" s="286"/>
      <c r="E191" s="286"/>
      <c r="F191" s="285"/>
      <c r="G191" s="285"/>
      <c r="H191" s="285"/>
      <c r="I191" s="285"/>
      <c r="K191" s="354"/>
      <c r="R191" s="353"/>
      <c r="AF191" s="287"/>
    </row>
    <row r="192" spans="1:32">
      <c r="A192" s="285"/>
      <c r="B192" s="285"/>
      <c r="C192" s="285"/>
      <c r="D192" s="286"/>
      <c r="E192" s="286"/>
      <c r="F192" s="285"/>
      <c r="G192" s="285"/>
      <c r="H192" s="285"/>
      <c r="I192" s="285"/>
      <c r="K192" s="354"/>
      <c r="R192" s="353"/>
      <c r="AF192" s="287"/>
    </row>
    <row r="193" spans="1:32">
      <c r="A193" s="285"/>
      <c r="B193" s="285"/>
      <c r="C193" s="285"/>
      <c r="D193" s="286"/>
      <c r="E193" s="286"/>
      <c r="F193" s="285"/>
      <c r="G193" s="285"/>
      <c r="H193" s="285"/>
      <c r="I193" s="285"/>
      <c r="K193" s="354"/>
      <c r="R193" s="353"/>
      <c r="AF193" s="287"/>
    </row>
    <row r="194" spans="1:32">
      <c r="A194" s="285"/>
      <c r="B194" s="285"/>
      <c r="C194" s="285"/>
      <c r="D194" s="286"/>
      <c r="E194" s="286"/>
      <c r="F194" s="285"/>
      <c r="G194" s="285"/>
      <c r="H194" s="285"/>
      <c r="I194" s="285"/>
      <c r="K194" s="354"/>
      <c r="R194" s="353"/>
      <c r="AF194" s="287"/>
    </row>
    <row r="195" spans="1:32">
      <c r="A195" s="285"/>
      <c r="B195" s="285"/>
      <c r="C195" s="285"/>
      <c r="D195" s="286"/>
      <c r="E195" s="286"/>
      <c r="F195" s="285"/>
      <c r="G195" s="285"/>
      <c r="H195" s="285"/>
      <c r="I195" s="285"/>
      <c r="K195" s="354"/>
      <c r="R195" s="353"/>
      <c r="AF195" s="287"/>
    </row>
    <row r="196" spans="1:32">
      <c r="A196" s="285"/>
      <c r="B196" s="285"/>
      <c r="C196" s="285"/>
      <c r="D196" s="286"/>
      <c r="E196" s="286"/>
      <c r="F196" s="285"/>
      <c r="G196" s="285"/>
      <c r="H196" s="285"/>
      <c r="I196" s="285"/>
      <c r="K196" s="354"/>
      <c r="R196" s="353"/>
      <c r="AF196" s="287"/>
    </row>
    <row r="197" spans="1:32">
      <c r="A197" s="285"/>
      <c r="B197" s="285"/>
      <c r="C197" s="285"/>
      <c r="D197" s="286"/>
      <c r="E197" s="286"/>
      <c r="F197" s="285"/>
      <c r="G197" s="285"/>
      <c r="H197" s="285"/>
      <c r="I197" s="285"/>
      <c r="K197" s="354"/>
      <c r="R197" s="353"/>
      <c r="AF197" s="287"/>
    </row>
    <row r="198" spans="1:32">
      <c r="A198" s="285"/>
      <c r="B198" s="285"/>
      <c r="C198" s="285"/>
      <c r="D198" s="286"/>
      <c r="E198" s="286"/>
      <c r="F198" s="285"/>
      <c r="G198" s="285"/>
      <c r="H198" s="285"/>
      <c r="I198" s="285"/>
      <c r="K198" s="354"/>
      <c r="R198" s="353"/>
      <c r="AF198" s="287"/>
    </row>
    <row r="199" spans="1:32">
      <c r="A199" s="285"/>
      <c r="B199" s="285"/>
      <c r="C199" s="285"/>
      <c r="D199" s="286"/>
      <c r="E199" s="286"/>
      <c r="F199" s="285"/>
      <c r="G199" s="285"/>
      <c r="H199" s="285"/>
      <c r="I199" s="285"/>
      <c r="K199" s="354"/>
      <c r="R199" s="353"/>
      <c r="AF199" s="287"/>
    </row>
    <row r="200" spans="1:32" ht="13.5" thickBot="1">
      <c r="A200" s="285"/>
      <c r="B200" s="285"/>
      <c r="C200" s="285"/>
      <c r="D200" s="286"/>
      <c r="E200" s="286"/>
      <c r="F200" s="285"/>
      <c r="G200" s="285"/>
      <c r="H200" s="285"/>
      <c r="I200" s="285"/>
      <c r="K200" s="354"/>
      <c r="R200" s="353"/>
      <c r="AF200" s="287"/>
    </row>
    <row r="201" spans="1:32" ht="13.5" thickBot="1">
      <c r="A201" s="285"/>
      <c r="B201" s="285"/>
      <c r="C201" s="285"/>
      <c r="D201" s="286"/>
      <c r="E201" s="286"/>
      <c r="F201" s="285"/>
      <c r="G201" s="285"/>
      <c r="H201" s="285"/>
      <c r="I201" s="285"/>
      <c r="K201" s="358"/>
      <c r="L201" s="359"/>
      <c r="M201" s="359"/>
      <c r="N201" s="359"/>
      <c r="O201" s="359"/>
      <c r="P201" s="359"/>
      <c r="Q201" s="359"/>
      <c r="R201" s="360"/>
      <c r="U201" s="300"/>
      <c r="V201" s="301"/>
      <c r="W201" s="301"/>
      <c r="X201" s="301"/>
      <c r="Y201" s="301"/>
      <c r="Z201" s="301"/>
      <c r="AA201" s="301"/>
      <c r="AB201" s="301"/>
      <c r="AC201" s="302"/>
      <c r="AF201" s="287"/>
    </row>
    <row r="202" spans="1:32">
      <c r="A202" s="285"/>
      <c r="B202" s="285"/>
      <c r="C202" s="285"/>
      <c r="D202" s="286"/>
      <c r="E202" s="286"/>
      <c r="F202" s="285"/>
      <c r="G202" s="285"/>
      <c r="H202" s="285"/>
      <c r="I202" s="285"/>
      <c r="U202" s="303"/>
      <c r="V202" s="304"/>
      <c r="W202" s="304"/>
      <c r="X202" s="304"/>
      <c r="Y202" s="304"/>
      <c r="Z202" s="304"/>
      <c r="AA202" s="304"/>
      <c r="AB202" s="304"/>
      <c r="AC202" s="305"/>
      <c r="AF202" s="287"/>
    </row>
    <row r="203" spans="1:32">
      <c r="A203" s="285"/>
      <c r="B203" s="285"/>
      <c r="C203" s="285"/>
      <c r="D203" s="286"/>
      <c r="E203" s="286"/>
      <c r="F203" s="285"/>
      <c r="G203" s="285"/>
      <c r="H203" s="285"/>
      <c r="I203" s="285"/>
      <c r="U203" s="303"/>
      <c r="V203" s="304"/>
      <c r="W203" s="304"/>
      <c r="X203" s="304"/>
      <c r="Y203" s="304"/>
      <c r="Z203" s="304"/>
      <c r="AA203" s="304"/>
      <c r="AB203" s="304"/>
      <c r="AC203" s="305"/>
      <c r="AF203" s="287"/>
    </row>
    <row r="204" spans="1:32">
      <c r="A204" s="285"/>
      <c r="B204" s="285"/>
      <c r="C204" s="285"/>
      <c r="D204" s="286"/>
      <c r="E204" s="286"/>
      <c r="F204" s="285"/>
      <c r="G204" s="285"/>
      <c r="H204" s="285"/>
      <c r="I204" s="285"/>
      <c r="U204" s="303"/>
      <c r="V204" s="304"/>
      <c r="W204" s="304"/>
      <c r="X204" s="304"/>
      <c r="Y204" s="304"/>
      <c r="Z204" s="304"/>
      <c r="AA204" s="304"/>
      <c r="AB204" s="304"/>
      <c r="AC204" s="305"/>
      <c r="AF204" s="287"/>
    </row>
    <row r="205" spans="1:32" ht="13.5" thickBot="1">
      <c r="A205" s="285"/>
      <c r="B205" s="285"/>
      <c r="C205" s="285"/>
      <c r="D205" s="286"/>
      <c r="E205" s="286"/>
      <c r="F205" s="285"/>
      <c r="G205" s="285"/>
      <c r="H205" s="285"/>
      <c r="I205" s="285"/>
      <c r="U205" s="307"/>
      <c r="V205" s="308"/>
      <c r="W205" s="308"/>
      <c r="X205" s="308"/>
      <c r="Y205" s="308"/>
      <c r="Z205" s="308"/>
      <c r="AA205" s="308"/>
      <c r="AB205" s="308"/>
      <c r="AC205" s="309"/>
      <c r="AF205" s="287"/>
    </row>
    <row r="206" spans="1:32">
      <c r="A206" s="285"/>
      <c r="B206" s="285"/>
      <c r="C206" s="285"/>
      <c r="D206" s="286"/>
      <c r="E206" s="286"/>
      <c r="F206" s="285"/>
      <c r="G206" s="285"/>
      <c r="H206" s="285"/>
      <c r="I206" s="285"/>
      <c r="AF206" s="287"/>
    </row>
    <row r="207" spans="1:32">
      <c r="A207" s="285"/>
      <c r="B207" s="285"/>
      <c r="C207" s="285"/>
      <c r="D207" s="286"/>
      <c r="E207" s="286"/>
      <c r="F207" s="285"/>
      <c r="G207" s="285"/>
      <c r="H207" s="285"/>
      <c r="I207" s="285"/>
      <c r="AF207" s="287"/>
    </row>
    <row r="208" spans="1:32">
      <c r="A208" s="285"/>
      <c r="B208" s="285"/>
      <c r="C208" s="285"/>
      <c r="D208" s="286"/>
      <c r="E208" s="286"/>
      <c r="F208" s="285"/>
      <c r="G208" s="285"/>
      <c r="H208" s="285"/>
      <c r="I208" s="285"/>
      <c r="AF208" s="287"/>
    </row>
    <row r="209" spans="1:32">
      <c r="A209" s="285"/>
      <c r="B209" s="285"/>
      <c r="C209" s="285"/>
      <c r="D209" s="286"/>
      <c r="E209" s="286"/>
      <c r="F209" s="285"/>
      <c r="G209" s="285"/>
      <c r="H209" s="285"/>
      <c r="I209" s="285"/>
      <c r="AF209" s="287"/>
    </row>
    <row r="210" spans="1:32">
      <c r="A210" s="285"/>
      <c r="B210" s="285"/>
      <c r="C210" s="285"/>
      <c r="D210" s="286"/>
      <c r="E210" s="286"/>
      <c r="F210" s="285"/>
      <c r="G210" s="285"/>
      <c r="H210" s="285"/>
      <c r="I210" s="285"/>
      <c r="AF210" s="287"/>
    </row>
    <row r="211" spans="1:32">
      <c r="A211" s="285"/>
      <c r="B211" s="285"/>
      <c r="C211" s="285"/>
      <c r="D211" s="286"/>
      <c r="E211" s="286"/>
      <c r="F211" s="285"/>
      <c r="G211" s="285"/>
      <c r="H211" s="285"/>
      <c r="I211" s="285"/>
      <c r="AF211" s="287"/>
    </row>
    <row r="212" spans="1:32">
      <c r="A212" s="285"/>
      <c r="B212" s="285"/>
      <c r="C212" s="285"/>
      <c r="D212" s="286"/>
      <c r="E212" s="286"/>
      <c r="F212" s="285"/>
      <c r="G212" s="285"/>
      <c r="H212" s="285"/>
      <c r="I212" s="285"/>
      <c r="AF212" s="287"/>
    </row>
    <row r="213" spans="1:32">
      <c r="A213" s="285"/>
      <c r="B213" s="285"/>
      <c r="C213" s="285"/>
      <c r="D213" s="286"/>
      <c r="E213" s="286"/>
      <c r="F213" s="285"/>
      <c r="G213" s="285"/>
      <c r="H213" s="285"/>
      <c r="I213" s="285"/>
      <c r="AF213" s="287"/>
    </row>
    <row r="214" spans="1:32">
      <c r="A214" s="285"/>
      <c r="B214" s="285"/>
      <c r="C214" s="285"/>
      <c r="D214" s="286"/>
      <c r="E214" s="286"/>
      <c r="F214" s="285"/>
      <c r="G214" s="285"/>
      <c r="H214" s="285"/>
      <c r="I214" s="285"/>
      <c r="AF214" s="287"/>
    </row>
    <row r="215" spans="1:32">
      <c r="A215" s="285"/>
      <c r="B215" s="285"/>
      <c r="C215" s="285"/>
      <c r="D215" s="286"/>
      <c r="E215" s="286"/>
      <c r="F215" s="285"/>
      <c r="G215" s="285"/>
      <c r="H215" s="285"/>
      <c r="I215" s="285"/>
      <c r="AF215" s="287"/>
    </row>
    <row r="216" spans="1:32">
      <c r="A216" s="285"/>
      <c r="B216" s="285"/>
      <c r="C216" s="285"/>
      <c r="D216" s="286"/>
      <c r="E216" s="286"/>
      <c r="F216" s="285"/>
      <c r="G216" s="285"/>
      <c r="H216" s="285"/>
      <c r="I216" s="285"/>
      <c r="AF216" s="287"/>
    </row>
    <row r="217" spans="1:32">
      <c r="A217" s="285"/>
      <c r="B217" s="285"/>
      <c r="C217" s="285"/>
      <c r="D217" s="286"/>
      <c r="E217" s="286"/>
      <c r="F217" s="285"/>
      <c r="G217" s="285"/>
      <c r="H217" s="285"/>
      <c r="I217" s="285"/>
      <c r="AF217" s="287"/>
    </row>
    <row r="218" spans="1:32">
      <c r="A218" s="285"/>
      <c r="B218" s="285"/>
      <c r="C218" s="285"/>
      <c r="D218" s="286"/>
      <c r="E218" s="286"/>
      <c r="F218" s="285"/>
      <c r="G218" s="285"/>
      <c r="H218" s="285"/>
      <c r="I218" s="285"/>
      <c r="AF218" s="287"/>
    </row>
    <row r="219" spans="1:32">
      <c r="A219" s="285"/>
      <c r="B219" s="285"/>
      <c r="C219" s="285"/>
      <c r="D219" s="286"/>
      <c r="E219" s="286"/>
      <c r="F219" s="285"/>
      <c r="G219" s="285"/>
      <c r="H219" s="285"/>
      <c r="I219" s="285"/>
      <c r="AF219" s="287"/>
    </row>
    <row r="220" spans="1:32">
      <c r="A220" s="285"/>
      <c r="B220" s="285"/>
      <c r="C220" s="285"/>
      <c r="D220" s="286"/>
      <c r="E220" s="286"/>
      <c r="F220" s="285"/>
      <c r="G220" s="285"/>
      <c r="H220" s="285"/>
      <c r="I220" s="285"/>
      <c r="AF220" s="287"/>
    </row>
    <row r="221" spans="1:32">
      <c r="A221" s="285"/>
      <c r="B221" s="285"/>
      <c r="C221" s="285"/>
      <c r="D221" s="286"/>
      <c r="E221" s="286"/>
      <c r="F221" s="285"/>
      <c r="G221" s="285"/>
      <c r="H221" s="285"/>
      <c r="I221" s="285"/>
      <c r="AF221" s="287"/>
    </row>
    <row r="222" spans="1:32">
      <c r="A222" s="285"/>
      <c r="B222" s="285"/>
      <c r="C222" s="285"/>
      <c r="D222" s="286"/>
      <c r="E222" s="286"/>
      <c r="F222" s="285"/>
      <c r="G222" s="285"/>
      <c r="H222" s="285"/>
      <c r="I222" s="285"/>
      <c r="AF222" s="287"/>
    </row>
    <row r="223" spans="1:32">
      <c r="A223" s="285"/>
      <c r="B223" s="285"/>
      <c r="C223" s="285"/>
      <c r="D223" s="286"/>
      <c r="E223" s="286"/>
      <c r="F223" s="285"/>
      <c r="G223" s="285"/>
      <c r="H223" s="285"/>
      <c r="I223" s="285"/>
      <c r="AF223" s="287"/>
    </row>
    <row r="224" spans="1:32">
      <c r="A224" s="285"/>
      <c r="B224" s="285"/>
      <c r="C224" s="285"/>
      <c r="D224" s="286"/>
      <c r="E224" s="286"/>
      <c r="F224" s="285"/>
      <c r="G224" s="285"/>
      <c r="H224" s="285"/>
      <c r="I224" s="285"/>
      <c r="AF224" s="287"/>
    </row>
    <row r="225" spans="1:32">
      <c r="A225" s="285"/>
      <c r="B225" s="285"/>
      <c r="C225" s="285"/>
      <c r="D225" s="286"/>
      <c r="E225" s="286"/>
      <c r="F225" s="285"/>
      <c r="G225" s="285"/>
      <c r="H225" s="285"/>
      <c r="I225" s="285"/>
      <c r="AF225" s="287"/>
    </row>
    <row r="226" spans="1:32">
      <c r="A226" s="285"/>
      <c r="B226" s="285"/>
      <c r="C226" s="285"/>
      <c r="D226" s="286"/>
      <c r="E226" s="286"/>
      <c r="F226" s="285"/>
      <c r="G226" s="285"/>
      <c r="H226" s="285"/>
      <c r="I226" s="285"/>
      <c r="AF226" s="287"/>
    </row>
    <row r="227" spans="1:32">
      <c r="A227" s="285"/>
      <c r="B227" s="285"/>
      <c r="C227" s="285"/>
      <c r="D227" s="286"/>
      <c r="E227" s="286"/>
      <c r="F227" s="285"/>
      <c r="G227" s="285"/>
      <c r="H227" s="285"/>
      <c r="I227" s="285"/>
      <c r="AF227" s="287"/>
    </row>
    <row r="228" spans="1:32">
      <c r="A228" s="285"/>
      <c r="B228" s="285"/>
      <c r="C228" s="285"/>
      <c r="D228" s="286"/>
      <c r="E228" s="286"/>
      <c r="F228" s="285"/>
      <c r="G228" s="285"/>
      <c r="H228" s="285"/>
      <c r="I228" s="285"/>
      <c r="AF228" s="287"/>
    </row>
    <row r="229" spans="1:32">
      <c r="A229" s="285"/>
      <c r="B229" s="285"/>
      <c r="C229" s="285"/>
      <c r="D229" s="286"/>
      <c r="E229" s="286"/>
      <c r="F229" s="285"/>
      <c r="G229" s="285"/>
      <c r="H229" s="285"/>
      <c r="I229" s="285"/>
      <c r="AF229" s="287"/>
    </row>
    <row r="230" spans="1:32">
      <c r="A230" s="285"/>
      <c r="B230" s="285"/>
      <c r="C230" s="285"/>
      <c r="D230" s="286"/>
      <c r="E230" s="286"/>
      <c r="F230" s="285"/>
      <c r="G230" s="285"/>
      <c r="H230" s="285"/>
      <c r="I230" s="285"/>
      <c r="AF230" s="287"/>
    </row>
    <row r="231" spans="1:32">
      <c r="A231" s="285"/>
      <c r="B231" s="285"/>
      <c r="C231" s="285"/>
      <c r="D231" s="286"/>
      <c r="E231" s="286"/>
      <c r="F231" s="285"/>
      <c r="G231" s="285"/>
      <c r="H231" s="285"/>
      <c r="I231" s="285"/>
      <c r="AF231" s="287"/>
    </row>
    <row r="232" spans="1:32">
      <c r="A232" s="285"/>
      <c r="B232" s="285"/>
      <c r="C232" s="285"/>
      <c r="D232" s="286"/>
      <c r="E232" s="286"/>
      <c r="F232" s="285"/>
      <c r="G232" s="285"/>
      <c r="H232" s="285"/>
      <c r="I232" s="285"/>
      <c r="AF232" s="287"/>
    </row>
    <row r="233" spans="1:32">
      <c r="A233" s="285"/>
      <c r="B233" s="285"/>
      <c r="C233" s="285"/>
      <c r="D233" s="286"/>
      <c r="E233" s="286"/>
      <c r="F233" s="285"/>
      <c r="G233" s="285"/>
      <c r="H233" s="285"/>
      <c r="I233" s="285"/>
      <c r="AF233" s="287"/>
    </row>
    <row r="234" spans="1:32">
      <c r="A234" s="285"/>
      <c r="B234" s="285"/>
      <c r="C234" s="285"/>
      <c r="D234" s="286"/>
      <c r="E234" s="286"/>
      <c r="F234" s="285"/>
      <c r="G234" s="285"/>
      <c r="H234" s="285"/>
      <c r="I234" s="285"/>
      <c r="AF234" s="287"/>
    </row>
    <row r="235" spans="1:32">
      <c r="A235" s="285"/>
      <c r="B235" s="285"/>
      <c r="C235" s="285"/>
      <c r="D235" s="286"/>
      <c r="E235" s="286"/>
      <c r="F235" s="285"/>
      <c r="G235" s="285"/>
      <c r="H235" s="285"/>
      <c r="I235" s="285"/>
      <c r="AF235" s="287"/>
    </row>
    <row r="236" spans="1:32">
      <c r="A236" s="285"/>
      <c r="B236" s="285"/>
      <c r="C236" s="285"/>
      <c r="D236" s="286"/>
      <c r="E236" s="286"/>
      <c r="F236" s="285"/>
      <c r="G236" s="285"/>
      <c r="H236" s="285"/>
      <c r="I236" s="285"/>
      <c r="AF236" s="287"/>
    </row>
    <row r="237" spans="1:32">
      <c r="A237" s="285"/>
      <c r="B237" s="285"/>
      <c r="C237" s="285"/>
      <c r="D237" s="286"/>
      <c r="E237" s="286"/>
      <c r="F237" s="285"/>
      <c r="G237" s="285"/>
      <c r="H237" s="285"/>
      <c r="I237" s="285"/>
      <c r="AF237" s="287"/>
    </row>
    <row r="238" spans="1:32">
      <c r="A238" s="285"/>
      <c r="B238" s="285"/>
      <c r="C238" s="285"/>
      <c r="D238" s="286"/>
      <c r="E238" s="286"/>
      <c r="F238" s="285"/>
      <c r="G238" s="285"/>
      <c r="H238" s="285"/>
      <c r="I238" s="285"/>
      <c r="AF238" s="287"/>
    </row>
    <row r="239" spans="1:32">
      <c r="A239" s="285"/>
      <c r="B239" s="285"/>
      <c r="C239" s="285"/>
      <c r="D239" s="286"/>
      <c r="E239" s="286"/>
      <c r="F239" s="285"/>
      <c r="G239" s="285"/>
      <c r="H239" s="285"/>
      <c r="I239" s="285"/>
      <c r="AF239" s="287"/>
    </row>
    <row r="240" spans="1:32">
      <c r="A240" s="285"/>
      <c r="B240" s="285"/>
      <c r="C240" s="285"/>
      <c r="D240" s="286"/>
      <c r="E240" s="286"/>
      <c r="F240" s="285"/>
      <c r="G240" s="285"/>
      <c r="H240" s="285"/>
      <c r="I240" s="285"/>
      <c r="AF240" s="287"/>
    </row>
    <row r="241" spans="1:32">
      <c r="A241" s="285"/>
      <c r="B241" s="285"/>
      <c r="C241" s="285"/>
      <c r="D241" s="286"/>
      <c r="E241" s="286"/>
      <c r="F241" s="285"/>
      <c r="G241" s="285"/>
      <c r="H241" s="285"/>
      <c r="I241" s="285"/>
      <c r="AF241" s="287"/>
    </row>
    <row r="242" spans="1:32">
      <c r="A242" s="285"/>
      <c r="B242" s="285"/>
      <c r="C242" s="285"/>
      <c r="D242" s="286"/>
      <c r="E242" s="286"/>
      <c r="F242" s="285"/>
      <c r="G242" s="285"/>
      <c r="H242" s="285"/>
      <c r="I242" s="285"/>
      <c r="AF242" s="287"/>
    </row>
    <row r="243" spans="1:32">
      <c r="A243" s="285"/>
      <c r="B243" s="285"/>
      <c r="C243" s="285"/>
      <c r="D243" s="286"/>
      <c r="E243" s="286"/>
      <c r="F243" s="285"/>
      <c r="G243" s="285"/>
      <c r="H243" s="285"/>
      <c r="I243" s="285"/>
      <c r="AF243" s="287"/>
    </row>
    <row r="244" spans="1:32">
      <c r="A244" s="285"/>
      <c r="B244" s="285"/>
      <c r="C244" s="285"/>
      <c r="D244" s="286"/>
      <c r="E244" s="286"/>
      <c r="F244" s="285"/>
      <c r="G244" s="285"/>
      <c r="H244" s="285"/>
      <c r="I244" s="285"/>
      <c r="AF244" s="287"/>
    </row>
    <row r="245" spans="1:32">
      <c r="A245" s="285"/>
      <c r="B245" s="285"/>
      <c r="C245" s="285"/>
      <c r="D245" s="286"/>
      <c r="E245" s="286"/>
      <c r="F245" s="285"/>
      <c r="G245" s="285"/>
      <c r="H245" s="285"/>
      <c r="I245" s="285"/>
      <c r="AF245" s="287"/>
    </row>
    <row r="246" spans="1:32">
      <c r="A246" s="285"/>
      <c r="B246" s="285"/>
      <c r="C246" s="285"/>
      <c r="D246" s="286"/>
      <c r="E246" s="286"/>
      <c r="F246" s="285"/>
      <c r="G246" s="285"/>
      <c r="H246" s="285"/>
      <c r="I246" s="285"/>
      <c r="AF246" s="287"/>
    </row>
    <row r="247" spans="1:32">
      <c r="A247" s="285"/>
      <c r="B247" s="285"/>
      <c r="C247" s="285"/>
      <c r="D247" s="286"/>
      <c r="E247" s="286"/>
      <c r="F247" s="285"/>
      <c r="G247" s="285"/>
      <c r="H247" s="285"/>
      <c r="I247" s="285"/>
      <c r="AF247" s="287"/>
    </row>
    <row r="248" spans="1:32">
      <c r="A248" s="285"/>
      <c r="B248" s="285"/>
      <c r="C248" s="285"/>
      <c r="D248" s="286"/>
      <c r="E248" s="286"/>
      <c r="F248" s="285"/>
      <c r="G248" s="285"/>
      <c r="H248" s="285"/>
      <c r="I248" s="285"/>
      <c r="AF248" s="287"/>
    </row>
    <row r="249" spans="1:32">
      <c r="A249" s="285"/>
      <c r="B249" s="285"/>
      <c r="C249" s="285"/>
      <c r="D249" s="286"/>
      <c r="E249" s="286"/>
      <c r="F249" s="285"/>
      <c r="G249" s="285"/>
      <c r="H249" s="285"/>
      <c r="I249" s="285"/>
      <c r="AF249" s="287"/>
    </row>
    <row r="250" spans="1:32">
      <c r="A250" s="285"/>
      <c r="B250" s="285"/>
      <c r="C250" s="285"/>
      <c r="D250" s="286"/>
      <c r="E250" s="286"/>
      <c r="F250" s="285"/>
      <c r="G250" s="285"/>
      <c r="H250" s="285"/>
      <c r="I250" s="285"/>
      <c r="AF250" s="287"/>
    </row>
    <row r="251" spans="1:32">
      <c r="A251" s="285"/>
      <c r="B251" s="285"/>
      <c r="C251" s="285"/>
      <c r="D251" s="286"/>
      <c r="E251" s="286"/>
      <c r="F251" s="285"/>
      <c r="G251" s="285"/>
      <c r="H251" s="285"/>
      <c r="I251" s="285"/>
      <c r="AF251" s="287"/>
    </row>
    <row r="252" spans="1:32">
      <c r="A252" s="285"/>
      <c r="B252" s="285"/>
      <c r="C252" s="285"/>
      <c r="D252" s="286"/>
      <c r="E252" s="286"/>
      <c r="F252" s="285"/>
      <c r="G252" s="285"/>
      <c r="H252" s="285"/>
      <c r="I252" s="285"/>
      <c r="AF252" s="287"/>
    </row>
    <row r="253" spans="1:32">
      <c r="A253" s="285"/>
      <c r="B253" s="285"/>
      <c r="C253" s="285"/>
      <c r="D253" s="286"/>
      <c r="E253" s="286"/>
      <c r="F253" s="285"/>
      <c r="G253" s="285"/>
      <c r="H253" s="285"/>
      <c r="I253" s="285"/>
      <c r="AF253" s="287"/>
    </row>
    <row r="254" spans="1:32">
      <c r="A254" s="285"/>
      <c r="B254" s="285"/>
      <c r="C254" s="285"/>
      <c r="D254" s="286"/>
      <c r="E254" s="286"/>
      <c r="F254" s="285"/>
      <c r="G254" s="285"/>
      <c r="H254" s="285"/>
      <c r="I254" s="285"/>
      <c r="AF254" s="287"/>
    </row>
    <row r="255" spans="1:32">
      <c r="A255" s="285"/>
      <c r="B255" s="285"/>
      <c r="C255" s="285"/>
      <c r="D255" s="286"/>
      <c r="E255" s="286"/>
      <c r="F255" s="285"/>
      <c r="G255" s="285"/>
      <c r="H255" s="285"/>
      <c r="I255" s="285"/>
      <c r="AF255" s="287"/>
    </row>
    <row r="256" spans="1:32">
      <c r="A256" s="285"/>
      <c r="B256" s="285"/>
      <c r="C256" s="285"/>
      <c r="D256" s="286"/>
      <c r="E256" s="286"/>
      <c r="F256" s="285"/>
      <c r="G256" s="285"/>
      <c r="H256" s="285"/>
      <c r="I256" s="285"/>
      <c r="AF256" s="287"/>
    </row>
    <row r="257" spans="1:32">
      <c r="A257" s="285"/>
      <c r="B257" s="285"/>
      <c r="C257" s="285"/>
      <c r="D257" s="286"/>
      <c r="E257" s="286"/>
      <c r="F257" s="285"/>
      <c r="G257" s="285"/>
      <c r="H257" s="285"/>
      <c r="I257" s="285"/>
      <c r="AF257" s="287"/>
    </row>
    <row r="258" spans="1:32">
      <c r="A258" s="285"/>
      <c r="B258" s="285"/>
      <c r="C258" s="285"/>
      <c r="D258" s="286"/>
      <c r="E258" s="286"/>
      <c r="F258" s="285"/>
      <c r="G258" s="285"/>
      <c r="H258" s="285"/>
      <c r="I258" s="285"/>
      <c r="AF258" s="287"/>
    </row>
    <row r="259" spans="1:32">
      <c r="A259" s="285"/>
      <c r="B259" s="285"/>
      <c r="C259" s="285"/>
      <c r="D259" s="286"/>
      <c r="E259" s="286"/>
      <c r="F259" s="285"/>
      <c r="G259" s="285"/>
      <c r="H259" s="285"/>
      <c r="I259" s="285"/>
      <c r="AF259" s="287"/>
    </row>
    <row r="260" spans="1:32">
      <c r="A260" s="285"/>
      <c r="B260" s="285"/>
      <c r="C260" s="285"/>
      <c r="D260" s="286"/>
      <c r="E260" s="286"/>
      <c r="F260" s="285"/>
      <c r="G260" s="285"/>
      <c r="H260" s="285"/>
      <c r="I260" s="285"/>
      <c r="AF260" s="287"/>
    </row>
    <row r="261" spans="1:32">
      <c r="A261" s="285"/>
      <c r="B261" s="285"/>
      <c r="C261" s="285"/>
      <c r="D261" s="286"/>
      <c r="E261" s="286"/>
      <c r="F261" s="285"/>
      <c r="G261" s="285"/>
      <c r="H261" s="285"/>
      <c r="I261" s="285"/>
      <c r="AF261" s="287"/>
    </row>
    <row r="262" spans="1:32">
      <c r="A262" s="285"/>
      <c r="B262" s="285"/>
      <c r="C262" s="285"/>
      <c r="D262" s="286"/>
      <c r="E262" s="286"/>
      <c r="F262" s="285"/>
      <c r="G262" s="285"/>
      <c r="H262" s="285"/>
      <c r="I262" s="285"/>
      <c r="AF262" s="287"/>
    </row>
    <row r="263" spans="1:32">
      <c r="A263" s="285"/>
      <c r="B263" s="285"/>
      <c r="C263" s="285"/>
      <c r="D263" s="286"/>
      <c r="E263" s="286"/>
      <c r="F263" s="285"/>
      <c r="G263" s="285"/>
      <c r="H263" s="285"/>
      <c r="I263" s="285"/>
      <c r="AF263" s="287"/>
    </row>
    <row r="264" spans="1:32">
      <c r="A264" s="285"/>
      <c r="B264" s="285"/>
      <c r="C264" s="285"/>
      <c r="D264" s="286"/>
      <c r="E264" s="286"/>
      <c r="F264" s="285"/>
      <c r="G264" s="285"/>
      <c r="H264" s="285"/>
      <c r="I264" s="285"/>
      <c r="AF264" s="287"/>
    </row>
    <row r="265" spans="1:32">
      <c r="A265" s="285"/>
      <c r="B265" s="285"/>
      <c r="C265" s="285"/>
      <c r="D265" s="286"/>
      <c r="E265" s="286"/>
      <c r="F265" s="285"/>
      <c r="G265" s="285"/>
      <c r="H265" s="285"/>
      <c r="I265" s="285"/>
      <c r="AF265" s="287"/>
    </row>
    <row r="266" spans="1:32">
      <c r="A266" s="285"/>
      <c r="B266" s="285"/>
      <c r="C266" s="285"/>
      <c r="D266" s="286"/>
      <c r="E266" s="286"/>
      <c r="F266" s="285"/>
      <c r="G266" s="285"/>
      <c r="H266" s="285"/>
      <c r="I266" s="285"/>
      <c r="AF266" s="287"/>
    </row>
    <row r="267" spans="1:32">
      <c r="A267" s="285"/>
      <c r="B267" s="285"/>
      <c r="C267" s="285"/>
      <c r="D267" s="286"/>
      <c r="E267" s="286"/>
      <c r="F267" s="285"/>
      <c r="G267" s="285"/>
      <c r="H267" s="285"/>
      <c r="I267" s="285"/>
      <c r="AF267" s="287"/>
    </row>
    <row r="268" spans="1:32">
      <c r="A268" s="285"/>
      <c r="B268" s="285"/>
      <c r="C268" s="285"/>
      <c r="D268" s="286"/>
      <c r="E268" s="286"/>
      <c r="F268" s="285"/>
      <c r="G268" s="285"/>
      <c r="H268" s="285"/>
      <c r="I268" s="285"/>
      <c r="AF268" s="287"/>
    </row>
    <row r="269" spans="1:32">
      <c r="A269" s="285"/>
      <c r="B269" s="285"/>
      <c r="C269" s="285"/>
      <c r="D269" s="286"/>
      <c r="E269" s="286"/>
      <c r="F269" s="285"/>
      <c r="G269" s="285"/>
      <c r="H269" s="285"/>
      <c r="I269" s="285"/>
      <c r="AF269" s="287"/>
    </row>
    <row r="270" spans="1:32">
      <c r="A270" s="285"/>
      <c r="B270" s="285"/>
      <c r="C270" s="285"/>
      <c r="D270" s="286"/>
      <c r="E270" s="286"/>
      <c r="F270" s="285"/>
      <c r="G270" s="285"/>
      <c r="H270" s="285"/>
      <c r="I270" s="285"/>
      <c r="AF270" s="287"/>
    </row>
    <row r="271" spans="1:32">
      <c r="A271" s="285"/>
      <c r="B271" s="285"/>
      <c r="C271" s="285"/>
      <c r="D271" s="286"/>
      <c r="E271" s="286"/>
      <c r="F271" s="285"/>
      <c r="G271" s="285"/>
      <c r="H271" s="285"/>
      <c r="I271" s="285"/>
      <c r="AF271" s="287"/>
    </row>
    <row r="272" spans="1:32">
      <c r="A272" s="285"/>
      <c r="B272" s="285"/>
      <c r="C272" s="285"/>
      <c r="D272" s="286"/>
      <c r="E272" s="286"/>
      <c r="F272" s="285"/>
      <c r="G272" s="285"/>
      <c r="H272" s="285"/>
      <c r="I272" s="285"/>
      <c r="AF272" s="287"/>
    </row>
    <row r="273" spans="1:32">
      <c r="A273" s="285"/>
      <c r="B273" s="285"/>
      <c r="C273" s="285"/>
      <c r="D273" s="286"/>
      <c r="E273" s="286"/>
      <c r="F273" s="285"/>
      <c r="G273" s="285"/>
      <c r="H273" s="285"/>
      <c r="I273" s="285"/>
      <c r="AF273" s="287"/>
    </row>
    <row r="274" spans="1:32">
      <c r="A274" s="285"/>
      <c r="B274" s="285"/>
      <c r="C274" s="285"/>
      <c r="D274" s="286"/>
      <c r="E274" s="286"/>
      <c r="F274" s="285"/>
      <c r="G274" s="285"/>
      <c r="H274" s="285"/>
      <c r="I274" s="285"/>
      <c r="AF274" s="287"/>
    </row>
    <row r="275" spans="1:32">
      <c r="A275" s="285"/>
      <c r="B275" s="285"/>
      <c r="C275" s="285"/>
      <c r="D275" s="286"/>
      <c r="E275" s="286"/>
      <c r="F275" s="285"/>
      <c r="G275" s="285"/>
      <c r="H275" s="285"/>
      <c r="I275" s="285"/>
      <c r="AF275" s="287"/>
    </row>
    <row r="276" spans="1:32">
      <c r="A276" s="285"/>
      <c r="B276" s="285"/>
      <c r="C276" s="285"/>
      <c r="D276" s="286"/>
      <c r="E276" s="286"/>
      <c r="F276" s="285"/>
      <c r="G276" s="285"/>
      <c r="H276" s="285"/>
      <c r="I276" s="285"/>
      <c r="AF276" s="287"/>
    </row>
    <row r="277" spans="1:32">
      <c r="A277" s="285"/>
      <c r="B277" s="285"/>
      <c r="C277" s="285"/>
      <c r="D277" s="286"/>
      <c r="E277" s="286"/>
      <c r="F277" s="285"/>
      <c r="G277" s="285"/>
      <c r="H277" s="285"/>
      <c r="I277" s="285"/>
      <c r="AF277" s="287"/>
    </row>
    <row r="278" spans="1:32">
      <c r="A278" s="285"/>
      <c r="B278" s="285"/>
      <c r="C278" s="285"/>
      <c r="D278" s="286"/>
      <c r="E278" s="286"/>
      <c r="F278" s="285"/>
      <c r="G278" s="285"/>
      <c r="H278" s="285"/>
      <c r="I278" s="285"/>
      <c r="AF278" s="287"/>
    </row>
    <row r="279" spans="1:32">
      <c r="A279" s="285"/>
      <c r="B279" s="285"/>
      <c r="C279" s="285"/>
      <c r="D279" s="286"/>
      <c r="E279" s="286"/>
      <c r="F279" s="285"/>
      <c r="G279" s="285"/>
      <c r="H279" s="285"/>
      <c r="I279" s="285"/>
      <c r="AF279" s="287"/>
    </row>
    <row r="280" spans="1:32">
      <c r="A280" s="285"/>
      <c r="B280" s="285"/>
      <c r="C280" s="285"/>
      <c r="D280" s="286"/>
      <c r="E280" s="286"/>
      <c r="F280" s="285"/>
      <c r="G280" s="285"/>
      <c r="H280" s="285"/>
      <c r="I280" s="285"/>
      <c r="AF280" s="287"/>
    </row>
    <row r="281" spans="1:32">
      <c r="A281" s="285"/>
      <c r="B281" s="285"/>
      <c r="C281" s="285"/>
      <c r="D281" s="286"/>
      <c r="E281" s="286"/>
      <c r="F281" s="285"/>
      <c r="G281" s="285"/>
      <c r="H281" s="285"/>
      <c r="I281" s="285"/>
      <c r="AF281" s="287"/>
    </row>
    <row r="282" spans="1:32">
      <c r="A282" s="285"/>
      <c r="B282" s="285"/>
      <c r="C282" s="285"/>
      <c r="D282" s="286"/>
      <c r="E282" s="286"/>
      <c r="F282" s="285"/>
      <c r="G282" s="285"/>
      <c r="H282" s="285"/>
      <c r="I282" s="285"/>
      <c r="AF282" s="287"/>
    </row>
    <row r="283" spans="1:32">
      <c r="A283" s="285"/>
      <c r="B283" s="285"/>
      <c r="C283" s="285"/>
      <c r="D283" s="286"/>
      <c r="E283" s="286"/>
      <c r="F283" s="285"/>
      <c r="G283" s="285"/>
      <c r="H283" s="285"/>
      <c r="I283" s="285"/>
      <c r="AF283" s="287"/>
    </row>
    <row r="284" spans="1:32">
      <c r="A284" s="285"/>
      <c r="B284" s="285"/>
      <c r="C284" s="285"/>
      <c r="D284" s="286"/>
      <c r="E284" s="286"/>
      <c r="F284" s="285"/>
      <c r="G284" s="285"/>
      <c r="H284" s="285"/>
      <c r="I284" s="285"/>
      <c r="AF284" s="287"/>
    </row>
    <row r="285" spans="1:32">
      <c r="A285" s="285"/>
      <c r="B285" s="285"/>
      <c r="C285" s="285"/>
      <c r="D285" s="286"/>
      <c r="E285" s="286"/>
      <c r="F285" s="285"/>
      <c r="G285" s="285"/>
      <c r="H285" s="285"/>
      <c r="I285" s="285"/>
      <c r="AF285" s="287"/>
    </row>
    <row r="286" spans="1:32">
      <c r="A286" s="285"/>
      <c r="B286" s="285"/>
      <c r="C286" s="285"/>
      <c r="D286" s="286"/>
      <c r="E286" s="286"/>
      <c r="F286" s="285"/>
      <c r="G286" s="285"/>
      <c r="H286" s="285"/>
      <c r="I286" s="285"/>
      <c r="AF286" s="287"/>
    </row>
    <row r="287" spans="1:32">
      <c r="A287" s="285"/>
      <c r="B287" s="285"/>
      <c r="C287" s="285"/>
      <c r="D287" s="286"/>
      <c r="E287" s="286"/>
      <c r="F287" s="285"/>
      <c r="G287" s="285"/>
      <c r="H287" s="285"/>
      <c r="I287" s="285"/>
      <c r="AF287" s="287"/>
    </row>
    <row r="288" spans="1:32">
      <c r="A288" s="285"/>
      <c r="B288" s="285"/>
      <c r="C288" s="285"/>
      <c r="D288" s="286"/>
      <c r="E288" s="286"/>
      <c r="F288" s="285"/>
      <c r="G288" s="285"/>
      <c r="H288" s="285"/>
      <c r="I288" s="285"/>
      <c r="AF288" s="287"/>
    </row>
    <row r="289" spans="1:32">
      <c r="A289" s="285"/>
      <c r="B289" s="285"/>
      <c r="C289" s="285"/>
      <c r="D289" s="286"/>
      <c r="E289" s="286"/>
      <c r="F289" s="285"/>
      <c r="G289" s="285"/>
      <c r="H289" s="285"/>
      <c r="I289" s="285"/>
      <c r="AF289" s="287"/>
    </row>
    <row r="290" spans="1:32">
      <c r="A290" s="285"/>
      <c r="B290" s="285"/>
      <c r="C290" s="285"/>
      <c r="D290" s="286"/>
      <c r="E290" s="286"/>
      <c r="F290" s="285"/>
      <c r="G290" s="285"/>
      <c r="H290" s="285"/>
      <c r="I290" s="285"/>
      <c r="AF290" s="287"/>
    </row>
    <row r="291" spans="1:32">
      <c r="A291" s="285"/>
      <c r="B291" s="285"/>
      <c r="C291" s="285"/>
      <c r="D291" s="286"/>
      <c r="E291" s="286"/>
      <c r="F291" s="285"/>
      <c r="G291" s="285"/>
      <c r="H291" s="285"/>
      <c r="I291" s="285"/>
      <c r="AF291" s="287"/>
    </row>
    <row r="292" spans="1:32">
      <c r="A292" s="285"/>
      <c r="B292" s="285"/>
      <c r="C292" s="285"/>
      <c r="D292" s="286"/>
      <c r="E292" s="286"/>
      <c r="F292" s="285"/>
      <c r="G292" s="285"/>
      <c r="H292" s="285"/>
      <c r="I292" s="285"/>
      <c r="AF292" s="287"/>
    </row>
    <row r="293" spans="1:32">
      <c r="A293" s="285"/>
      <c r="B293" s="285"/>
      <c r="C293" s="285"/>
      <c r="D293" s="286"/>
      <c r="E293" s="286"/>
      <c r="F293" s="285"/>
      <c r="G293" s="285"/>
      <c r="H293" s="285"/>
      <c r="I293" s="285"/>
      <c r="AF293" s="287"/>
    </row>
    <row r="294" spans="1:32">
      <c r="A294" s="285"/>
      <c r="B294" s="285"/>
      <c r="C294" s="285"/>
      <c r="D294" s="286"/>
      <c r="E294" s="286"/>
      <c r="F294" s="285"/>
      <c r="G294" s="285"/>
      <c r="H294" s="285"/>
      <c r="I294" s="285"/>
      <c r="AF294" s="287"/>
    </row>
    <row r="295" spans="1:32">
      <c r="A295" s="285"/>
      <c r="B295" s="285"/>
      <c r="C295" s="285"/>
      <c r="D295" s="286"/>
      <c r="E295" s="286"/>
      <c r="F295" s="285"/>
      <c r="G295" s="285"/>
      <c r="H295" s="285"/>
      <c r="I295" s="285"/>
      <c r="AF295" s="287"/>
    </row>
    <row r="296" spans="1:32">
      <c r="A296" s="285"/>
      <c r="B296" s="285"/>
      <c r="C296" s="285"/>
      <c r="D296" s="286"/>
      <c r="E296" s="286"/>
      <c r="F296" s="285"/>
      <c r="G296" s="285"/>
      <c r="H296" s="285"/>
      <c r="I296" s="285"/>
      <c r="AF296" s="287"/>
    </row>
    <row r="297" spans="1:32">
      <c r="A297" s="285"/>
      <c r="B297" s="285"/>
      <c r="C297" s="285"/>
      <c r="D297" s="286"/>
      <c r="E297" s="286"/>
      <c r="F297" s="285"/>
      <c r="G297" s="285"/>
      <c r="H297" s="285"/>
      <c r="I297" s="285"/>
      <c r="AF297" s="287"/>
    </row>
    <row r="298" spans="1:32">
      <c r="A298" s="285"/>
      <c r="B298" s="285"/>
      <c r="C298" s="285"/>
      <c r="D298" s="286"/>
      <c r="E298" s="286"/>
      <c r="F298" s="285"/>
      <c r="G298" s="285"/>
      <c r="H298" s="285"/>
      <c r="I298" s="285"/>
      <c r="AF298" s="287"/>
    </row>
    <row r="299" spans="1:32">
      <c r="A299" s="285"/>
      <c r="B299" s="285"/>
      <c r="C299" s="285"/>
      <c r="D299" s="286"/>
      <c r="E299" s="286"/>
      <c r="F299" s="285"/>
      <c r="G299" s="285"/>
      <c r="H299" s="285"/>
      <c r="I299" s="285"/>
      <c r="AF299" s="287"/>
    </row>
    <row r="300" spans="1:32">
      <c r="A300" s="285"/>
      <c r="B300" s="285"/>
      <c r="C300" s="285"/>
      <c r="D300" s="286"/>
      <c r="E300" s="286"/>
      <c r="F300" s="285"/>
      <c r="G300" s="285"/>
      <c r="H300" s="285"/>
      <c r="I300" s="285"/>
      <c r="AF300" s="287"/>
    </row>
    <row r="301" spans="1:32">
      <c r="A301" s="285"/>
      <c r="B301" s="285"/>
      <c r="C301" s="285"/>
      <c r="D301" s="286"/>
      <c r="E301" s="286"/>
      <c r="F301" s="285"/>
      <c r="G301" s="285"/>
      <c r="H301" s="285"/>
      <c r="I301" s="285"/>
      <c r="AF301" s="287"/>
    </row>
    <row r="302" spans="1:32">
      <c r="A302" s="285"/>
      <c r="B302" s="285"/>
      <c r="C302" s="285"/>
      <c r="D302" s="286"/>
      <c r="E302" s="286"/>
      <c r="F302" s="285"/>
      <c r="G302" s="285"/>
      <c r="H302" s="285"/>
      <c r="I302" s="285"/>
      <c r="AF302" s="287"/>
    </row>
    <row r="303" spans="1:32">
      <c r="A303" s="285"/>
      <c r="B303" s="285"/>
      <c r="C303" s="285"/>
      <c r="D303" s="286"/>
      <c r="E303" s="286"/>
      <c r="F303" s="285"/>
      <c r="G303" s="285"/>
      <c r="H303" s="285"/>
      <c r="I303" s="285"/>
      <c r="AF303" s="287"/>
    </row>
    <row r="304" spans="1:32">
      <c r="A304" s="285"/>
      <c r="B304" s="285"/>
      <c r="C304" s="285"/>
      <c r="D304" s="286"/>
      <c r="E304" s="286"/>
      <c r="F304" s="285"/>
      <c r="G304" s="285"/>
      <c r="H304" s="285"/>
      <c r="I304" s="285"/>
      <c r="AF304" s="287"/>
    </row>
    <row r="305" spans="1:32">
      <c r="A305" s="285"/>
      <c r="B305" s="285"/>
      <c r="C305" s="285"/>
      <c r="D305" s="286"/>
      <c r="E305" s="286"/>
      <c r="F305" s="285"/>
      <c r="G305" s="285"/>
      <c r="H305" s="285"/>
      <c r="I305" s="285"/>
      <c r="AF305" s="287"/>
    </row>
    <row r="306" spans="1:32">
      <c r="A306" s="285"/>
      <c r="B306" s="285"/>
      <c r="C306" s="285"/>
      <c r="D306" s="286"/>
      <c r="E306" s="286"/>
      <c r="F306" s="285"/>
      <c r="G306" s="285"/>
      <c r="H306" s="285"/>
      <c r="I306" s="285"/>
      <c r="AF306" s="287"/>
    </row>
    <row r="307" spans="1:32">
      <c r="A307" s="285"/>
      <c r="B307" s="285"/>
      <c r="C307" s="285"/>
      <c r="D307" s="286"/>
      <c r="E307" s="286"/>
      <c r="F307" s="285"/>
      <c r="G307" s="285"/>
      <c r="H307" s="285"/>
      <c r="I307" s="285"/>
      <c r="AF307" s="287"/>
    </row>
    <row r="308" spans="1:32">
      <c r="A308" s="285"/>
      <c r="B308" s="285"/>
      <c r="C308" s="285"/>
      <c r="D308" s="286"/>
      <c r="E308" s="286"/>
      <c r="F308" s="285"/>
      <c r="G308" s="285"/>
      <c r="H308" s="285"/>
      <c r="I308" s="285"/>
      <c r="AF308" s="287"/>
    </row>
    <row r="309" spans="1:32">
      <c r="A309" s="285"/>
      <c r="B309" s="285"/>
      <c r="C309" s="285"/>
      <c r="D309" s="286"/>
      <c r="E309" s="286"/>
      <c r="F309" s="285"/>
      <c r="G309" s="285"/>
      <c r="H309" s="285"/>
      <c r="I309" s="285"/>
      <c r="AF309" s="287"/>
    </row>
    <row r="310" spans="1:32">
      <c r="A310" s="285"/>
      <c r="B310" s="285"/>
      <c r="C310" s="285"/>
      <c r="D310" s="286"/>
      <c r="E310" s="286"/>
      <c r="F310" s="285"/>
      <c r="G310" s="285"/>
      <c r="H310" s="285"/>
      <c r="I310" s="285"/>
      <c r="AF310" s="287"/>
    </row>
    <row r="311" spans="1:32">
      <c r="A311" s="285"/>
      <c r="B311" s="285"/>
      <c r="C311" s="285"/>
      <c r="D311" s="286"/>
      <c r="E311" s="286"/>
      <c r="F311" s="285"/>
      <c r="G311" s="285"/>
      <c r="H311" s="285"/>
      <c r="I311" s="285"/>
      <c r="AF311" s="287"/>
    </row>
    <row r="312" spans="1:32">
      <c r="A312" s="285"/>
      <c r="B312" s="285"/>
      <c r="C312" s="285"/>
      <c r="D312" s="286"/>
      <c r="E312" s="286"/>
      <c r="F312" s="285"/>
      <c r="G312" s="285"/>
      <c r="H312" s="285"/>
      <c r="I312" s="285"/>
      <c r="AF312" s="287"/>
    </row>
    <row r="313" spans="1:32">
      <c r="A313" s="285"/>
      <c r="B313" s="285"/>
      <c r="C313" s="285"/>
      <c r="D313" s="286"/>
      <c r="E313" s="286"/>
      <c r="F313" s="285"/>
      <c r="G313" s="285"/>
      <c r="H313" s="285"/>
      <c r="I313" s="285"/>
      <c r="AF313" s="287"/>
    </row>
    <row r="314" spans="1:32">
      <c r="A314" s="285"/>
      <c r="B314" s="285"/>
      <c r="C314" s="285"/>
      <c r="D314" s="286"/>
      <c r="E314" s="286"/>
      <c r="F314" s="285"/>
      <c r="G314" s="285"/>
      <c r="H314" s="285"/>
      <c r="I314" s="285"/>
      <c r="AF314" s="287"/>
    </row>
    <row r="315" spans="1:32">
      <c r="A315" s="285"/>
      <c r="B315" s="285"/>
      <c r="C315" s="285"/>
      <c r="D315" s="286"/>
      <c r="E315" s="286"/>
      <c r="F315" s="285"/>
      <c r="G315" s="285"/>
      <c r="H315" s="285"/>
      <c r="I315" s="285"/>
      <c r="AF315" s="287"/>
    </row>
    <row r="316" spans="1:32">
      <c r="A316" s="285"/>
      <c r="B316" s="285"/>
      <c r="C316" s="285"/>
      <c r="D316" s="286"/>
      <c r="E316" s="286"/>
      <c r="F316" s="285"/>
      <c r="G316" s="285"/>
      <c r="H316" s="285"/>
      <c r="I316" s="285"/>
      <c r="AF316" s="287"/>
    </row>
    <row r="317" spans="1:32">
      <c r="A317" s="285"/>
      <c r="B317" s="285"/>
      <c r="C317" s="285"/>
      <c r="D317" s="286"/>
      <c r="E317" s="286"/>
      <c r="F317" s="285"/>
      <c r="G317" s="285"/>
      <c r="H317" s="285"/>
      <c r="I317" s="285"/>
      <c r="AF317" s="287"/>
    </row>
    <row r="318" spans="1:32">
      <c r="A318" s="285"/>
      <c r="B318" s="285"/>
      <c r="C318" s="285"/>
      <c r="D318" s="286"/>
      <c r="E318" s="286"/>
      <c r="F318" s="285"/>
      <c r="G318" s="285"/>
      <c r="H318" s="285"/>
      <c r="I318" s="285"/>
      <c r="AF318" s="287"/>
    </row>
    <row r="319" spans="1:32">
      <c r="A319" s="285"/>
      <c r="B319" s="285"/>
      <c r="C319" s="285"/>
      <c r="D319" s="286"/>
      <c r="E319" s="286"/>
      <c r="F319" s="285"/>
      <c r="G319" s="285"/>
      <c r="H319" s="285"/>
      <c r="I319" s="285"/>
      <c r="AF319" s="287"/>
    </row>
    <row r="320" spans="1:32">
      <c r="A320" s="285"/>
      <c r="B320" s="285"/>
      <c r="C320" s="285"/>
      <c r="D320" s="286"/>
      <c r="E320" s="286"/>
      <c r="F320" s="285"/>
      <c r="G320" s="285"/>
      <c r="H320" s="285"/>
      <c r="I320" s="285"/>
      <c r="AF320" s="287"/>
    </row>
    <row r="321" spans="1:32">
      <c r="A321" s="285"/>
      <c r="B321" s="285"/>
      <c r="C321" s="285"/>
      <c r="D321" s="286"/>
      <c r="E321" s="286"/>
      <c r="F321" s="285"/>
      <c r="G321" s="285"/>
      <c r="H321" s="285"/>
      <c r="I321" s="285"/>
      <c r="AF321" s="287"/>
    </row>
    <row r="322" spans="1:32">
      <c r="A322" s="285"/>
      <c r="B322" s="285"/>
      <c r="C322" s="285"/>
      <c r="D322" s="286"/>
      <c r="E322" s="286"/>
      <c r="F322" s="285"/>
      <c r="G322" s="285"/>
      <c r="H322" s="285"/>
      <c r="I322" s="285"/>
      <c r="AF322" s="287"/>
    </row>
    <row r="323" spans="1:32">
      <c r="A323" s="285"/>
      <c r="B323" s="285"/>
      <c r="C323" s="285"/>
      <c r="D323" s="286"/>
      <c r="E323" s="286"/>
      <c r="F323" s="285"/>
      <c r="G323" s="285"/>
      <c r="H323" s="285"/>
      <c r="I323" s="285"/>
      <c r="AF323" s="287"/>
    </row>
    <row r="324" spans="1:32">
      <c r="A324" s="285"/>
      <c r="B324" s="285"/>
      <c r="C324" s="285"/>
      <c r="D324" s="286"/>
      <c r="E324" s="286"/>
      <c r="F324" s="285"/>
      <c r="G324" s="285"/>
      <c r="H324" s="285"/>
      <c r="I324" s="285"/>
      <c r="AF324" s="287"/>
    </row>
    <row r="325" spans="1:32">
      <c r="A325" s="285"/>
      <c r="B325" s="285"/>
      <c r="C325" s="285"/>
      <c r="D325" s="286"/>
      <c r="E325" s="286"/>
      <c r="F325" s="285"/>
      <c r="G325" s="285"/>
      <c r="H325" s="285"/>
      <c r="I325" s="285"/>
      <c r="AF325" s="287"/>
    </row>
    <row r="326" spans="1:32">
      <c r="A326" s="285"/>
      <c r="B326" s="285"/>
      <c r="C326" s="285"/>
      <c r="D326" s="286"/>
      <c r="E326" s="286"/>
      <c r="F326" s="285"/>
      <c r="G326" s="285"/>
      <c r="H326" s="285"/>
      <c r="I326" s="285"/>
      <c r="AF326" s="287"/>
    </row>
    <row r="327" spans="1:32">
      <c r="A327" s="285"/>
      <c r="B327" s="285"/>
      <c r="C327" s="285"/>
      <c r="D327" s="286"/>
      <c r="E327" s="286"/>
      <c r="F327" s="285"/>
      <c r="G327" s="285"/>
      <c r="H327" s="285"/>
      <c r="I327" s="285"/>
      <c r="AF327" s="287"/>
    </row>
    <row r="328" spans="1:32">
      <c r="A328" s="285"/>
      <c r="B328" s="285"/>
      <c r="C328" s="285"/>
      <c r="D328" s="286"/>
      <c r="E328" s="286"/>
      <c r="F328" s="285"/>
      <c r="G328" s="285"/>
      <c r="H328" s="285"/>
      <c r="I328" s="285"/>
      <c r="AF328" s="287"/>
    </row>
    <row r="329" spans="1:32">
      <c r="A329" s="285"/>
      <c r="B329" s="285"/>
      <c r="C329" s="285"/>
      <c r="D329" s="286"/>
      <c r="E329" s="286"/>
      <c r="F329" s="285"/>
      <c r="G329" s="285"/>
      <c r="H329" s="285"/>
      <c r="I329" s="285"/>
      <c r="AF329" s="287"/>
    </row>
    <row r="330" spans="1:32">
      <c r="A330" s="285"/>
      <c r="B330" s="285"/>
      <c r="C330" s="285"/>
      <c r="D330" s="286"/>
      <c r="E330" s="286"/>
      <c r="F330" s="285"/>
      <c r="G330" s="285"/>
      <c r="H330" s="285"/>
      <c r="I330" s="285"/>
      <c r="AF330" s="287"/>
    </row>
    <row r="331" spans="1:32">
      <c r="A331" s="285"/>
      <c r="B331" s="285"/>
      <c r="C331" s="285"/>
      <c r="D331" s="286"/>
      <c r="E331" s="286"/>
      <c r="F331" s="285"/>
      <c r="G331" s="285"/>
      <c r="H331" s="285"/>
      <c r="I331" s="285"/>
      <c r="AF331" s="287"/>
    </row>
    <row r="332" spans="1:32">
      <c r="A332" s="285"/>
      <c r="B332" s="285"/>
      <c r="C332" s="285"/>
      <c r="D332" s="286"/>
      <c r="E332" s="286"/>
      <c r="F332" s="285"/>
      <c r="G332" s="285"/>
      <c r="H332" s="285"/>
      <c r="I332" s="285"/>
      <c r="AF332" s="287"/>
    </row>
    <row r="333" spans="1:32">
      <c r="A333" s="285"/>
      <c r="B333" s="285"/>
      <c r="C333" s="285"/>
      <c r="D333" s="286"/>
      <c r="E333" s="286"/>
      <c r="F333" s="285"/>
      <c r="G333" s="285"/>
      <c r="H333" s="285"/>
      <c r="I333" s="285"/>
      <c r="AF333" s="287"/>
    </row>
    <row r="334" spans="1:32">
      <c r="A334" s="285"/>
      <c r="B334" s="285"/>
      <c r="C334" s="285"/>
      <c r="D334" s="286"/>
      <c r="E334" s="286"/>
      <c r="F334" s="285"/>
      <c r="G334" s="285"/>
      <c r="H334" s="285"/>
      <c r="I334" s="285"/>
      <c r="AF334" s="287"/>
    </row>
    <row r="335" spans="1:32">
      <c r="A335" s="285"/>
      <c r="B335" s="285"/>
      <c r="C335" s="285"/>
      <c r="D335" s="286"/>
      <c r="E335" s="286"/>
      <c r="F335" s="285"/>
      <c r="G335" s="285"/>
      <c r="H335" s="285"/>
      <c r="I335" s="285"/>
      <c r="AF335" s="287"/>
    </row>
    <row r="336" spans="1:32">
      <c r="A336" s="285"/>
      <c r="B336" s="285"/>
      <c r="C336" s="285"/>
      <c r="D336" s="286"/>
      <c r="E336" s="286"/>
      <c r="F336" s="285"/>
      <c r="G336" s="285"/>
      <c r="H336" s="285"/>
      <c r="I336" s="285"/>
      <c r="AF336" s="287"/>
    </row>
    <row r="337" spans="1:32">
      <c r="A337" s="285"/>
      <c r="B337" s="285"/>
      <c r="C337" s="285"/>
      <c r="D337" s="286"/>
      <c r="E337" s="286"/>
      <c r="F337" s="285"/>
      <c r="G337" s="285"/>
      <c r="H337" s="285"/>
      <c r="I337" s="285"/>
      <c r="AF337" s="287"/>
    </row>
    <row r="338" spans="1:32">
      <c r="A338" s="285"/>
      <c r="B338" s="285"/>
      <c r="C338" s="285"/>
      <c r="D338" s="286"/>
      <c r="E338" s="286"/>
      <c r="F338" s="285"/>
      <c r="G338" s="285"/>
      <c r="H338" s="285"/>
      <c r="I338" s="285"/>
      <c r="AF338" s="287"/>
    </row>
    <row r="339" spans="1:32">
      <c r="A339" s="285"/>
      <c r="B339" s="285"/>
      <c r="C339" s="285"/>
      <c r="D339" s="286"/>
      <c r="E339" s="286"/>
      <c r="F339" s="285"/>
      <c r="G339" s="285"/>
      <c r="H339" s="285"/>
      <c r="I339" s="285"/>
      <c r="AF339" s="287"/>
    </row>
    <row r="340" spans="1:32">
      <c r="A340" s="285"/>
      <c r="B340" s="285"/>
      <c r="C340" s="285"/>
      <c r="D340" s="286"/>
      <c r="E340" s="286"/>
      <c r="F340" s="285"/>
      <c r="G340" s="285"/>
      <c r="H340" s="285"/>
      <c r="I340" s="285"/>
      <c r="AF340" s="287"/>
    </row>
    <row r="341" spans="1:32">
      <c r="A341" s="285"/>
      <c r="B341" s="285"/>
      <c r="C341" s="285"/>
      <c r="D341" s="286"/>
      <c r="E341" s="286"/>
      <c r="F341" s="285"/>
      <c r="G341" s="285"/>
      <c r="H341" s="285"/>
      <c r="I341" s="285"/>
      <c r="AF341" s="287"/>
    </row>
    <row r="342" spans="1:32">
      <c r="A342" s="285"/>
      <c r="B342" s="285"/>
      <c r="C342" s="285"/>
      <c r="D342" s="286"/>
      <c r="E342" s="286"/>
      <c r="F342" s="285"/>
      <c r="G342" s="285"/>
      <c r="H342" s="285"/>
      <c r="I342" s="285"/>
      <c r="AF342" s="287"/>
    </row>
    <row r="343" spans="1:32">
      <c r="A343" s="285"/>
      <c r="B343" s="285"/>
      <c r="C343" s="285"/>
      <c r="D343" s="286"/>
      <c r="E343" s="286"/>
      <c r="F343" s="285"/>
      <c r="G343" s="285"/>
      <c r="H343" s="285"/>
      <c r="I343" s="285"/>
      <c r="AF343" s="287"/>
    </row>
    <row r="344" spans="1:32">
      <c r="A344" s="285"/>
      <c r="B344" s="285"/>
      <c r="C344" s="285"/>
      <c r="D344" s="286"/>
      <c r="E344" s="286"/>
      <c r="F344" s="285"/>
      <c r="G344" s="285"/>
      <c r="H344" s="285"/>
      <c r="I344" s="285"/>
      <c r="AF344" s="287"/>
    </row>
    <row r="345" spans="1:32">
      <c r="A345" s="285"/>
      <c r="B345" s="285"/>
      <c r="C345" s="285"/>
      <c r="D345" s="286"/>
      <c r="E345" s="286"/>
      <c r="F345" s="285"/>
      <c r="G345" s="285"/>
      <c r="H345" s="285"/>
      <c r="I345" s="285"/>
      <c r="AF345" s="287"/>
    </row>
    <row r="346" spans="1:32">
      <c r="A346" s="285"/>
      <c r="B346" s="285"/>
      <c r="C346" s="285"/>
      <c r="D346" s="286"/>
      <c r="E346" s="286"/>
      <c r="F346" s="285"/>
      <c r="G346" s="285"/>
      <c r="H346" s="285"/>
      <c r="I346" s="285"/>
      <c r="AF346" s="287"/>
    </row>
    <row r="347" spans="1:32">
      <c r="A347" s="285"/>
      <c r="B347" s="285"/>
      <c r="C347" s="285"/>
      <c r="D347" s="286"/>
      <c r="E347" s="286"/>
      <c r="F347" s="285"/>
      <c r="G347" s="285"/>
      <c r="H347" s="285"/>
      <c r="I347" s="285"/>
      <c r="AF347" s="287"/>
    </row>
    <row r="348" spans="1:32">
      <c r="A348" s="285"/>
      <c r="B348" s="285"/>
      <c r="C348" s="285"/>
      <c r="D348" s="286"/>
      <c r="E348" s="286"/>
      <c r="F348" s="285"/>
      <c r="G348" s="285"/>
      <c r="H348" s="285"/>
      <c r="I348" s="285"/>
      <c r="AF348" s="287"/>
    </row>
    <row r="349" spans="1:32">
      <c r="A349" s="285"/>
      <c r="B349" s="285"/>
      <c r="C349" s="285"/>
      <c r="D349" s="286"/>
      <c r="E349" s="286"/>
      <c r="F349" s="285"/>
      <c r="G349" s="285"/>
      <c r="H349" s="285"/>
      <c r="I349" s="285"/>
      <c r="AF349" s="287"/>
    </row>
    <row r="350" spans="1:32">
      <c r="A350" s="285"/>
      <c r="B350" s="285"/>
      <c r="C350" s="285"/>
      <c r="D350" s="286"/>
      <c r="E350" s="286"/>
      <c r="F350" s="285"/>
      <c r="G350" s="285"/>
      <c r="H350" s="285"/>
      <c r="I350" s="285"/>
      <c r="AF350" s="287"/>
    </row>
    <row r="351" spans="1:32">
      <c r="A351" s="285"/>
      <c r="B351" s="285"/>
      <c r="C351" s="285"/>
      <c r="D351" s="286"/>
      <c r="E351" s="286"/>
      <c r="F351" s="285"/>
      <c r="G351" s="285"/>
      <c r="H351" s="285"/>
      <c r="I351" s="285"/>
      <c r="AF351" s="287"/>
    </row>
    <row r="352" spans="1:32">
      <c r="A352" s="285"/>
      <c r="B352" s="285"/>
      <c r="C352" s="285"/>
      <c r="D352" s="286"/>
      <c r="E352" s="286"/>
      <c r="F352" s="285"/>
      <c r="G352" s="285"/>
      <c r="H352" s="285"/>
      <c r="I352" s="285"/>
      <c r="AF352" s="287"/>
    </row>
    <row r="353" spans="1:32">
      <c r="A353" s="285"/>
      <c r="B353" s="285"/>
      <c r="C353" s="285"/>
      <c r="D353" s="286"/>
      <c r="E353" s="286"/>
      <c r="F353" s="285"/>
      <c r="G353" s="285"/>
      <c r="H353" s="285"/>
      <c r="I353" s="285"/>
      <c r="AF353" s="287"/>
    </row>
    <row r="354" spans="1:32">
      <c r="AF354" s="287"/>
    </row>
    <row r="355" spans="1:32">
      <c r="AF355" s="287"/>
    </row>
    <row r="356" spans="1:32">
      <c r="AF356" s="287"/>
    </row>
    <row r="357" spans="1:32">
      <c r="AF357" s="287"/>
    </row>
    <row r="358" spans="1:32">
      <c r="AF358" s="287"/>
    </row>
    <row r="359" spans="1:32">
      <c r="AF359" s="287"/>
    </row>
    <row r="360" spans="1:32">
      <c r="AF360" s="287"/>
    </row>
    <row r="361" spans="1:32">
      <c r="AF361" s="287"/>
    </row>
    <row r="362" spans="1:32">
      <c r="AF362" s="287"/>
    </row>
    <row r="363" spans="1:32">
      <c r="AF363" s="287"/>
    </row>
    <row r="364" spans="1:32">
      <c r="AF364" s="287"/>
    </row>
    <row r="365" spans="1:32">
      <c r="AF365" s="287"/>
    </row>
    <row r="366" spans="1:32">
      <c r="AF366" s="287"/>
    </row>
    <row r="367" spans="1:32">
      <c r="AF367" s="287"/>
    </row>
    <row r="368" spans="1:32">
      <c r="AF368" s="287"/>
    </row>
    <row r="369" spans="32:32">
      <c r="AF369" s="287"/>
    </row>
    <row r="370" spans="32:32">
      <c r="AF370" s="287"/>
    </row>
    <row r="371" spans="32:32">
      <c r="AF371" s="287"/>
    </row>
    <row r="372" spans="32:32">
      <c r="AF372" s="287"/>
    </row>
    <row r="373" spans="32:32">
      <c r="AF373" s="287"/>
    </row>
    <row r="374" spans="32:32">
      <c r="AF374" s="287"/>
    </row>
    <row r="375" spans="32:32">
      <c r="AF375" s="287"/>
    </row>
    <row r="376" spans="32:32">
      <c r="AF376" s="287"/>
    </row>
    <row r="377" spans="32:32">
      <c r="AF377" s="287"/>
    </row>
    <row r="378" spans="32:32">
      <c r="AF378" s="287"/>
    </row>
    <row r="379" spans="32:32">
      <c r="AF379" s="287"/>
    </row>
    <row r="380" spans="32:32">
      <c r="AF380" s="287"/>
    </row>
    <row r="381" spans="32:32">
      <c r="AF381" s="287"/>
    </row>
    <row r="382" spans="32:32">
      <c r="AF382" s="287"/>
    </row>
    <row r="383" spans="32:32">
      <c r="AF383" s="287"/>
    </row>
    <row r="384" spans="32:32">
      <c r="AF384" s="287"/>
    </row>
    <row r="385" spans="32:32">
      <c r="AF385" s="287"/>
    </row>
    <row r="386" spans="32:32">
      <c r="AF386" s="287"/>
    </row>
    <row r="387" spans="32:32">
      <c r="AF387" s="287"/>
    </row>
    <row r="388" spans="32:32">
      <c r="AF388" s="287"/>
    </row>
    <row r="389" spans="32:32">
      <c r="AF389" s="287"/>
    </row>
    <row r="390" spans="32:32">
      <c r="AF390" s="287"/>
    </row>
    <row r="391" spans="32:32">
      <c r="AF391" s="287"/>
    </row>
    <row r="392" spans="32:32">
      <c r="AF392" s="287"/>
    </row>
    <row r="393" spans="32:32">
      <c r="AF393" s="287"/>
    </row>
    <row r="394" spans="32:32">
      <c r="AF394" s="287"/>
    </row>
    <row r="395" spans="32:32">
      <c r="AF395" s="287"/>
    </row>
    <row r="396" spans="32:32">
      <c r="AF396" s="287"/>
    </row>
    <row r="397" spans="32:32">
      <c r="AF397" s="287"/>
    </row>
    <row r="398" spans="32:32">
      <c r="AF398" s="287"/>
    </row>
    <row r="399" spans="32:32">
      <c r="AF399" s="287"/>
    </row>
    <row r="400" spans="32:32">
      <c r="AF400" s="287"/>
    </row>
    <row r="401" spans="32:32">
      <c r="AF401" s="287"/>
    </row>
    <row r="402" spans="32:32">
      <c r="AF402" s="287"/>
    </row>
    <row r="403" spans="32:32">
      <c r="AF403" s="28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Materials</vt:lpstr>
    </vt:vector>
  </TitlesOfParts>
  <Company>Stanford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Tsai</dc:creator>
  <cp:lastModifiedBy>Mejia-Ariza, Juan M (US 353H)</cp:lastModifiedBy>
  <dcterms:created xsi:type="dcterms:W3CDTF">2018-03-30T17:54:56Z</dcterms:created>
  <dcterms:modified xsi:type="dcterms:W3CDTF">2025-01-15T20:28:23Z</dcterms:modified>
</cp:coreProperties>
</file>