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urane/Desktop/UCI/senior year /Bootcamp/Homework/"/>
    </mc:Choice>
  </mc:AlternateContent>
  <xr:revisionPtr revIDLastSave="0" documentId="13_ncr:1_{13A8E194-BB8D-E54D-AB7A-697B58C384A8}" xr6:coauthVersionLast="47" xr6:coauthVersionMax="47" xr10:uidLastSave="{00000000-0000-0000-0000-000000000000}"/>
  <bookViews>
    <workbookView xWindow="6140" yWindow="500" windowWidth="21300" windowHeight="15280" activeTab="4" xr2:uid="{00000000-000D-0000-FFFF-FFFF00000000}"/>
  </bookViews>
  <sheets>
    <sheet name="Crowdfunding" sheetId="1" r:id="rId1"/>
    <sheet name="Sheet2" sheetId="3" r:id="rId2"/>
    <sheet name="Sheet3" sheetId="4" r:id="rId3"/>
    <sheet name="Sheet4" sheetId="5" r:id="rId4"/>
    <sheet name="Bonus" sheetId="6" r:id="rId5"/>
  </sheets>
  <calcPr calcId="191029"/>
  <pivotCaches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F3" i="6"/>
  <c r="F4" i="6"/>
  <c r="F5" i="6"/>
  <c r="F6" i="6"/>
  <c r="F7" i="6"/>
  <c r="F8" i="6"/>
  <c r="F9" i="6"/>
  <c r="F10" i="6"/>
  <c r="F11" i="6"/>
  <c r="F12" i="6"/>
  <c r="F13" i="6"/>
  <c r="H2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2" i="6"/>
  <c r="B12" i="6"/>
  <c r="B11" i="6"/>
  <c r="B10" i="6"/>
  <c r="B9" i="6"/>
  <c r="B8" i="6"/>
  <c r="B7" i="6"/>
  <c r="B5" i="6"/>
  <c r="B6" i="6"/>
  <c r="B4" i="6"/>
  <c r="B3" i="6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<sst xmlns="http://schemas.openxmlformats.org/spreadsheetml/2006/main" count="6126" uniqueCount="2110">
  <si>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</si>
  <si>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</si>
  <si>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</si>
  <si>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</si>
  <si>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</si>
  <si>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</si>
  <si>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</si>
  <si>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</si>
  <si>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</si>
  <si>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</si>
  <si>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</si>
  <si>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</si>
  <si>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</si>
  <si>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</si>
  <si>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</si>
  <si>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</si>
  <si>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</si>
  <si>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</si>
  <si>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</si>
  <si>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</si>
  <si>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</si>
  <si>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</si>
  <si>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</si>
  <si>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</si>
  <si>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</si>
  <si>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</si>
  <si>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</si>
  <si>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</si>
  <si>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</si>
  <si>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</si>
  <si>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</si>
  <si>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</si>
  <si>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</si>
  <si>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</si>
  <si>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</si>
  <si>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</si>
  <si>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</si>
  <si>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</si>
  <si>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</si>
  <si>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</si>
  <si>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</si>
  <si>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</si>
  <si>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</si>
  <si>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</si>
  <si>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</si>
  <si>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</si>
  <si>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</si>
  <si>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</si>
  <si>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</si>
  <si>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</si>
  <si>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</si>
  <si>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</si>
  <si>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</si>
  <si>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</si>
  <si>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</si>
  <si>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</si>
  <si>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</si>
  <si>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</si>
  <si>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</si>
  <si>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</si>
  <si>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</si>
  <si>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</si>
  <si>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</si>
  <si>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</si>
  <si>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</si>
  <si>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</si>
  <si>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</si>
  <si>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</si>
  <si>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</si>
  <si>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</si>
  <si>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</si>
  <si>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</si>
  <si>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</si>
  <si>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</si>
  <si>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</si>
  <si>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</si>
  <si>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</si>
  <si>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</si>
  <si>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</si>
  <si>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</si>
  <si>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</si>
  <si>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</si>
  <si>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</si>
  <si>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</si>
  <si>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</si>
  <si>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</si>
  <si>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</si>
  <si>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</si>
  <si>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</si>
  <si>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</si>
  <si>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</si>
  <si>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</si>
  <si>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</si>
  <si>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</si>
  <si>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</si>
  <si>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</si>
  <si>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</si>
  <si>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</si>
  <si>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</si>
  <si>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</si>
  <si>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</si>
  <si>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</si>
  <si>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</si>
  <si>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</si>
  <si>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</si>
  <si>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</si>
  <si>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</si>
  <si>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</si>
  <si>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</si>
  <si>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</si>
  <si>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</si>
  <si>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</si>
  <si>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</si>
  <si>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</si>
  <si>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</si>
  <si>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</si>
  <si>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</si>
  <si>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</si>
  <si>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</si>
  <si>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</si>
  <si>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</si>
  <si>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</si>
  <si>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</si>
  <si>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</si>
  <si>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</si>
  <si>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</si>
  <si>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</si>
  <si>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</si>
  <si>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</si>
  <si>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</si>
  <si>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</si>
  <si>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</si>
  <si>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</si>
  <si>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</si>
  <si>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</si>
  <si>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</si>
  <si>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</si>
  <si>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</si>
  <si>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</si>
  <si>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</si>
  <si>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</si>
  <si>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</si>
  <si>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</si>
  <si>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</si>
  <si>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</si>
  <si>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</si>
  <si>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</si>
  <si>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</si>
  <si>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</si>
  <si>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</si>
  <si>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</si>
  <si>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</si>
  <si>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</si>
  <si>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</si>
  <si>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</si>
  <si>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</si>
  <si>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</si>
  <si>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</si>
  <si>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</si>
  <si>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</si>
  <si>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</si>
  <si>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</si>
  <si>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</si>
  <si>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</si>
  <si>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</si>
  <si>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</si>
  <si>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</si>
  <si>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</si>
  <si>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</si>
  <si>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</si>
  <si>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</si>
  <si>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</si>
  <si>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</si>
  <si>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</si>
  <si>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</si>
  <si>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</si>
  <si>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</si>
  <si>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</si>
  <si>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</si>
  <si>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</si>
  <si>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</si>
  <si>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</si>
  <si>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</si>
  <si>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</si>
  <si>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</si>
  <si>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</si>
  <si>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</si>
  <si>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</si>
  <si>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</si>
  <si>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</si>
  <si>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</si>
  <si>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</si>
  <si>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</si>
  <si>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</si>
  <si>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</si>
  <si>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</si>
  <si>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</si>
  <si>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</si>
  <si>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</si>
  <si>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</si>
  <si>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</si>
  <si>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</si>
  <si>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</si>
  <si>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</si>
  <si>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</si>
  <si>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</si>
  <si>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</si>
  <si>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</si>
  <si>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</si>
  <si>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</si>
  <si>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</si>
  <si>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</si>
  <si>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</si>
  <si>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</si>
  <si>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</si>
  <si>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</si>
  <si>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</si>
  <si>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</si>
  <si>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</si>
  <si>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</si>
  <si>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</si>
  <si>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</si>
  <si>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</si>
  <si>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</si>
  <si>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</si>
  <si>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</si>
  <si>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</si>
  <si>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</si>
  <si>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</si>
  <si>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</si>
  <si>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</si>
  <si>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</si>
  <si>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</si>
  <si>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</si>
  <si>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</si>
  <si>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</si>
  <si>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</si>
  <si>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</si>
  <si>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</si>
  <si>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</si>
  <si>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</si>
  <si>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</si>
  <si>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</si>
  <si>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</si>
  <si>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</si>
  <si>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</si>
  <si>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</si>
  <si>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</si>
  <si>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</si>
  <si>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</si>
  <si>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</si>
  <si>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</si>
  <si>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</si>
  <si>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</si>
  <si>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</si>
  <si>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</si>
  <si>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</si>
  <si>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</si>
  <si>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</si>
  <si>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</si>
  <si>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</si>
  <si>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</si>
  <si>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</si>
  <si>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</si>
  <si>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</si>
  <si>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</si>
  <si>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</si>
  <si>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</si>
  <si>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</si>
  <si>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</si>
  <si>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</si>
  <si>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</si>
  <si>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</si>
  <si>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</si>
  <si>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</si>
  <si>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</si>
  <si>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</si>
  <si>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</si>
  <si>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</si>
  <si>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</si>
  <si>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</si>
  <si>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</si>
  <si>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</si>
  <si>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</si>
  <si>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</si>
  <si>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</si>
  <si>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</si>
  <si>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</si>
  <si>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</si>
  <si>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</si>
  <si>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</si>
  <si>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</si>
  <si>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</si>
  <si>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</si>
  <si>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</si>
  <si>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</si>
  <si>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</si>
  <si>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</si>
  <si>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</si>
  <si>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</si>
  <si>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</si>
  <si>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</si>
  <si>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</si>
  <si>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</si>
  <si>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</si>
  <si>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</si>
  <si>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</si>
  <si>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</si>
  <si>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</si>
  <si>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</si>
  <si>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</si>
  <si>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</si>
  <si>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</si>
  <si>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</si>
  <si>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</si>
  <si>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</si>
  <si>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</si>
  <si>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</si>
  <si>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</si>
  <si>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</si>
  <si>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</si>
  <si>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</si>
  <si>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</si>
  <si>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</si>
  <si>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</si>
  <si>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</si>
  <si>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</si>
  <si>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</si>
  <si>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</si>
  <si>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</si>
  <si>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</si>
  <si>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</si>
  <si>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</si>
  <si>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</si>
  <si>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</si>
  <si>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</si>
  <si>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</si>
  <si>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</si>
  <si>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</si>
  <si>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</si>
  <si>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</si>
  <si>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</si>
  <si>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</si>
  <si>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</si>
  <si>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</si>
  <si>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</si>
  <si>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</si>
  <si>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</si>
  <si>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</si>
  <si>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</si>
  <si>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</si>
  <si>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</si>
  <si>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</si>
  <si>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</si>
  <si>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</si>
  <si>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</si>
  <si>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</si>
  <si>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</si>
  <si>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</si>
  <si>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</si>
  <si>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</si>
  <si>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</si>
  <si>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</si>
  <si>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</si>
  <si>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</si>
  <si>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</si>
  <si>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</si>
  <si>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</si>
  <si>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</si>
  <si>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</si>
  <si>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</si>
  <si>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</si>
  <si>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</si>
  <si>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</si>
  <si>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</si>
  <si>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</si>
  <si>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</si>
  <si>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</si>
  <si>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</si>
  <si>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</si>
  <si>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</si>
  <si>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</si>
  <si>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</si>
  <si>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</si>
  <si>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</si>
  <si>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</si>
  <si>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</si>
  <si>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</si>
  <si>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</si>
  <si>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</si>
  <si>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</si>
  <si>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</si>
  <si>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</si>
  <si>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</si>
  <si>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</si>
  <si>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</si>
  <si>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</si>
  <si>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</si>
  <si>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</si>
  <si>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</si>
  <si>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</si>
  <si>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</si>
  <si>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</si>
  <si>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</si>
  <si>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</si>
  <si>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</si>
  <si>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</si>
  <si>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</si>
  <si>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</si>
  <si>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</si>
  <si>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</si>
  <si>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</si>
  <si>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</si>
  <si>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</si>
  <si>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</si>
  <si>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</si>
  <si>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</si>
  <si>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</si>
  <si>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</si>
  <si>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</si>
  <si>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</si>
  <si>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</si>
  <si>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</si>
  <si>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</si>
  <si>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</si>
  <si>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</si>
  <si>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</si>
  <si>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</si>
  <si>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</si>
  <si>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</si>
  <si>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</si>
  <si>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</si>
  <si>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</si>
  <si>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</si>
  <si>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</si>
  <si>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</si>
  <si>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</si>
  <si>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</si>
  <si>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</si>
  <si>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</si>
  <si>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</si>
  <si>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</si>
  <si>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</si>
  <si>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</si>
  <si>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</si>
  <si>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</si>
  <si>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</si>
  <si>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</si>
  <si>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</si>
  <si>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</si>
  <si>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</si>
  <si>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</si>
  <si>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</si>
  <si>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</si>
  <si>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</si>
  <si>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</si>
  <si>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</si>
  <si>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</si>
  <si>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</si>
  <si>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</si>
  <si>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</si>
  <si>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</si>
  <si>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</si>
  <si>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</si>
  <si>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</si>
  <si>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</si>
  <si>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</si>
  <si>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</si>
  <si>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</si>
  <si>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</si>
  <si>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</si>
  <si>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</si>
  <si>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</si>
  <si>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</si>
  <si>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</si>
  <si>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</si>
  <si>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</si>
  <si>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</si>
  <si>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</si>
  <si>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</si>
  <si>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</si>
  <si>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</si>
  <si>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</si>
  <si>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</si>
  <si>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</si>
  <si>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</si>
  <si>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</si>
  <si>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</si>
  <si>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</si>
  <si>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</si>
  <si>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</si>
  <si>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</si>
  <si>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</si>
  <si>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</si>
  <si>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</si>
  <si>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</si>
  <si>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</si>
  <si>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</si>
  <si>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</si>
  <si>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</si>
  <si>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</si>
  <si>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</si>
  <si>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</si>
  <si>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</si>
  <si>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</si>
  <si>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</si>
  <si>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</si>
  <si>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</si>
  <si>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</si>
  <si>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</si>
  <si>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</si>
  <si>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</si>
  <si>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</si>
  <si>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</si>
  <si>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</si>
  <si>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</si>
  <si>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</si>
  <si>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</si>
  <si>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</si>
  <si>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</si>
  <si>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</si>
  <si>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</si>
  <si>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</si>
  <si>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</si>
  <si>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</si>
  <si>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</si>
  <si>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</si>
  <si>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</si>
  <si>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</si>
  <si>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</si>
  <si>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</si>
  <si>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</si>
  <si>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</si>
  <si>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</si>
  <si>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</si>
  <si>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</si>
  <si>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</si>
  <si>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</si>
  <si>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</si>
  <si>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</si>
  <si>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</si>
  <si>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</si>
  <si>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</si>
  <si>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</si>
  <si>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</si>
  <si>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</si>
  <si>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</si>
  <si>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</si>
  <si>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</si>
  <si>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</si>
  <si>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</si>
  <si>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</si>
  <si>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</si>
  <si>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</si>
  <si>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</si>
  <si>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</si>
  <si>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</si>
  <si>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</si>
  <si>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</si>
  <si>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</si>
  <si>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</si>
  <si>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</si>
  <si>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</si>
  <si>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</si>
  <si>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</si>
  <si>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</si>
  <si>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</si>
  <si>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</si>
  <si>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</si>
  <si>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</si>
  <si>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</si>
  <si>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</si>
  <si>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</si>
  <si>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</si>
  <si>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</si>
  <si>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</si>
  <si>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</si>
  <si>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</si>
  <si>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</si>
  <si>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</si>
  <si>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</si>
  <si>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</si>
  <si>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</si>
  <si>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</si>
  <si>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</si>
  <si>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</si>
  <si>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</si>
  <si>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</si>
  <si>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</si>
  <si>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</si>
  <si>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</si>
  <si>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</si>
  <si>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</si>
  <si>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</si>
  <si>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</si>
  <si>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</si>
  <si>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</si>
  <si>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</si>
  <si>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</si>
  <si>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</si>
  <si>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</si>
  <si>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</si>
  <si>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</si>
  <si>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</si>
  <si>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</si>
  <si>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</si>
  <si>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</si>
  <si>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</si>
  <si>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</si>
  <si>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</si>
  <si>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</si>
  <si>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</si>
  <si>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</si>
  <si>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</si>
  <si>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</si>
  <si>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</si>
  <si>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</si>
  <si>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</si>
  <si>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</si>
  <si>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</si>
  <si>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</si>
  <si>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</si>
  <si>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</si>
  <si>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</si>
  <si>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</si>
  <si>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</si>
  <si>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</si>
  <si>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</si>
  <si>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</si>
  <si>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</si>
  <si>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</si>
  <si>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</si>
  <si>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</si>
  <si>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</si>
  <si>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</si>
  <si>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</si>
  <si>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</si>
  <si>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</si>
  <si>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</si>
  <si>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</si>
  <si>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</si>
  <si>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</si>
  <si>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</si>
  <si>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</si>
  <si>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</si>
  <si>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</si>
  <si>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</si>
  <si>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</si>
  <si>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</si>
  <si>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</si>
  <si>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</si>
  <si>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</si>
  <si>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</si>
  <si>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</si>
  <si>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</si>
  <si>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</si>
  <si>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</si>
  <si>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</si>
  <si>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</si>
  <si>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</si>
  <si>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</si>
  <si>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</si>
  <si>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</si>
  <si>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</si>
  <si>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</si>
  <si>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</si>
  <si>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</si>
  <si>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</si>
  <si>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</si>
  <si>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</si>
  <si>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</si>
  <si>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</si>
  <si>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</si>
  <si>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</si>
  <si>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</si>
  <si>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</si>
  <si>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</si>
  <si>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</si>
  <si>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</si>
  <si>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</si>
  <si>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</si>
  <si>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</si>
  <si>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</si>
  <si>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</si>
  <si>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</si>
  <si>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</si>
  <si>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</si>
  <si>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</si>
  <si>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</si>
  <si>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</si>
  <si>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</si>
  <si>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</si>
  <si>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</si>
  <si>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</si>
  <si>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</si>
  <si>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</si>
  <si>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</si>
  <si>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</si>
  <si>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</si>
  <si>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</si>
  <si>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</si>
  <si>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</si>
  <si>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</si>
  <si>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</si>
  <si>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</si>
  <si>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</si>
  <si>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</si>
  <si>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</si>
  <si>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</si>
  <si>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</si>
  <si>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</si>
  <si>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</si>
  <si>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</si>
  <si>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</si>
  <si>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</si>
  <si>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</si>
  <si>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</si>
  <si>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</si>
  <si>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</si>
  <si>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</si>
  <si>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</si>
  <si>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</si>
  <si>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</si>
  <si>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</si>
  <si>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</si>
  <si>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</si>
  <si>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</si>
  <si>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</si>
  <si>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</si>
  <si>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</si>
  <si>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</si>
  <si>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</si>
  <si>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</si>
  <si>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</si>
  <si>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</si>
  <si>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</si>
  <si>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</si>
  <si>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</si>
  <si>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</si>
  <si>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</si>
  <si>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</si>
  <si>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</si>
  <si>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</si>
  <si>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</si>
  <si>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</si>
  <si>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</si>
  <si>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</si>
  <si>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</si>
  <si>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</si>
  <si>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</si>
  <si>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</si>
  <si>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</si>
  <si>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</si>
  <si>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</si>
  <si>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</si>
  <si>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</si>
  <si>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</si>
  <si>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</si>
  <si>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</si>
  <si>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</si>
  <si>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</si>
  <si>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</si>
  <si>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</si>
  <si>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</si>
  <si>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</si>
  <si>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</si>
  <si>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</si>
  <si>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</si>
  <si>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</si>
  <si>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</si>
  <si>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</si>
  <si>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</si>
  <si>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</si>
  <si>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</si>
  <si>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</si>
  <si>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</si>
  <si>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</si>
  <si>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</si>
  <si>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</si>
  <si>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</si>
  <si>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</si>
  <si>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</si>
  <si>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</si>
  <si>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</si>
  <si>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</si>
  <si>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</si>
  <si>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</si>
  <si>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</si>
  <si>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</si>
  <si>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</si>
  <si>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</si>
  <si>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</si>
  <si>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</si>
  <si>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</si>
  <si>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</si>
  <si>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</si>
  <si>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</si>
  <si>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</si>
  <si>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</si>
  <si>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</si>
  <si>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</si>
  <si>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</si>
  <si>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</si>
  <si>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</si>
  <si>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</si>
  <si>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</si>
  <si>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</si>
  <si>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</si>
  <si>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</si>
  <si>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</si>
  <si>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</si>
  <si>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</si>
  <si>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</si>
  <si>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</si>
  <si>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</si>
  <si>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</si>
  <si>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</si>
  <si>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</si>
  <si>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</si>
  <si>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</si>
  <si>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</si>
  <si>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</si>
  <si>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</si>
  <si>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</si>
  <si>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</si>
  <si>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</si>
  <si>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</si>
  <si>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</si>
  <si>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</si>
  <si>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</si>
  <si>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</si>
  <si>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</si>
  <si>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</si>
  <si>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</si>
  <si>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</si>
  <si>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</si>
  <si>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</si>
  <si>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</si>
  <si>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</si>
  <si>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</si>
  <si>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</si>
  <si>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</si>
  <si>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</si>
  <si>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</si>
  <si>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</si>
  <si>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</si>
  <si>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</si>
  <si>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</si>
  <si>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</si>
  <si>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</si>
  <si>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</si>
  <si>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</si>
  <si>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</si>
  <si>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</si>
  <si>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</si>
  <si>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</si>
  <si>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</si>
  <si>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</si>
  <si>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</si>
  <si>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</si>
  <si>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</si>
  <si>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</si>
  <si>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</si>
  <si>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</si>
  <si>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</si>
  <si>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</si>
  <si>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</si>
  <si>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</si>
  <si>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</si>
  <si>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</si>
  <si>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</si>
  <si>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</si>
  <si>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</si>
  <si>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</si>
  <si>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</si>
  <si>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</si>
  <si>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</si>
  <si>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</si>
  <si>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</si>
  <si>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</si>
  <si>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</si>
  <si>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</si>
  <si>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</si>
  <si>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</si>
  <si>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</si>
  <si>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</si>
  <si>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</si>
  <si>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</si>
  <si>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</si>
  <si>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</si>
  <si>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</si>
  <si>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</si>
  <si>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</si>
  <si>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</si>
  <si>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</si>
  <si>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</si>
  <si>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</si>
  <si>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</si>
  <si>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</si>
  <si>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</si>
  <si>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</si>
  <si>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</si>
  <si>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</si>
  <si>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</si>
  <si>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</si>
  <si>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</si>
  <si>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</si>
  <si>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</si>
  <si>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</si>
  <si>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</si>
  <si>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</si>
  <si>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</si>
  <si>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</si>
  <si>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</si>
  <si>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</si>
  <si>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</si>
  <si>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</si>
  <si>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</si>
  <si>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</si>
  <si>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</si>
  <si>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</si>
  <si>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</si>
  <si>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</si>
  <si>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</si>
  <si>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</si>
  <si>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</si>
  <si>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</si>
  <si>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</si>
  <si>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</si>
  <si>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</si>
  <si>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</si>
  <si>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</si>
  <si>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</si>
  <si>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</si>
  <si>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</si>
  <si>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</si>
  <si>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</si>
  <si>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</si>
  <si>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</si>
  <si>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</si>
  <si>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</si>
  <si>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</si>
  <si>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</si>
  <si>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</si>
  <si>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</si>
  <si>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</si>
  <si>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</si>
  <si>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</si>
  <si>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</si>
  <si>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</si>
  <si>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</si>
  <si>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</si>
  <si>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</si>
  <si>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</si>
  <si>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</si>
  <si>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</si>
  <si>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</si>
  <si>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</si>
  <si>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</si>
  <si>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</si>
  <si>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</si>
  <si>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</si>
  <si>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</si>
  <si>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</si>
  <si>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</si>
  <si>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</si>
  <si>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</si>
  <si>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</si>
  <si>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</si>
  <si>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</si>
  <si>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</si>
  <si>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</si>
  <si>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</si>
  <si>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</si>
  <si>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</si>
  <si>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</si>
  <si>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</si>
  <si>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</si>
  <si>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</si>
  <si>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</si>
  <si>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</si>
  <si>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</si>
  <si>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</si>
  <si>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</si>
  <si>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</si>
  <si>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</si>
  <si>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</si>
  <si>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</si>
  <si>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</si>
  <si>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</si>
  <si>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</si>
  <si>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</si>
  <si>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</si>
  <si>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</si>
  <si>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</si>
  <si>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</si>
  <si>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</si>
  <si>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</si>
  <si>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</si>
  <si>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</si>
  <si>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</si>
  <si>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</si>
  <si>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</si>
  <si>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</si>
  <si>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</si>
  <si>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</si>
  <si>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</si>
  <si>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</si>
  <si>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</si>
  <si>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</si>
  <si>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</si>
  <si>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</si>
  <si>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</si>
  <si>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</si>
  <si>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</si>
  <si>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</si>
  <si>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</si>
  <si>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</si>
  <si>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</si>
  <si>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</si>
  <si>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</si>
  <si>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</si>
  <si>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</si>
  <si>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</si>
  <si>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</si>
  <si>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</si>
  <si>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</si>
  <si>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</si>
  <si>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</si>
  <si>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</si>
  <si>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</si>
  <si>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</si>
  <si>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</si>
  <si>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</si>
  <si>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</si>
  <si>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</si>
  <si>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</si>
  <si>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</si>
  <si>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</si>
  <si>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</si>
  <si>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</si>
  <si>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</si>
  <si>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</si>
  <si>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</si>
  <si>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</si>
  <si>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</si>
  <si>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</si>
  <si>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</si>
  <si>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</si>
  <si>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</si>
  <si>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</si>
  <si>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</si>
  <si>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</si>
  <si>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</si>
  <si>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</si>
  <si>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</si>
  <si>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</si>
  <si>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</si>
  <si>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</si>
  <si>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</si>
  <si>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</si>
  <si>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</si>
  <si>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</si>
  <si>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</si>
  <si>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</si>
  <si>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</si>
  <si>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</si>
  <si>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</si>
  <si>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</si>
  <si>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</si>
  <si>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</si>
  <si>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</si>
  <si>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</si>
  <si>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</si>
  <si>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</si>
  <si>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</si>
  <si>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</si>
  <si>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</si>
  <si>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</si>
  <si>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</si>
  <si>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</si>
  <si>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</si>
  <si>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</si>
  <si>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</si>
  <si>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</si>
  <si>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</si>
  <si>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</si>
  <si>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</si>
  <si>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</si>
  <si>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</si>
  <si>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</si>
  <si>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</si>
  <si>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</si>
  <si>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</si>
  <si>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</si>
  <si>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</si>
  <si>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</si>
  <si>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</si>
  <si>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</si>
  <si>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</si>
  <si>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</si>
  <si>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</si>
  <si>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</si>
  <si>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</si>
  <si>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</si>
  <si>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</si>
  <si>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</si>
  <si>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</si>
  <si>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</si>
  <si>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</si>
  <si>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</si>
  <si>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</si>
  <si>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</si>
  <si>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</si>
  <si>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</si>
  <si>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</si>
  <si>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</si>
  <si>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</si>
  <si>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</si>
  <si>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</si>
  <si>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</si>
  <si>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</si>
  <si>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</si>
  <si>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</si>
  <si>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</si>
  <si>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</si>
  <si>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</si>
  <si>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</si>
  <si>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</si>
  <si>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</si>
  <si>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</si>
  <si>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</si>
  <si>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</si>
  <si>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</si>
  <si>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</si>
  <si>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</si>
  <si>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</si>
  <si>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</si>
  <si>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</si>
  <si>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</si>
  <si>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</si>
  <si>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</si>
  <si>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</si>
  <si>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</si>
  <si>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</si>
  <si>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</si>
  <si>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</si>
  <si>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</si>
  <si>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</si>
  <si>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</si>
  <si>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</si>
  <si>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</si>
  <si>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</si>
  <si>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</si>
  <si>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</si>
  <si>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</si>
  <si>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</si>
  <si>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</si>
  <si>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</si>
  <si>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</si>
  <si>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</si>
  <si>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</si>
  <si>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</si>
  <si>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</si>
  <si>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</si>
  <si>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</si>
  <si>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</si>
  <si>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</si>
  <si>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</si>
  <si>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</si>
  <si>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</si>
  <si>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</si>
  <si>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</si>
  <si>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</si>
  <si>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</si>
  <si>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</si>
  <si>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</si>
  <si>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</si>
  <si>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</si>
  <si>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</si>
  <si>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</si>
  <si>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</si>
  <si>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</si>
  <si>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</si>
  <si>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</si>
  <si>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</si>
  <si>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</si>
  <si>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</si>
  <si>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</si>
  <si>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</si>
  <si>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</si>
  <si>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</si>
  <si>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</si>
  <si>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</si>
  <si>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</si>
  <si>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</si>
  <si>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</si>
  <si>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</si>
  <si>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</si>
  <si>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</si>
  <si>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</si>
  <si>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</si>
  <si>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</si>
  <si>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</si>
  <si>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</si>
  <si>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</si>
  <si>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</si>
  <si>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</si>
  <si>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</si>
  <si>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</si>
  <si>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</si>
  <si>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</si>
  <si>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</si>
  <si>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</si>
  <si>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</si>
  <si>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</si>
  <si>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</si>
  <si>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</si>
  <si>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</si>
  <si>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</si>
  <si>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</si>
  <si>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</si>
  <si>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</si>
  <si>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</si>
  <si>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</si>
  <si>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</si>
  <si>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</si>
  <si>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</si>
  <si>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</si>
  <si>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</si>
  <si>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</si>
  <si>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</si>
  <si>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</si>
  <si>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</si>
  <si>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</si>
  <si>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</si>
  <si>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</si>
  <si>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</si>
  <si>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</si>
  <si>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</si>
  <si>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</si>
  <si>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</si>
  <si>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</si>
  <si>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</si>
  <si>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</si>
  <si>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</si>
  <si>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</si>
  <si>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</si>
  <si>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</si>
  <si>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</si>
  <si>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</si>
  <si>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</si>
  <si>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</si>
  <si>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</si>
  <si>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</si>
  <si>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</si>
  <si>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</si>
  <si>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</si>
  <si>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</si>
  <si>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</si>
  <si>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</si>
  <si>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</si>
  <si>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</si>
  <si>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</si>
  <si>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</si>
  <si>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</si>
  <si>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</si>
  <si>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</si>
  <si>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</si>
  <si>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</si>
  <si>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</si>
  <si>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</si>
  <si>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</si>
  <si>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</si>
  <si>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</si>
  <si>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</si>
  <si>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</si>
  <si>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</si>
  <si>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</si>
  <si>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</si>
  <si>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</si>
  <si>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</si>
  <si>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</si>
  <si>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</si>
  <si>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</si>
  <si>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</si>
  <si>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</si>
  <si>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</si>
  <si>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</si>
  <si>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</si>
  <si>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</si>
  <si>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</si>
  <si>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</si>
  <si>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</si>
  <si>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</si>
  <si>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</si>
  <si>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</si>
  <si>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</si>
  <si>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</si>
  <si>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</si>
  <si>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</si>
  <si>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</si>
  <si>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</si>
  <si>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</si>
  <si>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</si>
  <si>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</si>
  <si>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</si>
  <si>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</si>
  <si>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</si>
  <si>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</si>
  <si>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</si>
  <si>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</si>
  <si>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</si>
  <si>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</si>
  <si>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</si>
  <si>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</si>
  <si>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</si>
  <si>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</si>
  <si>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</si>
  <si>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</si>
  <si>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</si>
  <si>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</si>
  <si>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</si>
  <si>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</si>
  <si>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</si>
  <si>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</si>
  <si>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</si>
  <si>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</si>
  <si>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</si>
  <si>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</si>
  <si>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</si>
  <si>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</si>
  <si>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</si>
  <si>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</si>
  <si>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</si>
  <si>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</si>
  <si>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</si>
  <si>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</si>
  <si>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</si>
  <si>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</si>
  <si>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</si>
  <si>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</si>
  <si>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</si>
  <si>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</si>
  <si>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</si>
  <si>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</si>
  <si>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</si>
  <si>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</si>
  <si>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</si>
  <si>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</si>
  <si>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</si>
  <si>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</si>
  <si>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</si>
  <si>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</si>
  <si>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</si>
  <si>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</si>
  <si>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</si>
  <si>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</si>
  <si>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</si>
  <si>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</si>
  <si>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</si>
  <si>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</si>
  <si>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</si>
  <si>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</si>
  <si>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</si>
  <si>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</si>
  <si>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</si>
  <si>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</si>
  <si>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</si>
  <si>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</si>
  <si>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</si>
  <si>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</si>
  <si>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</si>
  <si>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</si>
  <si>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</si>
  <si>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</si>
  <si>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</si>
  <si>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</si>
  <si>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</si>
  <si>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</si>
  <si>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</si>
  <si>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</si>
  <si>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</si>
  <si>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</si>
  <si>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</si>
  <si>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</si>
  <si>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</si>
  <si>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</si>
  <si>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</si>
  <si>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</si>
  <si>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</si>
  <si>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</si>
  <si>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</si>
  <si>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</si>
  <si>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</si>
  <si>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</si>
  <si>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</si>
  <si>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</si>
  <si>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</si>
  <si>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</si>
  <si>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</si>
  <si>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</si>
  <si>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</si>
  <si>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</si>
  <si>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</si>
  <si>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</si>
  <si>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</si>
  <si>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</si>
  <si>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</si>
  <si>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</si>
  <si>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</si>
  <si>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</si>
  <si>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</si>
  <si>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</si>
  <si>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</si>
  <si>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</si>
  <si>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</si>
  <si>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</si>
  <si>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</si>
  <si>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</si>
  <si>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</si>
  <si>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</si>
  <si>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</si>
  <si>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</si>
  <si>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</si>
  <si>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</si>
  <si>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</si>
  <si>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</si>
  <si>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</si>
  <si>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</si>
  <si>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</si>
  <si>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</si>
  <si>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</si>
  <si>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</si>
  <si>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</si>
  <si>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</si>
  <si>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</si>
  <si>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</si>
  <si>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</si>
  <si>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</si>
  <si>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</si>
  <si>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</si>
  <si>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</si>
  <si>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</si>
  <si>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</si>
  <si>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</si>
  <si>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</si>
  <si>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</si>
  <si>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</si>
  <si>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</si>
  <si>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</si>
  <si>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</si>
  <si>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</si>
  <si>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</si>
  <si>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</si>
  <si>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</si>
  <si>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</si>
  <si>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</si>
  <si>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</si>
  <si>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</si>
  <si>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</si>
  <si>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</si>
  <si>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</si>
  <si>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</si>
  <si>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</si>
  <si>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</si>
  <si>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</si>
  <si>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</si>
  <si>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</si>
  <si>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</si>
  <si>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</si>
  <si>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</si>
  <si>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</si>
  <si>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</si>
  <si>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</si>
  <si>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</si>
  <si>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</si>
  <si>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</si>
  <si>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</si>
  <si>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</si>
  <si>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</si>
  <si>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</si>
  <si>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</si>
  <si>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</si>
  <si>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</si>
  <si>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</si>
  <si>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</si>
  <si>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</si>
  <si>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</si>
  <si>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</si>
  <si>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</si>
  <si>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</si>
  <si>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</si>
  <si>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</si>
  <si>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</si>
  <si>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</si>
  <si>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</si>
  <si>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</si>
  <si>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</si>
  <si>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</si>
  <si>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</si>
  <si>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</si>
  <si>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</si>
  <si>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</si>
  <si>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</si>
  <si>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</si>
  <si>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</si>
  <si>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</si>
  <si>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</si>
  <si>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</si>
  <si>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</si>
  <si>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</si>
  <si>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</si>
  <si>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</si>
  <si>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</si>
  <si>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</si>
  <si>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</si>
  <si>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</si>
  <si>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</si>
  <si>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</si>
  <si>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</si>
  <si>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</si>
  <si>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</si>
  <si>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</si>
  <si>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</si>
  <si>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</si>
  <si>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</si>
  <si>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</si>
  <si>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</si>
  <si>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</si>
  <si>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</si>
  <si>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</si>
  <si>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</si>
  <si>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</si>
  <si>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</si>
  <si>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</si>
  <si>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</si>
  <si>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</si>
  <si>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</si>
  <si>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</si>
  <si>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</si>
  <si>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</si>
  <si>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</si>
  <si>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</si>
  <si>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</si>
  <si>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</si>
  <si>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</si>
  <si>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</si>
  <si>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</si>
  <si>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</si>
  <si>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</si>
  <si>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</si>
  <si>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</si>
  <si>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</si>
  <si>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</si>
  <si>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</si>
  <si>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</si>
  <si>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</si>
  <si>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</si>
  <si>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</si>
  <si>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</si>
  <si>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</si>
  <si>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</si>
  <si>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</si>
  <si>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</si>
  <si>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</si>
  <si>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</si>
  <si>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</si>
  <si>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</si>
  <si>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</si>
  <si>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</si>
  <si>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</si>
  <si>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</si>
  <si>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</si>
  <si>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</si>
  <si>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</si>
  <si>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</si>
  <si>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</si>
  <si>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</si>
  <si>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</si>
  <si>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</si>
  <si>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</si>
  <si>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</si>
  <si>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</si>
  <si>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</si>
  <si>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</si>
  <si>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</si>
  <si>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</si>
  <si>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</si>
  <si>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</si>
  <si>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</si>
  <si>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</si>
  <si>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</si>
  <si>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</si>
  <si>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</si>
  <si>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</si>
  <si>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</si>
  <si>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</si>
  <si>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</si>
  <si>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</si>
  <si>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</si>
  <si>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</si>
  <si>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</si>
  <si>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</si>
  <si>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</si>
  <si>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</si>
  <si>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</si>
  <si>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</si>
  <si>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</si>
  <si>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</si>
  <si>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</si>
  <si>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</si>
  <si>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</si>
  <si>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</si>
  <si>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</si>
  <si>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</si>
  <si>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</si>
  <si>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</si>
  <si>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</si>
  <si>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</si>
  <si>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</si>
  <si>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</si>
  <si>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</si>
  <si>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</si>
  <si>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</si>
  <si>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</si>
  <si>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</si>
  <si>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</si>
  <si>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</si>
  <si>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</si>
  <si>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</si>
  <si>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</si>
  <si>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</si>
  <si>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</si>
  <si>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</si>
  <si>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</si>
  <si>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</si>
  <si>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</si>
  <si>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</si>
  <si>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</si>
  <si>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</si>
  <si>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</si>
  <si>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</si>
  <si>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</si>
  <si>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</si>
  <si>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</si>
  <si>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</si>
  <si>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</si>
  <si>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</si>
  <si>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</si>
  <si>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</si>
  <si>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</si>
  <si>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</si>
  <si>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</si>
  <si>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</si>
  <si>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</si>
  <si>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</si>
  <si>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</si>
  <si>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</si>
  <si>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</si>
  <si>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</si>
  <si>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</si>
  <si>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</si>
  <si>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</si>
  <si>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</si>
  <si>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</si>
  <si>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</si>
  <si>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</si>
  <si>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</si>
  <si>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</si>
  <si>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</si>
  <si>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</si>
  <si>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</si>
  <si>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</si>
  <si>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</si>
  <si>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</si>
  <si>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</si>
  <si>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</si>
  <si>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</si>
  <si>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</si>
  <si>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</si>
  <si>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</si>
  <si>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</si>
  <si>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</si>
  <si>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</si>
  <si>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</si>
  <si>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</si>
  <si>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</si>
  <si>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</si>
  <si>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</si>
  <si>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</si>
  <si>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</si>
  <si>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</si>
  <si>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</si>
  <si>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</si>
  <si>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</si>
  <si>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</si>
  <si>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</si>
  <si>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</si>
  <si>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</si>
  <si>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</si>
  <si>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</si>
  <si>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</si>
  <si>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</si>
  <si>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</si>
  <si>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</si>
  <si>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</si>
  <si>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</si>
  <si>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</si>
  <si>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</si>
  <si>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</si>
  <si>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</si>
  <si>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</si>
  <si>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</si>
  <si>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</si>
  <si>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</si>
  <si>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</si>
  <si>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</si>
  <si>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</si>
  <si>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</si>
  <si>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</si>
  <si>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</si>
  <si>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</si>
  <si>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</si>
  <si>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</si>
  <si>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</si>
  <si>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</si>
  <si>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</si>
  <si>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</si>
  <si>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</si>
  <si>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</si>
  <si>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</si>
  <si>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</si>
  <si>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</si>
  <si>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</si>
  <si>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</si>
  <si>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</si>
  <si>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</si>
  <si>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</si>
  <si>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</si>
  <si>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</si>
  <si>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</si>
  <si>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</si>
  <si>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</si>
  <si>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</si>
  <si>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</si>
  <si>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</si>
  <si>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</si>
  <si>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</si>
  <si>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</si>
  <si>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</si>
  <si>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</si>
  <si>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</si>
  <si>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</si>
  <si>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</si>
  <si>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</si>
  <si>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</si>
  <si>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</si>
  <si>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</si>
  <si>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</si>
  <si>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</si>
  <si>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</si>
  <si>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</si>
  <si>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</si>
  <si>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</si>
  <si>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</si>
  <si>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</si>
  <si>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</si>
  <si>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</si>
  <si>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</si>
  <si>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</si>
  <si>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</si>
  <si>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</si>
  <si>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</si>
  <si>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</si>
  <si>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</si>
  <si>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</si>
  <si>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</si>
  <si>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</si>
  <si>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</si>
  <si>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</si>
  <si>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</si>
  <si>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</si>
  <si>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</si>
  <si>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</si>
  <si>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</si>
  <si>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</si>
  <si>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</si>
  <si>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</si>
  <si>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</si>
  <si>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</si>
  <si>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</si>
  <si>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</si>
  <si>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</si>
  <si>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</si>
  <si>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</si>
  <si>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</si>
  <si>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</si>
  <si>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</si>
  <si>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</si>
  <si>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</si>
  <si>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</si>
  <si>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</si>
  <si>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</si>
  <si>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</si>
  <si>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</si>
  <si>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</si>
  <si>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</si>
  <si>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</si>
  <si>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</si>
  <si>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</si>
  <si>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</si>
  <si>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</si>
  <si>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</si>
  <si>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</si>
  <si>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</si>
  <si>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</si>
  <si>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</si>
  <si>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</si>
  <si>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</si>
  <si>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</si>
  <si>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</si>
  <si>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</si>
  <si>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</si>
  <si>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</si>
  <si>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</si>
  <si>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</si>
  <si>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</si>
  <si>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</si>
  <si>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</si>
  <si>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</si>
  <si>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</si>
  <si>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</si>
  <si>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</si>
  <si>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</si>
  <si>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</si>
  <si>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</si>
  <si>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</si>
  <si>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</si>
  <si>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</si>
  <si>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</si>
  <si>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</si>
  <si>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</si>
  <si>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</si>
  <si>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</si>
  <si>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</si>
  <si>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</si>
  <si>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</si>
  <si>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</si>
  <si>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</si>
  <si>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</si>
  <si>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</si>
  <si>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</si>
  <si>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</si>
  <si>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</si>
  <si>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</si>
  <si>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</si>
  <si>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</si>
  <si>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</si>
  <si>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</si>
  <si>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</si>
  <si>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</si>
  <si>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</si>
  <si>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</si>
  <si>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</si>
  <si>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</si>
  <si>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</si>
  <si>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</si>
  <si>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</si>
  <si>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</si>
  <si>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</si>
  <si>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</si>
  <si>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</si>
  <si>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</si>
  <si>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</si>
  <si>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</si>
  <si>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</si>
  <si>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</si>
  <si>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</si>
  <si>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</si>
  <si>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</si>
  <si>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</si>
  <si>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</si>
  <si>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</si>
  <si>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</si>
  <si>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</si>
  <si>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</si>
  <si>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</si>
  <si>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</si>
  <si>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</si>
  <si>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</si>
  <si>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</si>
  <si>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</si>
  <si>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</si>
  <si>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</si>
  <si>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</si>
  <si>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</si>
  <si>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</si>
  <si>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</si>
  <si>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</si>
  <si>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</si>
  <si>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</si>
  <si>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</si>
  <si>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</si>
  <si>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</si>
  <si>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</si>
  <si>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</si>
  <si>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</si>
  <si>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</si>
  <si>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</si>
  <si>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</si>
  <si>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</si>
  <si>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</si>
  <si>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</si>
  <si>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</si>
  <si>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</si>
  <si>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</si>
  <si>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</si>
  <si>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</si>
  <si>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</si>
  <si>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</si>
  <si>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</si>
  <si>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</si>
  <si>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</si>
  <si>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</si>
  <si>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</si>
  <si>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</si>
  <si>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</si>
  <si>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</si>
  <si>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</si>
  <si>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</si>
  <si>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</si>
  <si>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</si>
  <si>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</si>
  <si>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</si>
  <si>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</si>
  <si>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</si>
  <si>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</si>
  <si>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</si>
  <si>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</si>
  <si>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</si>
  <si>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</si>
  <si>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</si>
  <si>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</si>
  <si>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</si>
  <si>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</si>
  <si>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</si>
  <si>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</si>
  <si>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</si>
  <si>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</si>
  <si>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</si>
  <si>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</si>
  <si>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</si>
  <si>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</si>
  <si>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</si>
  <si>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</si>
  <si>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</si>
  <si>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</si>
  <si>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</si>
  <si>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</si>
  <si>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</si>
  <si>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</si>
  <si>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</si>
  <si>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</si>
  <si>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</si>
  <si>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</si>
  <si>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</si>
  <si>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</si>
  <si>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</si>
  <si>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</si>
  <si>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</si>
  <si>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</si>
  <si>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</si>
  <si>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</si>
  <si>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</si>
  <si>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</si>
  <si>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</si>
  <si>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</si>
  <si>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</si>
  <si>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</si>
  <si>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</si>
  <si>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</si>
  <si>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</si>
  <si>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</si>
  <si>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</si>
  <si>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</si>
  <si>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</si>
  <si>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</si>
  <si>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</si>
  <si>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</si>
  <si>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</si>
  <si>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</si>
  <si>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</si>
  <si>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</si>
  <si>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</si>
  <si>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</si>
  <si>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</si>
  <si>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</si>
  <si>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</si>
  <si>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</si>
  <si>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</si>
  <si>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</si>
  <si>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</si>
  <si>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</si>
  <si>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</si>
  <si>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</si>
  <si>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</si>
  <si>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</si>
  <si>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</si>
  <si>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</si>
  <si>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</si>
  <si>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</si>
  <si>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</si>
  <si>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</si>
  <si>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</si>
  <si>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</si>
  <si>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</si>
  <si>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</si>
  <si>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</si>
  <si>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</si>
  <si>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</si>
  <si>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</si>
  <si>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</si>
  <si>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</si>
  <si>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</si>
  <si>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</si>
  <si>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</si>
  <si>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</si>
  <si>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</si>
  <si>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</si>
  <si>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</si>
  <si>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</si>
  <si>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 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</si>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</sst>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18" fillId="0" borderId="0" xfId="0" applyFont="1" applyFill="1" applyAlignment="1">
      <alignment horizontal="center"/>
    </xf>
    <xf numFmtId="0" fontId="0" fillId="0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B-C44F-892C-FF0663B87F8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B-C44F-892C-FF0663B87F8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B-C44F-892C-FF0663B87F8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B-C44F-892C-FF0663B8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397679"/>
        <c:axId val="996447455"/>
      </c:barChart>
      <c:catAx>
        <c:axId val="9823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47455"/>
        <c:crosses val="autoZero"/>
        <c:auto val="1"/>
        <c:lblAlgn val="ctr"/>
        <c:lblOffset val="100"/>
        <c:noMultiLvlLbl val="0"/>
      </c:catAx>
      <c:valAx>
        <c:axId val="996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8F41-A092-20E61C42434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8F41-A092-20E61C42434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8F41-A092-20E61C42434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8F41-A092-20E61C424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255871"/>
        <c:axId val="998729647"/>
      </c:barChart>
      <c:catAx>
        <c:axId val="10062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29647"/>
        <c:crosses val="autoZero"/>
        <c:auto val="1"/>
        <c:lblAlgn val="ctr"/>
        <c:lblOffset val="100"/>
        <c:noMultiLvlLbl val="0"/>
      </c:catAx>
      <c:valAx>
        <c:axId val="9987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5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D-AE41-8898-9E03937BF75D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2A41-9B49-61EF4BECFD9C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A-2A41-9B49-61EF4BECFD9C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A-2A41-9B49-61EF4BEC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05391"/>
        <c:axId val="720971919"/>
      </c:lineChart>
      <c:catAx>
        <c:axId val="7209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71919"/>
        <c:crosses val="autoZero"/>
        <c:auto val="1"/>
        <c:lblAlgn val="ctr"/>
        <c:lblOffset val="100"/>
        <c:noMultiLvlLbl val="0"/>
      </c:catAx>
      <c:valAx>
        <c:axId val="7209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0.94565217391304346</c:v>
                </c:pt>
                <c:pt idx="9">
                  <c:v>0.7857142857142857</c:v>
                </c:pt>
                <c:pt idx="10">
                  <c:v>0</c:v>
                </c:pt>
                <c:pt idx="11">
                  <c:v>0.37623762376237624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4-5D40-B6D0-883A959D9BE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0.21428571428571427</c:v>
                </c:pt>
                <c:pt idx="10">
                  <c:v>0</c:v>
                </c:pt>
                <c:pt idx="11">
                  <c:v>0.53465346534653468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5D40-B6D0-883A959D9BE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5.434782608695652E-2</c:v>
                </c:pt>
                <c:pt idx="9">
                  <c:v>0</c:v>
                </c:pt>
                <c:pt idx="10">
                  <c:v>0</c:v>
                </c:pt>
                <c:pt idx="11">
                  <c:v>8.9108910891089105E-2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5D40-B6D0-883A959D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65119"/>
        <c:axId val="735076863"/>
      </c:lineChart>
      <c:catAx>
        <c:axId val="7358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6863"/>
        <c:crosses val="autoZero"/>
        <c:auto val="1"/>
        <c:lblAlgn val="ctr"/>
        <c:lblOffset val="100"/>
        <c:noMultiLvlLbl val="0"/>
      </c:catAx>
      <c:valAx>
        <c:axId val="7350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6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38100</xdr:rowOff>
    </xdr:from>
    <xdr:to>
      <xdr:col>10</xdr:col>
      <xdr:colOff>711200</xdr:colOff>
      <xdr:row>15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415847-0509-C145-A6D0-645EC4A20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6</xdr:row>
      <xdr:rowOff>76200</xdr:rowOff>
    </xdr:from>
    <xdr:to>
      <xdr:col>13</xdr:col>
      <xdr:colOff>101600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184A6-676F-4242-B1F7-11364CC7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23</xdr:row>
      <xdr:rowOff>12700</xdr:rowOff>
    </xdr:from>
    <xdr:to>
      <xdr:col>9</xdr:col>
      <xdr:colOff>114300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82F43-91B5-1544-BD1D-107B7B079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1993900</xdr:colOff>
      <xdr:row>13</xdr:row>
      <xdr:rowOff>171450</xdr:rowOff>
    </xdr:from>
    <xdr:to>
      <xdr:col>5</xdr:col>
      <xdr:colOff>1295400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5B1B-CB4A-E944-8FDE-2F283BC7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ne Gerber" refreshedDate="44645.686633217592" createdVersion="7" refreshedVersion="7" minRefreshableVersion="3" recordCount="1000" xr:uid="{7D3E7C81-C0F9-2649-91B6-830CE02D7C4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.88362068965517249" maxValue="100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1.085164835164835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0.9998386225381166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0.96891400888171175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1.0066476733143399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1.3186813186813187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1.6513761467889909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1.5399226646767521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.2261004283240684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1.3715710723192018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1.5898251192368837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0.89108910891089099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0.977082963226150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0.951918406993686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1.062191300653247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1.176654344770135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0.90571506204148167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0.9262486558641402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2.217112826408277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2.2221489565131383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0.94365130867402125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1.448109412711182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1.175848857180605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0.95034131976977654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2.563856623536069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1.369287634408602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2.856370865017176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0.93808630393996251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1.6129618193046826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1.0638227403702845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0.8924247665167762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2.0829493087557607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2.6312787992152926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2.8571277930678138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1.1764705882352942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1.04173293466505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1.4532243415077202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0.94364582414675025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1.328705999008428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1.750547045951859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1.3308240354886409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0.93089567259308958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2.778125391064948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3.7038582850873794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0.9297030642254055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1.0596026490066226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2.1662349894042854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2.0900547061298917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1.8865142555602117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2.219292463194902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50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1.0100314645111985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.0500203334688898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1.691485917772741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2.2255192878338281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1.1152732845223907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1.4269555381536587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.2196059586737142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3.4409654272667969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.3238119968839261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1.1764965403648611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1.2194857916102841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1.722944921118184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0.89766606822262118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1.3899049012435991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1.6383200277681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0.91813312930374913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3.44807111593662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1.695616211745244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0.8942661756970015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1.562608514480172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1.1721159777914869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1.3426156141223273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0.95104290500378252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1.7797319932998323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1.163905244420101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1.7542945839800821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1.2556053811659191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2.4379432624113475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2.0831261807696131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1.811180832857957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1.085664474205563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1.202163895011019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2.5002500250024999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0.8998171494562602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1.104199066874028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1.6364369205965335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1.2044863459037711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0.90284435922019812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1.1178388448998604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1.728636660143509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0.90911525278491867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0.9618541767262192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0.92596809205033626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2.0438287725672759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2.6548672566371683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1.5384818464422194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0.93799286129326798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3.7024672999301997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1.0969165942077455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00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1.7839660611334711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.2239493379389748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1.5034538805363673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1.123529653094834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0.9665276223420491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1.0495501927745252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1.3176037996016547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0.92955538134169546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1.948684637869438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1.3892148120336039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0.91781733262732001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2.8571428571428572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1.0533086757256573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0.911986103068905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2.2726334759461282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1.1521464646464645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.226563416637334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1.0549519760667612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1.4328247115742463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1.5872167592988458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0.9088072785096768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3.8464595991141901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2.000483500543937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0.98305793766994343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2.1238938053097343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1.1117974058060531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1.266323703996834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1.2489435627758476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1.15643397813288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3.5711892797319935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1.4706590575260661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2.321335419926969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1.1369324276010011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1.0527730490099454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2.1319241982507289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2.1315692760014699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1.0611205432937181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1.2478298611111112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1.6938584640964358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1.515398403128564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1.6395450300812884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1.017214397496087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0.95602294455066927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1.161890007745933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1.298877012582871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3.3596837944664033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2.1313055585305776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0.95068858285206581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1.4304577464788732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00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1.6663448322864249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1.9228469069845593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.2257881348232944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1.0521609538002981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1.3163407051352722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1.408189046592851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1.3562386980108498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0.88362068965517249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0.952296283900388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1.262995764343473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1.7441860465116279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1.7188526384935405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2.775270758122743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0.92600577095287051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2.2724181394463137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1.8156112806012352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1.3513513513513513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2.381130475976762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1.282245903796136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1.2120115774240232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0.95969289827255266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3.9215686274509802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0.99026231484124727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0.89418777943368111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2.3810025495691018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0.90866837090402053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1.694999164567772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.0316154179298396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2.221943022269686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1.219780474249722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2.558795860771401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1.695019157088122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2.439716312056737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.2227488151658767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2.6462395543175488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.1243388109175543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1.0420279801133079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1.33333333333333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0.97991289663141057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0.94562647754137119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2.69761606022584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2.8531172948221202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2.1580345285524571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1.445617255621845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0.9167730986580821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1.9312475859405174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1.2193626699689795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2.7809965237543453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1.342975206611570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50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1.0975183502271935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1.2532477456824087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2.325593419263441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1.5816528272044286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1.4250089063056643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1.630434782608695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1.0101010101010102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1.0310883431269147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1.960594001747063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3.56579362574944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1.639757820383451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1.3658536585365855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2.5001603040530695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1.1519128734990227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2.3738379814077026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0.96173716756481797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1.6128196715649876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.225282313754164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1.111215405387842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2.5487256371814091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1.8184094133355588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2.0836478937037595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1.136793777549849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1.923107793562886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.3333711266567647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1.018274388580780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0.91775262527858614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1.4925734191300981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1.5386192837066792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1.0015866719555733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1.2131088176715554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1.5799416108535118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1.033333333333333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1.8212932404351547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2.5633881303984398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1.31852879944483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2.2196734583726894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0.956796212270664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1.31116085705148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1.448945778239823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0.98061480588601813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2.3301332836238231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2.32421875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1.3289869608826479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1.4487847809897771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1.515461806266639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1.0202644889471348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1.6637411279859575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3.8460394419822124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3.333333333333329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2.6302083333333335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0.94204055564426004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1.234271132848254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1.034685479129923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1.7542771489119762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1.5641293013555788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1.1055034847392453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1.3855780691299164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1.283124128312412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2.6270759939607449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1.7260388548834733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2.008258258258258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1.8501301599107474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.3330309901738473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1.4259658431437572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3.7042210891480991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1.9234243624487526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1.7725258493353029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0.98394028500339292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3.999153618281845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.123399897593446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1.21919033917180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2.6345291479820627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1.9404915912031047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1.2315532434441023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2.498121712997746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1.1118553248492968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1.0342084327764518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3.998242530755712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2.7036323610346726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1.3696264413624528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1.4654032613486117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1.911667765326301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1.619035937691647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3.9955954066383512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0.9408395970752161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1.3320214939831982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2.5018261504747992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2.5011132551580819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0.98994788600335804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1.3018615403333738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1.394700139470014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.004694835680751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2.2766857427220701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2.7774142418822434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1.133651551312649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1.5327929255711128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1.429422275163787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2.5076765609007166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20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2.437613617583870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1.010976314269208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1.139195443218227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1.2381201499694829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1.060643873221861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1.361867704280155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1.5158834218940491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0.91708542713567831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2.4295432458697768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1.0088272383354351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0.9444270995941304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2.0409610297526521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2.56410256410256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.223460979156568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0.962732919254658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1.687236369317294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2.3640661938534278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1.8826135105204873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1.9686250384497079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0.98863074641621362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1.5384423582800364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2.631672751900680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1.2104283054003724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2.6356456043956045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1.2379175852128201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3.84846662657847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.293413173652695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1.8516832794744587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0.9824463379429156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2.2220439595700303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1.2975483166017894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1.1353753985892356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2.1260504201680672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0.9009373634023539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1.1493847795879735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1.562636657823387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0.94344499586435071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1.3515458805841236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1.1901921559271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1.1240132707928154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1.2988623329923432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1.0293748430831033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.0290541932825059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1.000494220036403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1.429249967615182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0.9064539521392313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1.5150313317997937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2.4386828452000029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0.96187915546384872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20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2.127209899504390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3.3776867963152504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1.234406825117243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1.0598834128245893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3.8375725122713074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1.1658408627222383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0.96402539383964259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2.0069808027923211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1.5651155005021762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2.127549359145132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0.9218520846427822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1.3885859687386406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1.6686674669867947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1.2786141472468548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0.95440988495952284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0.9476449615312441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4.010695187165775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1.4311518688342364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1.044563521671301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.3336127175704751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1.6945720738260259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1.1798380340686958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1.281871800646414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1.9979160059801568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1.6903313049357673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1.067209775967413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2.4911730090231465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1.42673418535487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1.5109890109890109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2.0958083832335328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1.5899066570930351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1.154575219713940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1.3310796534967251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2.438776495459373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1.999683427425737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1.031345964424358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0.99076994976048605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1.120729633637347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1.1366327255505566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1.1168192986374805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3.4372865923059415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2.380599887484085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2.12743761649094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0.9054593874833556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2.3814678501840225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2.082792292110320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.2237449407086558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1.0080314702507787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1.5146393677467123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50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2.1710717397618358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1.3577732518669383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1.7859258381708327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1.4495758840339292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1.639838654955328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0.90105192573655746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1.2696842278835849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1.1368702630405707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2.0005041774704697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1.0047788261242494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0.9540082585789548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0.92579997959669458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3.4484489194190902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.330146590184831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2.4386937143050824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1.590668080593849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2.12743313857582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3.7040201040799041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1.463490580725517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1.9617622610141314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1.851015801354401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1.030337721808815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4.0213178294573648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1.1844985193768507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2.1235334044409968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1.2821163548508259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1.5881114867019579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1.2344752325467259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1.530891197375615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0.9575226647652032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1.428795729313864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1.204471142878868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1.1074197120708749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0.9617112059285875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1.8204415850270508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1.9259705085765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1.665879813853105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2.272547076313181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1.8866673897586079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1.834862385321101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1.332587829652409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2.784653465346534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2.706162004022673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1.583015178322003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3.3339308119734721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1.1627906976744187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1.3330689229684471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0.9881650005745146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25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3.448124540597469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1.018062397372742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1.149402913896972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2.212138400453771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2.702604710523262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1.052887075401146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3.4534534534534531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1.7859248900645293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1.8505463517800493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1.213886865744112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1.4926015758428175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0.92666366439186609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1.4490758269369772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2.5636708061460745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0.9061048816400497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1.0542168674698795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1.726064820563765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0.98765432098765427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1.5395042602633617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3.7029837690737679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1.9617757103852766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0.95290179311259149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1.190075221735713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0.97220320416267281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2.502371916508539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1.9607156612163439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2.4495989594623886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1.694925677878022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1.405361494719740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1.005083179297597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0.96166471790959851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1.3062409288824384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1.1485197777593499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2.0410018047026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2.3272518316333861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2.9914529914529915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1.1907178820854312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0.9860241790276943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0.9101616875468464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.1331592689295036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1.408580637349585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1.2982479108027318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0.98249923242247472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1.9584916691026015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1.4701447527141134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.239352129574085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3.5831591519856674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1.2500809637929917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2.6313450084451953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1.66692963812034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2.699956452315285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1.0003697018463344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0.89543616406701321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2.776666399935984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1.5149154451861884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2.270011947431302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1.8868021875967391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1.0526315789473684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1.4102702120788029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1.0197757620147614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1.8851553872850608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1.073619631901840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1.6964945538669154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2.7725661872003338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1.5865276423374091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1.180387409200968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1.607717041800643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0.98063074523511917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0.93951849677040511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3.33604556550040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1.165415827689303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1.412026019355862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2.439114573062512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3.5633484162895925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1.1356613102595798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.225806451612903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1.1069600110696001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1.5679442508710801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1.8520056473714808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2.0410680841996656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1.5659955257270695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1.2048716360831351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1.8154650728427344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1.6117449932179049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0.95257535551473094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1.063324404912316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2.2723287863379737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1.0814606741573034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1.7521458466340356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0.9167711089449008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2.5388601036269427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1.2983266012694747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1.0849909584086799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1.6391544644108489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1.2809315866084425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1.2383900928792571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1.6669086522889978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0.9088415252316829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25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2.6316786302770887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1.037672005413941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1.3702647223481113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3.845086063298167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0.958194336006813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0.978583460335285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1.8478260869565217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1.58172231985940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0.96124001843474005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2.000226654578422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1.7852312685961591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2.048857368006304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1.664382220481692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1.2659749775448572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1.8520235262610343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0.89718719689621718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1.6414396232761519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3.845925397956759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1.234671418090346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2.857472421458831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1.06221547799696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1.919934640522875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4.0021344717182492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1.4447677335206179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1.0644589000591367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1.0161956176563989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2.3932729624838291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1.5153389411182583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1.3877811453182325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2.083194052601318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1.8484769591252277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0.92694769366585739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1.4917779892998984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1.562151953900537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1.0409491006505931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1.953712052900511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2.27670753064798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1.09864516491724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1.99491492274594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1.4766483516483515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1.6382910375843238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1.2498147507780468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2.1275917743031951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1.4059281812483209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1.1112248030287528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2.323809523809524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1.470637657196244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1.3697773329997498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1.604068857589984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20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1.4902442771547089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1.2503290339563042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1.6083254493850521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1.8865806468653836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1.7319520880543866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2.4980483996877441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1.23431506583936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2.853273137697516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0.97159940209267559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3.5716675215771989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1.320422535211267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2.220936957779063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1.358411703239289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1.7546414270112851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1.1733848702374379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1.9622392612746311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1.5732265446224258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1.234580623885734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1.1621859138762847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1.1106290672451193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1.351240633015901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1.0818120351588911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1.7857379679853587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.0317917046810301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1.068412889884542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1.431276031806133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1.38638818869283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.3287101248266295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1.3519359723123512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1.4565544952285283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1.6668843466335792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0.89961814769270587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1.8854372418746632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1.7861759889683704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1.4288416671921307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2.0408963014632695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0.96296296296296302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1.0088001717106676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0.93129139072847689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1.3000151752744196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1.72031568679613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0.96398146764310277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1.1368459346389379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3.5714285714285712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2.6316231797986362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3.3334095691153602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0.96618357487922701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1.1628655064818092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1.020287104045557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50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2.22249036135578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.224534847051403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1.6674980403334996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1.694991457602733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1.9981834695731153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1.010445277571723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1.6990291262135921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1.2344115971386971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1.3155586739168568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1.035224522721161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1.299419408349461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1.4709184819222996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1.1263593992749872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4.0006021602498967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2.226041410917424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1.259445843828715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3.4471410941999174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1.3588414089039871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0.9261798651582676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1.449542492265157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0.9007194003038774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4.000397510141025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2.3721881390593049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2.1275109170305675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2.774750607762595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0.9897304887745952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2.5045126353790614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1.2025281055987471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2.5015505478602438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2.0835977492913651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1.0418959110144181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1.270193612036009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1.7831149927219796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1.4473684210526316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0.97988381075332542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0.9317849940894235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1.924177396280400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1.4057354004337699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0.93903102885138823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2.329002206423143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.329119258322798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1.4159617506436188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1.5147838746577003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1.031870428422152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1.5906508683655249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0.9175542894888943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3.7037977254264822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1.538363368553151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0.8967173738991193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3.333333333333329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0.900960291823236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1.7622080679405521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1.03070885256514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1.0859389627410598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1.205012853470437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0.9705165023884085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1.4509024958977459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1.139767054908485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1.33295112512541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1.966027052532242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1.1111111111111112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1.37181663837011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0.92178270986218014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0.9805752708255510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2.2722549359196398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1.5164686564280885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4.002019036631092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3.5709991583503666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1.1651037226484797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1.177564301208552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1.105175907165223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3.9996838194609121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1.0867924528301887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1.0745049285143415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1.6391253889841737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1.086528293279698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1.232550221314266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1.3605442176870748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1.173415408290853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0.9011586325275353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.03324099722991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1.041608593038598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1.1769368417260138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3.9988063264697109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1.5151745761164044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1.1448874851954205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3.5799522673031028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0.96339113680154131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.1311475409836067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1.005025125628140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0.91872791519434627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0.9028343077036926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3.37301587301587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0.9831460674157303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1.6260162601626018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2.8571428571428572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2.4968789013732833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0.90112567327589999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2.7056997116877359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00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.2285065168001914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2.1260723610593062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1.1355159552424368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2.7022925221115823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3.842049092849519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1.4745441865099134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2.001404494382022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0.9089548217119247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1.1115473541857523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1.2656702025072324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1.151178918169209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1.6118633139909737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3.707794256863363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1.8476903870162296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2.436923076923077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1.8164505969384019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0.92646102723398105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1.3528138528138527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.1254009861969094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1.855351314207180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0.9389671361502347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.0303208991308246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2.325443494589118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1.1512915129151291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1.0330578512396695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.030720295223276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1.469980646704503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1.698721077809235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0.95196636614619734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.025272090020291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1.2686905301314002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1.466168837082233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1.3204478040378911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.226215438630711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0.98152871164695876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1.8911017723369266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1.4083352460897793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0.97668557025834912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1.342882721575648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1.9604044104695812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1.1111111111111112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1.0294117647058822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1.387504791107704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1.329144514258095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.0332681017612524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1.824561403508771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2.2203552568410947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1.888264669163545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1.6661679497293327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00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2.2712663381187057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1.1624099541584807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3.5697870384556456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.12008014884786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1.3584752635847526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0.91987412248850153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2.3268398268398269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1.200252684775742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2.3809523809523809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1.7880258899676376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0.95204711160964661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2.083333333333333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0.8876125832136797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1.2203389830508475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1.5613002303557717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0.93992932862190814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1.315594739735295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0.90031315240083498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1.0423597249944556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2.3232575568323757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1.4713094654242276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1.1112169412959965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1.721311475409836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1.1905204806726439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1.1254480286738351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1.5159803078846603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1.3368112161721553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1.4288630332720964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.1243659971596669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1.544943820224719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4.0003024088757009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0.95258380093422246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1.5387484845658863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1.059850374064838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2.2726391312778746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1.5445284258954979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1.1903815580286168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2.935883014623172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1.0721114449603932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.0304589863016047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1.1931337079516589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1.562684976914881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1.220865704772475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1.07465416714302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0.98054125297819483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0.94395280235988199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0.9844281367460174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1.588034345859108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3.4428619490860153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00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1.2832852101379533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1.2375249500998005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1.315671467776362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1.3699828623481156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1.8867924528301887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1.8462257536807667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.035208417644678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1.2598992080633551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2.4286815728604472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1.2914762567057421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1.7494901792422455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1.2957317073170731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4.0073868882733148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1.029018316526034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2.17386971398199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1.1360617369852615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3.8476337052712584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0.97380013911430552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1.37064832186783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1.748554913294798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1.1902807420784765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1.0135135135135136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2.3805318665791999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.124731121117389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1.225983531564501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2.700142112742776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0.97055943393246358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1.1857707509881421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0.9746230231702832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1.2501229926307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1.4274435496605085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2.7027027027027026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2.385956236864878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1.7243586227074077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2.4424612494128697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1.4286273435359507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1.354303189165574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2.382125841958271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1.2831299957930165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0.9432206815571482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2.1268368136117557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1.3155041561257681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1.8477251624883937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1.7456359102244388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0.96326971552034568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0.95214493471937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1.107919573245794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1.2990605483503739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0.9746434231378763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50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1.8179739309398584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.11262026032824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1.9746121297602257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2.0125786163522013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1.821690467001158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2.1307452030343597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2.2246337493217578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.225912259122591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0.92796659320264463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0.9796458712559985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4.003813155386081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1.2508735150244583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1.4717469608284557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3.835690968443961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0.95235178833904954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3.8719285182427399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1.2875536480686696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1.729298303957432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1.075782930910829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2.6353865233567588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.1404958677685952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2.5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0.9891196834817012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1.1903771347741976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0.96697411484677176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0.9511731135066582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1.1208724628900333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1.9232531850539243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1.5394912985274432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2.1628498727735366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1.954965962646186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2.9490067581404875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1.086763991657858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0.93085106382978722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1.3184178985217738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1.2426035502958579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1.1497096276401502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0.9511542653324085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1.7452461578536076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1.071254666450251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1.3891362422083704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1.0797743755036262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0.95246052301779605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.2301645787275852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.0301944270226682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1.1878199238745242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1.3527575442247659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2.7036160865157148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2.1323529411764706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20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0.9801579317976058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2.2218518046417683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1.0606060606060608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0.98987108655616951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1.0305294344969729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2.3250602274637235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1.0535628116454883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1.3859670832817721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1.9604886140853566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1.1757161179991449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2.2794117647058822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2.4960120108848645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2.281368821292775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1.1774536615010636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2.4350076461592756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1.8191268191268193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1.298519044395648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1.404459775779228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1.0877192982456141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1.0301947657781092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1.6973125884016973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1.723678274065871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0.9627139364303177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1.069876295553326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1.6136743963662443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1.0864504112990843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1.2941858219045779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1.0646915866219189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1.17689346505264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0.94366018059264911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2.7049660832426095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1.2264922322158627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1.234581006772680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3.8446014127144297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3.8463889349737608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2.926208651399491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3.571162859906257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1.3063890589916309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1.884904086738949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0.9358093288492469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2.172933008745829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0.9982606065189442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0.98580441640378547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1.1367164823889946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1.333411654135338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2.3265475695886995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.019769715402997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0.98881632868889291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1.7860838281411675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785C6-D631-5647-875E-302DF9302918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DA7DB-CD65-3E4B-A834-F3580D3F40BF}" name="PivotTable2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1DA88-8876-984B-BD64-17020B26B207}" name="PivotTable8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9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1640625" customWidth="1"/>
    <col min="8" max="8" width="13" bestFit="1" customWidth="1"/>
    <col min="9" max="9" width="15" customWidth="1"/>
    <col min="12" max="12" width="13" customWidth="1"/>
    <col min="13" max="13" width="22.1640625" style="9" customWidth="1"/>
    <col min="14" max="14" width="11.1640625" bestFit="1" customWidth="1"/>
    <col min="15" max="15" width="20.1640625" style="9" customWidth="1"/>
    <col min="18" max="18" width="28" bestFit="1" customWidth="1"/>
    <col min="19" max="19" width="15" customWidth="1"/>
    <col min="20" max="20" width="16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(E2*100)/$D2</f>
        <v>0</v>
      </c>
      <c r="G2" t="s">
        <v>14</v>
      </c>
      <c r="H2">
        <v>0</v>
      </c>
      <c r="I2" t="e">
        <f>($H2/$E2)*100</f>
        <v>#DIV/0!</v>
      </c>
      <c r="J2" t="s">
        <v>15</v>
      </c>
      <c r="K2" t="s">
        <v>16</v>
      </c>
      <c r="L2">
        <v>1448690400</v>
      </c>
      <c r="M2" s="9">
        <f>((($L2/60)/60)/24)+DATE(1970,1,1)</f>
        <v>42336.25</v>
      </c>
      <c r="N2">
        <v>1450159200</v>
      </c>
      <c r="O2" s="9">
        <f>((($N2/60)/60)/24)+DATE(1970,1,1)</f>
        <v>42353.25</v>
      </c>
      <c r="P2" t="b">
        <v>0</v>
      </c>
      <c r="Q2" t="b">
        <v>0</v>
      </c>
      <c r="R2" t="s">
        <v>17</v>
      </c>
      <c r="S2" t="str">
        <f>LEFT($R2, SEARCH("/",R2)-1)</f>
        <v>food</v>
      </c>
      <c r="T2" t="str">
        <f>RIGHT($R2, LEN(R2)-SEARCH("/",R2))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(E3*100)/$D3</f>
        <v>1040</v>
      </c>
      <c r="G3" t="s">
        <v>20</v>
      </c>
      <c r="H3">
        <v>158</v>
      </c>
      <c r="I3">
        <f t="shared" ref="I3:I66" si="1">($H3/$E3)*100</f>
        <v>1.0851648351648351</v>
      </c>
      <c r="J3" t="s">
        <v>21</v>
      </c>
      <c r="K3" t="s">
        <v>22</v>
      </c>
      <c r="L3">
        <v>1408424400</v>
      </c>
      <c r="M3" s="9">
        <f t="shared" ref="M3:M66" si="2">((($L3/60)/60)/24)+DATE(1970,1,1)</f>
        <v>41870.208333333336</v>
      </c>
      <c r="N3">
        <v>1408597200</v>
      </c>
      <c r="O3" s="9">
        <f t="shared" ref="O3:O66" si="3">((($N3/60)/60)/24)+DATE(1970,1,1)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LEFT($R3, SEARCH("/",R3)-1)</f>
        <v>music</v>
      </c>
      <c r="T3" t="str">
        <f t="shared" ref="T3:T66" si="5">RIGHT($R3, LEN(R3)-SEARCH("/",R3))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131.47878228782287</v>
      </c>
      <c r="G4" t="s">
        <v>20</v>
      </c>
      <c r="H4">
        <v>1425</v>
      </c>
      <c r="I4">
        <f t="shared" si="1"/>
        <v>0.99983862253811662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58.976190476190474</v>
      </c>
      <c r="G5" t="s">
        <v>14</v>
      </c>
      <c r="H5">
        <v>24</v>
      </c>
      <c r="I5">
        <f t="shared" si="1"/>
        <v>0.96891400888171175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1.0066476733143399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1.3186813186813187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</v>
      </c>
      <c r="G8" t="s">
        <v>14</v>
      </c>
      <c r="H8">
        <v>18</v>
      </c>
      <c r="I8">
        <f t="shared" si="1"/>
        <v>1.6513761467889909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1.5399226646767521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3.2261004283240684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1.3715710723192018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1.5898251192368837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0.89108910891089099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89.349206349206355</v>
      </c>
      <c r="G14" t="s">
        <v>14</v>
      </c>
      <c r="H14">
        <v>55</v>
      </c>
      <c r="I14">
        <f t="shared" si="1"/>
        <v>0.9770829632261504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245.11904761904762</v>
      </c>
      <c r="G15" t="s">
        <v>20</v>
      </c>
      <c r="H15">
        <v>98</v>
      </c>
      <c r="I15">
        <f t="shared" si="1"/>
        <v>0.95191840699368613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66.769503546099287</v>
      </c>
      <c r="G16" t="s">
        <v>14</v>
      </c>
      <c r="H16">
        <v>200</v>
      </c>
      <c r="I16">
        <f t="shared" si="1"/>
        <v>1.0621913006532475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47.307881773399018</v>
      </c>
      <c r="G17" t="s">
        <v>14</v>
      </c>
      <c r="H17">
        <v>452</v>
      </c>
      <c r="I17">
        <f t="shared" si="1"/>
        <v>1.1766543447701359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0.90571506204148167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0.92624865586414029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2.2171128264082771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2.2221489565131383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0.94365130867402125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1.4481094127111827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1.1758488571806052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332.04444444444442</v>
      </c>
      <c r="G25" t="s">
        <v>20</v>
      </c>
      <c r="H25">
        <v>142</v>
      </c>
      <c r="I25">
        <f t="shared" si="1"/>
        <v>0.95034131976977654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2.5638566235360694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1.3692876344086022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2.8563708650171766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0.93808630393996251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105.22553516819572</v>
      </c>
      <c r="G30" t="s">
        <v>20</v>
      </c>
      <c r="H30">
        <v>2220</v>
      </c>
      <c r="I30">
        <f t="shared" si="1"/>
        <v>1.6129618193046826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328.89978213507624</v>
      </c>
      <c r="G31" t="s">
        <v>20</v>
      </c>
      <c r="H31">
        <v>1606</v>
      </c>
      <c r="I31">
        <f t="shared" si="1"/>
        <v>1.0638227403702845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0.89242476651677627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2.0829493087557607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2.6312787992152926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2.8571277930678138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1.1764705882352942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1.041732934665055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157.28571428571428</v>
      </c>
      <c r="G38" t="s">
        <v>20</v>
      </c>
      <c r="H38">
        <v>16</v>
      </c>
      <c r="I38">
        <f t="shared" si="1"/>
        <v>1.4532243415077202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0.94364582414675025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1.3287059990084285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1.7505470459518599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1.3308240354886409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212.92857142857142</v>
      </c>
      <c r="G43" t="s">
        <v>20</v>
      </c>
      <c r="H43">
        <v>111</v>
      </c>
      <c r="I43">
        <f t="shared" si="1"/>
        <v>0.93089567259308958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2.7781253910649482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3.7038582850873794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0.9297030642254055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1.0596026490066226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114.78378378378379</v>
      </c>
      <c r="G48" t="s">
        <v>20</v>
      </c>
      <c r="H48">
        <v>92</v>
      </c>
      <c r="I48">
        <f t="shared" si="1"/>
        <v>2.1662349894042854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2.0900547061298917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1.8865142555602117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2.2192924631949023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50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1.0100314645111985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3.0500203334688898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1.6914859177727419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2.2255192878338281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1.1152732845223907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1.4269555381536587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3.2196059586737142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227.11111111111111</v>
      </c>
      <c r="G60" t="s">
        <v>20</v>
      </c>
      <c r="H60">
        <v>211</v>
      </c>
      <c r="I60">
        <f t="shared" si="1"/>
        <v>3.4409654272667969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275.07142857142856</v>
      </c>
      <c r="G61" t="s">
        <v>20</v>
      </c>
      <c r="H61">
        <v>128</v>
      </c>
      <c r="I61">
        <f t="shared" si="1"/>
        <v>3.3238119968839261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1.1764965403648611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1.2194857916102841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1.7229449211181844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0.89766606822262118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1.3899049012435991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(E67*100)/$D67</f>
        <v>236.14754098360655</v>
      </c>
      <c r="G67" t="s">
        <v>20</v>
      </c>
      <c r="H67">
        <v>236</v>
      </c>
      <c r="I67">
        <f t="shared" ref="I67:I130" si="7">($H67/$E67)*100</f>
        <v>1.638320027768136</v>
      </c>
      <c r="J67" t="s">
        <v>21</v>
      </c>
      <c r="K67" t="s">
        <v>22</v>
      </c>
      <c r="L67">
        <v>1296108000</v>
      </c>
      <c r="M67" s="9">
        <f t="shared" ref="M67:M130" si="8">((($L67/60)/60)/24)+DATE(1970,1,1)</f>
        <v>40570.25</v>
      </c>
      <c r="N67">
        <v>1296712800</v>
      </c>
      <c r="O67" s="9">
        <f t="shared" ref="O67:O130" si="9">((($N67/60)/60)/24)+DATE(1970,1,1)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LEFT($R67, SEARCH("/",R67)-1)</f>
        <v>theater</v>
      </c>
      <c r="T67" t="str">
        <f t="shared" ref="T67:T130" si="11">RIGHT($R67, LEN(R67)-SEARCH("/",R67))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>
        <f t="shared" si="7"/>
        <v>0.91813312930374913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>
        <f t="shared" si="7"/>
        <v>3.44807111593662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>
        <f t="shared" si="7"/>
        <v>1.695616211745244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>
        <f t="shared" si="7"/>
        <v>0.89426617569700151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123.74140625</v>
      </c>
      <c r="G72" t="s">
        <v>20</v>
      </c>
      <c r="H72">
        <v>2475</v>
      </c>
      <c r="I72">
        <f t="shared" si="7"/>
        <v>1.5626085144801725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>
        <f t="shared" si="7"/>
        <v>1.1721159777914869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670.33333333333337</v>
      </c>
      <c r="G74" t="s">
        <v>20</v>
      </c>
      <c r="H74">
        <v>54</v>
      </c>
      <c r="I74">
        <f t="shared" si="7"/>
        <v>1.3426156141223273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>
        <f t="shared" si="7"/>
        <v>0.95104290500378252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>
        <f t="shared" si="7"/>
        <v>1.7797319932998323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>
        <f t="shared" si="7"/>
        <v>1.1639052444201012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78.106590724165983</v>
      </c>
      <c r="G78" t="s">
        <v>14</v>
      </c>
      <c r="H78">
        <v>1684</v>
      </c>
      <c r="I78">
        <f t="shared" si="7"/>
        <v>1.7542945839800821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>
        <f t="shared" si="7"/>
        <v>1.2556053811659191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7"/>
        <v>2.4379432624113475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69.598615916955012</v>
      </c>
      <c r="G81" t="s">
        <v>14</v>
      </c>
      <c r="H81">
        <v>838</v>
      </c>
      <c r="I81">
        <f t="shared" si="7"/>
        <v>2.0831261807696131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>
        <f t="shared" si="7"/>
        <v>1.8111808328579577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225.33928571428572</v>
      </c>
      <c r="G83" t="s">
        <v>20</v>
      </c>
      <c r="H83">
        <v>411</v>
      </c>
      <c r="I83">
        <f t="shared" si="7"/>
        <v>1.085664474205563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1497.3</v>
      </c>
      <c r="G84" t="s">
        <v>20</v>
      </c>
      <c r="H84">
        <v>180</v>
      </c>
      <c r="I84">
        <f t="shared" si="7"/>
        <v>1.2021638950110198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>
        <f t="shared" si="7"/>
        <v>2.5002500250024999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>
        <f t="shared" si="7"/>
        <v>0.89981714945626023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>
        <f t="shared" si="7"/>
        <v>1.104199066874028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>
        <f t="shared" si="7"/>
        <v>1.6364369205965335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61.984886649874056</v>
      </c>
      <c r="G89" t="s">
        <v>14</v>
      </c>
      <c r="H89">
        <v>1482</v>
      </c>
      <c r="I89">
        <f t="shared" si="7"/>
        <v>1.2044863459037711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>
        <f t="shared" si="7"/>
        <v>0.90284435922019812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>
        <f t="shared" si="7"/>
        <v>1.1178388448998604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>
        <f t="shared" si="7"/>
        <v>1.7286366601435095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>
        <f t="shared" si="7"/>
        <v>0.90911525278491867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>
        <f t="shared" si="7"/>
        <v>0.9618541767262192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>
        <f t="shared" si="7"/>
        <v>0.92596809205033626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>
        <f t="shared" si="7"/>
        <v>2.0438287725672759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2.6548672566371683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>
        <f t="shared" si="7"/>
        <v>1.5384818464422194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926.69230769230774</v>
      </c>
      <c r="G99" t="s">
        <v>20</v>
      </c>
      <c r="H99">
        <v>113</v>
      </c>
      <c r="I99">
        <f t="shared" si="7"/>
        <v>0.93799286129326798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>
        <f t="shared" si="7"/>
        <v>3.7024672999301997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196.72368421052633</v>
      </c>
      <c r="G101" t="s">
        <v>20</v>
      </c>
      <c r="H101">
        <v>164</v>
      </c>
      <c r="I101">
        <f t="shared" si="7"/>
        <v>1.0969165942077455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100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>
        <f t="shared" si="7"/>
        <v>1.7839660611334711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>
        <f t="shared" si="7"/>
        <v>3.2239493379389748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24.61</v>
      </c>
      <c r="G105" t="s">
        <v>14</v>
      </c>
      <c r="H105">
        <v>37</v>
      </c>
      <c r="I105">
        <f t="shared" si="7"/>
        <v>1.5034538805363673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>
        <f t="shared" si="7"/>
        <v>1.1235296530948349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144.54411764705881</v>
      </c>
      <c r="G107" t="s">
        <v>20</v>
      </c>
      <c r="H107">
        <v>95</v>
      </c>
      <c r="I107">
        <f t="shared" si="7"/>
        <v>0.96652762234204914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>
        <f t="shared" si="7"/>
        <v>1.0495501927745252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186.48571428571429</v>
      </c>
      <c r="G109" t="s">
        <v>20</v>
      </c>
      <c r="H109">
        <v>86</v>
      </c>
      <c r="I109">
        <f t="shared" si="7"/>
        <v>1.3176037996016547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>
        <f t="shared" si="7"/>
        <v>0.92955538134169546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>
        <f t="shared" si="7"/>
        <v>1.948684637869438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>
        <f t="shared" si="7"/>
        <v>1.3892148120336039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>
        <f t="shared" si="7"/>
        <v>0.91781733262732001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>
        <f t="shared" si="7"/>
        <v>2.8571428571428572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>
        <f t="shared" si="7"/>
        <v>1.0533086757256573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>
        <f t="shared" si="7"/>
        <v>0.9119861030689056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87.211757648470311</v>
      </c>
      <c r="G117" t="s">
        <v>14</v>
      </c>
      <c r="H117">
        <v>3304</v>
      </c>
      <c r="I117">
        <f t="shared" si="7"/>
        <v>2.2726334759461282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1.1521464646464645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>
        <f t="shared" si="7"/>
        <v>3.226563416637334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>
        <f t="shared" si="7"/>
        <v>1.0549519760667612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>
        <f t="shared" si="7"/>
        <v>1.4328247115742463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149.49667110519309</v>
      </c>
      <c r="G122" t="s">
        <v>20</v>
      </c>
      <c r="H122">
        <v>1782</v>
      </c>
      <c r="I122">
        <f t="shared" si="7"/>
        <v>1.5872167592988458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>
        <f t="shared" si="7"/>
        <v>0.9088072785096768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64.367690058479539</v>
      </c>
      <c r="G124" t="s">
        <v>14</v>
      </c>
      <c r="H124">
        <v>3387</v>
      </c>
      <c r="I124">
        <f t="shared" si="7"/>
        <v>3.8464595991141901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>
        <f t="shared" si="7"/>
        <v>2.0004835005439379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>
        <f t="shared" si="7"/>
        <v>0.98305793766994343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>
        <f t="shared" si="7"/>
        <v>2.1238938053097343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>
        <f t="shared" si="7"/>
        <v>1.1117974058060531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51.421511627906973</v>
      </c>
      <c r="G129" t="s">
        <v>14</v>
      </c>
      <c r="H129">
        <v>672</v>
      </c>
      <c r="I129">
        <f t="shared" si="7"/>
        <v>1.2663237039968342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60.334277620396598</v>
      </c>
      <c r="G130" t="s">
        <v>74</v>
      </c>
      <c r="H130">
        <v>532</v>
      </c>
      <c r="I130">
        <f t="shared" si="7"/>
        <v>1.2489435627758476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(E131*100)/$D131</f>
        <v>3.2026936026936026</v>
      </c>
      <c r="G131" t="s">
        <v>74</v>
      </c>
      <c r="H131">
        <v>55</v>
      </c>
      <c r="I131">
        <f t="shared" ref="I131:I194" si="13">($H131/$E131)*100</f>
        <v>1.1564339781328847</v>
      </c>
      <c r="J131" t="s">
        <v>26</v>
      </c>
      <c r="K131" t="s">
        <v>27</v>
      </c>
      <c r="L131">
        <v>1422943200</v>
      </c>
      <c r="M131" s="9">
        <f t="shared" ref="M131:M194" si="14">((($L131/60)/60)/24)+DATE(1970,1,1)</f>
        <v>42038.25</v>
      </c>
      <c r="N131">
        <v>1425103200</v>
      </c>
      <c r="O131" s="9">
        <f t="shared" ref="O131:O194" si="15">((($N131/60)/60)/24)+DATE(1970,1,1)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LEFT($R131, SEARCH("/",R131)-1)</f>
        <v>food</v>
      </c>
      <c r="T131" t="str">
        <f t="shared" ref="T131:T194" si="17">RIGHT($R131, LEN(R131)-SEARCH("/",R131))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>
        <f t="shared" si="13"/>
        <v>3.5711892797319935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>
        <f t="shared" si="13"/>
        <v>1.4706590575260661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>
        <f t="shared" si="13"/>
        <v>2.3213354199269691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>
        <f t="shared" si="13"/>
        <v>1.1369324276010011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>
        <f t="shared" si="13"/>
        <v>1.0527730490099454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71.272727272727266</v>
      </c>
      <c r="G137" t="s">
        <v>14</v>
      </c>
      <c r="H137">
        <v>117</v>
      </c>
      <c r="I137">
        <f t="shared" si="13"/>
        <v>2.1319241982507289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>
        <f t="shared" si="13"/>
        <v>2.1315692760014699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>
        <f t="shared" si="13"/>
        <v>1.0611205432937181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1.2478298611111112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>
        <f t="shared" si="13"/>
        <v>1.6938584640964358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>
        <f t="shared" si="13"/>
        <v>1.5153984031285646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>
        <f t="shared" si="13"/>
        <v>1.6395450300812884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230.04</v>
      </c>
      <c r="G144" t="s">
        <v>20</v>
      </c>
      <c r="H144">
        <v>117</v>
      </c>
      <c r="I144">
        <f t="shared" si="13"/>
        <v>1.0172143974960877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135.59259259259258</v>
      </c>
      <c r="G145" t="s">
        <v>20</v>
      </c>
      <c r="H145">
        <v>70</v>
      </c>
      <c r="I145">
        <f t="shared" si="13"/>
        <v>0.95602294455066927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>
        <f t="shared" si="13"/>
        <v>1.1618900077459333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>
        <f t="shared" si="13"/>
        <v>1.298877012582871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>
        <f t="shared" si="13"/>
        <v>3.3596837944664033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>
        <f t="shared" si="13"/>
        <v>2.1313055585305776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>
        <f t="shared" si="13"/>
        <v>0.95068858285206581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>
        <f t="shared" si="13"/>
        <v>1.4304577464788732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100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>
        <f t="shared" si="13"/>
        <v>1.6663448322864249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>
        <f t="shared" si="13"/>
        <v>1.9228469069845593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>
        <f t="shared" si="13"/>
        <v>3.2257881348232944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58.75656742556918</v>
      </c>
      <c r="G156" t="s">
        <v>14</v>
      </c>
      <c r="H156">
        <v>1059</v>
      </c>
      <c r="I156">
        <f t="shared" si="13"/>
        <v>1.0521609538002981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>
        <f t="shared" si="13"/>
        <v>1.3163407051352722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>
        <f t="shared" si="13"/>
        <v>1.4081890465928513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>
        <f t="shared" si="13"/>
        <v>1.3562386980108498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>
        <f t="shared" si="13"/>
        <v>0.88362068965517249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>
        <f t="shared" si="13"/>
        <v>0.95229628390038801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>
        <f t="shared" si="13"/>
        <v>1.262995764343473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>
        <f t="shared" si="13"/>
        <v>1.7441860465116279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>
        <f t="shared" si="13"/>
        <v>1.7188526384935405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253.25714285714287</v>
      </c>
      <c r="G165" t="s">
        <v>20</v>
      </c>
      <c r="H165">
        <v>246</v>
      </c>
      <c r="I165">
        <f t="shared" si="13"/>
        <v>2.7752707581227436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100.16943521594685</v>
      </c>
      <c r="G166" t="s">
        <v>20</v>
      </c>
      <c r="H166">
        <v>1396</v>
      </c>
      <c r="I166">
        <f t="shared" si="13"/>
        <v>0.92600577095287051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>
        <f t="shared" si="13"/>
        <v>2.2724181394463137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>
        <f t="shared" si="13"/>
        <v>1.8156112806012352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415.53846153846155</v>
      </c>
      <c r="G169" t="s">
        <v>20</v>
      </c>
      <c r="H169">
        <v>146</v>
      </c>
      <c r="I169">
        <f t="shared" si="13"/>
        <v>1.3513513513513513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>
        <f t="shared" si="13"/>
        <v>2.3811304759767622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>
        <f t="shared" si="13"/>
        <v>1.282245903796136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>
        <f t="shared" si="13"/>
        <v>1.2120115774240232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>
        <f t="shared" si="13"/>
        <v>0.95969289827255266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>
        <f t="shared" si="13"/>
        <v>3.9215686274509802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>
        <f t="shared" si="13"/>
        <v>0.99026231484124727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894.66666666666663</v>
      </c>
      <c r="G176" t="s">
        <v>20</v>
      </c>
      <c r="H176">
        <v>48</v>
      </c>
      <c r="I176">
        <f t="shared" si="13"/>
        <v>0.89418777943368111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26.19150110375276</v>
      </c>
      <c r="G177" t="s">
        <v>14</v>
      </c>
      <c r="H177">
        <v>1130</v>
      </c>
      <c r="I177">
        <f t="shared" si="13"/>
        <v>2.3810025495691018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>
        <f t="shared" si="13"/>
        <v>0.90866837090402053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>
        <f t="shared" si="13"/>
        <v>1.694999164567772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>
        <f t="shared" si="13"/>
        <v>3.0316154179298396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357.71910112359552</v>
      </c>
      <c r="G181" t="s">
        <v>20</v>
      </c>
      <c r="H181">
        <v>3537</v>
      </c>
      <c r="I181">
        <f t="shared" si="13"/>
        <v>2.2219430222696861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>
        <f t="shared" si="13"/>
        <v>1.219780474249722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61.802325581395351</v>
      </c>
      <c r="G183" t="s">
        <v>14</v>
      </c>
      <c r="H183">
        <v>136</v>
      </c>
      <c r="I183">
        <f t="shared" si="13"/>
        <v>2.5587958607714016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>
        <f t="shared" si="13"/>
        <v>1.6950191570881228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69.117647058823536</v>
      </c>
      <c r="G185" t="s">
        <v>14</v>
      </c>
      <c r="H185">
        <v>86</v>
      </c>
      <c r="I185">
        <f t="shared" si="13"/>
        <v>2.4397163120567376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>
        <f t="shared" si="13"/>
        <v>3.2227488151658767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>
        <f t="shared" si="13"/>
        <v>2.6462395543175488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>
        <f t="shared" si="13"/>
        <v>3.1243388109175543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>
        <f t="shared" si="13"/>
        <v>1.0420279801133079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>
        <f t="shared" si="13"/>
        <v>1.3333333333333335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>
        <f t="shared" si="13"/>
        <v>0.97991289663141057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>
        <f t="shared" si="13"/>
        <v>0.94562647754137119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37.952380952380949</v>
      </c>
      <c r="G193" t="s">
        <v>14</v>
      </c>
      <c r="H193">
        <v>86</v>
      </c>
      <c r="I193">
        <f t="shared" si="13"/>
        <v>2.697616060225847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>
        <f t="shared" si="13"/>
        <v>2.8531172948221202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(E195*100)/$D195</f>
        <v>45.636363636363633</v>
      </c>
      <c r="G195" t="s">
        <v>14</v>
      </c>
      <c r="H195">
        <v>65</v>
      </c>
      <c r="I195">
        <f t="shared" ref="I195:I258" si="19">($H195/$E195)*100</f>
        <v>2.1580345285524571</v>
      </c>
      <c r="J195" t="s">
        <v>21</v>
      </c>
      <c r="K195" t="s">
        <v>22</v>
      </c>
      <c r="L195">
        <v>1523163600</v>
      </c>
      <c r="M195" s="9">
        <f t="shared" ref="M195:M258" si="20">((($L195/60)/60)/24)+DATE(1970,1,1)</f>
        <v>43198.208333333328</v>
      </c>
      <c r="N195">
        <v>1523509200</v>
      </c>
      <c r="O195" s="9">
        <f t="shared" ref="O195:O258" si="21">((($N195/60)/60)/24)+DATE(1970,1,1)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LEFT($R195, SEARCH("/",R195)-1)</f>
        <v>music</v>
      </c>
      <c r="T195" t="str">
        <f t="shared" ref="T195:T258" si="23">RIGHT($R195, LEN(R195)-SEARCH("/",R195))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>
        <f t="shared" si="19"/>
        <v>1.445617255621845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>
        <f t="shared" si="19"/>
        <v>0.9167730986580821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>
        <f t="shared" si="19"/>
        <v>1.9312475859405174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>
        <f t="shared" si="19"/>
        <v>1.2193626699689795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>
        <f t="shared" si="19"/>
        <v>2.7809965237543453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>
        <f t="shared" si="19"/>
        <v>1.3429752066115703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50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>
        <f t="shared" si="19"/>
        <v>1.0975183502271935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78.831325301204814</v>
      </c>
      <c r="G204" t="s">
        <v>74</v>
      </c>
      <c r="H204">
        <v>82</v>
      </c>
      <c r="I204">
        <f t="shared" si="19"/>
        <v>1.2532477456824087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>
        <f t="shared" si="19"/>
        <v>2.3255934192634413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>
        <f t="shared" si="19"/>
        <v>1.5816528272044286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>
        <f t="shared" si="19"/>
        <v>1.4250089063056643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>
        <f t="shared" si="19"/>
        <v>1.6304347826086956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>
        <f t="shared" si="19"/>
        <v>1.0101010101010102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>
        <f t="shared" si="19"/>
        <v>1.0310883431269147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>
        <f t="shared" si="19"/>
        <v>1.9605940017470638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67.425531914893611</v>
      </c>
      <c r="G212" t="s">
        <v>14</v>
      </c>
      <c r="H212">
        <v>226</v>
      </c>
      <c r="I212">
        <f t="shared" si="19"/>
        <v>3.565793625749448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>
        <f t="shared" si="19"/>
        <v>1.6397578203834511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>
        <f t="shared" si="19"/>
        <v>1.3658536585365855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>
        <f t="shared" si="19"/>
        <v>2.5001603040530695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>
        <f t="shared" si="19"/>
        <v>1.1519128734990227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3.8418367346938775</v>
      </c>
      <c r="G217" t="s">
        <v>14</v>
      </c>
      <c r="H217">
        <v>143</v>
      </c>
      <c r="I217">
        <f t="shared" si="19"/>
        <v>2.3738379814077026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155.0706655710764</v>
      </c>
      <c r="G218" t="s">
        <v>20</v>
      </c>
      <c r="H218">
        <v>1815</v>
      </c>
      <c r="I218">
        <f t="shared" si="19"/>
        <v>0.96173716756481797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>
        <f t="shared" si="19"/>
        <v>1.6128196715649876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>
        <f t="shared" si="19"/>
        <v>3.225282313754164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332.12709832134294</v>
      </c>
      <c r="G221" t="s">
        <v>20</v>
      </c>
      <c r="H221">
        <v>1539</v>
      </c>
      <c r="I221">
        <f t="shared" si="19"/>
        <v>1.1112154053878422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>
        <f t="shared" si="19"/>
        <v>2.5487256371814091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>
        <f t="shared" si="19"/>
        <v>1.8184094133355588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137.97916666666666</v>
      </c>
      <c r="G224" t="s">
        <v>20</v>
      </c>
      <c r="H224">
        <v>138</v>
      </c>
      <c r="I224">
        <f t="shared" si="19"/>
        <v>2.0836478937037595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>
        <f t="shared" si="19"/>
        <v>1.1367937775498491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>
        <f t="shared" si="19"/>
        <v>1.9231077935628862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>
        <f t="shared" si="19"/>
        <v>3.3333711266567647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>
        <f t="shared" si="19"/>
        <v>1.0182743885807801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>
        <f t="shared" si="19"/>
        <v>0.91775262527858614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119.90717911530095</v>
      </c>
      <c r="G230" t="s">
        <v>20</v>
      </c>
      <c r="H230">
        <v>2468</v>
      </c>
      <c r="I230">
        <f t="shared" si="19"/>
        <v>1.4925734191300981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>
        <f t="shared" si="19"/>
        <v>1.5386192837066792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>
        <f t="shared" si="19"/>
        <v>1.0015866719555733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>
        <f t="shared" si="19"/>
        <v>1.2131088176715554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>
        <f t="shared" si="19"/>
        <v>1.5799416108535118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>
        <f t="shared" si="19"/>
        <v>1.0333333333333332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>
        <f t="shared" si="19"/>
        <v>1.8212932404351547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>
        <f t="shared" si="19"/>
        <v>2.5633881303984398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>
        <f t="shared" si="19"/>
        <v>1.31852879944483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>
        <f t="shared" si="19"/>
        <v>2.2196734583726894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>
        <f t="shared" si="19"/>
        <v>0.9567962122706648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>
        <f t="shared" si="19"/>
        <v>1.311160857051487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>
        <f t="shared" si="19"/>
        <v>1.4489457782398232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>
        <f t="shared" si="19"/>
        <v>0.98061480588601813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127.72619047619048</v>
      </c>
      <c r="G244" t="s">
        <v>20</v>
      </c>
      <c r="H244">
        <v>250</v>
      </c>
      <c r="I244">
        <f t="shared" si="19"/>
        <v>2.3301332836238231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>
        <f t="shared" si="19"/>
        <v>2.32421875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569.71428571428567</v>
      </c>
      <c r="G246" t="s">
        <v>20</v>
      </c>
      <c r="H246">
        <v>53</v>
      </c>
      <c r="I246">
        <f t="shared" si="19"/>
        <v>1.3289869608826479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509.34482758620692</v>
      </c>
      <c r="G247" t="s">
        <v>20</v>
      </c>
      <c r="H247">
        <v>214</v>
      </c>
      <c r="I247">
        <f t="shared" si="19"/>
        <v>1.4487847809897771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325.53333333333336</v>
      </c>
      <c r="G248" t="s">
        <v>20</v>
      </c>
      <c r="H248">
        <v>222</v>
      </c>
      <c r="I248">
        <f t="shared" si="19"/>
        <v>1.5154618062666392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>
        <f t="shared" si="19"/>
        <v>1.0202644889471348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211.33870967741936</v>
      </c>
      <c r="G250" t="s">
        <v>20</v>
      </c>
      <c r="H250">
        <v>218</v>
      </c>
      <c r="I250">
        <f t="shared" si="19"/>
        <v>1.6637411279859575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>
        <f t="shared" si="19"/>
        <v>3.8460394419822124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33.333333333333329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54.08450704225352</v>
      </c>
      <c r="G253" t="s">
        <v>14</v>
      </c>
      <c r="H253">
        <v>101</v>
      </c>
      <c r="I253">
        <f t="shared" si="19"/>
        <v>2.6302083333333335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>
        <f t="shared" si="19"/>
        <v>0.94204055564426004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>
        <f t="shared" si="19"/>
        <v>1.2342711328482541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>
        <f t="shared" si="19"/>
        <v>1.0346854791299236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>
        <f t="shared" si="19"/>
        <v>1.7542771489119762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>
        <f t="shared" si="19"/>
        <v>1.5641293013555788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(E259*100)/$D259</f>
        <v>146</v>
      </c>
      <c r="G259" t="s">
        <v>20</v>
      </c>
      <c r="H259">
        <v>92</v>
      </c>
      <c r="I259">
        <f t="shared" ref="I259:I322" si="25">($H259/$E259)*100</f>
        <v>1.1055034847392453</v>
      </c>
      <c r="J259" t="s">
        <v>21</v>
      </c>
      <c r="K259" t="s">
        <v>22</v>
      </c>
      <c r="L259">
        <v>1362463200</v>
      </c>
      <c r="M259" s="9">
        <f t="shared" ref="M259:M322" si="26">((($L259/60)/60)/24)+DATE(1970,1,1)</f>
        <v>41338.25</v>
      </c>
      <c r="N259">
        <v>1363669200</v>
      </c>
      <c r="O259" s="9">
        <f t="shared" ref="O259:O322" si="27">((($N259/60)/60)/24)+DATE(1970,1,1)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LEFT($R259, SEARCH("/",R259)-1)</f>
        <v>theater</v>
      </c>
      <c r="T259" t="str">
        <f t="shared" ref="T259:T322" si="29">RIGHT($R259, LEN(R259)-SEARCH("/",R259))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>
        <f t="shared" si="25"/>
        <v>1.3855780691299164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>
        <f t="shared" si="25"/>
        <v>1.2831241283124128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157.69841269841271</v>
      </c>
      <c r="G262" t="s">
        <v>20</v>
      </c>
      <c r="H262">
        <v>261</v>
      </c>
      <c r="I262">
        <f t="shared" si="25"/>
        <v>2.6270759939607449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31.201660735468565</v>
      </c>
      <c r="G263" t="s">
        <v>14</v>
      </c>
      <c r="H263">
        <v>454</v>
      </c>
      <c r="I263">
        <f t="shared" si="25"/>
        <v>1.7260388548834733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>
        <f t="shared" si="25"/>
        <v>2.008258258258258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>
        <f t="shared" si="25"/>
        <v>1.8501301599107474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>
        <f t="shared" si="25"/>
        <v>3.3330309901738473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>
        <f t="shared" si="25"/>
        <v>1.4259658431437572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>
        <f t="shared" si="25"/>
        <v>3.7042210891480991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233.62012987012986</v>
      </c>
      <c r="G269" t="s">
        <v>20</v>
      </c>
      <c r="H269">
        <v>2768</v>
      </c>
      <c r="I269">
        <f t="shared" si="25"/>
        <v>1.9234243624487526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>
        <f t="shared" si="25"/>
        <v>1.7725258493353029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>
        <f t="shared" si="25"/>
        <v>0.98394028500339292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27.176538240368028</v>
      </c>
      <c r="G272" t="s">
        <v>74</v>
      </c>
      <c r="H272">
        <v>1890</v>
      </c>
      <c r="I272">
        <f t="shared" si="25"/>
        <v>3.999153618281845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>
        <f t="shared" si="25"/>
        <v>3.1233998975934463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304.00978473581216</v>
      </c>
      <c r="G274" t="s">
        <v>20</v>
      </c>
      <c r="H274">
        <v>1894</v>
      </c>
      <c r="I274">
        <f t="shared" si="25"/>
        <v>1.2191903391718002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>
        <f t="shared" si="25"/>
        <v>2.6345291479820627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>
        <f t="shared" si="25"/>
        <v>1.9404915912031047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>
        <f t="shared" si="25"/>
        <v>1.2315532434441023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>
        <f t="shared" si="25"/>
        <v>2.498121712997746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1066.4285714285713</v>
      </c>
      <c r="G279" t="s">
        <v>20</v>
      </c>
      <c r="H279">
        <v>83</v>
      </c>
      <c r="I279">
        <f t="shared" si="25"/>
        <v>1.1118553248492968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>
        <f t="shared" si="25"/>
        <v>1.0342084327764518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170.7</v>
      </c>
      <c r="G281" t="s">
        <v>20</v>
      </c>
      <c r="H281">
        <v>546</v>
      </c>
      <c r="I281">
        <f t="shared" si="25"/>
        <v>3.9982425307557121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>
        <f t="shared" si="25"/>
        <v>2.7036323610346726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>
        <f t="shared" si="25"/>
        <v>1.3696264413624528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108.04761904761905</v>
      </c>
      <c r="G284" t="s">
        <v>20</v>
      </c>
      <c r="H284">
        <v>133</v>
      </c>
      <c r="I284">
        <f t="shared" si="25"/>
        <v>1.4654032613486117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>
        <f t="shared" si="25"/>
        <v>1.9116677653263019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>
        <f t="shared" si="25"/>
        <v>1.6190359376916472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>
        <f t="shared" si="25"/>
        <v>3.9955954066383512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>
        <f t="shared" si="25"/>
        <v>0.94083959707521614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>
        <f t="shared" si="25"/>
        <v>1.3320214939831982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>
        <f t="shared" si="25"/>
        <v>2.5018261504747992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>
        <f t="shared" si="25"/>
        <v>2.5011132551580819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>
        <f t="shared" si="25"/>
        <v>0.98994788600335804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>
        <f t="shared" si="25"/>
        <v>1.3018615403333738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>
        <f t="shared" si="25"/>
        <v>1.394700139470014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>
        <f t="shared" si="25"/>
        <v>3.004694835680751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>
        <f t="shared" si="25"/>
        <v>2.2766857427220701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>
        <f t="shared" si="25"/>
        <v>2.7774142418822434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>
        <f t="shared" si="25"/>
        <v>1.1336515513126491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>
        <f t="shared" si="25"/>
        <v>1.5327929255711128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>
        <f t="shared" si="25"/>
        <v>1.4294222751637879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>
        <f t="shared" si="25"/>
        <v>2.5076765609007166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20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>
        <f t="shared" si="25"/>
        <v>2.4376136175838705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31.844940867279895</v>
      </c>
      <c r="G304" t="s">
        <v>14</v>
      </c>
      <c r="H304">
        <v>245</v>
      </c>
      <c r="I304">
        <f t="shared" si="25"/>
        <v>1.0109763142692085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>
        <f t="shared" si="25"/>
        <v>1.1391954432182272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546.14285714285711</v>
      </c>
      <c r="G306" t="s">
        <v>20</v>
      </c>
      <c r="H306">
        <v>142</v>
      </c>
      <c r="I306">
        <f t="shared" si="25"/>
        <v>1.2381201499694829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>
        <f t="shared" si="25"/>
        <v>1.0606438732218617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7.907692307692308</v>
      </c>
      <c r="G308" t="s">
        <v>14</v>
      </c>
      <c r="H308">
        <v>7</v>
      </c>
      <c r="I308">
        <f t="shared" si="25"/>
        <v>1.3618677042801557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>
        <f t="shared" si="25"/>
        <v>1.5158834218940491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>
        <f t="shared" si="25"/>
        <v>0.91708542713567831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>
        <f t="shared" si="25"/>
        <v>2.4295432458697768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>
        <f t="shared" si="25"/>
        <v>1.0088272383354351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>
        <f t="shared" si="25"/>
        <v>0.9444270995941304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>
        <f t="shared" si="25"/>
        <v>2.0409610297526521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>
        <f t="shared" si="25"/>
        <v>2.5641025641025639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>
        <f t="shared" si="25"/>
        <v>3.223460979156568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>
        <f t="shared" si="25"/>
        <v>0.96273291925465831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>
        <f t="shared" si="25"/>
        <v>1.687236369317294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>
        <f t="shared" si="25"/>
        <v>2.3640661938534278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15.842105263157896</v>
      </c>
      <c r="G320" t="s">
        <v>14</v>
      </c>
      <c r="H320">
        <v>17</v>
      </c>
      <c r="I320">
        <f t="shared" si="25"/>
        <v>1.8826135105204873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38.702380952380949</v>
      </c>
      <c r="G321" t="s">
        <v>74</v>
      </c>
      <c r="H321">
        <v>64</v>
      </c>
      <c r="I321">
        <f t="shared" si="25"/>
        <v>1.9686250384497079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>
        <f t="shared" si="25"/>
        <v>0.98863074641621362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(E323*100)/$D323</f>
        <v>94.144366197183103</v>
      </c>
      <c r="G323" t="s">
        <v>14</v>
      </c>
      <c r="H323">
        <v>2468</v>
      </c>
      <c r="I323">
        <f t="shared" ref="I323:I386" si="31">($H323/$E323)*100</f>
        <v>1.5384423582800364</v>
      </c>
      <c r="J323" t="s">
        <v>21</v>
      </c>
      <c r="K323" t="s">
        <v>22</v>
      </c>
      <c r="L323">
        <v>1301634000</v>
      </c>
      <c r="M323" s="9">
        <f t="shared" ref="M323:M386" si="32">((($L323/60)/60)/24)+DATE(1970,1,1)</f>
        <v>40634.208333333336</v>
      </c>
      <c r="N323">
        <v>1302325200</v>
      </c>
      <c r="O323" s="9">
        <f t="shared" ref="O323:O386" si="33">((($N323/60)/60)/24)+DATE(1970,1,1)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LEFT($R323, SEARCH("/",R323)-1)</f>
        <v>film &amp; video</v>
      </c>
      <c r="T323" t="str">
        <f t="shared" ref="T323:T386" si="35">RIGHT($R323, LEN(R323)-SEARCH("/",R323))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166.56234096692111</v>
      </c>
      <c r="G324" t="s">
        <v>20</v>
      </c>
      <c r="H324">
        <v>5168</v>
      </c>
      <c r="I324">
        <f t="shared" si="31"/>
        <v>2.6316727519006808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>
        <f t="shared" si="31"/>
        <v>1.2104283054003724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>
        <f t="shared" si="31"/>
        <v>2.6356456043956045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90.723076923076917</v>
      </c>
      <c r="G327" t="s">
        <v>14</v>
      </c>
      <c r="H327">
        <v>73</v>
      </c>
      <c r="I327">
        <f t="shared" si="31"/>
        <v>1.2379175852128201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>
        <f t="shared" si="31"/>
        <v>3.8484666265784728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>
        <f t="shared" si="31"/>
        <v>3.293413173652695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>
        <f t="shared" si="31"/>
        <v>1.8516832794744587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>
        <f t="shared" si="31"/>
        <v>0.98244633794291569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>
        <f t="shared" si="31"/>
        <v>2.2220439595700303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>
        <f t="shared" si="31"/>
        <v>1.2975483166017894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199.98067632850243</v>
      </c>
      <c r="G334" t="s">
        <v>20</v>
      </c>
      <c r="H334">
        <v>470</v>
      </c>
      <c r="I334">
        <f t="shared" si="31"/>
        <v>1.1353753985892356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>
        <f t="shared" si="31"/>
        <v>2.1260504201680672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>
        <f t="shared" si="31"/>
        <v>0.90093736340235397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114.28538550057537</v>
      </c>
      <c r="G337" t="s">
        <v>20</v>
      </c>
      <c r="H337">
        <v>2283</v>
      </c>
      <c r="I337">
        <f t="shared" si="31"/>
        <v>1.1493847795879735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97.032531824611027</v>
      </c>
      <c r="G338" t="s">
        <v>14</v>
      </c>
      <c r="H338">
        <v>1072</v>
      </c>
      <c r="I338">
        <f t="shared" si="31"/>
        <v>1.562636657823387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>
        <f t="shared" si="31"/>
        <v>0.94344499586435071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179.14326647564471</v>
      </c>
      <c r="G340" t="s">
        <v>20</v>
      </c>
      <c r="H340">
        <v>1690</v>
      </c>
      <c r="I340">
        <f t="shared" si="31"/>
        <v>1.3515458805841236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>
        <f t="shared" si="31"/>
        <v>1.190192155927102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>
        <f t="shared" si="31"/>
        <v>1.1240132707928154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>
        <f t="shared" si="31"/>
        <v>1.2988623329923432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>
        <f t="shared" si="31"/>
        <v>1.0293748430831033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>
        <f t="shared" si="31"/>
        <v>3.0290541932825059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>
        <f t="shared" si="31"/>
        <v>1.0004942200364035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14.694796954314722</v>
      </c>
      <c r="G347" t="s">
        <v>14</v>
      </c>
      <c r="H347">
        <v>331</v>
      </c>
      <c r="I347">
        <f t="shared" si="31"/>
        <v>1.429249967615182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>
        <f t="shared" si="31"/>
        <v>0.9064539521392313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>
        <f t="shared" si="31"/>
        <v>1.5150313317997937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>
        <f t="shared" si="31"/>
        <v>2.4386828452000029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53.07411504424779</v>
      </c>
      <c r="G351" t="s">
        <v>14</v>
      </c>
      <c r="H351">
        <v>923</v>
      </c>
      <c r="I351">
        <f t="shared" si="31"/>
        <v>0.96187915546384872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20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>
        <f t="shared" si="31"/>
        <v>2.1272098995043907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34.892857142857146</v>
      </c>
      <c r="G354" t="s">
        <v>14</v>
      </c>
      <c r="H354">
        <v>33</v>
      </c>
      <c r="I354">
        <f t="shared" si="31"/>
        <v>3.3776867963152504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>
        <f t="shared" si="31"/>
        <v>1.2344068251172433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123.73770491803279</v>
      </c>
      <c r="G356" t="s">
        <v>20</v>
      </c>
      <c r="H356">
        <v>80</v>
      </c>
      <c r="I356">
        <f t="shared" si="31"/>
        <v>1.0598834128245893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>
        <f t="shared" si="31"/>
        <v>3.8375725122713074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>
        <f t="shared" si="31"/>
        <v>1.1658408627222383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>
        <f t="shared" si="31"/>
        <v>0.96402539383964259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>
        <f t="shared" si="31"/>
        <v>2.0069808027923211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>
        <f t="shared" si="31"/>
        <v>1.5651155005021762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>
        <f t="shared" si="31"/>
        <v>2.127549359145132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>
        <f t="shared" si="31"/>
        <v>0.92185208464278223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>
        <f t="shared" si="31"/>
        <v>1.3885859687386406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160.19230769230768</v>
      </c>
      <c r="G365" t="s">
        <v>20</v>
      </c>
      <c r="H365">
        <v>139</v>
      </c>
      <c r="I365">
        <f t="shared" si="31"/>
        <v>1.6686674669867947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1616.3333333333333</v>
      </c>
      <c r="G366" t="s">
        <v>20</v>
      </c>
      <c r="H366">
        <v>186</v>
      </c>
      <c r="I366">
        <f t="shared" si="31"/>
        <v>1.2786141472468548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>
        <f t="shared" si="31"/>
        <v>0.95440988495952284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>
        <f t="shared" si="31"/>
        <v>0.94764496153124411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>
        <f t="shared" si="31"/>
        <v>4.0106951871657754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>
        <f t="shared" si="31"/>
        <v>1.4311518688342364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273.01851851851853</v>
      </c>
      <c r="G371" t="s">
        <v>20</v>
      </c>
      <c r="H371">
        <v>154</v>
      </c>
      <c r="I371">
        <f t="shared" si="31"/>
        <v>1.0445635216713016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>
        <f t="shared" si="31"/>
        <v>3.3336127175704751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>
        <f t="shared" si="31"/>
        <v>1.6945720738260259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1591.5555555555557</v>
      </c>
      <c r="G374" t="s">
        <v>20</v>
      </c>
      <c r="H374">
        <v>169</v>
      </c>
      <c r="I374">
        <f t="shared" si="31"/>
        <v>1.1798380340686958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>
        <f t="shared" si="31"/>
        <v>1.281871800646414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13.185782556750299</v>
      </c>
      <c r="G376" t="s">
        <v>14</v>
      </c>
      <c r="H376">
        <v>441</v>
      </c>
      <c r="I376">
        <f t="shared" si="31"/>
        <v>1.9979160059801568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>
        <f t="shared" si="31"/>
        <v>1.6903313049357673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361.02941176470586</v>
      </c>
      <c r="G378" t="s">
        <v>20</v>
      </c>
      <c r="H378">
        <v>131</v>
      </c>
      <c r="I378">
        <f t="shared" si="31"/>
        <v>1.0672097759674135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>
        <f t="shared" si="31"/>
        <v>2.4911730090231465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>
        <f t="shared" si="31"/>
        <v>1.426734185354875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>
        <f t="shared" si="31"/>
        <v>1.5109890109890109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>
        <f t="shared" si="31"/>
        <v>2.0958083832335328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>
        <f t="shared" si="31"/>
        <v>1.5899066570930351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>
        <f t="shared" si="31"/>
        <v>1.1545752197139409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>
        <f t="shared" si="31"/>
        <v>1.3310796534967251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>
        <f t="shared" si="31"/>
        <v>2.4387764954593734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(E387*100)/$D387</f>
        <v>146.16709511568124</v>
      </c>
      <c r="G387" t="s">
        <v>20</v>
      </c>
      <c r="H387">
        <v>1137</v>
      </c>
      <c r="I387">
        <f t="shared" ref="I387:I450" si="37">($H387/$E387)*100</f>
        <v>1.9996834274257371</v>
      </c>
      <c r="J387" t="s">
        <v>21</v>
      </c>
      <c r="K387" t="s">
        <v>22</v>
      </c>
      <c r="L387">
        <v>1553835600</v>
      </c>
      <c r="M387" s="9">
        <f t="shared" ref="M387:M450" si="38">((($L387/60)/60)/24)+DATE(1970,1,1)</f>
        <v>43553.208333333328</v>
      </c>
      <c r="N387">
        <v>1556600400</v>
      </c>
      <c r="O387" s="9">
        <f t="shared" ref="O387:O450" si="39">((($N387/60)/60)/24)+DATE(1970,1,1)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LEFT($R387, SEARCH("/",R387)-1)</f>
        <v>publishing</v>
      </c>
      <c r="T387" t="str">
        <f t="shared" ref="T387:T450" si="41">RIGHT($R387, LEN(R387)-SEARCH("/",R387))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>
        <f t="shared" si="37"/>
        <v>1.0313459644243583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39.261467889908253</v>
      </c>
      <c r="G389" t="s">
        <v>14</v>
      </c>
      <c r="H389">
        <v>424</v>
      </c>
      <c r="I389">
        <f t="shared" si="37"/>
        <v>0.99076994976048605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11.270034843205575</v>
      </c>
      <c r="G390" t="s">
        <v>74</v>
      </c>
      <c r="H390">
        <v>145</v>
      </c>
      <c r="I390">
        <f t="shared" si="37"/>
        <v>1.1207296336373473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>
        <f t="shared" si="37"/>
        <v>1.1366327255505566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186.54166666666666</v>
      </c>
      <c r="G392" t="s">
        <v>20</v>
      </c>
      <c r="H392">
        <v>50</v>
      </c>
      <c r="I392">
        <f t="shared" si="37"/>
        <v>1.1168192986374805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>
        <f t="shared" si="37"/>
        <v>3.4372865923059415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65.642371234207971</v>
      </c>
      <c r="G394" t="s">
        <v>14</v>
      </c>
      <c r="H394">
        <v>1608</v>
      </c>
      <c r="I394">
        <f t="shared" si="37"/>
        <v>2.380599887484085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228.96178343949043</v>
      </c>
      <c r="G395" t="s">
        <v>20</v>
      </c>
      <c r="H395">
        <v>3059</v>
      </c>
      <c r="I395">
        <f t="shared" si="37"/>
        <v>2.127437616490945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469.375</v>
      </c>
      <c r="G396" t="s">
        <v>20</v>
      </c>
      <c r="H396">
        <v>34</v>
      </c>
      <c r="I396">
        <f t="shared" si="37"/>
        <v>0.90545938748335564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>
        <f t="shared" si="37"/>
        <v>2.3814678501840225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>
        <f t="shared" si="37"/>
        <v>2.0827922921103208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>
        <f t="shared" si="37"/>
        <v>3.2237449407086558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>
        <f t="shared" si="37"/>
        <v>1.0080314702507787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>
        <f t="shared" si="37"/>
        <v>1.5146393677467123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50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>
        <f t="shared" si="37"/>
        <v>2.1710717397618358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>
        <f t="shared" si="37"/>
        <v>1.3577732518669383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>
        <f t="shared" si="37"/>
        <v>1.7859258381708327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>
        <f t="shared" si="37"/>
        <v>1.4495758840339292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>
        <f t="shared" si="37"/>
        <v>1.6398386549553285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>
        <f t="shared" si="37"/>
        <v>0.90105192573655746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>
        <f t="shared" si="37"/>
        <v>4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>
        <f t="shared" si="37"/>
        <v>1.2696842278835849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>
        <f t="shared" si="37"/>
        <v>1.1368702630405707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>
        <f t="shared" si="37"/>
        <v>2.0005041774704697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>
        <f t="shared" si="37"/>
        <v>1.0047788261242494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>
        <f t="shared" si="37"/>
        <v>0.95400825857895488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>
        <f t="shared" si="37"/>
        <v>0.92579997959669458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>
        <f t="shared" si="37"/>
        <v>3.4484489194190902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>
        <f t="shared" si="37"/>
        <v>3.3301465901848313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>
        <f t="shared" si="37"/>
        <v>2.4386937143050824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>
        <f t="shared" si="37"/>
        <v>1.5906680805938493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>
        <f t="shared" si="37"/>
        <v>2.1274331385758223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123.43497363796133</v>
      </c>
      <c r="G421" t="s">
        <v>20</v>
      </c>
      <c r="H421">
        <v>5203</v>
      </c>
      <c r="I421">
        <f t="shared" si="37"/>
        <v>3.7040201040799041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>
        <f t="shared" si="37"/>
        <v>1.4634905807255176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63.98936170212766</v>
      </c>
      <c r="G423" t="s">
        <v>14</v>
      </c>
      <c r="H423">
        <v>118</v>
      </c>
      <c r="I423">
        <f t="shared" si="37"/>
        <v>1.9617622610141314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>
        <f t="shared" si="37"/>
        <v>1.8510158013544018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>
        <f t="shared" si="37"/>
        <v>1.030337721808815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>
        <f t="shared" si="37"/>
        <v>4.0213178294573648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287.66666666666669</v>
      </c>
      <c r="G427" t="s">
        <v>20</v>
      </c>
      <c r="H427">
        <v>92</v>
      </c>
      <c r="I427">
        <f t="shared" si="37"/>
        <v>1.1844985193768507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>
        <f t="shared" si="37"/>
        <v>2.1235334044409968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112.90429799426934</v>
      </c>
      <c r="G429" t="s">
        <v>20</v>
      </c>
      <c r="H429">
        <v>2526</v>
      </c>
      <c r="I429">
        <f t="shared" si="37"/>
        <v>1.2821163548508259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>
        <f t="shared" si="37"/>
        <v>1.5881114867019579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>
        <f t="shared" si="37"/>
        <v>1.2344752325467259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>
        <f t="shared" si="37"/>
        <v>1.530891197375615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192.49019607843138</v>
      </c>
      <c r="G433" t="s">
        <v>20</v>
      </c>
      <c r="H433">
        <v>94</v>
      </c>
      <c r="I433">
        <f t="shared" si="37"/>
        <v>0.9575226647652032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82.714285714285708</v>
      </c>
      <c r="G434" t="s">
        <v>14</v>
      </c>
      <c r="H434">
        <v>91</v>
      </c>
      <c r="I434">
        <f t="shared" si="37"/>
        <v>1.428795729313864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54.163920922570014</v>
      </c>
      <c r="G435" t="s">
        <v>14</v>
      </c>
      <c r="H435">
        <v>792</v>
      </c>
      <c r="I435">
        <f t="shared" si="37"/>
        <v>1.2044711428788686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>
        <f t="shared" si="37"/>
        <v>1.1074197120708749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116.87664041994751</v>
      </c>
      <c r="G437" t="s">
        <v>20</v>
      </c>
      <c r="H437">
        <v>1713</v>
      </c>
      <c r="I437">
        <f t="shared" si="37"/>
        <v>0.9617112059285875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>
        <f t="shared" si="37"/>
        <v>1.8204415850270508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>
        <f t="shared" si="37"/>
        <v>1.9259705085765875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>
        <f t="shared" si="37"/>
        <v>1.6658798138531057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>
        <f t="shared" si="37"/>
        <v>2.2725470763131814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>
        <f t="shared" si="37"/>
        <v>1.8866673897586079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>
        <f t="shared" si="37"/>
        <v>1.834862385321101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>
        <f t="shared" si="37"/>
        <v>1.332587829652409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>
        <f t="shared" si="37"/>
        <v>2.7846534653465347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>
        <f t="shared" si="37"/>
        <v>2.7061620040226733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511.38095238095241</v>
      </c>
      <c r="G447" t="s">
        <v>20</v>
      </c>
      <c r="H447">
        <v>170</v>
      </c>
      <c r="I447">
        <f t="shared" si="37"/>
        <v>1.5830151783220039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>
        <f t="shared" si="37"/>
        <v>3.3339308119734721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>
        <f t="shared" si="37"/>
        <v>1.1627906976744187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>
        <f t="shared" si="37"/>
        <v>1.3330689229684471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(E451*100)/$D451</f>
        <v>967</v>
      </c>
      <c r="G451" t="s">
        <v>20</v>
      </c>
      <c r="H451">
        <v>86</v>
      </c>
      <c r="I451">
        <f t="shared" ref="I451:I514" si="43">($H451/$E451)*100</f>
        <v>0.98816500057451462</v>
      </c>
      <c r="J451" t="s">
        <v>36</v>
      </c>
      <c r="K451" t="s">
        <v>37</v>
      </c>
      <c r="L451">
        <v>1551852000</v>
      </c>
      <c r="M451" s="9">
        <f t="shared" ref="M451:M514" si="44">((($L451/60)/60)/24)+DATE(1970,1,1)</f>
        <v>43530.25</v>
      </c>
      <c r="N451">
        <v>1553317200</v>
      </c>
      <c r="O451" s="9">
        <f t="shared" ref="O451:O514" si="45">((($N451/60)/60)/24)+DATE(1970,1,1)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LEFT($R451, SEARCH("/",R451)-1)</f>
        <v>games</v>
      </c>
      <c r="T451" t="str">
        <f t="shared" ref="T451:T514" si="47">RIGHT($R451, LEN(R451)-SEARCH("/",R451))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25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122.84501347708895</v>
      </c>
      <c r="G453" t="s">
        <v>20</v>
      </c>
      <c r="H453">
        <v>6286</v>
      </c>
      <c r="I453">
        <f t="shared" si="43"/>
        <v>3.4481245405974699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>
        <f t="shared" si="43"/>
        <v>1.0180623973727421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>
        <f t="shared" si="43"/>
        <v>1.1494029138969721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44.075000000000003</v>
      </c>
      <c r="G456" t="s">
        <v>14</v>
      </c>
      <c r="H456">
        <v>39</v>
      </c>
      <c r="I456">
        <f t="shared" si="43"/>
        <v>2.2121384004537719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>
        <f t="shared" si="43"/>
        <v>2.7026047105232625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>
        <f t="shared" si="43"/>
        <v>1.0528870754011468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26.64</v>
      </c>
      <c r="G459" t="s">
        <v>14</v>
      </c>
      <c r="H459">
        <v>46</v>
      </c>
      <c r="I459">
        <f t="shared" si="43"/>
        <v>3.4534534534534531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>
        <f t="shared" si="43"/>
        <v>1.7859248900645293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>
        <f t="shared" si="43"/>
        <v>1.8505463517800493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>
        <f t="shared" si="43"/>
        <v>1.2138868657441126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>
        <f t="shared" si="43"/>
        <v>1.4926015758428175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30.579449152542374</v>
      </c>
      <c r="G464" t="s">
        <v>14</v>
      </c>
      <c r="H464">
        <v>535</v>
      </c>
      <c r="I464">
        <f t="shared" si="43"/>
        <v>0.92666366439186609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>
        <f t="shared" si="43"/>
        <v>1.4490758269369772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>
        <f t="shared" si="43"/>
        <v>2.5636708061460745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>
        <f t="shared" si="43"/>
        <v>0.90610488164004976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1.0542168674698795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575.21428571428567</v>
      </c>
      <c r="G469" t="s">
        <v>20</v>
      </c>
      <c r="H469">
        <v>139</v>
      </c>
      <c r="I469">
        <f t="shared" si="43"/>
        <v>1.726064820563765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>
        <f t="shared" si="43"/>
        <v>0.98765432098765427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184.42857142857142</v>
      </c>
      <c r="G471" t="s">
        <v>20</v>
      </c>
      <c r="H471">
        <v>159</v>
      </c>
      <c r="I471">
        <f t="shared" si="43"/>
        <v>1.5395042602633617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>
        <f t="shared" si="43"/>
        <v>3.7029837690737679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1.9617757103852766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>
        <f t="shared" si="43"/>
        <v>0.95290179311259149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178.14</v>
      </c>
      <c r="G475" t="s">
        <v>20</v>
      </c>
      <c r="H475">
        <v>106</v>
      </c>
      <c r="I475">
        <f t="shared" si="43"/>
        <v>1.1900752217357136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>
        <f t="shared" si="43"/>
        <v>0.97220320416267281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113.94594594594595</v>
      </c>
      <c r="G477" t="s">
        <v>20</v>
      </c>
      <c r="H477">
        <v>211</v>
      </c>
      <c r="I477">
        <f t="shared" si="43"/>
        <v>2.502371916508539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29.828720626631853</v>
      </c>
      <c r="G478" t="s">
        <v>14</v>
      </c>
      <c r="H478">
        <v>1120</v>
      </c>
      <c r="I478">
        <f t="shared" si="43"/>
        <v>1.9607156612163439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54.27058823529412</v>
      </c>
      <c r="G479" t="s">
        <v>14</v>
      </c>
      <c r="H479">
        <v>113</v>
      </c>
      <c r="I479">
        <f t="shared" si="43"/>
        <v>2.4495989594623886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>
        <f t="shared" si="43"/>
        <v>1.694925677878022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>
        <f t="shared" si="43"/>
        <v>1.4053614947197401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100.65116279069767</v>
      </c>
      <c r="G482" t="s">
        <v>20</v>
      </c>
      <c r="H482">
        <v>87</v>
      </c>
      <c r="I482">
        <f t="shared" si="43"/>
        <v>1.0050831792975972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>
        <f t="shared" si="43"/>
        <v>0.96166471790959851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>
        <f t="shared" si="43"/>
        <v>1.3062409288824384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>
        <f t="shared" si="43"/>
        <v>1.1485197777593499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>
        <f t="shared" si="43"/>
        <v>2.0410018047026135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>
        <f t="shared" si="43"/>
        <v>2.3272518316333861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>
        <f t="shared" si="43"/>
        <v>2.9914529914529915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>
        <f t="shared" si="43"/>
        <v>1.1907178820854312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>
        <f t="shared" si="43"/>
        <v>0.98602417902769435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101.51086956521739</v>
      </c>
      <c r="G491" t="s">
        <v>20</v>
      </c>
      <c r="H491">
        <v>85</v>
      </c>
      <c r="I491">
        <f t="shared" si="43"/>
        <v>0.91016168754684645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>
        <f t="shared" si="43"/>
        <v>3.1331592689295036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305.34683098591552</v>
      </c>
      <c r="G493" t="s">
        <v>20</v>
      </c>
      <c r="H493">
        <v>2443</v>
      </c>
      <c r="I493">
        <f t="shared" si="43"/>
        <v>1.4085806373495853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23.995287958115185</v>
      </c>
      <c r="G494" t="s">
        <v>74</v>
      </c>
      <c r="H494">
        <v>595</v>
      </c>
      <c r="I494">
        <f t="shared" si="43"/>
        <v>1.2982479108027318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723.77777777777783</v>
      </c>
      <c r="G495" t="s">
        <v>20</v>
      </c>
      <c r="H495">
        <v>64</v>
      </c>
      <c r="I495">
        <f t="shared" si="43"/>
        <v>0.98249923242247472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>
        <f t="shared" si="43"/>
        <v>1.9584916691026015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414.5</v>
      </c>
      <c r="G497" t="s">
        <v>20</v>
      </c>
      <c r="H497">
        <v>195</v>
      </c>
      <c r="I497">
        <f t="shared" si="43"/>
        <v>1.4701447527141134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>
        <f t="shared" si="43"/>
        <v>3.239352129574085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34.173469387755105</v>
      </c>
      <c r="G499" t="s">
        <v>14</v>
      </c>
      <c r="H499">
        <v>120</v>
      </c>
      <c r="I499">
        <f t="shared" si="43"/>
        <v>3.5831591519856674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>
        <f t="shared" si="43"/>
        <v>1.2500809637929917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>
        <f t="shared" si="43"/>
        <v>2.6313450084451953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70.145182291666671</v>
      </c>
      <c r="G503" t="s">
        <v>14</v>
      </c>
      <c r="H503">
        <v>1796</v>
      </c>
      <c r="I503">
        <f t="shared" si="43"/>
        <v>1.666929638120342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>
        <f t="shared" si="43"/>
        <v>2.699956452315285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180.32549019607842</v>
      </c>
      <c r="G505" t="s">
        <v>20</v>
      </c>
      <c r="H505">
        <v>460</v>
      </c>
      <c r="I505">
        <f t="shared" si="43"/>
        <v>1.0003697018463344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92.32</v>
      </c>
      <c r="G506" t="s">
        <v>14</v>
      </c>
      <c r="H506">
        <v>62</v>
      </c>
      <c r="I506">
        <f t="shared" si="43"/>
        <v>0.89543616406701321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13.901001112347052</v>
      </c>
      <c r="G507" t="s">
        <v>14</v>
      </c>
      <c r="H507">
        <v>347</v>
      </c>
      <c r="I507">
        <f t="shared" si="43"/>
        <v>2.7766663999359844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927.07777777777778</v>
      </c>
      <c r="G508" t="s">
        <v>20</v>
      </c>
      <c r="H508">
        <v>2528</v>
      </c>
      <c r="I508">
        <f t="shared" si="43"/>
        <v>1.5149154451861884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39.857142857142854</v>
      </c>
      <c r="G509" t="s">
        <v>14</v>
      </c>
      <c r="H509">
        <v>19</v>
      </c>
      <c r="I509">
        <f t="shared" si="43"/>
        <v>2.2700119474313025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>
        <f t="shared" si="43"/>
        <v>1.8868021875967391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>
        <f t="shared" si="43"/>
        <v>1.0526315789473684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119.08974358974359</v>
      </c>
      <c r="G512" t="s">
        <v>20</v>
      </c>
      <c r="H512">
        <v>131</v>
      </c>
      <c r="I512">
        <f t="shared" si="43"/>
        <v>1.4102702120788029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>
        <f t="shared" si="43"/>
        <v>1.0197757620147614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>
        <f t="shared" si="43"/>
        <v>1.8851553872850608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(E515*100)/$D515</f>
        <v>39.277108433734938</v>
      </c>
      <c r="G515" t="s">
        <v>74</v>
      </c>
      <c r="H515">
        <v>35</v>
      </c>
      <c r="I515">
        <f t="shared" ref="I515:I578" si="49">($H515/$E515)*100</f>
        <v>1.0736196319018405</v>
      </c>
      <c r="J515" t="s">
        <v>21</v>
      </c>
      <c r="K515" t="s">
        <v>22</v>
      </c>
      <c r="L515">
        <v>1284008400</v>
      </c>
      <c r="M515" s="9">
        <f t="shared" ref="M515:M578" si="50">((($L515/60)/60)/24)+DATE(1970,1,1)</f>
        <v>40430.208333333336</v>
      </c>
      <c r="N515">
        <v>1284181200</v>
      </c>
      <c r="O515" s="9">
        <f t="shared" ref="O515:O578" si="51">((($N515/60)/60)/24)+DATE(1970,1,1)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LEFT($R515, SEARCH("/",R515)-1)</f>
        <v>film &amp; video</v>
      </c>
      <c r="T515" t="str">
        <f t="shared" ref="T515:T578" si="53">RIGHT($R515, LEN(R515)-SEARCH("/",R515))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22.439077144917086</v>
      </c>
      <c r="G516" t="s">
        <v>74</v>
      </c>
      <c r="H516">
        <v>528</v>
      </c>
      <c r="I516">
        <f t="shared" si="49"/>
        <v>1.6964945538669154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>
        <f t="shared" si="49"/>
        <v>2.7725661872003338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>
        <f t="shared" si="49"/>
        <v>1.5865276423374091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1.1803874092009685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>
        <f t="shared" si="49"/>
        <v>1.607717041800643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101.74563871693866</v>
      </c>
      <c r="G521" t="s">
        <v>20</v>
      </c>
      <c r="H521">
        <v>1773</v>
      </c>
      <c r="I521">
        <f t="shared" si="49"/>
        <v>0.98063074523511917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>
        <f t="shared" si="49"/>
        <v>0.93951849677040511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>
        <f t="shared" si="49"/>
        <v>3.3360455655004069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>
        <f t="shared" si="49"/>
        <v>1.1654158276893039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700.33333333333337</v>
      </c>
      <c r="G525" t="s">
        <v>20</v>
      </c>
      <c r="H525">
        <v>89</v>
      </c>
      <c r="I525">
        <f t="shared" si="49"/>
        <v>1.4120260193558622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83.904860392967947</v>
      </c>
      <c r="G526" t="s">
        <v>14</v>
      </c>
      <c r="H526">
        <v>1979</v>
      </c>
      <c r="I526">
        <f t="shared" si="49"/>
        <v>2.4391145730625121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>
        <f t="shared" si="49"/>
        <v>3.5633484162895925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>
        <f t="shared" si="49"/>
        <v>1.1356613102595798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>
        <f t="shared" si="49"/>
        <v>3.225806451612903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80.3</v>
      </c>
      <c r="G530" t="s">
        <v>14</v>
      </c>
      <c r="H530">
        <v>80</v>
      </c>
      <c r="I530">
        <f t="shared" si="49"/>
        <v>1.1069600110696001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11.254901960784315</v>
      </c>
      <c r="G531" t="s">
        <v>14</v>
      </c>
      <c r="H531">
        <v>9</v>
      </c>
      <c r="I531">
        <f t="shared" si="49"/>
        <v>1.5679442508710801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>
        <f t="shared" si="49"/>
        <v>1.8520056473714808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95.521156936261377</v>
      </c>
      <c r="G533" t="s">
        <v>47</v>
      </c>
      <c r="H533">
        <v>3640</v>
      </c>
      <c r="I533">
        <f t="shared" si="49"/>
        <v>2.0410680841996656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502.875</v>
      </c>
      <c r="G534" t="s">
        <v>20</v>
      </c>
      <c r="H534">
        <v>126</v>
      </c>
      <c r="I534">
        <f t="shared" si="49"/>
        <v>1.5659955257270695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159.24394463667821</v>
      </c>
      <c r="G535" t="s">
        <v>20</v>
      </c>
      <c r="H535">
        <v>2218</v>
      </c>
      <c r="I535">
        <f t="shared" si="49"/>
        <v>1.2048716360831351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>
        <f t="shared" si="49"/>
        <v>1.8154650728427344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482.03846153846155</v>
      </c>
      <c r="G537" t="s">
        <v>20</v>
      </c>
      <c r="H537">
        <v>202</v>
      </c>
      <c r="I537">
        <f t="shared" si="49"/>
        <v>1.6117449932179049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>
        <f t="shared" si="49"/>
        <v>0.95257535551473094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117.22156398104265</v>
      </c>
      <c r="G539" t="s">
        <v>20</v>
      </c>
      <c r="H539">
        <v>1052</v>
      </c>
      <c r="I539">
        <f t="shared" si="49"/>
        <v>1.0633244049123163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>
        <f t="shared" si="49"/>
        <v>2.2723287863379737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72.65306122448979</v>
      </c>
      <c r="G541" t="s">
        <v>14</v>
      </c>
      <c r="H541">
        <v>77</v>
      </c>
      <c r="I541">
        <f t="shared" si="49"/>
        <v>1.0814606741573034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>
        <f t="shared" si="49"/>
        <v>1.7521458466340356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>
        <f t="shared" si="49"/>
        <v>0.91677110894490088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>
        <f t="shared" si="49"/>
        <v>2.5388601036269427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>
        <f t="shared" si="49"/>
        <v>1.2983266012694747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>
        <f t="shared" si="49"/>
        <v>1.0849909584086799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>
        <f t="shared" si="49"/>
        <v>1.6391544644108489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163.57142857142858</v>
      </c>
      <c r="G548" t="s">
        <v>20</v>
      </c>
      <c r="H548">
        <v>88</v>
      </c>
      <c r="I548">
        <f t="shared" si="49"/>
        <v>1.2809315866084425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1.2383900928792571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>
        <f t="shared" si="49"/>
        <v>1.6669086522889978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>
        <f t="shared" si="49"/>
        <v>0.90884152523168293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25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>
        <f t="shared" si="49"/>
        <v>2.6316786302770887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98.511111111111106</v>
      </c>
      <c r="G554" t="s">
        <v>14</v>
      </c>
      <c r="H554">
        <v>92</v>
      </c>
      <c r="I554">
        <f t="shared" si="49"/>
        <v>1.037672005413941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>
        <f t="shared" si="49"/>
        <v>1.3702647223481113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151.66315789473686</v>
      </c>
      <c r="G556" t="s">
        <v>20</v>
      </c>
      <c r="H556">
        <v>554</v>
      </c>
      <c r="I556">
        <f t="shared" si="49"/>
        <v>3.8450860632981678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>
        <f t="shared" si="49"/>
        <v>0.9581943360068137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>
        <f t="shared" si="49"/>
        <v>0.9785834603352852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>
        <f t="shared" si="49"/>
        <v>1.8478260869565217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>
        <f t="shared" si="49"/>
        <v>1.5817223198594026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100.96961063627731</v>
      </c>
      <c r="G561" t="s">
        <v>20</v>
      </c>
      <c r="H561">
        <v>1022</v>
      </c>
      <c r="I561">
        <f t="shared" si="49"/>
        <v>0.96124001843474005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>
        <f t="shared" si="49"/>
        <v>2.0002266545784226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>
        <f t="shared" si="49"/>
        <v>1.7852312685961591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12.818181818181818</v>
      </c>
      <c r="G564" t="s">
        <v>14</v>
      </c>
      <c r="H564">
        <v>26</v>
      </c>
      <c r="I564">
        <f t="shared" si="49"/>
        <v>2.048857368006304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>
        <f t="shared" si="49"/>
        <v>1.664382220481692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>
        <f t="shared" si="49"/>
        <v>1.2659749775448572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>
        <f t="shared" si="49"/>
        <v>1.8520235262610343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>
        <f t="shared" si="49"/>
        <v>0.89718719689621718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>
        <f t="shared" si="49"/>
        <v>1.6414396232761519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>
        <f t="shared" si="49"/>
        <v>3.8459253979567594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>
        <f t="shared" si="49"/>
        <v>1.2346714180903469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>
        <f t="shared" si="49"/>
        <v>2.8574724214588314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>
        <f t="shared" si="49"/>
        <v>1.062215477996965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54.4</v>
      </c>
      <c r="G574" t="s">
        <v>74</v>
      </c>
      <c r="H574">
        <v>94</v>
      </c>
      <c r="I574">
        <f t="shared" si="49"/>
        <v>1.9199346405228759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>
        <f t="shared" si="49"/>
        <v>4.0021344717182492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>
        <f t="shared" si="49"/>
        <v>1.4447677335206179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>
        <f t="shared" si="49"/>
        <v>1.0644589000591367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>
        <f t="shared" si="49"/>
        <v>1.0161956176563989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(E579*100)/$D579</f>
        <v>18.853658536585368</v>
      </c>
      <c r="G579" t="s">
        <v>74</v>
      </c>
      <c r="H579">
        <v>37</v>
      </c>
      <c r="I579">
        <f t="shared" ref="I579:I642" si="55">($H579/$E579)*100</f>
        <v>2.3932729624838291</v>
      </c>
      <c r="J579" t="s">
        <v>21</v>
      </c>
      <c r="K579" t="s">
        <v>22</v>
      </c>
      <c r="L579">
        <v>1299823200</v>
      </c>
      <c r="M579" s="9">
        <f t="shared" ref="M579:M642" si="56">((($L579/60)/60)/24)+DATE(1970,1,1)</f>
        <v>40613.25</v>
      </c>
      <c r="N579">
        <v>1302066000</v>
      </c>
      <c r="O579" s="9">
        <f t="shared" ref="O579:O642" si="57">((($N579/60)/60)/24)+DATE(1970,1,1)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LEFT($R579, SEARCH("/",R579)-1)</f>
        <v>music</v>
      </c>
      <c r="T579" t="str">
        <f t="shared" ref="T579:T642" si="59">RIGHT($R579, LEN(R579)-SEARCH("/",R579))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>
        <f t="shared" si="55"/>
        <v>1.5153389411182583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101.11290322580645</v>
      </c>
      <c r="G581" t="s">
        <v>20</v>
      </c>
      <c r="H581">
        <v>87</v>
      </c>
      <c r="I581">
        <f t="shared" si="55"/>
        <v>1.3877811453182325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341.50228310502285</v>
      </c>
      <c r="G582" t="s">
        <v>20</v>
      </c>
      <c r="H582">
        <v>3116</v>
      </c>
      <c r="I582">
        <f t="shared" si="55"/>
        <v>2.0831940526013186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>
        <f t="shared" si="55"/>
        <v>1.8484769591252277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>
        <f t="shared" si="55"/>
        <v>0.92694769366585739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>
        <f t="shared" si="55"/>
        <v>1.4917779892998984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119.50810185185185</v>
      </c>
      <c r="G586" t="s">
        <v>20</v>
      </c>
      <c r="H586">
        <v>1613</v>
      </c>
      <c r="I586">
        <f t="shared" si="55"/>
        <v>1.5621519539005375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>
        <f t="shared" si="55"/>
        <v>1.0409491006505931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>
        <f t="shared" si="55"/>
        <v>1.953712052900511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>
        <f t="shared" si="55"/>
        <v>2.276707530647986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>
        <f t="shared" si="55"/>
        <v>1.0986451649172402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64.721518987341767</v>
      </c>
      <c r="G591" t="s">
        <v>14</v>
      </c>
      <c r="H591">
        <v>102</v>
      </c>
      <c r="I591">
        <f t="shared" si="55"/>
        <v>1.994914922745942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>
        <f t="shared" si="55"/>
        <v>1.4766483516483515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>
        <f t="shared" si="55"/>
        <v>1.6382910375843238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>
        <f t="shared" si="55"/>
        <v>1.2498147507780468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>
        <f t="shared" si="55"/>
        <v>2.1275917743031951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7.0991735537190079</v>
      </c>
      <c r="G596" t="s">
        <v>14</v>
      </c>
      <c r="H596">
        <v>157</v>
      </c>
      <c r="I596">
        <f t="shared" si="55"/>
        <v>1.4059281812483209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>
        <f t="shared" si="55"/>
        <v>1.1112248030287528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>
        <f t="shared" si="55"/>
        <v>2.323809523809524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201.59756097560975</v>
      </c>
      <c r="G599" t="s">
        <v>20</v>
      </c>
      <c r="H599">
        <v>2188</v>
      </c>
      <c r="I599">
        <f t="shared" si="55"/>
        <v>1.4706376571962441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>
        <f t="shared" si="55"/>
        <v>1.3697773329997498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3.6436208125445475</v>
      </c>
      <c r="G601" t="s">
        <v>14</v>
      </c>
      <c r="H601">
        <v>82</v>
      </c>
      <c r="I601">
        <f t="shared" si="55"/>
        <v>1.6040688575899842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20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>
        <f t="shared" si="55"/>
        <v>1.4902442771547089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>
        <f t="shared" si="55"/>
        <v>1.2503290339563042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119.66037735849056</v>
      </c>
      <c r="G605" t="s">
        <v>20</v>
      </c>
      <c r="H605">
        <v>102</v>
      </c>
      <c r="I605">
        <f t="shared" si="55"/>
        <v>1.6083254493850521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>
        <f t="shared" si="55"/>
        <v>1.8865806468653836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>
        <f t="shared" si="55"/>
        <v>1.7319520880543866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>
        <f t="shared" si="55"/>
        <v>2.4980483996877441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>
        <f t="shared" si="55"/>
        <v>1.234315065839362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283.97435897435895</v>
      </c>
      <c r="G610" t="s">
        <v>20</v>
      </c>
      <c r="H610">
        <v>316</v>
      </c>
      <c r="I610">
        <f t="shared" si="55"/>
        <v>2.8532731376975167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120.42</v>
      </c>
      <c r="G611" t="s">
        <v>20</v>
      </c>
      <c r="H611">
        <v>117</v>
      </c>
      <c r="I611">
        <f t="shared" si="55"/>
        <v>0.97159940209267559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419.05607476635515</v>
      </c>
      <c r="G612" t="s">
        <v>20</v>
      </c>
      <c r="H612">
        <v>6406</v>
      </c>
      <c r="I612">
        <f t="shared" si="55"/>
        <v>3.5716675215771989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13.853658536585366</v>
      </c>
      <c r="G613" t="s">
        <v>74</v>
      </c>
      <c r="H613">
        <v>15</v>
      </c>
      <c r="I613">
        <f t="shared" si="55"/>
        <v>1.3204225352112675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>
        <f t="shared" si="55"/>
        <v>2.2209369577790632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1.3584117032392893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>
        <f t="shared" si="55"/>
        <v>1.7546414270112851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170.4470588235294</v>
      </c>
      <c r="G617" t="s">
        <v>20</v>
      </c>
      <c r="H617">
        <v>170</v>
      </c>
      <c r="I617">
        <f t="shared" si="55"/>
        <v>1.1733848702374379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>
        <f t="shared" si="55"/>
        <v>1.9622392612746311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>
        <f t="shared" si="55"/>
        <v>1.5732265446224258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48.86052366565962</v>
      </c>
      <c r="G620" t="s">
        <v>14</v>
      </c>
      <c r="H620">
        <v>1198</v>
      </c>
      <c r="I620">
        <f t="shared" si="55"/>
        <v>1.2345806238857342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>
        <f t="shared" si="55"/>
        <v>1.1621859138762847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>
        <f t="shared" si="55"/>
        <v>1.1106290672451193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>
        <f t="shared" si="55"/>
        <v>1.351240633015901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>
        <f t="shared" si="55"/>
        <v>1.0818120351588911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159.92152704135736</v>
      </c>
      <c r="G625" t="s">
        <v>20</v>
      </c>
      <c r="H625">
        <v>2693</v>
      </c>
      <c r="I625">
        <f t="shared" si="55"/>
        <v>1.7857379679853587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>
        <f t="shared" si="55"/>
        <v>3.0317917046810301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>
        <f t="shared" si="55"/>
        <v>1.0684128898845424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206.328125</v>
      </c>
      <c r="G628" t="s">
        <v>20</v>
      </c>
      <c r="H628">
        <v>189</v>
      </c>
      <c r="I628">
        <f t="shared" si="55"/>
        <v>1.4312760318061339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>
        <f t="shared" si="55"/>
        <v>1.386388188692834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>
        <f t="shared" si="55"/>
        <v>3.3287101248266295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64.582072176949936</v>
      </c>
      <c r="G631" t="s">
        <v>14</v>
      </c>
      <c r="H631">
        <v>750</v>
      </c>
      <c r="I631">
        <f t="shared" si="55"/>
        <v>1.3519359723123512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>
        <f t="shared" si="55"/>
        <v>1.4565544952285283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>
        <f t="shared" si="55"/>
        <v>1.6668843466335792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42.859916782246877</v>
      </c>
      <c r="G634" t="s">
        <v>47</v>
      </c>
      <c r="H634">
        <v>278</v>
      </c>
      <c r="I634">
        <f t="shared" si="55"/>
        <v>0.89961814769270587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>
        <f t="shared" si="55"/>
        <v>1.8854372418746632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78.531302876480538</v>
      </c>
      <c r="G636" t="s">
        <v>74</v>
      </c>
      <c r="H636">
        <v>1658</v>
      </c>
      <c r="I636">
        <f t="shared" si="55"/>
        <v>1.7861759889683704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>
        <f t="shared" si="55"/>
        <v>1.4288416671921307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>
        <f t="shared" si="55"/>
        <v>2.0408963014632695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>
        <f t="shared" si="55"/>
        <v>0.96296296296296302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>
        <f t="shared" si="55"/>
        <v>1.0088001717106676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>
        <f t="shared" si="55"/>
        <v>0.93129139072847689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>
        <f t="shared" si="55"/>
        <v>1.3000151752744196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(E643*100)/$D643</f>
        <v>119.96808510638297</v>
      </c>
      <c r="G643" t="s">
        <v>20</v>
      </c>
      <c r="H643">
        <v>194</v>
      </c>
      <c r="I643">
        <f t="shared" ref="I643:I706" si="61">($H643/$E643)*100</f>
        <v>1.720315686796134</v>
      </c>
      <c r="J643" t="s">
        <v>98</v>
      </c>
      <c r="K643" t="s">
        <v>99</v>
      </c>
      <c r="L643">
        <v>1487570400</v>
      </c>
      <c r="M643" s="9">
        <f t="shared" ref="M643:M706" si="62">((($L643/60)/60)/24)+DATE(1970,1,1)</f>
        <v>42786.25</v>
      </c>
      <c r="N643">
        <v>1489986000</v>
      </c>
      <c r="O643" s="9">
        <f t="shared" ref="O643:O706" si="63">((($N643/60)/60)/24)+DATE(1970,1,1)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LEFT($R643, SEARCH("/",R643)-1)</f>
        <v>theater</v>
      </c>
      <c r="T643" t="str">
        <f t="shared" ref="T643:T706" si="65">RIGHT($R643, LEN(R643)-SEARCH("/",R643))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>
        <f t="shared" si="61"/>
        <v>0.96398146764310277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>
        <f t="shared" si="61"/>
        <v>1.1368459346389379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>
        <f t="shared" si="61"/>
        <v>3.5714285714285712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>
        <f t="shared" si="61"/>
        <v>2.6316231797986362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88.59979736575481</v>
      </c>
      <c r="G648" t="s">
        <v>14</v>
      </c>
      <c r="H648">
        <v>2915</v>
      </c>
      <c r="I648">
        <f t="shared" si="61"/>
        <v>3.3334095691153602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>
        <f t="shared" si="61"/>
        <v>0.96618357487922701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63.056795131845838</v>
      </c>
      <c r="G650" t="s">
        <v>74</v>
      </c>
      <c r="H650">
        <v>723</v>
      </c>
      <c r="I650">
        <f t="shared" si="61"/>
        <v>1.1628655064818092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48.482333607230899</v>
      </c>
      <c r="G651" t="s">
        <v>14</v>
      </c>
      <c r="H651">
        <v>602</v>
      </c>
      <c r="I651">
        <f t="shared" si="61"/>
        <v>1.020287104045557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50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>
        <f t="shared" si="61"/>
        <v>2.222490361355788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>
        <f t="shared" si="61"/>
        <v>3.224534847051403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2338.8333333333335</v>
      </c>
      <c r="G655" t="s">
        <v>20</v>
      </c>
      <c r="H655">
        <v>234</v>
      </c>
      <c r="I655">
        <f t="shared" si="61"/>
        <v>1.6674980403334996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508.38857142857142</v>
      </c>
      <c r="G656" t="s">
        <v>20</v>
      </c>
      <c r="H656">
        <v>3016</v>
      </c>
      <c r="I656">
        <f t="shared" si="61"/>
        <v>1.6949914576027336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>
        <f t="shared" si="61"/>
        <v>1.9981834695731153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>
        <f t="shared" si="61"/>
        <v>1.0104452775717234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>
        <f t="shared" si="61"/>
        <v>1.6990291262135921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>
        <f t="shared" si="61"/>
        <v>1.2344115971386971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47.232808616404306</v>
      </c>
      <c r="G661" t="s">
        <v>14</v>
      </c>
      <c r="H661">
        <v>750</v>
      </c>
      <c r="I661">
        <f t="shared" si="61"/>
        <v>1.3155586739168568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>
        <f t="shared" si="61"/>
        <v>1.0352245227211616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54.187265917602993</v>
      </c>
      <c r="G663" t="s">
        <v>14</v>
      </c>
      <c r="H663">
        <v>752</v>
      </c>
      <c r="I663">
        <f t="shared" si="61"/>
        <v>1.299419408349461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>
        <f t="shared" si="61"/>
        <v>1.4709184819222996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>
        <f t="shared" si="61"/>
        <v>1.1263593992749872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>
        <f t="shared" si="61"/>
        <v>4.0006021602498967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>
        <f t="shared" si="61"/>
        <v>2.226041410917424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>
        <f t="shared" si="61"/>
        <v>1.2594458438287155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>
        <f t="shared" si="61"/>
        <v>3.4471410941999174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>
        <f t="shared" si="61"/>
        <v>1.3588414089039871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>
        <f t="shared" si="61"/>
        <v>0.92617986515826767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>
        <f t="shared" si="61"/>
        <v>1.449542492265157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122.0563524590164</v>
      </c>
      <c r="G673" t="s">
        <v>20</v>
      </c>
      <c r="H673">
        <v>1073</v>
      </c>
      <c r="I673">
        <f t="shared" si="61"/>
        <v>0.90071940030387743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>
        <f t="shared" si="61"/>
        <v>4.0003975101410258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>
        <f t="shared" si="61"/>
        <v>2.3721881390593049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33.538371411833623</v>
      </c>
      <c r="G676" t="s">
        <v>74</v>
      </c>
      <c r="H676">
        <v>1218</v>
      </c>
      <c r="I676">
        <f t="shared" si="61"/>
        <v>2.1275109170305675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>
        <f t="shared" si="61"/>
        <v>2.7747506077625954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>
        <f t="shared" si="61"/>
        <v>0.98973048877459524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>
        <f t="shared" si="61"/>
        <v>2.5045126353790614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>
        <f t="shared" si="61"/>
        <v>1.2025281055987471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>
        <f t="shared" si="61"/>
        <v>2.5015505478602438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>
        <f t="shared" si="61"/>
        <v>2.0835977492913651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>
        <f t="shared" si="61"/>
        <v>1.0418959110144181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>
        <f t="shared" si="61"/>
        <v>1.2701936120360093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>
        <f t="shared" si="61"/>
        <v>1.7831149927219796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>
        <f t="shared" si="61"/>
        <v>1.4473684210526316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>
        <f t="shared" si="61"/>
        <v>0.97988381075332542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>
        <f t="shared" si="61"/>
        <v>0.9317849940894235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1.9241773962804007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>
        <f t="shared" si="61"/>
        <v>1.4057354004337699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100.65753424657534</v>
      </c>
      <c r="G691" t="s">
        <v>20</v>
      </c>
      <c r="H691">
        <v>69</v>
      </c>
      <c r="I691">
        <f t="shared" si="61"/>
        <v>0.93903102885138823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226.61111111111111</v>
      </c>
      <c r="G692" t="s">
        <v>20</v>
      </c>
      <c r="H692">
        <v>190</v>
      </c>
      <c r="I692">
        <f t="shared" si="61"/>
        <v>2.329002206423143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>
        <f t="shared" si="61"/>
        <v>3.3291192583227982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90.63333333333334</v>
      </c>
      <c r="G694" t="s">
        <v>14</v>
      </c>
      <c r="H694">
        <v>77</v>
      </c>
      <c r="I694">
        <f t="shared" si="61"/>
        <v>1.4159617506436188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>
        <f t="shared" si="61"/>
        <v>1.5147838746577003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>
        <f t="shared" si="61"/>
        <v>1.0318704284221527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>
        <f t="shared" si="61"/>
        <v>1.5906508683655249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59.042047531992687</v>
      </c>
      <c r="G698" t="s">
        <v>14</v>
      </c>
      <c r="H698">
        <v>889</v>
      </c>
      <c r="I698">
        <f t="shared" si="61"/>
        <v>0.91755428948889439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>
        <f t="shared" si="61"/>
        <v>3.7037977254264822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446.69121140142516</v>
      </c>
      <c r="G700" t="s">
        <v>20</v>
      </c>
      <c r="H700">
        <v>2893</v>
      </c>
      <c r="I700">
        <f t="shared" si="61"/>
        <v>1.5383633685531515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>
        <f t="shared" si="61"/>
        <v>0.89671737389911932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33.333333333333329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>
        <f t="shared" si="61"/>
        <v>0.900960291823236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54.137931034482762</v>
      </c>
      <c r="G704" t="s">
        <v>14</v>
      </c>
      <c r="H704">
        <v>83</v>
      </c>
      <c r="I704">
        <f t="shared" si="61"/>
        <v>1.7622080679405521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>
        <f t="shared" si="61"/>
        <v>1.03070885256514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122.7816091954023</v>
      </c>
      <c r="G706" t="s">
        <v>20</v>
      </c>
      <c r="H706">
        <v>116</v>
      </c>
      <c r="I706">
        <f t="shared" si="61"/>
        <v>1.0859389627410598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(E707*100)/$D707</f>
        <v>99.026517383618156</v>
      </c>
      <c r="G707" t="s">
        <v>14</v>
      </c>
      <c r="H707">
        <v>2025</v>
      </c>
      <c r="I707">
        <f t="shared" ref="I707:I770" si="67">($H707/$E707)*100</f>
        <v>1.205012853470437</v>
      </c>
      <c r="J707" t="s">
        <v>40</v>
      </c>
      <c r="K707" t="s">
        <v>41</v>
      </c>
      <c r="L707">
        <v>1386741600</v>
      </c>
      <c r="M707" s="9">
        <f t="shared" ref="M707:M770" si="68">((($L707/60)/60)/24)+DATE(1970,1,1)</f>
        <v>41619.25</v>
      </c>
      <c r="N707">
        <v>1387087200</v>
      </c>
      <c r="O707" s="9">
        <f t="shared" ref="O707:O770" si="69">((($N707/60)/60)/24)+DATE(1970,1,1)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LEFT($R707, SEARCH("/",R707)-1)</f>
        <v>publishing</v>
      </c>
      <c r="T707" t="str">
        <f t="shared" ref="T707:T770" si="71">RIGHT($R707, LEN(R707)-SEARCH("/",R707))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127.84686346863468</v>
      </c>
      <c r="G708" t="s">
        <v>20</v>
      </c>
      <c r="H708">
        <v>1345</v>
      </c>
      <c r="I708">
        <f t="shared" si="67"/>
        <v>0.97051650238840859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>
        <f t="shared" si="67"/>
        <v>1.4509024958977459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>
        <f t="shared" si="67"/>
        <v>1.1397670549084857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>
        <f t="shared" si="67"/>
        <v>1.332951125125412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>
        <f t="shared" si="67"/>
        <v>1.9660270525322427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20.322580645161292</v>
      </c>
      <c r="G713" t="s">
        <v>14</v>
      </c>
      <c r="H713">
        <v>14</v>
      </c>
      <c r="I713">
        <f t="shared" si="67"/>
        <v>1.1111111111111112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>
        <f t="shared" si="67"/>
        <v>1.3718166383701189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>
        <f t="shared" si="67"/>
        <v>0.92178270986218014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>
        <f t="shared" si="67"/>
        <v>0.98057527082555107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>
        <f t="shared" si="67"/>
        <v>2.2722549359196398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>
        <f t="shared" si="67"/>
        <v>1.5164686564280885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>
        <f t="shared" si="67"/>
        <v>4.0020190366310926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>
        <f t="shared" si="67"/>
        <v>3.5709991583503666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1.1651037226484797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>
        <f t="shared" si="67"/>
        <v>1.1775643012085528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4.3923948220064721</v>
      </c>
      <c r="G723" t="s">
        <v>74</v>
      </c>
      <c r="H723">
        <v>60</v>
      </c>
      <c r="I723">
        <f t="shared" si="67"/>
        <v>1.1051759071652238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>
        <f t="shared" si="67"/>
        <v>3.9996838194609121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270.40816326530614</v>
      </c>
      <c r="G725" t="s">
        <v>20</v>
      </c>
      <c r="H725">
        <v>144</v>
      </c>
      <c r="I725">
        <f t="shared" si="67"/>
        <v>1.0867924528301887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134.0595238095238</v>
      </c>
      <c r="G726" t="s">
        <v>20</v>
      </c>
      <c r="H726">
        <v>121</v>
      </c>
      <c r="I726">
        <f t="shared" si="67"/>
        <v>1.0745049285143415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>
        <f t="shared" si="67"/>
        <v>1.6391253889841737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>
        <f t="shared" si="67"/>
        <v>1.086528293279698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1.2325502213142663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>
        <f t="shared" si="67"/>
        <v>1.3605442176870748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>
        <f t="shared" si="67"/>
        <v>1.173415408290853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412.66319444444446</v>
      </c>
      <c r="G732" t="s">
        <v>20</v>
      </c>
      <c r="H732">
        <v>1071</v>
      </c>
      <c r="I732">
        <f t="shared" si="67"/>
        <v>0.90115863252753536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>
        <f t="shared" si="67"/>
        <v>3.033240997229917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>
        <f t="shared" si="67"/>
        <v>1.0416085930385981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>
        <f t="shared" si="67"/>
        <v>1.1769368417260138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319.14285714285717</v>
      </c>
      <c r="G736" t="s">
        <v>20</v>
      </c>
      <c r="H736">
        <v>536</v>
      </c>
      <c r="I736">
        <f t="shared" si="67"/>
        <v>3.9988063264697109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>
        <f t="shared" si="67"/>
        <v>1.5151745761164044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>
        <f t="shared" si="67"/>
        <v>1.1448874851954205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>
        <f t="shared" si="67"/>
        <v>3.5799522673031028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>
        <f t="shared" si="67"/>
        <v>0.96339113680154131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3.1311475409836067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>
        <f t="shared" si="67"/>
        <v>1.0050251256281406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1179.1666666666667</v>
      </c>
      <c r="G743" t="s">
        <v>20</v>
      </c>
      <c r="H743">
        <v>130</v>
      </c>
      <c r="I743">
        <f t="shared" si="67"/>
        <v>0.91872791519434627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1126.0833333333333</v>
      </c>
      <c r="G744" t="s">
        <v>20</v>
      </c>
      <c r="H744">
        <v>122</v>
      </c>
      <c r="I744">
        <f t="shared" si="67"/>
        <v>0.90283430770369266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>
        <f t="shared" si="67"/>
        <v>3.373015873015873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0.9831460674157303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>
        <f t="shared" si="67"/>
        <v>1.6260162601626018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>
        <f t="shared" si="67"/>
        <v>2.8571428571428572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>
        <f t="shared" si="67"/>
        <v>2.4968789013732833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>
        <f t="shared" si="67"/>
        <v>0.90112567327589999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157.2906976744186</v>
      </c>
      <c r="G751" t="s">
        <v>20</v>
      </c>
      <c r="H751">
        <v>366</v>
      </c>
      <c r="I751">
        <f t="shared" si="67"/>
        <v>2.7056997116877359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100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>
        <f t="shared" si="67"/>
        <v>3.2285065168001914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>
        <f t="shared" si="67"/>
        <v>2.1260723610593062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>
        <f t="shared" si="67"/>
        <v>1.1355159552424368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>
        <f t="shared" si="67"/>
        <v>2.7022925221115823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>
        <f t="shared" si="67"/>
        <v>3.8420490928495199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>
        <f t="shared" si="67"/>
        <v>1.4745441865099134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>
        <f t="shared" si="67"/>
        <v>2.0014044943820224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564.20608108108104</v>
      </c>
      <c r="G760" t="s">
        <v>20</v>
      </c>
      <c r="H760">
        <v>1518</v>
      </c>
      <c r="I760">
        <f t="shared" si="67"/>
        <v>0.90895482171192477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>
        <f t="shared" si="67"/>
        <v>1.1115473541857523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>
        <f t="shared" si="67"/>
        <v>1.2656702025072324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>
        <f t="shared" si="67"/>
        <v>1.1511789181692096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177.25714285714287</v>
      </c>
      <c r="G764" t="s">
        <v>20</v>
      </c>
      <c r="H764">
        <v>100</v>
      </c>
      <c r="I764">
        <f t="shared" si="67"/>
        <v>1.6118633139909737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113.17857142857143</v>
      </c>
      <c r="G765" t="s">
        <v>20</v>
      </c>
      <c r="H765">
        <v>235</v>
      </c>
      <c r="I765">
        <f t="shared" si="67"/>
        <v>3.7077942568633637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728.18181818181813</v>
      </c>
      <c r="G766" t="s">
        <v>20</v>
      </c>
      <c r="H766">
        <v>148</v>
      </c>
      <c r="I766">
        <f t="shared" si="67"/>
        <v>1.8476903870162296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>
        <f t="shared" si="67"/>
        <v>2.436923076923077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31.171232876712327</v>
      </c>
      <c r="G768" t="s">
        <v>14</v>
      </c>
      <c r="H768">
        <v>248</v>
      </c>
      <c r="I768">
        <f t="shared" si="67"/>
        <v>1.8164505969384019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56.967078189300409</v>
      </c>
      <c r="G769" t="s">
        <v>14</v>
      </c>
      <c r="H769">
        <v>513</v>
      </c>
      <c r="I769">
        <f t="shared" si="67"/>
        <v>0.92646102723398105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1.3528138528138527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(E771*100)/$D771</f>
        <v>86.867834394904463</v>
      </c>
      <c r="G771" t="s">
        <v>14</v>
      </c>
      <c r="H771">
        <v>3410</v>
      </c>
      <c r="I771">
        <f t="shared" ref="I771:I834" si="73">($H771/$E771)*100</f>
        <v>3.1254009861969094</v>
      </c>
      <c r="J771" t="s">
        <v>21</v>
      </c>
      <c r="K771" t="s">
        <v>22</v>
      </c>
      <c r="L771">
        <v>1376542800</v>
      </c>
      <c r="M771" s="9">
        <f t="shared" ref="M771:M834" si="74">((($L771/60)/60)/24)+DATE(1970,1,1)</f>
        <v>41501.208333333336</v>
      </c>
      <c r="N771">
        <v>1378789200</v>
      </c>
      <c r="O771" s="9">
        <f t="shared" ref="O771:O834" si="75">((($N771/60)/60)/24)+DATE(1970,1,1)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LEFT($R771, SEARCH("/",R771)-1)</f>
        <v>games</v>
      </c>
      <c r="T771" t="str">
        <f t="shared" ref="T771:T834" si="77">RIGHT($R771, LEN(R771)-SEARCH("/",R771))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>
        <f t="shared" si="73"/>
        <v>1.8553513142071809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>
        <f t="shared" si="73"/>
        <v>0.93896713615023475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>
        <f t="shared" si="73"/>
        <v>3.0303208991308246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>
        <f t="shared" si="73"/>
        <v>2.3254434945891189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>
        <f t="shared" si="73"/>
        <v>1.1512915129151291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>
        <f t="shared" si="73"/>
        <v>1.0330578512396695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>
        <f t="shared" si="73"/>
        <v>3.0307202952232761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>
        <f t="shared" si="73"/>
        <v>1.4699806467045033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>
        <f t="shared" si="73"/>
        <v>1.6987210778092356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>
        <f t="shared" si="73"/>
        <v>0.95196636614619734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>
        <f t="shared" si="73"/>
        <v>3.0252720900202914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50.735632183908045</v>
      </c>
      <c r="G783" t="s">
        <v>74</v>
      </c>
      <c r="H783">
        <v>56</v>
      </c>
      <c r="I783">
        <f t="shared" si="73"/>
        <v>1.2686905301314002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215.31372549019608</v>
      </c>
      <c r="G784" t="s">
        <v>20</v>
      </c>
      <c r="H784">
        <v>161</v>
      </c>
      <c r="I784">
        <f t="shared" si="73"/>
        <v>1.466168837082233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>
        <f t="shared" si="73"/>
        <v>1.3204478040378911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115.33745781777277</v>
      </c>
      <c r="G786" t="s">
        <v>20</v>
      </c>
      <c r="H786">
        <v>3308</v>
      </c>
      <c r="I786">
        <f t="shared" si="73"/>
        <v>3.2262154386307111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>
        <f t="shared" si="73"/>
        <v>0.98152871164695876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>
        <f t="shared" si="73"/>
        <v>1.8911017723369266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>
        <f t="shared" si="73"/>
        <v>1.4083352460897793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>
        <f t="shared" si="73"/>
        <v>0.97668557025834912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>
        <f t="shared" si="73"/>
        <v>1.3428827215756489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>
        <f t="shared" si="73"/>
        <v>1.9604044104695812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25.714285714285715</v>
      </c>
      <c r="G793" t="s">
        <v>14</v>
      </c>
      <c r="H793">
        <v>6</v>
      </c>
      <c r="I793">
        <f t="shared" si="73"/>
        <v>1.1111111111111112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1.0294117647058822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>
        <f t="shared" si="73"/>
        <v>1.3875047911077041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>
        <f t="shared" si="73"/>
        <v>1.3291445142580955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>
        <f t="shared" si="73"/>
        <v>3.0332681017612524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54.807692307692307</v>
      </c>
      <c r="G798" t="s">
        <v>14</v>
      </c>
      <c r="H798">
        <v>78</v>
      </c>
      <c r="I798">
        <f t="shared" si="73"/>
        <v>1.8245614035087718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109.63157894736842</v>
      </c>
      <c r="G799" t="s">
        <v>20</v>
      </c>
      <c r="H799">
        <v>185</v>
      </c>
      <c r="I799">
        <f t="shared" si="73"/>
        <v>2.2203552568410947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>
        <f t="shared" si="73"/>
        <v>1.8882646691635456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>
        <f t="shared" si="73"/>
        <v>1.6661679497293327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100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202.91304347826087</v>
      </c>
      <c r="G803" t="s">
        <v>20</v>
      </c>
      <c r="H803">
        <v>106</v>
      </c>
      <c r="I803">
        <f t="shared" si="73"/>
        <v>2.2712663381187057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>
        <f t="shared" si="73"/>
        <v>1.1624099541584807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3.5697870384556456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>
        <f t="shared" si="73"/>
        <v>3.12008014884786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50.845360824742265</v>
      </c>
      <c r="G807" t="s">
        <v>14</v>
      </c>
      <c r="H807">
        <v>67</v>
      </c>
      <c r="I807">
        <f t="shared" si="73"/>
        <v>1.3584752635847526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>
        <f t="shared" si="73"/>
        <v>0.91987412248850153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2.3268398268398269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30.442307692307693</v>
      </c>
      <c r="G810" t="s">
        <v>14</v>
      </c>
      <c r="H810">
        <v>19</v>
      </c>
      <c r="I810">
        <f t="shared" si="73"/>
        <v>1.2002526847757422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62.88068181818182</v>
      </c>
      <c r="G811" t="s">
        <v>14</v>
      </c>
      <c r="H811">
        <v>2108</v>
      </c>
      <c r="I811">
        <f t="shared" si="73"/>
        <v>2.3809523809523809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>
        <f t="shared" si="73"/>
        <v>1.7880258899676376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77.1027027027027</v>
      </c>
      <c r="G813" t="s">
        <v>14</v>
      </c>
      <c r="H813">
        <v>679</v>
      </c>
      <c r="I813">
        <f t="shared" si="73"/>
        <v>0.95204711160964661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>
        <f t="shared" si="73"/>
        <v>2.083333333333333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>
        <f t="shared" si="73"/>
        <v>0.88761258321367975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>
        <f t="shared" si="73"/>
        <v>1.2203389830508475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130.23333333333332</v>
      </c>
      <c r="G817" t="s">
        <v>20</v>
      </c>
      <c r="H817">
        <v>183</v>
      </c>
      <c r="I817">
        <f t="shared" si="73"/>
        <v>1.5613002303557717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>
        <f t="shared" si="73"/>
        <v>0.93992932862190814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>
        <f t="shared" si="73"/>
        <v>1.3155947397352954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>
        <f t="shared" si="73"/>
        <v>0.90031315240083498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>
        <f t="shared" si="73"/>
        <v>1.0423597249944556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>
        <f t="shared" si="73"/>
        <v>2.3232575568323757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>
        <f t="shared" si="73"/>
        <v>1.4713094654242276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349.96666666666664</v>
      </c>
      <c r="G824" t="s">
        <v>20</v>
      </c>
      <c r="H824">
        <v>2100</v>
      </c>
      <c r="I824">
        <f t="shared" si="73"/>
        <v>1.1112169412959965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>
        <f t="shared" si="73"/>
        <v>1.7213114754098362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>
        <f t="shared" si="73"/>
        <v>1.1905204806726439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>
        <f t="shared" si="73"/>
        <v>1.1254480286738351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>
        <f t="shared" si="73"/>
        <v>1.5159803078846603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>
        <f t="shared" si="73"/>
        <v>1.3368112161721553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1.4288630332720964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>
        <f t="shared" si="73"/>
        <v>3.1243659971596669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>
        <f t="shared" si="73"/>
        <v>1.544943820224719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>
        <f t="shared" si="73"/>
        <v>4.0003024088757009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>
        <f t="shared" si="73"/>
        <v>0.95258380093422246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(E835*100)/$D835</f>
        <v>157.69117647058823</v>
      </c>
      <c r="G835" t="s">
        <v>20</v>
      </c>
      <c r="H835">
        <v>165</v>
      </c>
      <c r="I835">
        <f t="shared" ref="I835:I898" si="79">($H835/$E835)*100</f>
        <v>1.5387484845658863</v>
      </c>
      <c r="J835" t="s">
        <v>36</v>
      </c>
      <c r="K835" t="s">
        <v>37</v>
      </c>
      <c r="L835">
        <v>1297663200</v>
      </c>
      <c r="M835" s="9">
        <f t="shared" ref="M835:M898" si="80">((($L835/60)/60)/24)+DATE(1970,1,1)</f>
        <v>40588.25</v>
      </c>
      <c r="N835">
        <v>1298613600</v>
      </c>
      <c r="O835" s="9">
        <f t="shared" ref="O835:O898" si="81">((($N835/60)/60)/24)+DATE(1970,1,1)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LEFT($R835, SEARCH("/",R835)-1)</f>
        <v>publishing</v>
      </c>
      <c r="T835" t="str">
        <f t="shared" ref="T835:T898" si="83">RIGHT($R835, LEN(R835)-SEARCH("/",R835))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>
        <f t="shared" si="79"/>
        <v>1.059850374064838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>
        <f t="shared" si="79"/>
        <v>2.2726391312778746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>
        <f t="shared" si="79"/>
        <v>1.5445284258954979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>
        <f t="shared" si="79"/>
        <v>1.1903815580286168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>
        <f t="shared" si="79"/>
        <v>2.935883014623172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>
        <f t="shared" si="79"/>
        <v>1.0721114449603932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>
        <f t="shared" si="79"/>
        <v>3.0304589863016047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>
        <f t="shared" si="79"/>
        <v>1.1931337079516589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>
        <f t="shared" si="79"/>
        <v>1.562684976914881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30.71590909090909</v>
      </c>
      <c r="G845" t="s">
        <v>14</v>
      </c>
      <c r="H845">
        <v>33</v>
      </c>
      <c r="I845">
        <f t="shared" si="79"/>
        <v>1.2208657047724751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99.397727272727266</v>
      </c>
      <c r="G846" t="s">
        <v>74</v>
      </c>
      <c r="H846">
        <v>94</v>
      </c>
      <c r="I846">
        <f t="shared" si="79"/>
        <v>1.0746541671430205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>
        <f t="shared" si="79"/>
        <v>0.98054125297819483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>
        <f t="shared" si="79"/>
        <v>0.94395280235988199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>
        <f t="shared" si="79"/>
        <v>0.98442813674601748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>
        <f t="shared" si="79"/>
        <v>1.588034345859108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>
        <f t="shared" si="79"/>
        <v>3.4428619490860153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100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207.8</v>
      </c>
      <c r="G853" t="s">
        <v>20</v>
      </c>
      <c r="H853">
        <v>160</v>
      </c>
      <c r="I853">
        <f t="shared" si="79"/>
        <v>1.2832852101379533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>
        <f t="shared" si="79"/>
        <v>1.2375249500998005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>
        <f t="shared" si="79"/>
        <v>1.3156714677763628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>
        <f t="shared" si="79"/>
        <v>1.3699828623481156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102.37606837606837</v>
      </c>
      <c r="G857" t="s">
        <v>20</v>
      </c>
      <c r="H857">
        <v>452</v>
      </c>
      <c r="I857">
        <f t="shared" si="79"/>
        <v>1.8867924528301887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>
        <f t="shared" si="79"/>
        <v>1.8462257536807667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139.8679245283019</v>
      </c>
      <c r="G859" t="s">
        <v>20</v>
      </c>
      <c r="H859">
        <v>225</v>
      </c>
      <c r="I859">
        <f t="shared" si="79"/>
        <v>3.0352084176446783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>
        <f t="shared" si="79"/>
        <v>1.2598992080633551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>
        <f t="shared" si="79"/>
        <v>2.4286815728604472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>
        <f t="shared" si="79"/>
        <v>1.2914762567057421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105.875</v>
      </c>
      <c r="G863" t="s">
        <v>20</v>
      </c>
      <c r="H863">
        <v>163</v>
      </c>
      <c r="I863">
        <f t="shared" si="79"/>
        <v>1.7494901792422455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187.42857142857142</v>
      </c>
      <c r="G864" t="s">
        <v>20</v>
      </c>
      <c r="H864">
        <v>85</v>
      </c>
      <c r="I864">
        <f t="shared" si="79"/>
        <v>1.2957317073170731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>
        <f t="shared" si="79"/>
        <v>4.0073868882733148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>
        <f t="shared" si="79"/>
        <v>1.029018316526034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>
        <f t="shared" si="79"/>
        <v>2.1738697139819951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>
        <f t="shared" si="79"/>
        <v>1.1360617369852615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>
        <f t="shared" si="79"/>
        <v>3.8476337052712584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>
        <f t="shared" si="79"/>
        <v>0.97380013911430552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>
        <f t="shared" si="79"/>
        <v>1.370648321867834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>
        <f t="shared" si="79"/>
        <v>1.748554913294798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>
        <f t="shared" si="79"/>
        <v>1.1902807420784765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>
        <f t="shared" si="79"/>
        <v>1.0135135135135136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>
        <f t="shared" si="79"/>
        <v>2.3805318665791999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>
        <f t="shared" si="79"/>
        <v>3.1247311211173892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>
        <f t="shared" si="79"/>
        <v>1.2259835315645013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>
        <f t="shared" si="79"/>
        <v>2.700142112742776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>
        <f t="shared" si="79"/>
        <v>0.97055943393246358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>
        <f t="shared" si="79"/>
        <v>1.1857707509881421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>
        <f t="shared" si="79"/>
        <v>0.97462302317028326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>
        <f t="shared" si="79"/>
        <v>1.2501229926307995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>
        <f t="shared" si="79"/>
        <v>1.4274435496605085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2.7027027027027026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237.91176470588235</v>
      </c>
      <c r="G885" t="s">
        <v>20</v>
      </c>
      <c r="H885">
        <v>193</v>
      </c>
      <c r="I885">
        <f t="shared" si="79"/>
        <v>2.3859562368648781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64.036299765807968</v>
      </c>
      <c r="G886" t="s">
        <v>14</v>
      </c>
      <c r="H886">
        <v>1886</v>
      </c>
      <c r="I886">
        <f t="shared" si="79"/>
        <v>1.7243586227074077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>
        <f t="shared" si="79"/>
        <v>2.4424612494128697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>
        <f t="shared" si="79"/>
        <v>1.4286273435359507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29.346153846153847</v>
      </c>
      <c r="G889" t="s">
        <v>14</v>
      </c>
      <c r="H889">
        <v>31</v>
      </c>
      <c r="I889">
        <f t="shared" si="79"/>
        <v>1.3543031891655744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>
        <f t="shared" si="79"/>
        <v>2.3821258419582718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169.78571428571428</v>
      </c>
      <c r="G891" t="s">
        <v>20</v>
      </c>
      <c r="H891">
        <v>122</v>
      </c>
      <c r="I891">
        <f t="shared" si="79"/>
        <v>1.2831299957930165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115.95907738095238</v>
      </c>
      <c r="G892" t="s">
        <v>20</v>
      </c>
      <c r="H892">
        <v>1470</v>
      </c>
      <c r="I892">
        <f t="shared" si="79"/>
        <v>0.94322068155714822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258.60000000000002</v>
      </c>
      <c r="G893" t="s">
        <v>20</v>
      </c>
      <c r="H893">
        <v>165</v>
      </c>
      <c r="I893">
        <f t="shared" si="79"/>
        <v>2.1268368136117557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230.58333333333334</v>
      </c>
      <c r="G894" t="s">
        <v>20</v>
      </c>
      <c r="H894">
        <v>182</v>
      </c>
      <c r="I894">
        <f t="shared" si="79"/>
        <v>1.3155041561257681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>
        <f t="shared" si="79"/>
        <v>1.8477251624883937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188.70588235294119</v>
      </c>
      <c r="G896" t="s">
        <v>20</v>
      </c>
      <c r="H896">
        <v>56</v>
      </c>
      <c r="I896">
        <f t="shared" si="79"/>
        <v>1.7456359102244388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>
        <f t="shared" si="79"/>
        <v>0.96326971552034568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>
        <f t="shared" si="79"/>
        <v>0.952144934719378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(E899*100)/$D899</f>
        <v>27.693181818181817</v>
      </c>
      <c r="G899" t="s">
        <v>14</v>
      </c>
      <c r="H899">
        <v>27</v>
      </c>
      <c r="I899">
        <f t="shared" ref="I899:I962" si="85">($H899/$E899)*100</f>
        <v>1.107919573245794</v>
      </c>
      <c r="J899" t="s">
        <v>21</v>
      </c>
      <c r="K899" t="s">
        <v>22</v>
      </c>
      <c r="L899">
        <v>1556427600</v>
      </c>
      <c r="M899" s="9">
        <f t="shared" ref="M899:M962" si="86">((($L899/60)/60)/24)+DATE(1970,1,1)</f>
        <v>43583.208333333328</v>
      </c>
      <c r="N899">
        <v>1556600400</v>
      </c>
      <c r="O899" s="9">
        <f t="shared" ref="O899:O962" si="87">((($N899/60)/60)/24)+DATE(1970,1,1)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LEFT($R899, SEARCH("/",R899)-1)</f>
        <v>theater</v>
      </c>
      <c r="T899" t="str">
        <f t="shared" ref="T899:T962" si="89">RIGHT($R899, LEN(R899)-SEARCH("/",R899))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52.479620323841431</v>
      </c>
      <c r="G900" t="s">
        <v>14</v>
      </c>
      <c r="H900">
        <v>1221</v>
      </c>
      <c r="I900">
        <f t="shared" si="85"/>
        <v>1.2990605483503739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>
        <f t="shared" si="85"/>
        <v>0.97464342313787633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50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156.17857142857142</v>
      </c>
      <c r="G903" t="s">
        <v>20</v>
      </c>
      <c r="H903">
        <v>159</v>
      </c>
      <c r="I903">
        <f t="shared" si="85"/>
        <v>1.8179739309398584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252.42857142857142</v>
      </c>
      <c r="G904" t="s">
        <v>20</v>
      </c>
      <c r="H904">
        <v>110</v>
      </c>
      <c r="I904">
        <f t="shared" si="85"/>
        <v>3.11262026032824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1.7292682926829268</v>
      </c>
      <c r="G905" t="s">
        <v>47</v>
      </c>
      <c r="H905">
        <v>14</v>
      </c>
      <c r="I905">
        <f t="shared" si="85"/>
        <v>1.9746121297602257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12.23076923076923</v>
      </c>
      <c r="G906" t="s">
        <v>14</v>
      </c>
      <c r="H906">
        <v>16</v>
      </c>
      <c r="I906">
        <f t="shared" si="85"/>
        <v>2.0125786163522013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>
        <f t="shared" si="85"/>
        <v>1.821690467001158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>
        <f t="shared" si="85"/>
        <v>2.1307452030343597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>
        <f t="shared" si="85"/>
        <v>2.2246337493217578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>
        <f t="shared" si="85"/>
        <v>3.2259122591225911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>
        <f t="shared" si="85"/>
        <v>0.92796659320264463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19.556634304207119</v>
      </c>
      <c r="G912" t="s">
        <v>74</v>
      </c>
      <c r="H912">
        <v>296</v>
      </c>
      <c r="I912">
        <f t="shared" si="85"/>
        <v>0.97964587125599856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>
        <f t="shared" si="85"/>
        <v>4.0038131553860818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1.2508735150244583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>
        <f t="shared" si="85"/>
        <v>1.4717469608284557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>
        <f t="shared" si="85"/>
        <v>3.8356909684439611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>
        <f t="shared" si="85"/>
        <v>0.95235178833904954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>
        <f t="shared" si="85"/>
        <v>3.8719285182427399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>
        <f t="shared" si="85"/>
        <v>1.2875536480686696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>
        <f t="shared" si="85"/>
        <v>1.7292983039574328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>
        <f t="shared" si="85"/>
        <v>1.0757829309108295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>
        <f t="shared" si="85"/>
        <v>2.6353865233567588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>
        <f t="shared" si="85"/>
        <v>3.1404958677685952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>
        <f t="shared" si="85"/>
        <v>2.5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>
        <f t="shared" si="85"/>
        <v>0.98911968348170121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>
        <f t="shared" si="85"/>
        <v>1.1903771347741976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224.06666666666666</v>
      </c>
      <c r="G927" t="s">
        <v>20</v>
      </c>
      <c r="H927">
        <v>65</v>
      </c>
      <c r="I927">
        <f t="shared" si="85"/>
        <v>0.96697411484677176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>
        <f t="shared" si="85"/>
        <v>0.95117311350665823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>
        <f t="shared" si="85"/>
        <v>1.1208724628900333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>
        <f t="shared" si="85"/>
        <v>1.9232531850539243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217.30909090909091</v>
      </c>
      <c r="G931" t="s">
        <v>20</v>
      </c>
      <c r="H931">
        <v>184</v>
      </c>
      <c r="I931">
        <f t="shared" si="85"/>
        <v>1.5394912985274432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112.28571428571429</v>
      </c>
      <c r="G932" t="s">
        <v>20</v>
      </c>
      <c r="H932">
        <v>85</v>
      </c>
      <c r="I932">
        <f t="shared" si="85"/>
        <v>2.1628498727735366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72.518987341772146</v>
      </c>
      <c r="G933" t="s">
        <v>14</v>
      </c>
      <c r="H933">
        <v>112</v>
      </c>
      <c r="I933">
        <f t="shared" si="85"/>
        <v>1.9549659626461862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>
        <f t="shared" si="85"/>
        <v>2.9490067581404875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239.74657534246575</v>
      </c>
      <c r="G935" t="s">
        <v>20</v>
      </c>
      <c r="H935">
        <v>1902</v>
      </c>
      <c r="I935">
        <f t="shared" si="85"/>
        <v>1.086763991657858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>
        <f t="shared" si="85"/>
        <v>0.93085106382978722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>
        <f t="shared" si="85"/>
        <v>1.3184178985217738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>
        <f t="shared" si="85"/>
        <v>1.2426035502958579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>
        <f t="shared" si="85"/>
        <v>1.1497096276401502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109.70652173913044</v>
      </c>
      <c r="G940" t="s">
        <v>20</v>
      </c>
      <c r="H940">
        <v>96</v>
      </c>
      <c r="I940">
        <f t="shared" si="85"/>
        <v>0.95115426533240854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>
        <f t="shared" si="85"/>
        <v>1.7452461578536076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62.232323232323232</v>
      </c>
      <c r="G942" t="s">
        <v>47</v>
      </c>
      <c r="H942">
        <v>66</v>
      </c>
      <c r="I942">
        <f t="shared" si="85"/>
        <v>1.0712546664502516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>
        <f t="shared" si="85"/>
        <v>1.3891362422083704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>
        <f t="shared" si="85"/>
        <v>1.0797743755036262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>
        <f t="shared" si="85"/>
        <v>0.95246052301779605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>
        <f t="shared" si="85"/>
        <v>3.2301645787275852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>
        <f t="shared" si="85"/>
        <v>3.0301944270226682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>
        <f t="shared" si="85"/>
        <v>1.1878199238745242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>
        <f t="shared" si="85"/>
        <v>1.3527575442247659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>
        <f t="shared" si="85"/>
        <v>2.7036160865157148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>
        <f t="shared" si="85"/>
        <v>2.1323529411764706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20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>
        <f t="shared" si="85"/>
        <v>0.9801579317976058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>
        <f t="shared" si="85"/>
        <v>2.2218518046417683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1.0606060606060608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367.09859154929575</v>
      </c>
      <c r="G956" t="s">
        <v>20</v>
      </c>
      <c r="H956">
        <v>1548</v>
      </c>
      <c r="I956">
        <f t="shared" si="85"/>
        <v>0.98987108655616951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1.0305294344969729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>
        <f t="shared" si="85"/>
        <v>2.3250602274637235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>
        <f t="shared" si="85"/>
        <v>1.0535628116454883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>
        <f t="shared" si="85"/>
        <v>1.3859670832817721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>
        <f t="shared" si="85"/>
        <v>1.9604886140853566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>
        <f t="shared" si="85"/>
        <v>1.1757161179991449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(E963*100)/$D963</f>
        <v>119.29824561403508</v>
      </c>
      <c r="G963" t="s">
        <v>20</v>
      </c>
      <c r="H963">
        <v>155</v>
      </c>
      <c r="I963">
        <f t="shared" ref="I963:I1001" si="91">($H963/$E963)*100</f>
        <v>2.2794117647058822</v>
      </c>
      <c r="J963" t="s">
        <v>21</v>
      </c>
      <c r="K963" t="s">
        <v>22</v>
      </c>
      <c r="L963">
        <v>1297922400</v>
      </c>
      <c r="M963" s="9">
        <f t="shared" ref="M963:M1001" si="92">((($L963/60)/60)/24)+DATE(1970,1,1)</f>
        <v>40591.25</v>
      </c>
      <c r="N963">
        <v>1298268000</v>
      </c>
      <c r="O963" s="9">
        <f t="shared" ref="O963:O1001" si="93">((($N963/60)/60)/24)+DATE(1970,1,1)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LEFT($R963, SEARCH("/",R963)-1)</f>
        <v>publishing</v>
      </c>
      <c r="T963" t="str">
        <f t="shared" ref="T963:T1001" si="95">RIGHT($R963, LEN(R963)-SEARCH("/",R963))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>
        <f t="shared" si="91"/>
        <v>2.4960120108848645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>
        <f t="shared" si="91"/>
        <v>2.2813688212927756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>
        <f t="shared" si="91"/>
        <v>1.1774536615010636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>
        <f t="shared" si="91"/>
        <v>2.4350076461592756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>
        <f t="shared" si="91"/>
        <v>1.8191268191268193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137.0339366515837</v>
      </c>
      <c r="G969" t="s">
        <v>20</v>
      </c>
      <c r="H969">
        <v>1573</v>
      </c>
      <c r="I969">
        <f t="shared" si="91"/>
        <v>1.298519044395648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338.20833333333331</v>
      </c>
      <c r="G970" t="s">
        <v>20</v>
      </c>
      <c r="H970">
        <v>114</v>
      </c>
      <c r="I970">
        <f t="shared" si="91"/>
        <v>1.4044597757792288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>
        <f t="shared" si="91"/>
        <v>1.0877192982456141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60.757639620653322</v>
      </c>
      <c r="G972" t="s">
        <v>14</v>
      </c>
      <c r="H972">
        <v>594</v>
      </c>
      <c r="I972">
        <f t="shared" si="91"/>
        <v>1.0301947657781092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>
        <f t="shared" si="91"/>
        <v>1.6973125884016973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228.39344262295083</v>
      </c>
      <c r="G974" t="s">
        <v>20</v>
      </c>
      <c r="H974">
        <v>1681</v>
      </c>
      <c r="I974">
        <f t="shared" si="91"/>
        <v>1.7236782740658712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>
        <f t="shared" si="91"/>
        <v>0.96271393643031777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>
        <f t="shared" si="91"/>
        <v>1.0698762955533265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>
        <f t="shared" si="91"/>
        <v>1.6136743963662443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>
        <f t="shared" si="91"/>
        <v>1.0864504112990843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>
        <f t="shared" si="91"/>
        <v>1.2941858219045779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>
        <f t="shared" si="91"/>
        <v>1.0646915866219189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>
        <f t="shared" si="91"/>
        <v>1.1768934650526415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>
        <f t="shared" si="91"/>
        <v>0.94366018059264911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>
        <f t="shared" si="91"/>
        <v>2.7049660832426095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>
        <f t="shared" si="91"/>
        <v>1.2264922322158627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>
        <f t="shared" si="91"/>
        <v>1.2345810067726801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152.46153846153845</v>
      </c>
      <c r="G986" t="s">
        <v>20</v>
      </c>
      <c r="H986">
        <v>381</v>
      </c>
      <c r="I986">
        <f t="shared" si="91"/>
        <v>3.8446014127144297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67.129542790152399</v>
      </c>
      <c r="G987" t="s">
        <v>14</v>
      </c>
      <c r="H987">
        <v>4405</v>
      </c>
      <c r="I987">
        <f t="shared" si="91"/>
        <v>3.8463889349737608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>
        <f t="shared" si="91"/>
        <v>2.9262086513994912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216.79032258064515</v>
      </c>
      <c r="G989" t="s">
        <v>20</v>
      </c>
      <c r="H989">
        <v>480</v>
      </c>
      <c r="I989">
        <f t="shared" si="91"/>
        <v>3.5711628599062575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>
        <f t="shared" si="91"/>
        <v>1.3063890589916309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499.58333333333331</v>
      </c>
      <c r="G991" t="s">
        <v>20</v>
      </c>
      <c r="H991">
        <v>226</v>
      </c>
      <c r="I991">
        <f t="shared" si="91"/>
        <v>1.884904086738949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>
        <f t="shared" si="91"/>
        <v>0.93580932884924695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>
        <f t="shared" si="91"/>
        <v>2.1729330087458298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>
        <f t="shared" si="91"/>
        <v>0.99826060651894422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>
        <f t="shared" si="91"/>
        <v>0.98580441640378547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52.496810772501775</v>
      </c>
      <c r="G996" t="s">
        <v>14</v>
      </c>
      <c r="H996">
        <v>842</v>
      </c>
      <c r="I996">
        <f t="shared" si="91"/>
        <v>1.1367164823889946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157.46762589928056</v>
      </c>
      <c r="G997" t="s">
        <v>20</v>
      </c>
      <c r="H997">
        <v>2043</v>
      </c>
      <c r="I997">
        <f t="shared" si="91"/>
        <v>1.3334116541353385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>
        <f t="shared" si="91"/>
        <v>2.3265475695886995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60.565789473684212</v>
      </c>
      <c r="G999" t="s">
        <v>74</v>
      </c>
      <c r="H999">
        <v>139</v>
      </c>
      <c r="I999">
        <f t="shared" si="91"/>
        <v>3.0197697154029979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56.791291291291294</v>
      </c>
      <c r="G1000" t="s">
        <v>14</v>
      </c>
      <c r="H1000">
        <v>374</v>
      </c>
      <c r="I1000">
        <f t="shared" si="91"/>
        <v>0.98881632868889291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>
        <f t="shared" si="91"/>
        <v>1.7860838281411675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4" priority="2" operator="containsText" text="canceled">
      <formula>NOT(ISERROR(SEARCH("canceled",G1)))</formula>
    </cfRule>
    <cfRule type="containsText" dxfId="3" priority="3" operator="containsText" text="live">
      <formula>NOT(ISERROR(SEARCH("live",G1)))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&quot;failed&quot;">
      <formula>NOT(ISERROR(SEARCH("""failed""",G1)))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B31-B500-A640-9DD5-FC66B7306D8B}">
  <sheetPr codeName="Sheet2"/>
  <dimension ref="A1:F14"/>
  <sheetViews>
    <sheetView workbookViewId="0">
      <selection activeCell="F29" sqref="F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1" spans="1:6" x14ac:dyDescent="0.2">
      <c r="A1" s="5" t="s">
        <v>6</v>
      </c>
      <c r="B1" t="s">
        <v>2046</v>
      </c>
    </row>
    <row r="3" spans="1:6" x14ac:dyDescent="0.2">
      <c r="A3" s="5" t="s">
        <v>2045</v>
      </c>
      <c r="B3" s="5" t="s">
        <v>2033</v>
      </c>
    </row>
    <row r="4" spans="1:6" x14ac:dyDescent="0.2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6" t="s">
        <v>2036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2037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2038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2039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2040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2041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2042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2043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2044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2034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E79B-D33A-E548-B04E-C8BE1832AE56}">
  <sheetPr codeName="Sheet3"/>
  <dimension ref="A1:F30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2046</v>
      </c>
    </row>
    <row r="2" spans="1:6" x14ac:dyDescent="0.2">
      <c r="A2" s="5" t="s">
        <v>2031</v>
      </c>
      <c r="B2" t="s">
        <v>2046</v>
      </c>
    </row>
    <row r="4" spans="1:6" x14ac:dyDescent="0.2">
      <c r="A4" s="5" t="s">
        <v>2045</v>
      </c>
      <c r="B4" s="5" t="s">
        <v>2033</v>
      </c>
    </row>
    <row r="5" spans="1:6" x14ac:dyDescent="0.2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2048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2070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2034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20AA-CA98-7C45-9CAD-505CE59AF05C}">
  <sheetPr codeName="Sheet4"/>
  <dimension ref="A1:F22"/>
  <sheetViews>
    <sheetView zoomScale="75" workbookViewId="0">
      <selection activeCell="D5" sqref="D5"/>
    </sheetView>
  </sheetViews>
  <sheetFormatPr baseColWidth="10" defaultRowHeight="16" x14ac:dyDescent="0.2"/>
  <cols>
    <col min="1" max="1" width="16.832031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</cols>
  <sheetData>
    <row r="1" spans="1:6" x14ac:dyDescent="0.2">
      <c r="A1" s="5" t="s">
        <v>2031</v>
      </c>
      <c r="B1" t="s">
        <v>2046</v>
      </c>
    </row>
    <row r="2" spans="1:6" x14ac:dyDescent="0.2">
      <c r="A2" s="5" t="s">
        <v>2089</v>
      </c>
      <c r="B2" t="s">
        <v>2046</v>
      </c>
    </row>
    <row r="4" spans="1:6" x14ac:dyDescent="0.2">
      <c r="A4" s="5" t="s">
        <v>2045</v>
      </c>
      <c r="B4" s="5" t="s">
        <v>2033</v>
      </c>
    </row>
    <row r="5" spans="1:6" x14ac:dyDescent="0.2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2073</v>
      </c>
      <c r="B6" s="7">
        <v>17</v>
      </c>
      <c r="C6" s="7">
        <v>97</v>
      </c>
      <c r="D6" s="7">
        <v>1</v>
      </c>
      <c r="E6" s="7">
        <v>142</v>
      </c>
      <c r="F6" s="7">
        <v>257</v>
      </c>
    </row>
    <row r="7" spans="1:6" x14ac:dyDescent="0.2">
      <c r="A7" s="10" t="s">
        <v>2074</v>
      </c>
      <c r="B7" s="7">
        <v>6</v>
      </c>
      <c r="C7" s="7">
        <v>36</v>
      </c>
      <c r="D7" s="7">
        <v>1</v>
      </c>
      <c r="E7" s="7">
        <v>49</v>
      </c>
      <c r="F7" s="7">
        <v>92</v>
      </c>
    </row>
    <row r="8" spans="1:6" x14ac:dyDescent="0.2">
      <c r="A8" s="10" t="s">
        <v>2075</v>
      </c>
      <c r="B8" s="7">
        <v>7</v>
      </c>
      <c r="C8" s="7">
        <v>28</v>
      </c>
      <c r="D8" s="7"/>
      <c r="E8" s="7">
        <v>44</v>
      </c>
      <c r="F8" s="7">
        <v>79</v>
      </c>
    </row>
    <row r="9" spans="1:6" x14ac:dyDescent="0.2">
      <c r="A9" s="10" t="s">
        <v>2076</v>
      </c>
      <c r="B9" s="7">
        <v>4</v>
      </c>
      <c r="C9" s="7">
        <v>33</v>
      </c>
      <c r="D9" s="7"/>
      <c r="E9" s="7">
        <v>49</v>
      </c>
      <c r="F9" s="7">
        <v>86</v>
      </c>
    </row>
    <row r="10" spans="1:6" x14ac:dyDescent="0.2">
      <c r="A10" s="6" t="s">
        <v>2077</v>
      </c>
      <c r="B10" s="7">
        <v>7</v>
      </c>
      <c r="C10" s="7">
        <v>93</v>
      </c>
      <c r="D10" s="7">
        <v>4</v>
      </c>
      <c r="E10" s="7">
        <v>147</v>
      </c>
      <c r="F10" s="7">
        <v>251</v>
      </c>
    </row>
    <row r="11" spans="1:6" x14ac:dyDescent="0.2">
      <c r="A11" s="10" t="s">
        <v>2078</v>
      </c>
      <c r="B11" s="7">
        <v>1</v>
      </c>
      <c r="C11" s="7">
        <v>30</v>
      </c>
      <c r="D11" s="7">
        <v>1</v>
      </c>
      <c r="E11" s="7">
        <v>46</v>
      </c>
      <c r="F11" s="7">
        <v>78</v>
      </c>
    </row>
    <row r="12" spans="1:6" x14ac:dyDescent="0.2">
      <c r="A12" s="10" t="s">
        <v>2079</v>
      </c>
      <c r="B12" s="7">
        <v>3</v>
      </c>
      <c r="C12" s="7">
        <v>35</v>
      </c>
      <c r="D12" s="7">
        <v>2</v>
      </c>
      <c r="E12" s="7">
        <v>46</v>
      </c>
      <c r="F12" s="7">
        <v>86</v>
      </c>
    </row>
    <row r="13" spans="1:6" x14ac:dyDescent="0.2">
      <c r="A13" s="10" t="s">
        <v>2080</v>
      </c>
      <c r="B13" s="7">
        <v>3</v>
      </c>
      <c r="C13" s="7">
        <v>28</v>
      </c>
      <c r="D13" s="7">
        <v>1</v>
      </c>
      <c r="E13" s="7">
        <v>55</v>
      </c>
      <c r="F13" s="7">
        <v>87</v>
      </c>
    </row>
    <row r="14" spans="1:6" x14ac:dyDescent="0.2">
      <c r="A14" s="6" t="s">
        <v>2081</v>
      </c>
      <c r="B14" s="7">
        <v>17</v>
      </c>
      <c r="C14" s="7">
        <v>89</v>
      </c>
      <c r="D14" s="7">
        <v>2</v>
      </c>
      <c r="E14" s="7">
        <v>144</v>
      </c>
      <c r="F14" s="7">
        <v>252</v>
      </c>
    </row>
    <row r="15" spans="1:6" x14ac:dyDescent="0.2">
      <c r="A15" s="10" t="s">
        <v>2082</v>
      </c>
      <c r="B15" s="7">
        <v>4</v>
      </c>
      <c r="C15" s="7">
        <v>31</v>
      </c>
      <c r="D15" s="7">
        <v>1</v>
      </c>
      <c r="E15" s="7">
        <v>58</v>
      </c>
      <c r="F15" s="7">
        <v>94</v>
      </c>
    </row>
    <row r="16" spans="1:6" x14ac:dyDescent="0.2">
      <c r="A16" s="10" t="s">
        <v>2083</v>
      </c>
      <c r="B16" s="7">
        <v>8</v>
      </c>
      <c r="C16" s="7">
        <v>35</v>
      </c>
      <c r="D16" s="7">
        <v>1</v>
      </c>
      <c r="E16" s="7">
        <v>41</v>
      </c>
      <c r="F16" s="7">
        <v>85</v>
      </c>
    </row>
    <row r="17" spans="1:6" x14ac:dyDescent="0.2">
      <c r="A17" s="10" t="s">
        <v>2084</v>
      </c>
      <c r="B17" s="7">
        <v>5</v>
      </c>
      <c r="C17" s="7">
        <v>23</v>
      </c>
      <c r="D17" s="7"/>
      <c r="E17" s="7">
        <v>45</v>
      </c>
      <c r="F17" s="7">
        <v>73</v>
      </c>
    </row>
    <row r="18" spans="1:6" x14ac:dyDescent="0.2">
      <c r="A18" s="6" t="s">
        <v>2085</v>
      </c>
      <c r="B18" s="7">
        <v>16</v>
      </c>
      <c r="C18" s="7">
        <v>85</v>
      </c>
      <c r="D18" s="7">
        <v>7</v>
      </c>
      <c r="E18" s="7">
        <v>132</v>
      </c>
      <c r="F18" s="7">
        <v>240</v>
      </c>
    </row>
    <row r="19" spans="1:6" x14ac:dyDescent="0.2">
      <c r="A19" s="10" t="s">
        <v>2086</v>
      </c>
      <c r="B19" s="7">
        <v>6</v>
      </c>
      <c r="C19" s="7">
        <v>26</v>
      </c>
      <c r="D19" s="7">
        <v>1</v>
      </c>
      <c r="E19" s="7">
        <v>45</v>
      </c>
      <c r="F19" s="7">
        <v>78</v>
      </c>
    </row>
    <row r="20" spans="1:6" x14ac:dyDescent="0.2">
      <c r="A20" s="10" t="s">
        <v>2087</v>
      </c>
      <c r="B20" s="7">
        <v>3</v>
      </c>
      <c r="C20" s="7">
        <v>27</v>
      </c>
      <c r="D20" s="7">
        <v>3</v>
      </c>
      <c r="E20" s="7">
        <v>45</v>
      </c>
      <c r="F20" s="7">
        <v>78</v>
      </c>
    </row>
    <row r="21" spans="1:6" x14ac:dyDescent="0.2">
      <c r="A21" s="10" t="s">
        <v>2088</v>
      </c>
      <c r="B21" s="7">
        <v>7</v>
      </c>
      <c r="C21" s="7">
        <v>32</v>
      </c>
      <c r="D21" s="7">
        <v>3</v>
      </c>
      <c r="E21" s="7">
        <v>42</v>
      </c>
      <c r="F21" s="7">
        <v>84</v>
      </c>
    </row>
    <row r="22" spans="1:6" x14ac:dyDescent="0.2">
      <c r="A22" s="6" t="s">
        <v>2034</v>
      </c>
      <c r="B22" s="7">
        <v>57</v>
      </c>
      <c r="C22" s="7">
        <v>364</v>
      </c>
      <c r="D22" s="7">
        <v>14</v>
      </c>
      <c r="E22" s="7">
        <v>565</v>
      </c>
      <c r="F22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DC25-5837-4540-9E46-26851AC22D1B}">
  <dimension ref="A1:H13"/>
  <sheetViews>
    <sheetView tabSelected="1" topLeftCell="A7" workbookViewId="0">
      <selection activeCell="F1" activeCellId="1" sqref="A1:A13 F1:H13"/>
    </sheetView>
  </sheetViews>
  <sheetFormatPr baseColWidth="10" defaultRowHeight="16" x14ac:dyDescent="0.2"/>
  <cols>
    <col min="1" max="1" width="26.5" customWidth="1"/>
    <col min="2" max="2" width="17" customWidth="1"/>
    <col min="3" max="3" width="13.83203125" customWidth="1"/>
    <col min="4" max="4" width="16.33203125" customWidth="1"/>
    <col min="5" max="5" width="13.33203125" customWidth="1"/>
    <col min="6" max="6" width="19.1640625" style="13" customWidth="1"/>
    <col min="7" max="7" width="15.83203125" style="13" customWidth="1"/>
    <col min="8" max="8" width="18.6640625" customWidth="1"/>
  </cols>
  <sheetData>
    <row r="1" spans="1:8" x14ac:dyDescent="0.2">
      <c r="A1" s="11" t="s">
        <v>2102</v>
      </c>
      <c r="B1" t="s">
        <v>2103</v>
      </c>
      <c r="C1" t="s">
        <v>2104</v>
      </c>
      <c r="D1" t="s">
        <v>2105</v>
      </c>
      <c r="E1" t="s">
        <v>2106</v>
      </c>
      <c r="F1" s="13" t="s">
        <v>2107</v>
      </c>
      <c r="G1" s="13" t="s">
        <v>2108</v>
      </c>
      <c r="H1" t="s">
        <v>2109</v>
      </c>
    </row>
    <row r="2" spans="1:8" x14ac:dyDescent="0.2">
      <c r="A2" s="12" t="s">
        <v>2090</v>
      </c>
      <c r="B2">
        <f>COUNTIFS(Crowdfunding!$D$2:$D$999,"&lt;=999",Crowdfunding!$G2:$G999,"successful")</f>
        <v>30</v>
      </c>
      <c r="C2">
        <f>COUNTIFS(Crowdfunding!$D$2:$D$999,"&lt;=999",Crowdfunding!$G2:$G999,"failed")</f>
        <v>20</v>
      </c>
      <c r="D2">
        <f>COUNTIFS(Crowdfunding!$D$2:$D$999,"&lt;=999",Crowdfunding!$G2:$G999,"canceled")</f>
        <v>1</v>
      </c>
      <c r="E2">
        <f>B2+C2+D2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">
      <c r="A3" s="12" t="s">
        <v>2091</v>
      </c>
      <c r="B3">
        <f>COUNTIFS(Crowdfunding!$D$2:$D$999,"&gt;=999",Crowdfunding!$D$2:$D$999,"&lt;=4999",Crowdfunding!$G2:$G999,"successful")</f>
        <v>191</v>
      </c>
      <c r="C3">
        <f>COUNTIFS(Crowdfunding!$D$2:$D$999,"&gt;=999",Crowdfunding!$D$2:$D$999,"&lt;=4999",Crowdfunding!$G2:$G999,"failed")</f>
        <v>38</v>
      </c>
      <c r="D3">
        <f>COUNTIFS(Crowdfunding!$D$2:$D$999,"&gt;=999",Crowdfunding!$D$2:$D$999,"&lt;=4999",Crowdfunding!$G2:$G999,"canceled")</f>
        <v>2</v>
      </c>
      <c r="E3">
        <f t="shared" ref="E3:E13" si="0">B3+C3+D3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">
      <c r="A4" s="12" t="s">
        <v>2092</v>
      </c>
      <c r="B4">
        <f>COUNTIFS(Crowdfunding!$D$2:$D$999,"&gt;=5000",Crowdfunding!$D$2:$D$999,"&lt;=9999",Crowdfunding!$G2:$G999,"successful")</f>
        <v>164</v>
      </c>
      <c r="C4">
        <f>COUNTIFS(Crowdfunding!$D$2:$D$999,"&gt;=5000",Crowdfunding!$D$2:$D$999,"&lt;=9999",Crowdfunding!$G2:$G999,"failed")</f>
        <v>126</v>
      </c>
      <c r="D4">
        <f>COUNTIFS(Crowdfunding!$D$2:$D$999,"&gt;=5000",Crowdfunding!$D$2:$D$999,"&lt;=9999",Crowdfunding!$G2:$G999,"canceled")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12" t="s">
        <v>2093</v>
      </c>
      <c r="B5">
        <f>COUNTIFS(Crowdfunding!$D$2:$D$999,"&gt;=10000",Crowdfunding!$D$2:$D$999,"&lt;=14999",Crowdfunding!$G2:$G999,"successful")</f>
        <v>4</v>
      </c>
      <c r="C5">
        <f>COUNTIFS(Crowdfunding!$D$2:$D$999,"&gt;=10000",Crowdfunding!$D$2:$D$999,"&lt;=14999",Crowdfunding!$G2:$G999,"failed")</f>
        <v>5</v>
      </c>
      <c r="D5">
        <f>COUNTIFS(Crowdfunding!$D$2:$D$999,"&gt;=10000",Crowdfunding!$D$2:$D$999,"&lt;=14999",Crowdfunding!$G2:$G999,"canceled")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2" t="s">
        <v>2094</v>
      </c>
      <c r="B6">
        <f>COUNTIFS(Crowdfunding!$D$2:$D$999,"&gt;=15000",Crowdfunding!$D$2:$D$999,"&lt;=19999",Crowdfunding!$G2:$G999,"successful")</f>
        <v>10</v>
      </c>
      <c r="C6">
        <f>COUNTIFS(Crowdfunding!$D$2:$D$999,"&gt;=15000",Crowdfunding!$D$2:$D$999,"&lt;=19999",Crowdfunding!$G2:$G999,"failed")</f>
        <v>0</v>
      </c>
      <c r="D6">
        <f>COUNTIFS(Crowdfunding!$D$2:$D$999,"&gt;=15000",Crowdfunding!$D$2:$D$999,"&lt;=19999",Crowdfunding!$G2:$G999,"canceled")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2" t="s">
        <v>2095</v>
      </c>
      <c r="B7">
        <f>COUNTIFS(Crowdfunding!$D$2:$D$999,"&gt;=20000",Crowdfunding!$D$2:$D$999,"&lt;=24999",Crowdfunding!$G2:$G999,"successful")</f>
        <v>7</v>
      </c>
      <c r="C7">
        <f>COUNTIFS(Crowdfunding!$D$2:$D$999,"&gt;=20000",Crowdfunding!$D$2:$D$999,"&lt;=24999",Crowdfunding!$G2:$G999,"failed")</f>
        <v>0</v>
      </c>
      <c r="D7">
        <f>COUNTIFS(Crowdfunding!$D$2:$D$999,"&gt;=20000",Crowdfunding!$D$2:$D$999,"&lt;=24999",Crowdfunding!$G2:$G999,"canceled")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2" t="s">
        <v>2096</v>
      </c>
      <c r="B8">
        <f>COUNTIFS(Crowdfunding!$D$2:$D$999,"&gt;=25000",Crowdfunding!$D$2:$D$999,"&lt;=29999",Crowdfunding!$G2:$G999,"successful")</f>
        <v>11</v>
      </c>
      <c r="C8">
        <f>COUNTIFS(Crowdfunding!$D$2:$D$999,"&gt;=25000",Crowdfunding!$D$2:$D$999,"&lt;=29999",Crowdfunding!$G2:$G999,"failed")</f>
        <v>3</v>
      </c>
      <c r="D8">
        <f>COUNTIFS(Crowdfunding!$D$2:$D$999,"&gt;=25000",Crowdfunding!$D$2:$D$999,"&lt;=29999",Crowdfunding!$G2:$G999,"canceled")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2" t="s">
        <v>2097</v>
      </c>
      <c r="B9">
        <f>COUNTIFS(Crowdfunding!$D$2:$D$999,"&gt;=30000",Crowdfunding!$D$2:$D$999,"&lt;=34999",Crowdfunding!$G2:$G999,"successful")</f>
        <v>7</v>
      </c>
      <c r="C9">
        <f>COUNTIFS(Crowdfunding!$D$2:$D$999,"&gt;=30000",Crowdfunding!$D$2:$D$999,"&lt;=34999",Crowdfunding!$G2:$G999,"failed")</f>
        <v>0</v>
      </c>
      <c r="D9">
        <f>COUNTIFS(Crowdfunding!$D$2:$D$999,"&gt;=30000",Crowdfunding!$D$2:$D$999,"&lt;=34999",Crowdfunding!$G2:$G999,"canceled")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2" t="s">
        <v>2098</v>
      </c>
      <c r="B10">
        <f>COUNTIFS(Crowdfunding!$D$2:$D$999,"&gt;=35000",Crowdfunding!$D$2:$D$999,"&lt;=93999",Crowdfunding!$G2:$G999,"successful")</f>
        <v>87</v>
      </c>
      <c r="C10">
        <f>COUNTIFS(Crowdfunding!$D$2:$D$999,"&gt;=35000",Crowdfunding!$D$2:$D$999,"&lt;=93999",Crowdfunding!$G2:$G999,"failedl")</f>
        <v>0</v>
      </c>
      <c r="D10">
        <f>COUNTIFS(Crowdfunding!$D$2:$D$999,"&gt;=35000",Crowdfunding!$D$2:$D$999,"&lt;=93999",Crowdfunding!$G2:$G999,"canceled")</f>
        <v>5</v>
      </c>
      <c r="E10">
        <f t="shared" si="0"/>
        <v>92</v>
      </c>
      <c r="F10" s="13">
        <f t="shared" si="1"/>
        <v>0.94565217391304346</v>
      </c>
      <c r="G10" s="13">
        <f t="shared" si="2"/>
        <v>0</v>
      </c>
      <c r="H10" s="13">
        <f t="shared" si="3"/>
        <v>5.434782608695652E-2</v>
      </c>
    </row>
    <row r="11" spans="1:8" x14ac:dyDescent="0.2">
      <c r="A11" s="12" t="s">
        <v>2099</v>
      </c>
      <c r="B11">
        <f>COUNTIFS(Crowdfunding!$D$2:$D$999,"&gt;=40000",Crowdfunding!$D$2:$D$999,"&lt;=44999",Crowdfunding!$G2:$G999,"successful")</f>
        <v>11</v>
      </c>
      <c r="C11">
        <f>COUNTIFS(Crowdfunding!$D$2:$D$999,"&gt;=40000",Crowdfunding!$D$2:$D$999,"&lt;=44999",Crowdfunding!$G2:$G999,"failed")</f>
        <v>3</v>
      </c>
      <c r="D11">
        <f>COUNTIFS(Crowdfunding!$D$2:$D$999,"&gt;=40000",Crowdfunding!$D$2:$D$999,"&lt;=44999",Crowdfunding!$G2:$G999,"canceled")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12" t="s">
        <v>2100</v>
      </c>
      <c r="B12">
        <f>COUNTIFS(Crowdfunding!$D$2:$D$999,"&gt;=45000",Crowdfunding!$D$2:$D$999,"&lt;=9999",Crowdfunding!$G2:$G999,"successful")</f>
        <v>0</v>
      </c>
      <c r="C12">
        <f>COUNTIFS(Crowdfunding!$D$2:$D$999,"&gt;=45000",Crowdfunding!$D$2:$D$999,"&lt;=9999",Crowdfunding!$G2:$G999,"failed")</f>
        <v>0</v>
      </c>
      <c r="D12">
        <f>COUNTIFS(Crowdfunding!$D$2:$D$999,"&gt;=45000",Crowdfunding!$D$2:$D$999,"&lt;=9999",Crowdfunding!$G2:$G999,"canceled")</f>
        <v>0</v>
      </c>
      <c r="E12">
        <f t="shared" si="0"/>
        <v>0</v>
      </c>
      <c r="F12" s="13" t="e">
        <f t="shared" si="1"/>
        <v>#DIV/0!</v>
      </c>
      <c r="G12" s="13" t="e">
        <f t="shared" si="2"/>
        <v>#DIV/0!</v>
      </c>
      <c r="H12" s="13" t="e">
        <f t="shared" si="3"/>
        <v>#DIV/0!</v>
      </c>
    </row>
    <row r="13" spans="1:8" x14ac:dyDescent="0.2">
      <c r="A13" s="12" t="s">
        <v>2101</v>
      </c>
      <c r="B13">
        <f>COUNTIFS(Crowdfunding!$D$2:$D$999,"&gt;=50000",Crowdfunding!$G2:$G999,"successful")</f>
        <v>114</v>
      </c>
      <c r="C13">
        <f>COUNTIFS(Crowdfunding!$D$2:$D$999,"&gt;=50000",Crowdfunding!$G2:$G999,"failed")</f>
        <v>162</v>
      </c>
      <c r="D13">
        <f>COUNTIFS(Crowdfunding!$D$2:$D$999,"&gt;=50000",Crowdfunding!$G2:$G999,"canceled")</f>
        <v>27</v>
      </c>
      <c r="E13">
        <f t="shared" si="0"/>
        <v>303</v>
      </c>
      <c r="F13" s="13">
        <f t="shared" si="1"/>
        <v>0.37623762376237624</v>
      </c>
      <c r="G13" s="13">
        <f t="shared" si="2"/>
        <v>0.53465346534653468</v>
      </c>
      <c r="H13" s="13">
        <f t="shared" si="3"/>
        <v>8.9108910891089105E-2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Sheet2</vt:lpstr>
      <vt:lpstr>Sheet3</vt:lpstr>
      <vt:lpstr>Sheet4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Laurane Gerber</cp:lastModifiedBy>
  <dcterms:created xsi:type="dcterms:W3CDTF">2021-09-29T18:52:28Z</dcterms:created>
  <dcterms:modified xsi:type="dcterms:W3CDTF">2022-03-25T21:30:43Z</dcterms:modified>
</cp:coreProperties>
</file>