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e31cf061855cba/MyStuff/Research/Vanderbilt/CrossSectionCalculations/TimeDomainPaper/SiVH3/results/"/>
    </mc:Choice>
  </mc:AlternateContent>
  <xr:revisionPtr revIDLastSave="593" documentId="8_{8FCC5D58-F92F-4816-9671-755DACE29FA8}" xr6:coauthVersionLast="47" xr6:coauthVersionMax="47" xr10:uidLastSave="{441FB256-4B29-4242-B069-1ED8707EA256}"/>
  <bookViews>
    <workbookView xWindow="34450" yWindow="5380" windowWidth="19420" windowHeight="10300" activeTab="3" xr2:uid="{CE35B33A-17EB-4004-BCB0-DD5C2147CA48}"/>
  </bookViews>
  <sheets>
    <sheet name="Diff" sheetId="3" r:id="rId1"/>
    <sheet name="Data Compare" sheetId="1" r:id="rId2"/>
    <sheet name="Laura Raw Data Neg" sheetId="2" r:id="rId3"/>
    <sheet name="Laura Raw Data P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1" l="1"/>
  <c r="U20" i="1"/>
  <c r="U21" i="1"/>
  <c r="U22" i="1"/>
  <c r="U23" i="1"/>
  <c r="U24" i="1"/>
  <c r="U25" i="1"/>
  <c r="U26" i="1"/>
  <c r="U27" i="1"/>
  <c r="U28" i="1"/>
  <c r="U29" i="1"/>
  <c r="U30" i="1"/>
  <c r="U32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1" i="1"/>
  <c r="T22" i="1"/>
  <c r="T23" i="1"/>
  <c r="T24" i="1"/>
  <c r="T25" i="1"/>
  <c r="T26" i="1"/>
  <c r="T27" i="1"/>
  <c r="T28" i="1"/>
  <c r="T29" i="1"/>
  <c r="T30" i="1"/>
  <c r="T31" i="1"/>
  <c r="T32" i="1"/>
  <c r="T37" i="1"/>
  <c r="T38" i="1"/>
  <c r="T39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7" i="1"/>
  <c r="T58" i="1"/>
  <c r="T59" i="1"/>
  <c r="T60" i="1"/>
  <c r="T61" i="1"/>
  <c r="T62" i="1"/>
  <c r="T63" i="1"/>
  <c r="T64" i="1"/>
  <c r="T65" i="1"/>
  <c r="T66" i="1"/>
  <c r="T3" i="1"/>
  <c r="S3" i="1"/>
  <c r="I9" i="4"/>
  <c r="I10" i="4" s="1"/>
  <c r="J7" i="4"/>
  <c r="J6" i="4"/>
  <c r="I3" i="4"/>
  <c r="I2" i="4" s="1"/>
  <c r="U3" i="1" s="1"/>
  <c r="L7" i="3"/>
  <c r="K7" i="3"/>
  <c r="L6" i="3"/>
  <c r="K6" i="3"/>
  <c r="L5" i="3"/>
  <c r="K5" i="3"/>
  <c r="L4" i="3"/>
  <c r="K4" i="3"/>
  <c r="L3" i="3"/>
  <c r="L2" i="3"/>
  <c r="K3" i="3"/>
  <c r="K2" i="3"/>
  <c r="U18" i="1" l="1"/>
  <c r="V18" i="1" s="1"/>
  <c r="U17" i="1"/>
  <c r="U16" i="1"/>
  <c r="T56" i="1"/>
  <c r="T40" i="1"/>
  <c r="T20" i="1"/>
  <c r="T4" i="1"/>
  <c r="U51" i="1"/>
  <c r="V51" i="1" s="1"/>
  <c r="U31" i="1"/>
  <c r="V31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U6" i="1"/>
  <c r="U5" i="1"/>
  <c r="U4" i="1"/>
  <c r="V4" i="1" s="1"/>
  <c r="V59" i="1"/>
  <c r="V43" i="1"/>
  <c r="V23" i="1"/>
  <c r="V7" i="1"/>
  <c r="V19" i="1"/>
  <c r="V22" i="1"/>
  <c r="V21" i="1"/>
  <c r="V20" i="1"/>
  <c r="V53" i="1"/>
  <c r="V37" i="1"/>
  <c r="V64" i="1"/>
  <c r="V28" i="1"/>
  <c r="V48" i="1"/>
  <c r="V46" i="1"/>
  <c r="V26" i="1"/>
  <c r="V57" i="1"/>
  <c r="V41" i="1"/>
  <c r="V5" i="1"/>
  <c r="V56" i="1"/>
  <c r="V40" i="1"/>
  <c r="V6" i="1"/>
  <c r="V55" i="1"/>
  <c r="V39" i="1"/>
  <c r="V3" i="1"/>
  <c r="V58" i="1"/>
  <c r="V42" i="1"/>
  <c r="V62" i="1"/>
  <c r="V50" i="1"/>
  <c r="V66" i="1"/>
  <c r="V30" i="1"/>
  <c r="V54" i="1"/>
  <c r="V38" i="1"/>
  <c r="V47" i="1"/>
  <c r="V27" i="1"/>
  <c r="V63" i="1"/>
  <c r="M2" i="3"/>
  <c r="V61" i="1"/>
  <c r="V45" i="1"/>
  <c r="V25" i="1"/>
  <c r="V65" i="1"/>
  <c r="V49" i="1"/>
  <c r="V29" i="1"/>
  <c r="V60" i="1"/>
  <c r="V44" i="1"/>
  <c r="V24" i="1"/>
  <c r="V17" i="1"/>
  <c r="V52" i="1"/>
  <c r="V32" i="1"/>
  <c r="V16" i="1"/>
  <c r="M4" i="3"/>
  <c r="M7" i="3"/>
  <c r="M6" i="3"/>
  <c r="M3" i="3"/>
  <c r="M5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3" i="3"/>
  <c r="W3" i="1" l="1"/>
  <c r="L3" i="1"/>
  <c r="A3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3" i="3"/>
  <c r="F38" i="1"/>
  <c r="F5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J3" i="1"/>
  <c r="O3" i="1"/>
  <c r="J3" i="2"/>
  <c r="J2" i="2" s="1"/>
  <c r="F7" i="1" s="1"/>
  <c r="L4" i="1"/>
  <c r="A4" i="3" s="1"/>
  <c r="M4" i="1"/>
  <c r="B4" i="3" s="1"/>
  <c r="N4" i="1"/>
  <c r="L5" i="1"/>
  <c r="A5" i="3" s="1"/>
  <c r="M5" i="1"/>
  <c r="B5" i="3" s="1"/>
  <c r="N5" i="1"/>
  <c r="L6" i="1"/>
  <c r="A6" i="3" s="1"/>
  <c r="M6" i="1"/>
  <c r="B6" i="3" s="1"/>
  <c r="N6" i="1"/>
  <c r="L7" i="1"/>
  <c r="A7" i="3" s="1"/>
  <c r="M7" i="1"/>
  <c r="B7" i="3" s="1"/>
  <c r="N7" i="1"/>
  <c r="L8" i="1"/>
  <c r="A8" i="3" s="1"/>
  <c r="M8" i="1"/>
  <c r="B8" i="3" s="1"/>
  <c r="N8" i="1"/>
  <c r="L9" i="1"/>
  <c r="A9" i="3" s="1"/>
  <c r="M9" i="1"/>
  <c r="B9" i="3" s="1"/>
  <c r="N9" i="1"/>
  <c r="L10" i="1"/>
  <c r="A10" i="3" s="1"/>
  <c r="M10" i="1"/>
  <c r="B10" i="3" s="1"/>
  <c r="N10" i="1"/>
  <c r="L11" i="1"/>
  <c r="A11" i="3" s="1"/>
  <c r="M11" i="1"/>
  <c r="B11" i="3" s="1"/>
  <c r="N11" i="1"/>
  <c r="L12" i="1"/>
  <c r="A12" i="3" s="1"/>
  <c r="M12" i="1"/>
  <c r="B12" i="3" s="1"/>
  <c r="N12" i="1"/>
  <c r="L13" i="1"/>
  <c r="A13" i="3" s="1"/>
  <c r="M13" i="1"/>
  <c r="B13" i="3" s="1"/>
  <c r="N13" i="1"/>
  <c r="L14" i="1"/>
  <c r="A14" i="3" s="1"/>
  <c r="M14" i="1"/>
  <c r="B14" i="3" s="1"/>
  <c r="N14" i="1"/>
  <c r="L15" i="1"/>
  <c r="A15" i="3" s="1"/>
  <c r="M15" i="1"/>
  <c r="B15" i="3" s="1"/>
  <c r="N15" i="1"/>
  <c r="L16" i="1"/>
  <c r="A16" i="3" s="1"/>
  <c r="M16" i="1"/>
  <c r="B16" i="3" s="1"/>
  <c r="N16" i="1"/>
  <c r="L17" i="1"/>
  <c r="A17" i="3" s="1"/>
  <c r="M17" i="1"/>
  <c r="B17" i="3" s="1"/>
  <c r="N17" i="1"/>
  <c r="L18" i="1"/>
  <c r="A18" i="3" s="1"/>
  <c r="M18" i="1"/>
  <c r="B18" i="3" s="1"/>
  <c r="N18" i="1"/>
  <c r="L19" i="1"/>
  <c r="A19" i="3" s="1"/>
  <c r="M19" i="1"/>
  <c r="B19" i="3" s="1"/>
  <c r="N19" i="1"/>
  <c r="L20" i="1"/>
  <c r="A20" i="3" s="1"/>
  <c r="M20" i="1"/>
  <c r="B20" i="3" s="1"/>
  <c r="N20" i="1"/>
  <c r="L21" i="1"/>
  <c r="A21" i="3" s="1"/>
  <c r="M21" i="1"/>
  <c r="B21" i="3" s="1"/>
  <c r="N21" i="1"/>
  <c r="L22" i="1"/>
  <c r="A22" i="3" s="1"/>
  <c r="M22" i="1"/>
  <c r="B22" i="3" s="1"/>
  <c r="N22" i="1"/>
  <c r="L23" i="1"/>
  <c r="A23" i="3" s="1"/>
  <c r="M23" i="1"/>
  <c r="B23" i="3" s="1"/>
  <c r="N23" i="1"/>
  <c r="L24" i="1"/>
  <c r="A24" i="3" s="1"/>
  <c r="M24" i="1"/>
  <c r="B24" i="3" s="1"/>
  <c r="N24" i="1"/>
  <c r="L25" i="1"/>
  <c r="A25" i="3" s="1"/>
  <c r="M25" i="1"/>
  <c r="B25" i="3" s="1"/>
  <c r="N25" i="1"/>
  <c r="L26" i="1"/>
  <c r="A26" i="3" s="1"/>
  <c r="M26" i="1"/>
  <c r="B26" i="3" s="1"/>
  <c r="N26" i="1"/>
  <c r="L27" i="1"/>
  <c r="A27" i="3" s="1"/>
  <c r="M27" i="1"/>
  <c r="B27" i="3" s="1"/>
  <c r="N27" i="1"/>
  <c r="L28" i="1"/>
  <c r="A28" i="3" s="1"/>
  <c r="M28" i="1"/>
  <c r="B28" i="3" s="1"/>
  <c r="N28" i="1"/>
  <c r="L29" i="1"/>
  <c r="A29" i="3" s="1"/>
  <c r="M29" i="1"/>
  <c r="B29" i="3" s="1"/>
  <c r="N29" i="1"/>
  <c r="L30" i="1"/>
  <c r="A30" i="3" s="1"/>
  <c r="M30" i="1"/>
  <c r="B30" i="3" s="1"/>
  <c r="N30" i="1"/>
  <c r="L31" i="1"/>
  <c r="A31" i="3" s="1"/>
  <c r="M31" i="1"/>
  <c r="B31" i="3" s="1"/>
  <c r="N31" i="1"/>
  <c r="L32" i="1"/>
  <c r="A32" i="3" s="1"/>
  <c r="M32" i="1"/>
  <c r="B32" i="3" s="1"/>
  <c r="N32" i="1"/>
  <c r="L33" i="1"/>
  <c r="A33" i="3" s="1"/>
  <c r="M33" i="1"/>
  <c r="B33" i="3" s="1"/>
  <c r="N33" i="1"/>
  <c r="L34" i="1"/>
  <c r="A34" i="3" s="1"/>
  <c r="M34" i="1"/>
  <c r="B34" i="3" s="1"/>
  <c r="N34" i="1"/>
  <c r="L35" i="1"/>
  <c r="A35" i="3" s="1"/>
  <c r="M35" i="1"/>
  <c r="B35" i="3" s="1"/>
  <c r="N35" i="1"/>
  <c r="L36" i="1"/>
  <c r="A36" i="3" s="1"/>
  <c r="M36" i="1"/>
  <c r="B36" i="3" s="1"/>
  <c r="N36" i="1"/>
  <c r="L37" i="1"/>
  <c r="A37" i="3" s="1"/>
  <c r="M37" i="1"/>
  <c r="B37" i="3" s="1"/>
  <c r="N37" i="1"/>
  <c r="L38" i="1"/>
  <c r="A38" i="3" s="1"/>
  <c r="M38" i="1"/>
  <c r="B38" i="3" s="1"/>
  <c r="N38" i="1"/>
  <c r="L39" i="1"/>
  <c r="A39" i="3" s="1"/>
  <c r="M39" i="1"/>
  <c r="B39" i="3" s="1"/>
  <c r="N39" i="1"/>
  <c r="L40" i="1"/>
  <c r="A40" i="3" s="1"/>
  <c r="M40" i="1"/>
  <c r="B40" i="3" s="1"/>
  <c r="N40" i="1"/>
  <c r="L41" i="1"/>
  <c r="A41" i="3" s="1"/>
  <c r="M41" i="1"/>
  <c r="B41" i="3" s="1"/>
  <c r="N41" i="1"/>
  <c r="L42" i="1"/>
  <c r="A42" i="3" s="1"/>
  <c r="M42" i="1"/>
  <c r="B42" i="3" s="1"/>
  <c r="N42" i="1"/>
  <c r="L43" i="1"/>
  <c r="A43" i="3" s="1"/>
  <c r="M43" i="1"/>
  <c r="B43" i="3" s="1"/>
  <c r="N43" i="1"/>
  <c r="L44" i="1"/>
  <c r="A44" i="3" s="1"/>
  <c r="M44" i="1"/>
  <c r="B44" i="3" s="1"/>
  <c r="N44" i="1"/>
  <c r="L45" i="1"/>
  <c r="A45" i="3" s="1"/>
  <c r="M45" i="1"/>
  <c r="B45" i="3" s="1"/>
  <c r="N45" i="1"/>
  <c r="L46" i="1"/>
  <c r="A46" i="3" s="1"/>
  <c r="M46" i="1"/>
  <c r="B46" i="3" s="1"/>
  <c r="N46" i="1"/>
  <c r="L47" i="1"/>
  <c r="A47" i="3" s="1"/>
  <c r="M47" i="1"/>
  <c r="B47" i="3" s="1"/>
  <c r="N47" i="1"/>
  <c r="L48" i="1"/>
  <c r="A48" i="3" s="1"/>
  <c r="M48" i="1"/>
  <c r="B48" i="3" s="1"/>
  <c r="N48" i="1"/>
  <c r="L49" i="1"/>
  <c r="A49" i="3" s="1"/>
  <c r="M49" i="1"/>
  <c r="B49" i="3" s="1"/>
  <c r="N49" i="1"/>
  <c r="L50" i="1"/>
  <c r="A50" i="3" s="1"/>
  <c r="M50" i="1"/>
  <c r="B50" i="3" s="1"/>
  <c r="N50" i="1"/>
  <c r="L51" i="1"/>
  <c r="A51" i="3" s="1"/>
  <c r="M51" i="1"/>
  <c r="B51" i="3" s="1"/>
  <c r="N51" i="1"/>
  <c r="L52" i="1"/>
  <c r="A52" i="3" s="1"/>
  <c r="M52" i="1"/>
  <c r="B52" i="3" s="1"/>
  <c r="N52" i="1"/>
  <c r="L53" i="1"/>
  <c r="A53" i="3" s="1"/>
  <c r="M53" i="1"/>
  <c r="B53" i="3" s="1"/>
  <c r="N53" i="1"/>
  <c r="L54" i="1"/>
  <c r="A54" i="3" s="1"/>
  <c r="M54" i="1"/>
  <c r="B54" i="3" s="1"/>
  <c r="N54" i="1"/>
  <c r="L55" i="1"/>
  <c r="A55" i="3" s="1"/>
  <c r="M55" i="1"/>
  <c r="B55" i="3" s="1"/>
  <c r="N55" i="1"/>
  <c r="L56" i="1"/>
  <c r="A56" i="3" s="1"/>
  <c r="M56" i="1"/>
  <c r="B56" i="3" s="1"/>
  <c r="N56" i="1"/>
  <c r="L57" i="1"/>
  <c r="A57" i="3" s="1"/>
  <c r="M57" i="1"/>
  <c r="B57" i="3" s="1"/>
  <c r="N57" i="1"/>
  <c r="L58" i="1"/>
  <c r="A58" i="3" s="1"/>
  <c r="M58" i="1"/>
  <c r="B58" i="3" s="1"/>
  <c r="N58" i="1"/>
  <c r="L59" i="1"/>
  <c r="A59" i="3" s="1"/>
  <c r="M59" i="1"/>
  <c r="B59" i="3" s="1"/>
  <c r="N59" i="1"/>
  <c r="L60" i="1"/>
  <c r="A60" i="3" s="1"/>
  <c r="M60" i="1"/>
  <c r="B60" i="3" s="1"/>
  <c r="N60" i="1"/>
  <c r="L61" i="1"/>
  <c r="A61" i="3" s="1"/>
  <c r="M61" i="1"/>
  <c r="B61" i="3" s="1"/>
  <c r="N61" i="1"/>
  <c r="L62" i="1"/>
  <c r="A62" i="3" s="1"/>
  <c r="M62" i="1"/>
  <c r="B62" i="3" s="1"/>
  <c r="N62" i="1"/>
  <c r="L63" i="1"/>
  <c r="A63" i="3" s="1"/>
  <c r="M63" i="1"/>
  <c r="B63" i="3" s="1"/>
  <c r="N63" i="1"/>
  <c r="L64" i="1"/>
  <c r="A64" i="3" s="1"/>
  <c r="M64" i="1"/>
  <c r="B64" i="3" s="1"/>
  <c r="N64" i="1"/>
  <c r="L65" i="1"/>
  <c r="A65" i="3" s="1"/>
  <c r="M65" i="1"/>
  <c r="B65" i="3" s="1"/>
  <c r="N65" i="1"/>
  <c r="L66" i="1"/>
  <c r="A66" i="3" s="1"/>
  <c r="M66" i="1"/>
  <c r="B66" i="3" s="1"/>
  <c r="N66" i="1"/>
  <c r="M3" i="1"/>
  <c r="B3" i="3" s="1"/>
  <c r="N3" i="1"/>
  <c r="F22" i="1" l="1"/>
  <c r="F6" i="1"/>
  <c r="S57" i="1"/>
  <c r="S41" i="1"/>
  <c r="S21" i="1"/>
  <c r="S5" i="1"/>
  <c r="S56" i="1"/>
  <c r="S40" i="1"/>
  <c r="S20" i="1"/>
  <c r="S4" i="1"/>
  <c r="F53" i="1"/>
  <c r="D53" i="3" s="1"/>
  <c r="F37" i="1"/>
  <c r="D37" i="3" s="1"/>
  <c r="F21" i="1"/>
  <c r="D21" i="3" s="1"/>
  <c r="F5" i="1"/>
  <c r="D5" i="3" s="1"/>
  <c r="S54" i="1"/>
  <c r="S38" i="1"/>
  <c r="S18" i="1"/>
  <c r="F3" i="1"/>
  <c r="D3" i="3" s="1"/>
  <c r="F51" i="1"/>
  <c r="D51" i="3" s="1"/>
  <c r="F35" i="1"/>
  <c r="D35" i="3" s="1"/>
  <c r="F19" i="1"/>
  <c r="D19" i="3" s="1"/>
  <c r="F17" i="1"/>
  <c r="D17" i="3" s="1"/>
  <c r="F16" i="1"/>
  <c r="D16" i="3" s="1"/>
  <c r="S39" i="1"/>
  <c r="F4" i="1"/>
  <c r="D4" i="3" s="1"/>
  <c r="S37" i="1"/>
  <c r="F18" i="1"/>
  <c r="D18" i="3" s="1"/>
  <c r="F32" i="1"/>
  <c r="D32" i="3" s="1"/>
  <c r="S66" i="1"/>
  <c r="S50" i="1"/>
  <c r="S30" i="1"/>
  <c r="S14" i="1"/>
  <c r="F63" i="1"/>
  <c r="D63" i="3" s="1"/>
  <c r="F47" i="1"/>
  <c r="D47" i="3" s="1"/>
  <c r="F31" i="1"/>
  <c r="D31" i="3" s="1"/>
  <c r="F15" i="1"/>
  <c r="D15" i="3" s="1"/>
  <c r="S19" i="1"/>
  <c r="S52" i="1"/>
  <c r="S65" i="1"/>
  <c r="S49" i="1"/>
  <c r="S29" i="1"/>
  <c r="S13" i="1"/>
  <c r="F62" i="1"/>
  <c r="D62" i="3" s="1"/>
  <c r="F46" i="1"/>
  <c r="D46" i="3" s="1"/>
  <c r="F30" i="1"/>
  <c r="D30" i="3" s="1"/>
  <c r="F14" i="1"/>
  <c r="D14" i="3" s="1"/>
  <c r="S51" i="1"/>
  <c r="S64" i="1"/>
  <c r="S48" i="1"/>
  <c r="S28" i="1"/>
  <c r="S12" i="1"/>
  <c r="F61" i="1"/>
  <c r="D61" i="3" s="1"/>
  <c r="F45" i="1"/>
  <c r="D45" i="3" s="1"/>
  <c r="F29" i="1"/>
  <c r="D29" i="3" s="1"/>
  <c r="F13" i="1"/>
  <c r="D13" i="3" s="1"/>
  <c r="S32" i="1"/>
  <c r="F48" i="1"/>
  <c r="D48" i="3" s="1"/>
  <c r="S63" i="1"/>
  <c r="S47" i="1"/>
  <c r="S27" i="1"/>
  <c r="S11" i="1"/>
  <c r="F60" i="1"/>
  <c r="D60" i="3" s="1"/>
  <c r="F44" i="1"/>
  <c r="D44" i="3" s="1"/>
  <c r="F28" i="1"/>
  <c r="D28" i="3" s="1"/>
  <c r="F12" i="1"/>
  <c r="D12" i="3" s="1"/>
  <c r="S55" i="1"/>
  <c r="F36" i="1"/>
  <c r="D36" i="3" s="1"/>
  <c r="S53" i="1"/>
  <c r="F65" i="1"/>
  <c r="D65" i="3" s="1"/>
  <c r="S15" i="1"/>
  <c r="S62" i="1"/>
  <c r="S46" i="1"/>
  <c r="S26" i="1"/>
  <c r="S10" i="1"/>
  <c r="F59" i="1"/>
  <c r="D59" i="3" s="1"/>
  <c r="F43" i="1"/>
  <c r="D43" i="3" s="1"/>
  <c r="F27" i="1"/>
  <c r="F11" i="1"/>
  <c r="D11" i="3" s="1"/>
  <c r="F34" i="1"/>
  <c r="D34" i="3" s="1"/>
  <c r="S16" i="1"/>
  <c r="F64" i="1"/>
  <c r="D64" i="3" s="1"/>
  <c r="S61" i="1"/>
  <c r="S45" i="1"/>
  <c r="S25" i="1"/>
  <c r="S9" i="1"/>
  <c r="F58" i="1"/>
  <c r="D58" i="3" s="1"/>
  <c r="F42" i="1"/>
  <c r="D42" i="3" s="1"/>
  <c r="F26" i="1"/>
  <c r="D26" i="3" s="1"/>
  <c r="F10" i="1"/>
  <c r="D10" i="3" s="1"/>
  <c r="F20" i="1"/>
  <c r="D20" i="3" s="1"/>
  <c r="S17" i="1"/>
  <c r="F33" i="1"/>
  <c r="D33" i="3" s="1"/>
  <c r="S31" i="1"/>
  <c r="S60" i="1"/>
  <c r="S44" i="1"/>
  <c r="S24" i="1"/>
  <c r="S8" i="1"/>
  <c r="F57" i="1"/>
  <c r="D57" i="3" s="1"/>
  <c r="F41" i="1"/>
  <c r="F25" i="1"/>
  <c r="D25" i="3" s="1"/>
  <c r="F9" i="1"/>
  <c r="D9" i="3" s="1"/>
  <c r="F52" i="1"/>
  <c r="D52" i="3" s="1"/>
  <c r="F66" i="1"/>
  <c r="D66" i="3" s="1"/>
  <c r="F49" i="1"/>
  <c r="D49" i="3" s="1"/>
  <c r="S59" i="1"/>
  <c r="S43" i="1"/>
  <c r="S23" i="1"/>
  <c r="S7" i="1"/>
  <c r="F56" i="1"/>
  <c r="D56" i="3" s="1"/>
  <c r="F40" i="1"/>
  <c r="D40" i="3" s="1"/>
  <c r="F24" i="1"/>
  <c r="D24" i="3" s="1"/>
  <c r="F8" i="1"/>
  <c r="D8" i="3" s="1"/>
  <c r="F50" i="1"/>
  <c r="D50" i="3" s="1"/>
  <c r="S58" i="1"/>
  <c r="S42" i="1"/>
  <c r="S22" i="1"/>
  <c r="S6" i="1"/>
  <c r="F55" i="1"/>
  <c r="D55" i="3" s="1"/>
  <c r="F39" i="1"/>
  <c r="D39" i="3" s="1"/>
  <c r="F23" i="1"/>
  <c r="D23" i="3" s="1"/>
  <c r="D54" i="3"/>
  <c r="D22" i="3"/>
  <c r="H3" i="3"/>
  <c r="D41" i="3"/>
  <c r="D6" i="3"/>
  <c r="D38" i="3"/>
  <c r="D27" i="3"/>
  <c r="D7" i="3"/>
  <c r="J66" i="1" l="1"/>
  <c r="H66" i="3" s="1"/>
  <c r="J65" i="1"/>
  <c r="H65" i="3" s="1"/>
  <c r="J64" i="1"/>
  <c r="H64" i="3" s="1"/>
  <c r="J63" i="1"/>
  <c r="H63" i="3" s="1"/>
  <c r="J62" i="1"/>
  <c r="H62" i="3" s="1"/>
  <c r="J61" i="1"/>
  <c r="H61" i="3" s="1"/>
  <c r="J60" i="1"/>
  <c r="H60" i="3" s="1"/>
  <c r="J59" i="1"/>
  <c r="H59" i="3" s="1"/>
  <c r="J58" i="1"/>
  <c r="H58" i="3" s="1"/>
  <c r="J57" i="1"/>
  <c r="H57" i="3" s="1"/>
  <c r="J56" i="1"/>
  <c r="H56" i="3" s="1"/>
  <c r="J55" i="1"/>
  <c r="H55" i="3" s="1"/>
  <c r="J54" i="1"/>
  <c r="H54" i="3" s="1"/>
  <c r="J53" i="1"/>
  <c r="H53" i="3" s="1"/>
  <c r="J52" i="1"/>
  <c r="H52" i="3" s="1"/>
  <c r="J51" i="1"/>
  <c r="H51" i="3" s="1"/>
  <c r="J50" i="1"/>
  <c r="H50" i="3" s="1"/>
  <c r="J49" i="1"/>
  <c r="H49" i="3" s="1"/>
  <c r="J48" i="1"/>
  <c r="H48" i="3" s="1"/>
  <c r="J47" i="1"/>
  <c r="H47" i="3" s="1"/>
  <c r="J46" i="1"/>
  <c r="H46" i="3" s="1"/>
  <c r="J45" i="1"/>
  <c r="H45" i="3" s="1"/>
  <c r="J44" i="1"/>
  <c r="H44" i="3" s="1"/>
  <c r="J43" i="1"/>
  <c r="H43" i="3" s="1"/>
  <c r="J42" i="1"/>
  <c r="H42" i="3" s="1"/>
  <c r="J41" i="1"/>
  <c r="H41" i="3" s="1"/>
  <c r="J40" i="1"/>
  <c r="H40" i="3" s="1"/>
  <c r="J39" i="1"/>
  <c r="H39" i="3" s="1"/>
  <c r="J38" i="1"/>
  <c r="H38" i="3" s="1"/>
  <c r="J37" i="1"/>
  <c r="H37" i="3" s="1"/>
  <c r="J32" i="1"/>
  <c r="H32" i="3" s="1"/>
  <c r="J31" i="1"/>
  <c r="H31" i="3" s="1"/>
  <c r="J30" i="1"/>
  <c r="H30" i="3" s="1"/>
  <c r="J29" i="1"/>
  <c r="H29" i="3" s="1"/>
  <c r="J28" i="1"/>
  <c r="H28" i="3" s="1"/>
  <c r="J27" i="1"/>
  <c r="H27" i="3" s="1"/>
  <c r="J26" i="1"/>
  <c r="H26" i="3" s="1"/>
  <c r="J25" i="1"/>
  <c r="H25" i="3" s="1"/>
  <c r="J24" i="1"/>
  <c r="H24" i="3" s="1"/>
  <c r="J23" i="1"/>
  <c r="H23" i="3" s="1"/>
  <c r="J22" i="1"/>
  <c r="H22" i="3" s="1"/>
  <c r="J21" i="1"/>
  <c r="H21" i="3" s="1"/>
  <c r="J20" i="1"/>
  <c r="H20" i="3" s="1"/>
  <c r="J19" i="1"/>
  <c r="H19" i="3" s="1"/>
  <c r="J18" i="1"/>
  <c r="H18" i="3" s="1"/>
  <c r="J17" i="1"/>
  <c r="H17" i="3" s="1"/>
  <c r="J16" i="1"/>
  <c r="H16" i="3" s="1"/>
  <c r="J15" i="1"/>
  <c r="H15" i="3" s="1"/>
  <c r="J14" i="1"/>
  <c r="H14" i="3" s="1"/>
  <c r="J13" i="1"/>
  <c r="H13" i="3" s="1"/>
  <c r="J12" i="1"/>
  <c r="H12" i="3" s="1"/>
  <c r="J11" i="1"/>
  <c r="H11" i="3" s="1"/>
  <c r="J10" i="1"/>
  <c r="H10" i="3" s="1"/>
  <c r="J9" i="1"/>
  <c r="H9" i="3" s="1"/>
  <c r="J8" i="1"/>
  <c r="H8" i="3" s="1"/>
  <c r="J7" i="1"/>
  <c r="H7" i="3" s="1"/>
  <c r="J6" i="1"/>
  <c r="H6" i="3" s="1"/>
  <c r="J5" i="1"/>
  <c r="H5" i="3" s="1"/>
  <c r="J4" i="1"/>
  <c r="H4" i="3" s="1"/>
</calcChain>
</file>

<file path=xl/sharedStrings.xml><?xml version="1.0" encoding="utf-8"?>
<sst xmlns="http://schemas.openxmlformats.org/spreadsheetml/2006/main" count="58" uniqueCount="30">
  <si>
    <t>w/o M0^2</t>
  </si>
  <si>
    <t>vg cm/s</t>
  </si>
  <si>
    <t>M0^2</t>
  </si>
  <si>
    <t>dEZeroth</t>
  </si>
  <si>
    <t>dEDelta</t>
  </si>
  <si>
    <t>dEFirst</t>
  </si>
  <si>
    <t>Gamma0Neg</t>
  </si>
  <si>
    <t>Cell volume (a.u.^3)</t>
  </si>
  <si>
    <t>Cell volume (cm^3)</t>
  </si>
  <si>
    <t>BohrTocm</t>
  </si>
  <si>
    <t>Sigma0Neg</t>
  </si>
  <si>
    <t>LSF</t>
  </si>
  <si>
    <t>Percent Difference</t>
  </si>
  <si>
    <t>|Overlap|^2</t>
  </si>
  <si>
    <t>Guanzhi</t>
  </si>
  <si>
    <t>Laura</t>
  </si>
  <si>
    <t>Me</t>
  </si>
  <si>
    <t>1025--1029</t>
  </si>
  <si>
    <t>1025--1030</t>
  </si>
  <si>
    <t>1031--1035</t>
  </si>
  <si>
    <t>1037--1039</t>
  </si>
  <si>
    <t>% Diff</t>
  </si>
  <si>
    <t>dEPlot</t>
  </si>
  <si>
    <t>Gamma0Pos</t>
  </si>
  <si>
    <t>HartreeToEv</t>
  </si>
  <si>
    <t>Sigma0Pos</t>
  </si>
  <si>
    <t>Gamma1Pos</t>
  </si>
  <si>
    <t>Sigma1Pos</t>
  </si>
  <si>
    <t>Ratio</t>
  </si>
  <si>
    <t>Weighted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</si>
</sst>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"/>
    <numFmt numFmtId="165" formatCode="0.00000"/>
    <numFmt numFmtId="166" formatCode="0.000000"/>
    <numFmt numFmtId="167" formatCode="0.00000E+00"/>
    <numFmt numFmtId="168" formatCode="0.000000000E+00"/>
  </numFmts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/>
  </cellStyleXfs>
  <cellXfs count="13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  <xf numFmtId="11" fontId="0" fillId="0" borderId="0" xfId="0" applyNumberFormat="1">
      <alignment vertical="center"/>
    </xf>
    <xf numFmtId="164" fontId="0" fillId="0" borderId="0" xfId="0" applyNumberFormat="1" applyAlignment="1"/>
    <xf numFmtId="165" fontId="0" fillId="0" borderId="0" xfId="0" applyNumberFormat="1">
      <alignment vertical="center"/>
    </xf>
    <xf numFmtId="166" fontId="0" fillId="0" borderId="0" xfId="0" applyNumberFormat="1">
      <alignment vertical="center"/>
    </xf>
    <xf numFmtId="9" fontId="0" fillId="0" borderId="0" xfId="1" applyFont="1" applyAlignment="1">
      <alignment vertical="center"/>
    </xf>
    <xf numFmtId="10" fontId="0" fillId="0" borderId="0" xfId="1" applyNumberFormat="1" applyFont="1" applyAlignment="1">
      <alignment vertical="center"/>
    </xf>
    <xf numFmtId="16" fontId="0" fillId="0" borderId="0" xfId="0" applyNumberFormat="1">
      <alignment vertical="center"/>
    </xf>
    <xf numFmtId="167" fontId="0" fillId="0" borderId="0" xfId="0" applyNumberFormat="1">
      <alignment vertical="center"/>
    </xf>
    <xf numFmtId="16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8902-0A24-4D7C-AD70-7A0A7DC4BA90}">
  <dimension ref="A1:N66"/>
  <sheetViews>
    <sheetView workbookViewId="0">
      <selection activeCell="M2" sqref="M2:M7"/>
    </sheetView>
  </sheetViews>
  <sheetFormatPr defaultRowHeight="14.4"/>
  <cols>
    <col min="1" max="1" width="7.68359375" bestFit="1" customWidth="1"/>
    <col min="6" max="6" width="10.734375" bestFit="1" customWidth="1"/>
    <col min="8" max="8" width="9.5234375" bestFit="1" customWidth="1"/>
    <col min="10" max="10" width="9.83984375" bestFit="1" customWidth="1"/>
    <col min="11" max="12" width="12.5234375" bestFit="1" customWidth="1"/>
    <col min="14" max="14" width="13.05078125" bestFit="1" customWidth="1"/>
  </cols>
  <sheetData>
    <row r="1" spans="1:14">
      <c r="A1" s="12" t="s">
        <v>12</v>
      </c>
      <c r="B1" s="12"/>
      <c r="C1" s="12"/>
      <c r="D1" s="12"/>
      <c r="E1" s="12"/>
      <c r="F1" s="12"/>
      <c r="G1" s="12"/>
      <c r="H1" s="12"/>
      <c r="K1" t="s">
        <v>14</v>
      </c>
      <c r="L1" t="s">
        <v>16</v>
      </c>
      <c r="M1" t="s">
        <v>21</v>
      </c>
    </row>
    <row r="2" spans="1:14">
      <c r="A2" s="1" t="s">
        <v>4</v>
      </c>
      <c r="B2" s="1" t="s">
        <v>3</v>
      </c>
      <c r="C2" s="1" t="s">
        <v>5</v>
      </c>
      <c r="D2" s="1" t="s">
        <v>11</v>
      </c>
      <c r="E2" s="1" t="s">
        <v>1</v>
      </c>
      <c r="F2" s="1" t="s">
        <v>13</v>
      </c>
      <c r="G2" s="1" t="s">
        <v>2</v>
      </c>
      <c r="H2" s="1" t="s">
        <v>10</v>
      </c>
      <c r="J2" s="9" t="s">
        <v>17</v>
      </c>
      <c r="K2" s="3">
        <f>SUM('Data Compare'!H3:H7)</f>
        <v>0.22075821618416644</v>
      </c>
      <c r="L2" s="3">
        <f>SUM('Data Compare'!Q3:Q7)</f>
        <v>0.59762816196152224</v>
      </c>
      <c r="M2" s="7">
        <f>ABS(L2-K2)/((L2+K2)/2)</f>
        <v>0.92100737705647784</v>
      </c>
    </row>
    <row r="3" spans="1:14">
      <c r="A3" s="8">
        <f>ABS('Data Compare'!B3+'Data Compare'!L3)/(('Data Compare'!B3-'Data Compare'!L3)/2)</f>
        <v>3.1214009156333579E-2</v>
      </c>
      <c r="B3" s="8">
        <f>ABS('Data Compare'!C3+'Data Compare'!M3)/(('Data Compare'!C3-'Data Compare'!M3)/2)</f>
        <v>5.6920350115669871E-2</v>
      </c>
      <c r="D3" s="8">
        <f>ABS('Data Compare'!F3-'Data Compare'!O3)/(('Data Compare'!F3+'Data Compare'!O3)/2)</f>
        <v>7.7697094848452164E-2</v>
      </c>
      <c r="E3" s="8">
        <f>ABS('Data Compare'!G3-'Data Compare'!P3)/(('Data Compare'!G3+'Data Compare'!P3)/2)</f>
        <v>0</v>
      </c>
      <c r="F3" s="8">
        <f>ABS('Data Compare'!H3-'Data Compare'!Q3)/(('Data Compare'!H3+'Data Compare'!Q3)/2)</f>
        <v>1.9968015208630132</v>
      </c>
      <c r="G3" s="7">
        <f>ABS('Data Compare'!I3-'Data Compare'!R3)/(('Data Compare'!I3+'Data Compare'!R3)/2)</f>
        <v>1.996416129902324</v>
      </c>
      <c r="H3" s="7">
        <f>ABS('Data Compare'!J3-'Data Compare'!S3)/(('Data Compare'!J3+'Data Compare'!S3)/2)</f>
        <v>1.9966839508969303</v>
      </c>
      <c r="J3" t="s">
        <v>18</v>
      </c>
      <c r="K3" s="3">
        <f>SUM('Data Compare'!H3:H8)</f>
        <v>0.26136438194889872</v>
      </c>
      <c r="L3" s="3">
        <f>SUM('Data Compare'!Q3:Q8)</f>
        <v>0.61529123139660402</v>
      </c>
      <c r="M3" s="7">
        <f t="shared" ref="M3:M7" si="0">ABS(L3-K3)/((L3+K3)/2)</f>
        <v>0.8074478599345204</v>
      </c>
      <c r="N3" s="5"/>
    </row>
    <row r="4" spans="1:14">
      <c r="A4" s="8">
        <f>ABS('Data Compare'!B4+'Data Compare'!L4)/(('Data Compare'!B4-'Data Compare'!L4)/2)</f>
        <v>2.2235917147596589E-2</v>
      </c>
      <c r="B4" s="8">
        <f>ABS('Data Compare'!C4+'Data Compare'!M4)/(('Data Compare'!C4-'Data Compare'!M4)/2)</f>
        <v>3.4468105783994583E-2</v>
      </c>
      <c r="D4" s="8">
        <f>ABS('Data Compare'!F4-'Data Compare'!O4)/(('Data Compare'!F4+'Data Compare'!O4)/2)</f>
        <v>5.1157348529871853E-2</v>
      </c>
      <c r="E4" s="8">
        <f>ABS('Data Compare'!G4-'Data Compare'!P4)/(('Data Compare'!G4+'Data Compare'!P4)/2)</f>
        <v>0</v>
      </c>
      <c r="F4" s="8">
        <f>ABS('Data Compare'!H4-'Data Compare'!Q4)/(('Data Compare'!H4+'Data Compare'!Q4)/2)</f>
        <v>0.55672787953175595</v>
      </c>
      <c r="G4" s="7">
        <f>ABS('Data Compare'!I4-'Data Compare'!R4)/(('Data Compare'!I4+'Data Compare'!R4)/2)</f>
        <v>0.61969321145286638</v>
      </c>
      <c r="H4" s="7">
        <f>ABS('Data Compare'!J4-'Data Compare'!S4)/(('Data Compare'!J4+'Data Compare'!S4)/2)</f>
        <v>0.57307777096829704</v>
      </c>
      <c r="J4">
        <v>1030</v>
      </c>
      <c r="K4" s="3">
        <f>'Data Compare'!H8</f>
        <v>4.0606165764732298E-2</v>
      </c>
      <c r="L4" s="3">
        <f>'Data Compare'!Q8</f>
        <v>1.76630694350818E-2</v>
      </c>
      <c r="M4" s="7">
        <f t="shared" si="0"/>
        <v>0.78748575473747406</v>
      </c>
    </row>
    <row r="5" spans="1:14">
      <c r="A5" s="8">
        <f>ABS('Data Compare'!B5+'Data Compare'!L5)/(('Data Compare'!B5-'Data Compare'!L5)/2)</f>
        <v>2.8040595932154577E-2</v>
      </c>
      <c r="B5" s="8">
        <f>ABS('Data Compare'!C5+'Data Compare'!M5)/(('Data Compare'!C5-'Data Compare'!M5)/2)</f>
        <v>4.8651932968333096E-2</v>
      </c>
      <c r="D5" s="8">
        <f>ABS('Data Compare'!F5-'Data Compare'!O5)/(('Data Compare'!F5+'Data Compare'!O5)/2)</f>
        <v>6.4707514904037325E-2</v>
      </c>
      <c r="E5" s="8">
        <f>ABS('Data Compare'!G5-'Data Compare'!P5)/(('Data Compare'!G5+'Data Compare'!P5)/2)</f>
        <v>0</v>
      </c>
      <c r="F5" s="8">
        <f>ABS('Data Compare'!H5-'Data Compare'!Q5)/(('Data Compare'!H5+'Data Compare'!Q5)/2)</f>
        <v>1.7665202804293161</v>
      </c>
      <c r="G5" s="7">
        <f>ABS('Data Compare'!I5-'Data Compare'!R5)/(('Data Compare'!I5+'Data Compare'!R5)/2)</f>
        <v>1.7441828088906879</v>
      </c>
      <c r="H5" s="7">
        <f>ABS('Data Compare'!J5-'Data Compare'!S5)/(('Data Compare'!J5+'Data Compare'!S5)/2)</f>
        <v>1.7592522582089805</v>
      </c>
      <c r="J5" t="s">
        <v>19</v>
      </c>
      <c r="K5" s="3">
        <f>SUM('Data Compare'!H9:H13)</f>
        <v>3.1388049367753121E-2</v>
      </c>
      <c r="L5" s="3">
        <f>SUM('Data Compare'!Q9:Q13)</f>
        <v>2.1014905634508182E-2</v>
      </c>
      <c r="M5" s="7">
        <f t="shared" si="0"/>
        <v>0.39589919052455397</v>
      </c>
    </row>
    <row r="6" spans="1:14">
      <c r="A6" s="8">
        <f>ABS('Data Compare'!B6+'Data Compare'!L6)/(('Data Compare'!B6-'Data Compare'!L6)/2)</f>
        <v>2.1856307553319111E-2</v>
      </c>
      <c r="B6" s="8">
        <f>ABS('Data Compare'!C6+'Data Compare'!M6)/(('Data Compare'!C6-'Data Compare'!M6)/2)</f>
        <v>3.2945140620151955E-2</v>
      </c>
      <c r="D6" s="8">
        <f>ABS('Data Compare'!F6-'Data Compare'!O6)/(('Data Compare'!F6+'Data Compare'!O6)/2)</f>
        <v>4.7672421295811812E-2</v>
      </c>
      <c r="E6" s="8">
        <f>ABS('Data Compare'!G6-'Data Compare'!P6)/(('Data Compare'!G6+'Data Compare'!P6)/2)</f>
        <v>0</v>
      </c>
      <c r="F6" s="8">
        <f>ABS('Data Compare'!H6-'Data Compare'!Q6)/(('Data Compare'!H6+'Data Compare'!Q6)/2)</f>
        <v>1.9783214394529383</v>
      </c>
      <c r="G6" s="7">
        <f>ABS('Data Compare'!I6-'Data Compare'!R6)/(('Data Compare'!I6+'Data Compare'!R6)/2)</f>
        <v>1.9768534915948182</v>
      </c>
      <c r="H6" s="7">
        <f>ABS('Data Compare'!J6-'Data Compare'!S6)/(('Data Compare'!J6+'Data Compare'!S6)/2)</f>
        <v>1.977925304163541</v>
      </c>
      <c r="J6">
        <v>1036</v>
      </c>
      <c r="K6" s="3">
        <f>'Data Compare'!H14</f>
        <v>1.9164285019306301E-4</v>
      </c>
      <c r="L6" s="3">
        <f>'Data Compare'!Q14</f>
        <v>7.1225354695024403E-4</v>
      </c>
      <c r="M6" s="7">
        <f t="shared" si="0"/>
        <v>1.1519255932483632</v>
      </c>
    </row>
    <row r="7" spans="1:14">
      <c r="A7" s="8">
        <f>ABS('Data Compare'!B7+'Data Compare'!L7)/(('Data Compare'!B7-'Data Compare'!L7)/2)</f>
        <v>2.1851734475338152E-2</v>
      </c>
      <c r="B7" s="8">
        <f>ABS('Data Compare'!C7+'Data Compare'!M7)/(('Data Compare'!C7-'Data Compare'!M7)/2)</f>
        <v>3.2934036098546386E-2</v>
      </c>
      <c r="D7" s="8">
        <f>ABS('Data Compare'!F7-'Data Compare'!O7)/(('Data Compare'!F7+'Data Compare'!O7)/2)</f>
        <v>4.7647076798994152E-2</v>
      </c>
      <c r="E7" s="8">
        <f>ABS('Data Compare'!G7-'Data Compare'!P7)/(('Data Compare'!G7+'Data Compare'!P7)/2)</f>
        <v>0</v>
      </c>
      <c r="F7" s="8">
        <f>ABS('Data Compare'!H7-'Data Compare'!Q7)/(('Data Compare'!H7+'Data Compare'!Q7)/2)</f>
        <v>0.33097447483096271</v>
      </c>
      <c r="G7" s="7">
        <f>ABS('Data Compare'!I7-'Data Compare'!R7)/(('Data Compare'!I7+'Data Compare'!R7)/2)</f>
        <v>0.2665835873652288</v>
      </c>
      <c r="H7" s="7">
        <f>ABS('Data Compare'!J7-'Data Compare'!S7)/(('Data Compare'!J7+'Data Compare'!S7)/2)</f>
        <v>0.31323598886809362</v>
      </c>
      <c r="J7" t="s">
        <v>20</v>
      </c>
      <c r="K7" s="3">
        <f>SUM('Data Compare'!H15:H17)</f>
        <v>6.6988680637013239E-3</v>
      </c>
      <c r="L7" s="3">
        <f>SUM('Data Compare'!Q15:Q17)</f>
        <v>2.6495538651526971E-3</v>
      </c>
      <c r="M7" s="7">
        <f t="shared" si="0"/>
        <v>0.86630967865290043</v>
      </c>
    </row>
    <row r="8" spans="1:14">
      <c r="A8" s="8">
        <f>ABS('Data Compare'!B8+'Data Compare'!L8)/(('Data Compare'!B8-'Data Compare'!L8)/2)</f>
        <v>0.19249274623481849</v>
      </c>
      <c r="B8" s="8">
        <f>ABS('Data Compare'!C8+'Data Compare'!M8)/(('Data Compare'!C8-'Data Compare'!M8)/2)</f>
        <v>0.39042303934949346</v>
      </c>
      <c r="D8" s="8">
        <f>ABS('Data Compare'!F8-'Data Compare'!O8)/(('Data Compare'!F8+'Data Compare'!O8)/2)</f>
        <v>0.78005606194071342</v>
      </c>
      <c r="E8" s="8">
        <f>ABS('Data Compare'!G8-'Data Compare'!P8)/(('Data Compare'!G8+'Data Compare'!P8)/2)</f>
        <v>0</v>
      </c>
      <c r="F8" s="8">
        <f>ABS('Data Compare'!H8-'Data Compare'!Q8)/(('Data Compare'!H8+'Data Compare'!Q8)/2)</f>
        <v>0.78748575473747406</v>
      </c>
      <c r="G8" s="7">
        <f>ABS('Data Compare'!I8-'Data Compare'!R8)/(('Data Compare'!I8+'Data Compare'!R8)/2)</f>
        <v>1.3410743905666829</v>
      </c>
      <c r="H8" s="7">
        <f>ABS('Data Compare'!J8-'Data Compare'!S8)/(('Data Compare'!J8+'Data Compare'!S8)/2)</f>
        <v>0.75970186822545893</v>
      </c>
      <c r="L8" s="5"/>
    </row>
    <row r="9" spans="1:14">
      <c r="A9" s="8">
        <f>ABS('Data Compare'!B9+'Data Compare'!L9)/(('Data Compare'!B9-'Data Compare'!L9)/2)</f>
        <v>3.1369648114709388E-2</v>
      </c>
      <c r="B9" s="8">
        <f>ABS('Data Compare'!C9+'Data Compare'!M9)/(('Data Compare'!C9-'Data Compare'!M9)/2)</f>
        <v>4.4716918592150948E-2</v>
      </c>
      <c r="D9" s="8">
        <f>ABS('Data Compare'!F9-'Data Compare'!O9)/(('Data Compare'!F9+'Data Compare'!O9)/2)</f>
        <v>0.17987136047245159</v>
      </c>
      <c r="E9" s="8">
        <f>ABS('Data Compare'!G9-'Data Compare'!P9)/(('Data Compare'!G9+'Data Compare'!P9)/2)</f>
        <v>0</v>
      </c>
      <c r="F9" s="8">
        <f>ABS('Data Compare'!H9-'Data Compare'!Q9)/(('Data Compare'!H9+'Data Compare'!Q9)/2)</f>
        <v>1.6939981360432304</v>
      </c>
      <c r="G9" s="7">
        <f>ABS('Data Compare'!I9-'Data Compare'!R9)/(('Data Compare'!I9+'Data Compare'!R9)/2)</f>
        <v>1.7183364511244834</v>
      </c>
      <c r="H9" s="7">
        <f>ABS('Data Compare'!J9-'Data Compare'!S9)/(('Data Compare'!J9+'Data Compare'!S9)/2)</f>
        <v>1.6672969217226408</v>
      </c>
      <c r="L9" s="5"/>
    </row>
    <row r="10" spans="1:14">
      <c r="A10" s="8">
        <f>ABS('Data Compare'!B10+'Data Compare'!L10)/(('Data Compare'!B10-'Data Compare'!L10)/2)</f>
        <v>1.7743031083957837E-2</v>
      </c>
      <c r="B10" s="8">
        <f>ABS('Data Compare'!C10+'Data Compare'!M10)/(('Data Compare'!C10-'Data Compare'!M10)/2)</f>
        <v>2.0607557039132845E-2</v>
      </c>
      <c r="D10" s="8">
        <f>ABS('Data Compare'!F10-'Data Compare'!O10)/(('Data Compare'!F10+'Data Compare'!O10)/2)</f>
        <v>8.548230884334275E-2</v>
      </c>
      <c r="E10" s="8">
        <f>ABS('Data Compare'!G10-'Data Compare'!P10)/(('Data Compare'!G10+'Data Compare'!P10)/2)</f>
        <v>0</v>
      </c>
      <c r="F10" s="8">
        <f>ABS('Data Compare'!H10-'Data Compare'!Q10)/(('Data Compare'!H10+'Data Compare'!Q10)/2)</f>
        <v>1.9727320724703512</v>
      </c>
      <c r="G10" s="7">
        <f>ABS('Data Compare'!I10-'Data Compare'!R10)/(('Data Compare'!I10+'Data Compare'!R10)/2)</f>
        <v>1.9738258170613963</v>
      </c>
      <c r="H10" s="7">
        <f>ABS('Data Compare'!J10-'Data Compare'!S10)/(('Data Compare'!J10+'Data Compare'!S10)/2)</f>
        <v>1.9715051377718129</v>
      </c>
      <c r="L10" s="5"/>
    </row>
    <row r="11" spans="1:14">
      <c r="A11" s="8">
        <f>ABS('Data Compare'!B11+'Data Compare'!L11)/(('Data Compare'!B11-'Data Compare'!L11)/2)</f>
        <v>1.7735699723075621E-2</v>
      </c>
      <c r="B11" s="8">
        <f>ABS('Data Compare'!C11+'Data Compare'!M11)/(('Data Compare'!C11-'Data Compare'!M11)/2)</f>
        <v>2.0594640506511115E-2</v>
      </c>
      <c r="D11" s="8">
        <f>ABS('Data Compare'!F11-'Data Compare'!O11)/(('Data Compare'!F11+'Data Compare'!O11)/2)</f>
        <v>8.5302312929111571E-2</v>
      </c>
      <c r="E11" s="8">
        <f>ABS('Data Compare'!G11-'Data Compare'!P11)/(('Data Compare'!G11+'Data Compare'!P11)/2)</f>
        <v>0</v>
      </c>
      <c r="F11" s="8">
        <f>ABS('Data Compare'!H11-'Data Compare'!Q11)/(('Data Compare'!H11+'Data Compare'!Q11)/2)</f>
        <v>0.30660585795032902</v>
      </c>
      <c r="G11" s="7">
        <f>ABS('Data Compare'!I11-'Data Compare'!R11)/(('Data Compare'!I11+'Data Compare'!R11)/2)</f>
        <v>0.3466922798307745</v>
      </c>
      <c r="H11" s="7">
        <f>ABS('Data Compare'!J11-'Data Compare'!S11)/(('Data Compare'!J11+'Data Compare'!S11)/2)</f>
        <v>0.26333692563956296</v>
      </c>
      <c r="L11" s="5"/>
    </row>
    <row r="12" spans="1:14">
      <c r="A12" s="8">
        <f>ABS('Data Compare'!B12+'Data Compare'!L12)/(('Data Compare'!B12-'Data Compare'!L12)/2)</f>
        <v>1.5529952118067956E-2</v>
      </c>
      <c r="B12" s="8">
        <f>ABS('Data Compare'!C12+'Data Compare'!M12)/(('Data Compare'!C12-'Data Compare'!M12)/2)</f>
        <v>1.6729287426849884E-2</v>
      </c>
      <c r="D12" s="8">
        <f>ABS('Data Compare'!F12-'Data Compare'!O12)/(('Data Compare'!F12+'Data Compare'!O12)/2)</f>
        <v>6.9484980849179839E-2</v>
      </c>
      <c r="E12" s="8">
        <f>ABS('Data Compare'!G12-'Data Compare'!P12)/(('Data Compare'!G12+'Data Compare'!P12)/2)</f>
        <v>0</v>
      </c>
      <c r="F12" s="8">
        <f>ABS('Data Compare'!H12-'Data Compare'!Q12)/(('Data Compare'!H12+'Data Compare'!Q12)/2)</f>
        <v>1.3174235785160591</v>
      </c>
      <c r="G12" s="7">
        <f>ABS('Data Compare'!I12-'Data Compare'!R12)/(('Data Compare'!I12+'Data Compare'!R12)/2)</f>
        <v>1.336154682075172</v>
      </c>
      <c r="H12" s="7">
        <f>ABS('Data Compare'!J12-'Data Compare'!S12)/(('Data Compare'!J12+'Data Compare'!S12)/2)</f>
        <v>1.2967685693649265</v>
      </c>
      <c r="L12" s="5"/>
    </row>
    <row r="13" spans="1:14">
      <c r="A13" s="8">
        <f>ABS('Data Compare'!B13+'Data Compare'!L13)/(('Data Compare'!B13-'Data Compare'!L13)/2)</f>
        <v>1.5519718640041555E-2</v>
      </c>
      <c r="B13" s="8">
        <f>ABS('Data Compare'!C13+'Data Compare'!M13)/(('Data Compare'!C13-'Data Compare'!M13)/2)</f>
        <v>1.6711423950780426E-2</v>
      </c>
      <c r="D13" s="8">
        <f>ABS('Data Compare'!F13-'Data Compare'!O13)/(('Data Compare'!F13+'Data Compare'!O13)/2)</f>
        <v>6.9281168712088947E-2</v>
      </c>
      <c r="E13" s="8">
        <f>ABS('Data Compare'!G13-'Data Compare'!P13)/(('Data Compare'!G13+'Data Compare'!P13)/2)</f>
        <v>0</v>
      </c>
      <c r="F13" s="8">
        <f>ABS('Data Compare'!H13-'Data Compare'!Q13)/(('Data Compare'!H13+'Data Compare'!Q13)/2)</f>
        <v>1.9991264336192223</v>
      </c>
      <c r="G13" s="7">
        <f>ABS('Data Compare'!I13-'Data Compare'!R13)/(('Data Compare'!I13+'Data Compare'!R13)/2)</f>
        <v>1.9990967524773258</v>
      </c>
      <c r="H13" s="7">
        <f>ABS('Data Compare'!J13-'Data Compare'!S13)/(('Data Compare'!J13+'Data Compare'!S13)/2)</f>
        <v>1.9991572226155683</v>
      </c>
      <c r="L13" s="5"/>
    </row>
    <row r="14" spans="1:14">
      <c r="A14" s="8">
        <f>ABS('Data Compare'!B14+'Data Compare'!L14)/(('Data Compare'!B14-'Data Compare'!L14)/2)</f>
        <v>0.11174921412774917</v>
      </c>
      <c r="B14" s="8">
        <f>ABS('Data Compare'!C14+'Data Compare'!M14)/(('Data Compare'!C14-'Data Compare'!M14)/2)</f>
        <v>0.17805014945207623</v>
      </c>
      <c r="D14" s="8">
        <f>ABS('Data Compare'!F14-'Data Compare'!O14)/(('Data Compare'!F14+'Data Compare'!O14)/2)</f>
        <v>0.84120878813171873</v>
      </c>
      <c r="E14" s="8">
        <f>ABS('Data Compare'!G14-'Data Compare'!P14)/(('Data Compare'!G14+'Data Compare'!P14)/2)</f>
        <v>0</v>
      </c>
      <c r="F14" s="8">
        <f>ABS('Data Compare'!H14-'Data Compare'!Q14)/(('Data Compare'!H14+'Data Compare'!Q14)/2)</f>
        <v>1.1519255932483632</v>
      </c>
      <c r="G14" s="7">
        <f>ABS('Data Compare'!I14-'Data Compare'!R14)/(('Data Compare'!I14+'Data Compare'!R14)/2)</f>
        <v>0.88908670963675918</v>
      </c>
      <c r="H14" s="7">
        <f>ABS('Data Compare'!J14-'Data Compare'!S14)/(('Data Compare'!J14+'Data Compare'!S14)/2)</f>
        <v>1.4577330988443415</v>
      </c>
      <c r="L14" s="5"/>
    </row>
    <row r="15" spans="1:14">
      <c r="A15" s="8">
        <f>ABS('Data Compare'!B15+'Data Compare'!L15)/(('Data Compare'!B15-'Data Compare'!L15)/2)</f>
        <v>7.7385348187001407E-3</v>
      </c>
      <c r="B15" s="8">
        <f>ABS('Data Compare'!C15+'Data Compare'!M15)/(('Data Compare'!C15-'Data Compare'!M15)/2)</f>
        <v>6.1028490003854829E-3</v>
      </c>
      <c r="D15" s="8">
        <f>ABS('Data Compare'!F15-'Data Compare'!O15)/(('Data Compare'!F15+'Data Compare'!O15)/2)</f>
        <v>1.5213194385681524E-2</v>
      </c>
      <c r="E15" s="8">
        <f>ABS('Data Compare'!G15-'Data Compare'!P15)/(('Data Compare'!G15+'Data Compare'!P15)/2)</f>
        <v>0</v>
      </c>
      <c r="F15" s="8">
        <f>ABS('Data Compare'!H15-'Data Compare'!Q15)/(('Data Compare'!H15+'Data Compare'!Q15)/2)</f>
        <v>1.8953194486642042</v>
      </c>
      <c r="G15" s="7">
        <f>ABS('Data Compare'!I15-'Data Compare'!R15)/(('Data Compare'!I15+'Data Compare'!R15)/2)</f>
        <v>1.8940680800273775</v>
      </c>
      <c r="H15" s="7">
        <f>ABS('Data Compare'!J15-'Data Compare'!S15)/(('Data Compare'!J15+'Data Compare'!S15)/2)</f>
        <v>1.8956257429830785</v>
      </c>
      <c r="L15" s="5"/>
    </row>
    <row r="16" spans="1:14">
      <c r="A16" s="8">
        <f>ABS('Data Compare'!B16+'Data Compare'!L16)/(('Data Compare'!B16-'Data Compare'!L16)/2)</f>
        <v>7.7375181075559863E-3</v>
      </c>
      <c r="B16" s="8">
        <f>ABS('Data Compare'!C16+'Data Compare'!M16)/(('Data Compare'!C16-'Data Compare'!M16)/2)</f>
        <v>6.10156893359664E-3</v>
      </c>
      <c r="D16" s="8">
        <f>ABS('Data Compare'!F16-'Data Compare'!O16)/(('Data Compare'!F16+'Data Compare'!O16)/2)</f>
        <v>1.5203311973227289E-2</v>
      </c>
      <c r="E16" s="8">
        <f>ABS('Data Compare'!G16-'Data Compare'!P16)/(('Data Compare'!G16+'Data Compare'!P16)/2)</f>
        <v>0</v>
      </c>
      <c r="F16" s="8">
        <f>ABS('Data Compare'!H16-'Data Compare'!Q16)/(('Data Compare'!H16+'Data Compare'!Q16)/2)</f>
        <v>0.57828870104707653</v>
      </c>
      <c r="G16" s="7">
        <f>ABS('Data Compare'!I16-'Data Compare'!R16)/(('Data Compare'!I16+'Data Compare'!R16)/2)</f>
        <v>0.58945046648682053</v>
      </c>
      <c r="H16" s="7">
        <f>ABS('Data Compare'!J16-'Data Compare'!S16)/(('Data Compare'!J16+'Data Compare'!S16)/2)</f>
        <v>0.57553658658646445</v>
      </c>
      <c r="L16" s="5"/>
    </row>
    <row r="17" spans="1:12">
      <c r="A17" s="8">
        <f>ABS('Data Compare'!B17+'Data Compare'!L17)/(('Data Compare'!B17-'Data Compare'!L17)/2)</f>
        <v>8.49861920498967E-3</v>
      </c>
      <c r="B17" s="8">
        <f>ABS('Data Compare'!C17+'Data Compare'!M17)/(('Data Compare'!C17-'Data Compare'!M17)/2)</f>
        <v>7.0751814853466663E-3</v>
      </c>
      <c r="D17" s="8">
        <f>ABS('Data Compare'!F17-'Data Compare'!O17)/(('Data Compare'!F17+'Data Compare'!O17)/2)</f>
        <v>1.7134753495424933E-2</v>
      </c>
      <c r="E17" s="8">
        <f>ABS('Data Compare'!G17-'Data Compare'!P17)/(('Data Compare'!G17+'Data Compare'!P17)/2)</f>
        <v>0</v>
      </c>
      <c r="F17" s="8">
        <f>ABS('Data Compare'!H17-'Data Compare'!Q17)/(('Data Compare'!H17+'Data Compare'!Q17)/2)</f>
        <v>1.3917666261054971</v>
      </c>
      <c r="G17" s="7">
        <f>ABS('Data Compare'!I17-'Data Compare'!R17)/(('Data Compare'!I17+'Data Compare'!R17)/2)</f>
        <v>1.3990281001758995</v>
      </c>
      <c r="H17" s="7">
        <f>ABS('Data Compare'!J17-'Data Compare'!S17)/(('Data Compare'!J17+'Data Compare'!S17)/2)</f>
        <v>1.3902249654649133</v>
      </c>
      <c r="L17" s="5"/>
    </row>
    <row r="18" spans="1:12">
      <c r="A18" s="8">
        <f>ABS('Data Compare'!B18+'Data Compare'!L18)/(('Data Compare'!B18-'Data Compare'!L18)/2)</f>
        <v>7.836056794398024E-3</v>
      </c>
      <c r="B18" s="8">
        <f>ABS('Data Compare'!C18+'Data Compare'!M18)/(('Data Compare'!C18-'Data Compare'!M18)/2)</f>
        <v>6.2503532970939676E-3</v>
      </c>
      <c r="D18" s="8">
        <f>ABS('Data Compare'!F18-'Data Compare'!O18)/(('Data Compare'!F18+'Data Compare'!O18)/2)</f>
        <v>1.5906339777945321E-2</v>
      </c>
      <c r="E18" s="8">
        <f>ABS('Data Compare'!G18-'Data Compare'!P18)/(('Data Compare'!G18+'Data Compare'!P18)/2)</f>
        <v>0</v>
      </c>
      <c r="F18" s="8">
        <f>ABS('Data Compare'!H18-'Data Compare'!Q18)/(('Data Compare'!H18+'Data Compare'!Q18)/2)</f>
        <v>1.155868553189032</v>
      </c>
      <c r="G18" s="7">
        <f>ABS('Data Compare'!I18-'Data Compare'!R18)/(('Data Compare'!I18+'Data Compare'!R18)/2)</f>
        <v>1.1475140857420498</v>
      </c>
      <c r="H18" s="7">
        <f>ABS('Data Compare'!J18-'Data Compare'!S18)/(('Data Compare'!J18+'Data Compare'!S18)/2)</f>
        <v>1.1581356357682031</v>
      </c>
      <c r="L18" s="5"/>
    </row>
    <row r="19" spans="1:12">
      <c r="A19" s="8">
        <f>ABS('Data Compare'!B19+'Data Compare'!L19)/(('Data Compare'!B19-'Data Compare'!L19)/2)</f>
        <v>7.8331299422641169E-3</v>
      </c>
      <c r="B19" s="8">
        <f>ABS('Data Compare'!C19+'Data Compare'!M19)/(('Data Compare'!C19-'Data Compare'!M19)/2)</f>
        <v>6.2466726183425005E-3</v>
      </c>
      <c r="D19" s="8">
        <f>ABS('Data Compare'!F19-'Data Compare'!O19)/(('Data Compare'!F19+'Data Compare'!O19)/2)</f>
        <v>1.5887837035647199E-2</v>
      </c>
      <c r="E19" s="8">
        <f>ABS('Data Compare'!G19-'Data Compare'!P19)/(('Data Compare'!G19+'Data Compare'!P19)/2)</f>
        <v>0</v>
      </c>
      <c r="F19" s="8">
        <f>ABS('Data Compare'!H19-'Data Compare'!Q19)/(('Data Compare'!H19+'Data Compare'!Q19)/2)</f>
        <v>5.1502388943035819E-2</v>
      </c>
      <c r="G19" s="7">
        <f>ABS('Data Compare'!I19-'Data Compare'!R19)/(('Data Compare'!I19+'Data Compare'!R19)/2)</f>
        <v>3.9016704609977276E-2</v>
      </c>
      <c r="H19" s="7">
        <f>ABS('Data Compare'!J19-'Data Compare'!S19)/(('Data Compare'!J19+'Data Compare'!S19)/2)</f>
        <v>5.489603425562093E-2</v>
      </c>
      <c r="L19" s="5"/>
    </row>
    <row r="20" spans="1:12">
      <c r="A20" s="8">
        <f>ABS('Data Compare'!B20+'Data Compare'!L20)/(('Data Compare'!B20-'Data Compare'!L20)/2)</f>
        <v>1.2385303462709975E-2</v>
      </c>
      <c r="B20" s="8">
        <f>ABS('Data Compare'!C20+'Data Compare'!M20)/(('Data Compare'!C20-'Data Compare'!M20)/2)</f>
        <v>1.1990020932522747E-2</v>
      </c>
      <c r="D20" s="8">
        <f>ABS('Data Compare'!F20-'Data Compare'!O20)/(('Data Compare'!F20+'Data Compare'!O20)/2)</f>
        <v>2.8782990291802348E-2</v>
      </c>
      <c r="E20" s="8">
        <f>ABS('Data Compare'!G20-'Data Compare'!P20)/(('Data Compare'!G20+'Data Compare'!P20)/2)</f>
        <v>0</v>
      </c>
      <c r="F20" s="8">
        <f>ABS('Data Compare'!H20-'Data Compare'!Q20)/(('Data Compare'!H20+'Data Compare'!Q20)/2)</f>
        <v>1.1214470380836852</v>
      </c>
      <c r="G20" s="7">
        <f>ABS('Data Compare'!I20-'Data Compare'!R20)/(('Data Compare'!I20+'Data Compare'!R20)/2)</f>
        <v>1.1377764578992442</v>
      </c>
      <c r="H20" s="7">
        <f>ABS('Data Compare'!J20-'Data Compare'!S20)/(('Data Compare'!J20+'Data Compare'!S20)/2)</f>
        <v>1.1181479147513982</v>
      </c>
      <c r="L20" s="5"/>
    </row>
    <row r="21" spans="1:12">
      <c r="A21" s="8">
        <f>ABS('Data Compare'!B21+'Data Compare'!L21)/(('Data Compare'!B21-'Data Compare'!L21)/2)</f>
        <v>7.0485838694581545E-3</v>
      </c>
      <c r="B21" s="8">
        <f>ABS('Data Compare'!C21+'Data Compare'!M21)/(('Data Compare'!C21-'Data Compare'!M21)/2)</f>
        <v>5.4387716081692131E-3</v>
      </c>
      <c r="D21" s="8">
        <f>ABS('Data Compare'!F21-'Data Compare'!O21)/(('Data Compare'!F21+'Data Compare'!O21)/2)</f>
        <v>1.3727100693798634E-2</v>
      </c>
      <c r="E21" s="8">
        <f>ABS('Data Compare'!G21-'Data Compare'!P21)/(('Data Compare'!G21+'Data Compare'!P21)/2)</f>
        <v>0</v>
      </c>
      <c r="F21" s="8">
        <f>ABS('Data Compare'!H21-'Data Compare'!Q21)/(('Data Compare'!H21+'Data Compare'!Q21)/2)</f>
        <v>1.4257290858359921</v>
      </c>
      <c r="G21" s="7">
        <f>ABS('Data Compare'!I21-'Data Compare'!R21)/(('Data Compare'!I21+'Data Compare'!R21)/2)</f>
        <v>1.4310575120374842</v>
      </c>
      <c r="H21" s="7">
        <f>ABS('Data Compare'!J21-'Data Compare'!S21)/(('Data Compare'!J21+'Data Compare'!S21)/2)</f>
        <v>1.424325369577311</v>
      </c>
      <c r="L21" s="5"/>
    </row>
    <row r="22" spans="1:12">
      <c r="A22" s="8">
        <f>ABS('Data Compare'!B22+'Data Compare'!L22)/(('Data Compare'!B22-'Data Compare'!L22)/2)</f>
        <v>7.0502155660440071E-3</v>
      </c>
      <c r="B22" s="8">
        <f>ABS('Data Compare'!C22+'Data Compare'!M22)/(('Data Compare'!C22-'Data Compare'!M22)/2)</f>
        <v>5.4407909513209951E-3</v>
      </c>
      <c r="D22" s="8">
        <f>ABS('Data Compare'!F22-'Data Compare'!O22)/(('Data Compare'!F22+'Data Compare'!O22)/2)</f>
        <v>1.3722667838512925E-2</v>
      </c>
      <c r="E22" s="8">
        <f>ABS('Data Compare'!G22-'Data Compare'!P22)/(('Data Compare'!G22+'Data Compare'!P22)/2)</f>
        <v>0</v>
      </c>
      <c r="F22" s="8">
        <f>ABS('Data Compare'!H22-'Data Compare'!Q22)/(('Data Compare'!H22+'Data Compare'!Q22)/2)</f>
        <v>0.84229558821708805</v>
      </c>
      <c r="G22" s="7">
        <f>ABS('Data Compare'!I22-'Data Compare'!R22)/(('Data Compare'!I22+'Data Compare'!R22)/2)</f>
        <v>0.83332468338019117</v>
      </c>
      <c r="H22" s="7">
        <f>ABS('Data Compare'!J22-'Data Compare'!S22)/(('Data Compare'!J22+'Data Compare'!S22)/2)</f>
        <v>0.84463266513551738</v>
      </c>
      <c r="L22" s="5"/>
    </row>
    <row r="23" spans="1:12">
      <c r="A23" s="8">
        <f>ABS('Data Compare'!B23+'Data Compare'!L23)/(('Data Compare'!B23-'Data Compare'!L23)/2)</f>
        <v>6.7102951621962536E-3</v>
      </c>
      <c r="B23" s="8">
        <f>ABS('Data Compare'!C23+'Data Compare'!M23)/(('Data Compare'!C23-'Data Compare'!M23)/2)</f>
        <v>5.0215689799526318E-3</v>
      </c>
      <c r="D23" s="8">
        <f>ABS('Data Compare'!F23-'Data Compare'!O23)/(('Data Compare'!F23+'Data Compare'!O23)/2)</f>
        <v>1.2711483371069044E-2</v>
      </c>
      <c r="E23" s="8">
        <f>ABS('Data Compare'!G23-'Data Compare'!P23)/(('Data Compare'!G23+'Data Compare'!P23)/2)</f>
        <v>0</v>
      </c>
      <c r="F23" s="8">
        <f>ABS('Data Compare'!H23-'Data Compare'!Q23)/(('Data Compare'!H23+'Data Compare'!Q23)/2)</f>
        <v>1.9490387627960173</v>
      </c>
      <c r="G23" s="7">
        <f>ABS('Data Compare'!I23-'Data Compare'!R23)/(('Data Compare'!I23+'Data Compare'!R23)/2)</f>
        <v>1.9485310555848445</v>
      </c>
      <c r="H23" s="7">
        <f>ABS('Data Compare'!J23-'Data Compare'!S23)/(('Data Compare'!J23+'Data Compare'!S23)/2)</f>
        <v>1.949172909395684</v>
      </c>
      <c r="L23" s="5"/>
    </row>
    <row r="24" spans="1:12">
      <c r="A24" s="8">
        <f>ABS('Data Compare'!B24+'Data Compare'!L24)/(('Data Compare'!B24-'Data Compare'!L24)/2)</f>
        <v>7.577428808891503E-3</v>
      </c>
      <c r="B24" s="8">
        <f>ABS('Data Compare'!C24+'Data Compare'!M24)/(('Data Compare'!C24-'Data Compare'!M24)/2)</f>
        <v>6.0950742201092726E-3</v>
      </c>
      <c r="D24" s="8">
        <f>ABS('Data Compare'!F24-'Data Compare'!O24)/(('Data Compare'!F24+'Data Compare'!O24)/2)</f>
        <v>1.5865010712499548E-2</v>
      </c>
      <c r="E24" s="8">
        <f>ABS('Data Compare'!G24-'Data Compare'!P24)/(('Data Compare'!G24+'Data Compare'!P24)/2)</f>
        <v>0</v>
      </c>
      <c r="F24" s="8">
        <f>ABS('Data Compare'!H24-'Data Compare'!Q24)/(('Data Compare'!H24+'Data Compare'!Q24)/2)</f>
        <v>1.6379058331196665</v>
      </c>
      <c r="G24" s="7">
        <f>ABS('Data Compare'!I24-'Data Compare'!R24)/(('Data Compare'!I24+'Data Compare'!R24)/2)</f>
        <v>1.6418998825520812</v>
      </c>
      <c r="H24" s="7">
        <f>ABS('Data Compare'!J24-'Data Compare'!S24)/(('Data Compare'!J24+'Data Compare'!S24)/2)</f>
        <v>1.6366933294558421</v>
      </c>
      <c r="L24" s="5"/>
    </row>
    <row r="25" spans="1:12">
      <c r="A25" s="8">
        <f>ABS('Data Compare'!B25+'Data Compare'!L25)/(('Data Compare'!B25-'Data Compare'!L25)/2)</f>
        <v>6.9430636337768203E-3</v>
      </c>
      <c r="B25" s="8">
        <f>ABS('Data Compare'!C25+'Data Compare'!M25)/(('Data Compare'!C25-'Data Compare'!M25)/2)</f>
        <v>5.3129255133941549E-3</v>
      </c>
      <c r="D25" s="8">
        <f>ABS('Data Compare'!F25-'Data Compare'!O25)/(('Data Compare'!F25+'Data Compare'!O25)/2)</f>
        <v>1.4115945320434911E-2</v>
      </c>
      <c r="E25" s="8">
        <f>ABS('Data Compare'!G25-'Data Compare'!P25)/(('Data Compare'!G25+'Data Compare'!P25)/2)</f>
        <v>0</v>
      </c>
      <c r="F25" s="8">
        <f>ABS('Data Compare'!H25-'Data Compare'!Q25)/(('Data Compare'!H25+'Data Compare'!Q25)/2)</f>
        <v>0.51753786879129049</v>
      </c>
      <c r="G25" s="7">
        <f>ABS('Data Compare'!I25-'Data Compare'!R25)/(('Data Compare'!I25+'Data Compare'!R25)/2)</f>
        <v>0.5274373653401252</v>
      </c>
      <c r="H25" s="7">
        <f>ABS('Data Compare'!J25-'Data Compare'!S25)/(('Data Compare'!J25+'Data Compare'!S25)/2)</f>
        <v>0.51427865678459694</v>
      </c>
      <c r="L25" s="5"/>
    </row>
    <row r="26" spans="1:12">
      <c r="A26" s="8">
        <f>ABS('Data Compare'!B26+'Data Compare'!L26)/(('Data Compare'!B26-'Data Compare'!L26)/2)</f>
        <v>7.4232408679864815E-3</v>
      </c>
      <c r="B26" s="8">
        <f>ABS('Data Compare'!C26+'Data Compare'!M26)/(('Data Compare'!C26-'Data Compare'!M26)/2)</f>
        <v>5.9059121501169945E-3</v>
      </c>
      <c r="D26" s="8">
        <f>ABS('Data Compare'!F26-'Data Compare'!O26)/(('Data Compare'!F26+'Data Compare'!O26)/2)</f>
        <v>1.4070828001549473E-2</v>
      </c>
      <c r="E26" s="8">
        <f>ABS('Data Compare'!G26-'Data Compare'!P26)/(('Data Compare'!G26+'Data Compare'!P26)/2)</f>
        <v>0</v>
      </c>
      <c r="F26" s="8">
        <f>ABS('Data Compare'!H26-'Data Compare'!Q26)/(('Data Compare'!H26+'Data Compare'!Q26)/2)</f>
        <v>0.95758580038423113</v>
      </c>
      <c r="G26" s="7">
        <f>ABS('Data Compare'!I26-'Data Compare'!R26)/(('Data Compare'!I26+'Data Compare'!R26)/2)</f>
        <v>0.96666328486280129</v>
      </c>
      <c r="H26" s="7">
        <f>ABS('Data Compare'!J26-'Data Compare'!S26)/(('Data Compare'!J26+'Data Compare'!S26)/2)</f>
        <v>0.95584274103505484</v>
      </c>
      <c r="L26" s="5"/>
    </row>
    <row r="27" spans="1:12">
      <c r="A27" s="8">
        <f>ABS('Data Compare'!B27+'Data Compare'!L27)/(('Data Compare'!B27-'Data Compare'!L27)/2)</f>
        <v>1.015728745285728E-2</v>
      </c>
      <c r="B27" s="8">
        <f>ABS('Data Compare'!C27+'Data Compare'!M27)/(('Data Compare'!C27-'Data Compare'!M27)/2)</f>
        <v>9.2896185333044192E-3</v>
      </c>
      <c r="D27" s="8">
        <f>ABS('Data Compare'!F27-'Data Compare'!O27)/(('Data Compare'!F27+'Data Compare'!O27)/2)</f>
        <v>2.2663666317813507E-2</v>
      </c>
      <c r="E27" s="8">
        <f>ABS('Data Compare'!G27-'Data Compare'!P27)/(('Data Compare'!G27+'Data Compare'!P27)/2)</f>
        <v>0</v>
      </c>
      <c r="F27" s="8">
        <f>ABS('Data Compare'!H27-'Data Compare'!Q27)/(('Data Compare'!H27+'Data Compare'!Q27)/2)</f>
        <v>1.9915315814195615</v>
      </c>
      <c r="G27" s="7">
        <f>ABS('Data Compare'!I27-'Data Compare'!R27)/(('Data Compare'!I27+'Data Compare'!R27)/2)</f>
        <v>1.9913731270515018</v>
      </c>
      <c r="H27" s="7">
        <f>ABS('Data Compare'!J27-'Data Compare'!S27)/(('Data Compare'!J27+'Data Compare'!S27)/2)</f>
        <v>1.9915660452599462</v>
      </c>
      <c r="L27" s="5"/>
    </row>
    <row r="28" spans="1:12">
      <c r="A28" s="8">
        <f>ABS('Data Compare'!B28+'Data Compare'!L28)/(('Data Compare'!B28-'Data Compare'!L28)/2)</f>
        <v>8.3092230841876492E-3</v>
      </c>
      <c r="B28" s="8">
        <f>ABS('Data Compare'!C28+'Data Compare'!M28)/(('Data Compare'!C28-'Data Compare'!M28)/2)</f>
        <v>7.0335040607742956E-3</v>
      </c>
      <c r="D28" s="8">
        <f>ABS('Data Compare'!F28-'Data Compare'!O28)/(('Data Compare'!F28+'Data Compare'!O28)/2)</f>
        <v>1.7301884514477325E-2</v>
      </c>
      <c r="E28" s="8">
        <f>ABS('Data Compare'!G28-'Data Compare'!P28)/(('Data Compare'!G28+'Data Compare'!P28)/2)</f>
        <v>0</v>
      </c>
      <c r="F28" s="8">
        <f>ABS('Data Compare'!H28-'Data Compare'!Q28)/(('Data Compare'!H28+'Data Compare'!Q28)/2)</f>
        <v>1.7483835811293056</v>
      </c>
      <c r="G28" s="7">
        <f>ABS('Data Compare'!I28-'Data Compare'!R28)/(('Data Compare'!I28+'Data Compare'!R28)/2)</f>
        <v>1.745046572887089</v>
      </c>
      <c r="H28" s="7">
        <f>ABS('Data Compare'!J28-'Data Compare'!S28)/(('Data Compare'!J28+'Data Compare'!S28)/2)</f>
        <v>1.7491456461950583</v>
      </c>
      <c r="L28" s="5"/>
    </row>
    <row r="29" spans="1:12">
      <c r="A29" s="8">
        <f>ABS('Data Compare'!B29+'Data Compare'!L29)/(('Data Compare'!B29-'Data Compare'!L29)/2)</f>
        <v>8.3077609537653072E-3</v>
      </c>
      <c r="B29" s="8">
        <f>ABS('Data Compare'!C29+'Data Compare'!M29)/(('Data Compare'!C29-'Data Compare'!M29)/2)</f>
        <v>7.0317168243636853E-3</v>
      </c>
      <c r="D29" s="8">
        <f>ABS('Data Compare'!F29-'Data Compare'!O29)/(('Data Compare'!F29+'Data Compare'!O29)/2)</f>
        <v>1.7286679898463029E-2</v>
      </c>
      <c r="E29" s="8">
        <f>ABS('Data Compare'!G29-'Data Compare'!P29)/(('Data Compare'!G29+'Data Compare'!P29)/2)</f>
        <v>0</v>
      </c>
      <c r="F29" s="8">
        <f>ABS('Data Compare'!H29-'Data Compare'!Q29)/(('Data Compare'!H29+'Data Compare'!Q29)/2)</f>
        <v>1.5492170907320595</v>
      </c>
      <c r="G29" s="7">
        <f>ABS('Data Compare'!I29-'Data Compare'!R29)/(('Data Compare'!I29+'Data Compare'!R29)/2)</f>
        <v>1.5548111692834268</v>
      </c>
      <c r="H29" s="7">
        <f>ABS('Data Compare'!J29-'Data Compare'!S29)/(('Data Compare'!J29+'Data Compare'!S29)/2)</f>
        <v>1.5479255907967615</v>
      </c>
      <c r="L29" s="5"/>
    </row>
    <row r="30" spans="1:12">
      <c r="A30" s="8">
        <f>ABS('Data Compare'!B30+'Data Compare'!L30)/(('Data Compare'!B30-'Data Compare'!L30)/2)</f>
        <v>6.3593266124481445E-3</v>
      </c>
      <c r="B30" s="8">
        <f>ABS('Data Compare'!C30+'Data Compare'!M30)/(('Data Compare'!C30-'Data Compare'!M30)/2)</f>
        <v>4.6448778479932923E-3</v>
      </c>
      <c r="D30" s="8">
        <f>ABS('Data Compare'!F30-'Data Compare'!O30)/(('Data Compare'!F30+'Data Compare'!O30)/2)</f>
        <v>1.2639018762656228E-2</v>
      </c>
      <c r="E30" s="8">
        <f>ABS('Data Compare'!G30-'Data Compare'!P30)/(('Data Compare'!G30+'Data Compare'!P30)/2)</f>
        <v>0</v>
      </c>
      <c r="F30" s="8">
        <f>ABS('Data Compare'!H30-'Data Compare'!Q30)/(('Data Compare'!H30+'Data Compare'!Q30)/2)</f>
        <v>1.317966006336716</v>
      </c>
      <c r="G30" s="7">
        <f>ABS('Data Compare'!I30-'Data Compare'!R30)/(('Data Compare'!I30+'Data Compare'!R30)/2)</f>
        <v>1.3232050284768861</v>
      </c>
      <c r="H30" s="7">
        <f>ABS('Data Compare'!J30-'Data Compare'!S30)/(('Data Compare'!J30+'Data Compare'!S30)/2)</f>
        <v>1.3160684964348488</v>
      </c>
      <c r="L30" s="5"/>
    </row>
    <row r="31" spans="1:12">
      <c r="A31" s="8">
        <f>ABS('Data Compare'!B31+'Data Compare'!L31)/(('Data Compare'!B31-'Data Compare'!L31)/2)</f>
        <v>6.3586828990258078E-3</v>
      </c>
      <c r="B31" s="8">
        <f>ABS('Data Compare'!C31+'Data Compare'!M31)/(('Data Compare'!C31-'Data Compare'!M31)/2)</f>
        <v>4.6441043877722861E-3</v>
      </c>
      <c r="D31" s="8">
        <f>ABS('Data Compare'!F31-'Data Compare'!O31)/(('Data Compare'!F31+'Data Compare'!O31)/2)</f>
        <v>1.2617551730056303E-2</v>
      </c>
      <c r="E31" s="8">
        <f>ABS('Data Compare'!G31-'Data Compare'!P31)/(('Data Compare'!G31+'Data Compare'!P31)/2)</f>
        <v>0</v>
      </c>
      <c r="F31" s="8">
        <f>ABS('Data Compare'!H31-'Data Compare'!Q31)/(('Data Compare'!H31+'Data Compare'!Q31)/2)</f>
        <v>1.9844211504354903</v>
      </c>
      <c r="G31" s="7">
        <f>ABS('Data Compare'!I31-'Data Compare'!R31)/(('Data Compare'!I31+'Data Compare'!R31)/2)</f>
        <v>1.9842763686208205</v>
      </c>
      <c r="H31" s="7">
        <f>ABS('Data Compare'!J31-'Data Compare'!S31)/(('Data Compare'!J31+'Data Compare'!S31)/2)</f>
        <v>1.984472753279231</v>
      </c>
      <c r="L31" s="5"/>
    </row>
    <row r="32" spans="1:12">
      <c r="A32" s="8">
        <f>ABS('Data Compare'!B32+'Data Compare'!L32)/(('Data Compare'!B32-'Data Compare'!L32)/2)</f>
        <v>9.7122117373659219E-3</v>
      </c>
      <c r="B32" s="8">
        <f>ABS('Data Compare'!C32+'Data Compare'!M32)/(('Data Compare'!C32-'Data Compare'!M32)/2)</f>
        <v>8.7631273070809951E-3</v>
      </c>
      <c r="D32" s="8">
        <f>ABS('Data Compare'!F32-'Data Compare'!O32)/(('Data Compare'!F32+'Data Compare'!O32)/2)</f>
        <v>2.1334590829046561E-2</v>
      </c>
      <c r="E32" s="8">
        <f>ABS('Data Compare'!G32-'Data Compare'!P32)/(('Data Compare'!G32+'Data Compare'!P32)/2)</f>
        <v>0</v>
      </c>
      <c r="F32" s="8">
        <f>ABS('Data Compare'!H32-'Data Compare'!Q32)/(('Data Compare'!H32+'Data Compare'!Q32)/2)</f>
        <v>1.9908748547748256</v>
      </c>
      <c r="G32" s="7">
        <f>ABS('Data Compare'!I32-'Data Compare'!R32)/(('Data Compare'!I32+'Data Compare'!R32)/2)</f>
        <v>1.9910330223693065</v>
      </c>
      <c r="H32" s="7">
        <f>ABS('Data Compare'!J32-'Data Compare'!S32)/(('Data Compare'!J32+'Data Compare'!S32)/2)</f>
        <v>1.9908400956522929</v>
      </c>
      <c r="L32" s="5"/>
    </row>
    <row r="33" spans="1:12">
      <c r="A33" s="8">
        <f>ABS('Data Compare'!B33+'Data Compare'!L33)/(('Data Compare'!B33-'Data Compare'!L33)/2)</f>
        <v>5.5716730940077903E-3</v>
      </c>
      <c r="B33" s="8">
        <f>ABS('Data Compare'!C33+'Data Compare'!M33)/(('Data Compare'!C33-'Data Compare'!M33)/2)</f>
        <v>4.1874400727362942E-3</v>
      </c>
      <c r="D33" s="8">
        <f>ABS('Data Compare'!F33-'Data Compare'!O33)/(('Data Compare'!F33+'Data Compare'!O33)/2)</f>
        <v>9.4741461804190869E-3</v>
      </c>
      <c r="E33" s="8"/>
      <c r="F33" s="8">
        <f>ABS('Data Compare'!H33-'Data Compare'!Q33)/(('Data Compare'!H33+'Data Compare'!Q33)/2)</f>
        <v>0.70935531028220522</v>
      </c>
      <c r="G33" s="7">
        <f>ABS('Data Compare'!I33-'Data Compare'!R33)/(('Data Compare'!I33+'Data Compare'!R33)/2)</f>
        <v>0.71666478644467535</v>
      </c>
      <c r="H33" s="7"/>
      <c r="L33" s="5"/>
    </row>
    <row r="34" spans="1:12">
      <c r="A34" s="8">
        <f>ABS('Data Compare'!B34+'Data Compare'!L34)/(('Data Compare'!B34-'Data Compare'!L34)/2)</f>
        <v>5.33200763076101E-3</v>
      </c>
      <c r="B34" s="8">
        <f>ABS('Data Compare'!C34+'Data Compare'!M34)/(('Data Compare'!C34-'Data Compare'!M34)/2)</f>
        <v>3.9081997190554595E-3</v>
      </c>
      <c r="D34" s="8">
        <f>ABS('Data Compare'!F34-'Data Compare'!O34)/(('Data Compare'!F34+'Data Compare'!O34)/2)</f>
        <v>8.8851629224438403E-3</v>
      </c>
      <c r="E34" s="8"/>
      <c r="F34" s="8">
        <f>ABS('Data Compare'!H34-'Data Compare'!Q34)/(('Data Compare'!H34+'Data Compare'!Q34)/2)</f>
        <v>1.673408417641693</v>
      </c>
      <c r="G34" s="7">
        <f>ABS('Data Compare'!I34-'Data Compare'!R34)/(('Data Compare'!I34+'Data Compare'!R34)/2)</f>
        <v>1.6757448030738604</v>
      </c>
      <c r="H34" s="7"/>
      <c r="L34" s="5"/>
    </row>
    <row r="35" spans="1:12">
      <c r="A35" s="8">
        <f>ABS('Data Compare'!B35+'Data Compare'!L35)/(('Data Compare'!B35-'Data Compare'!L35)/2)</f>
        <v>6.0835658566633869E-3</v>
      </c>
      <c r="B35" s="8">
        <f>ABS('Data Compare'!C35+'Data Compare'!M35)/(('Data Compare'!C35-'Data Compare'!M35)/2)</f>
        <v>4.7850567379271172E-3</v>
      </c>
      <c r="D35" s="8">
        <f>ABS('Data Compare'!F35-'Data Compare'!O35)/(('Data Compare'!F35+'Data Compare'!O35)/2)</f>
        <v>1.3311229718244423E-2</v>
      </c>
      <c r="E35" s="8"/>
      <c r="F35" s="8">
        <f>ABS('Data Compare'!H35-'Data Compare'!Q35)/(('Data Compare'!H35+'Data Compare'!Q35)/2)</f>
        <v>1.5887580811862927</v>
      </c>
      <c r="G35" s="7">
        <f>ABS('Data Compare'!I35-'Data Compare'!R35)/(('Data Compare'!I35+'Data Compare'!R35)/2)</f>
        <v>1.5922753375793264</v>
      </c>
      <c r="H35" s="7"/>
      <c r="L35" s="5"/>
    </row>
    <row r="36" spans="1:12">
      <c r="A36" s="8">
        <f>ABS('Data Compare'!B36+'Data Compare'!L36)/(('Data Compare'!B36-'Data Compare'!L36)/2)</f>
        <v>4.9136106621918739E-3</v>
      </c>
      <c r="B36" s="8">
        <f>ABS('Data Compare'!C36+'Data Compare'!M36)/(('Data Compare'!C36-'Data Compare'!M36)/2)</f>
        <v>3.4327002339068751E-3</v>
      </c>
      <c r="D36" s="8">
        <f>ABS('Data Compare'!F36-'Data Compare'!O36)/(('Data Compare'!F36+'Data Compare'!O36)/2)</f>
        <v>8.9989254469628119E-3</v>
      </c>
      <c r="E36" s="8"/>
      <c r="F36" s="8">
        <f>ABS('Data Compare'!H36-'Data Compare'!Q36)/(('Data Compare'!H36+'Data Compare'!Q36)/2)</f>
        <v>1.2866597578677352</v>
      </c>
      <c r="G36" s="7">
        <f>ABS('Data Compare'!I36-'Data Compare'!R36)/(('Data Compare'!I36+'Data Compare'!R36)/2)</f>
        <v>1.2826275593717649</v>
      </c>
      <c r="H36" s="7"/>
      <c r="L36" s="5"/>
    </row>
    <row r="37" spans="1:12">
      <c r="A37" s="8">
        <f>ABS('Data Compare'!B37+'Data Compare'!L37)/(('Data Compare'!B37-'Data Compare'!L37)/2)</f>
        <v>4.8426803607713046E-3</v>
      </c>
      <c r="B37" s="8">
        <f>ABS('Data Compare'!C37+'Data Compare'!M37)/(('Data Compare'!C37-'Data Compare'!M37)/2)</f>
        <v>3.365853321259344E-3</v>
      </c>
      <c r="D37" s="8">
        <f>ABS('Data Compare'!F37-'Data Compare'!O37)/(('Data Compare'!F37+'Data Compare'!O37)/2)</f>
        <v>9.6500263196302935E-3</v>
      </c>
      <c r="E37" s="8">
        <f>ABS('Data Compare'!G37-'Data Compare'!P37)/(('Data Compare'!G37+'Data Compare'!P37)/2)</f>
        <v>0</v>
      </c>
      <c r="F37" s="8">
        <f>ABS('Data Compare'!H37-'Data Compare'!Q37)/(('Data Compare'!H37+'Data Compare'!Q37)/2)</f>
        <v>1.8985654477866936</v>
      </c>
      <c r="G37" s="7">
        <f>ABS('Data Compare'!I37-'Data Compare'!R37)/(('Data Compare'!I37+'Data Compare'!R37)/2)</f>
        <v>1.8992287439680107</v>
      </c>
      <c r="H37" s="7">
        <f>ABS('Data Compare'!J37-'Data Compare'!S37)/(('Data Compare'!J37+'Data Compare'!S37)/2)</f>
        <v>1.8982764339368492</v>
      </c>
      <c r="L37" s="5"/>
    </row>
    <row r="38" spans="1:12">
      <c r="A38" s="8">
        <f>ABS('Data Compare'!B38+'Data Compare'!L38)/(('Data Compare'!B38-'Data Compare'!L38)/2)</f>
        <v>4.8421149124484196E-3</v>
      </c>
      <c r="B38" s="8">
        <f>ABS('Data Compare'!C38+'Data Compare'!M38)/(('Data Compare'!C38-'Data Compare'!M38)/2)</f>
        <v>3.3652059904935084E-3</v>
      </c>
      <c r="D38" s="8">
        <f>ABS('Data Compare'!F38-'Data Compare'!O38)/(('Data Compare'!F38+'Data Compare'!O38)/2)</f>
        <v>9.635007371436681E-3</v>
      </c>
      <c r="E38" s="8">
        <f>ABS('Data Compare'!G38-'Data Compare'!P38)/(('Data Compare'!G38+'Data Compare'!P38)/2)</f>
        <v>0</v>
      </c>
      <c r="F38" s="8">
        <f>ABS('Data Compare'!H38-'Data Compare'!Q38)/(('Data Compare'!H38+'Data Compare'!Q38)/2)</f>
        <v>1.5972843196987128</v>
      </c>
      <c r="G38" s="7">
        <f>ABS('Data Compare'!I38-'Data Compare'!R38)/(('Data Compare'!I38+'Data Compare'!R38)/2)</f>
        <v>1.5997149123841092</v>
      </c>
      <c r="H38" s="7">
        <f>ABS('Data Compare'!J38-'Data Compare'!S38)/(('Data Compare'!J38+'Data Compare'!S38)/2)</f>
        <v>1.5962306866455049</v>
      </c>
      <c r="L38" s="5"/>
    </row>
    <row r="39" spans="1:12">
      <c r="A39" s="8">
        <f>ABS('Data Compare'!B39+'Data Compare'!L39)/(('Data Compare'!B39-'Data Compare'!L39)/2)</f>
        <v>7.6123775895947533E-3</v>
      </c>
      <c r="B39" s="8">
        <f>ABS('Data Compare'!C39+'Data Compare'!M39)/(('Data Compare'!C39-'Data Compare'!M39)/2)</f>
        <v>6.5884825712004538E-3</v>
      </c>
      <c r="D39" s="8">
        <f>ABS('Data Compare'!F39-'Data Compare'!O39)/(('Data Compare'!F39+'Data Compare'!O39)/2)</f>
        <v>1.3768541310347732E-2</v>
      </c>
      <c r="E39" s="8">
        <f>ABS('Data Compare'!G39-'Data Compare'!P39)/(('Data Compare'!G39+'Data Compare'!P39)/2)</f>
        <v>0</v>
      </c>
      <c r="F39" s="8">
        <f>ABS('Data Compare'!H39-'Data Compare'!Q39)/(('Data Compare'!H39+'Data Compare'!Q39)/2)</f>
        <v>0.96747842900456094</v>
      </c>
      <c r="G39" s="7">
        <f>ABS('Data Compare'!I39-'Data Compare'!R39)/(('Data Compare'!I39+'Data Compare'!R39)/2)</f>
        <v>0.97753897619045194</v>
      </c>
      <c r="H39" s="7">
        <f>ABS('Data Compare'!J39-'Data Compare'!S39)/(('Data Compare'!J39+'Data Compare'!S39)/2)</f>
        <v>0.96702429897821218</v>
      </c>
      <c r="L39" s="5"/>
    </row>
    <row r="40" spans="1:12">
      <c r="A40" s="8">
        <f>ABS('Data Compare'!B40+'Data Compare'!L40)/(('Data Compare'!B40-'Data Compare'!L40)/2)</f>
        <v>4.6555805185241319E-3</v>
      </c>
      <c r="B40" s="8">
        <f>ABS('Data Compare'!C40+'Data Compare'!M40)/(('Data Compare'!C40-'Data Compare'!M40)/2)</f>
        <v>3.1544850291569679E-3</v>
      </c>
      <c r="D40" s="8">
        <f>ABS('Data Compare'!F40-'Data Compare'!O40)/(('Data Compare'!F40+'Data Compare'!O40)/2)</f>
        <v>1.0127441458881703E-2</v>
      </c>
      <c r="E40" s="8">
        <f>ABS('Data Compare'!G40-'Data Compare'!P40)/(('Data Compare'!G40+'Data Compare'!P40)/2)</f>
        <v>0</v>
      </c>
      <c r="F40" s="8">
        <f>ABS('Data Compare'!H40-'Data Compare'!Q40)/(('Data Compare'!H40+'Data Compare'!Q40)/2)</f>
        <v>3.2690798639762791E-2</v>
      </c>
      <c r="G40" s="7">
        <f>ABS('Data Compare'!I40-'Data Compare'!R40)/(('Data Compare'!I40+'Data Compare'!R40)/2)</f>
        <v>3.8996927840312397E-2</v>
      </c>
      <c r="H40" s="7">
        <f>ABS('Data Compare'!J40-'Data Compare'!S40)/(('Data Compare'!J40+'Data Compare'!S40)/2)</f>
        <v>2.8872337085163964E-2</v>
      </c>
      <c r="L40" s="5"/>
    </row>
    <row r="41" spans="1:12">
      <c r="A41" s="8">
        <f>ABS('Data Compare'!B41+'Data Compare'!L41)/(('Data Compare'!B41-'Data Compare'!L41)/2)</f>
        <v>4.6526985620554719E-3</v>
      </c>
      <c r="B41" s="8">
        <f>ABS('Data Compare'!C41+'Data Compare'!M41)/(('Data Compare'!C41-'Data Compare'!M41)/2)</f>
        <v>3.1511424165340017E-3</v>
      </c>
      <c r="D41" s="8">
        <f>ABS('Data Compare'!F41-'Data Compare'!O41)/(('Data Compare'!F41+'Data Compare'!O41)/2)</f>
        <v>1.0114664071610404E-2</v>
      </c>
      <c r="E41" s="8">
        <f>ABS('Data Compare'!G41-'Data Compare'!P41)/(('Data Compare'!G41+'Data Compare'!P41)/2)</f>
        <v>0</v>
      </c>
      <c r="F41" s="8">
        <f>ABS('Data Compare'!H41-'Data Compare'!Q41)/(('Data Compare'!H41+'Data Compare'!Q41)/2)</f>
        <v>0.49469936335796172</v>
      </c>
      <c r="G41" s="7">
        <f>ABS('Data Compare'!I41-'Data Compare'!R41)/(('Data Compare'!I41+'Data Compare'!R41)/2)</f>
        <v>0.48877904341230322</v>
      </c>
      <c r="H41" s="7">
        <f>ABS('Data Compare'!J41-'Data Compare'!S41)/(('Data Compare'!J41+'Data Compare'!S41)/2)</f>
        <v>0.49827785650392353</v>
      </c>
      <c r="L41" s="5"/>
    </row>
    <row r="42" spans="1:12">
      <c r="A42" s="8">
        <f>ABS('Data Compare'!B42+'Data Compare'!L42)/(('Data Compare'!B42-'Data Compare'!L42)/2)</f>
        <v>5.2688650049626815E-3</v>
      </c>
      <c r="B42" s="8">
        <f>ABS('Data Compare'!C42+'Data Compare'!M42)/(('Data Compare'!C42-'Data Compare'!M42)/2)</f>
        <v>3.8684379522673541E-3</v>
      </c>
      <c r="D42" s="8">
        <f>ABS('Data Compare'!F42-'Data Compare'!O42)/(('Data Compare'!F42+'Data Compare'!O42)/2)</f>
        <v>9.0775330571121089E-3</v>
      </c>
      <c r="E42" s="8">
        <f>ABS('Data Compare'!G42-'Data Compare'!P42)/(('Data Compare'!G42+'Data Compare'!P42)/2)</f>
        <v>0</v>
      </c>
      <c r="F42" s="8">
        <f>ABS('Data Compare'!H42-'Data Compare'!Q42)/(('Data Compare'!H42+'Data Compare'!Q42)/2)</f>
        <v>8.1689828222268918E-2</v>
      </c>
      <c r="G42" s="7">
        <f>ABS('Data Compare'!I42-'Data Compare'!R42)/(('Data Compare'!I42+'Data Compare'!R42)/2)</f>
        <v>7.3965666336517188E-2</v>
      </c>
      <c r="H42" s="7">
        <f>ABS('Data Compare'!J42-'Data Compare'!S42)/(('Data Compare'!J42+'Data Compare'!S42)/2)</f>
        <v>8.3029262396786152E-2</v>
      </c>
      <c r="L42" s="5"/>
    </row>
    <row r="43" spans="1:12">
      <c r="A43" s="8">
        <f>ABS('Data Compare'!B43+'Data Compare'!L43)/(('Data Compare'!B43-'Data Compare'!L43)/2)</f>
        <v>5.3195978961641808E-3</v>
      </c>
      <c r="B43" s="8">
        <f>ABS('Data Compare'!C43+'Data Compare'!M43)/(('Data Compare'!C43-'Data Compare'!M43)/2)</f>
        <v>3.9274414876743153E-3</v>
      </c>
      <c r="D43" s="8">
        <f>ABS('Data Compare'!F43-'Data Compare'!O43)/(('Data Compare'!F43+'Data Compare'!O43)/2)</f>
        <v>9.0641029179412049E-3</v>
      </c>
      <c r="E43" s="8">
        <f>ABS('Data Compare'!G43-'Data Compare'!P43)/(('Data Compare'!G43+'Data Compare'!P43)/2)</f>
        <v>0</v>
      </c>
      <c r="F43" s="8">
        <f>ABS('Data Compare'!H43-'Data Compare'!Q43)/(('Data Compare'!H43+'Data Compare'!Q43)/2)</f>
        <v>1.8508140735117717</v>
      </c>
      <c r="G43" s="7">
        <f>ABS('Data Compare'!I43-'Data Compare'!R43)/(('Data Compare'!I43+'Data Compare'!R43)/2)</f>
        <v>1.8519379746426834</v>
      </c>
      <c r="H43" s="7">
        <f>ABS('Data Compare'!J43-'Data Compare'!S43)/(('Data Compare'!J43+'Data Compare'!S43)/2)</f>
        <v>1.8506401554972265</v>
      </c>
      <c r="L43" s="5"/>
    </row>
    <row r="44" spans="1:12">
      <c r="A44" s="8">
        <f>ABS('Data Compare'!B44+'Data Compare'!L44)/(('Data Compare'!B44-'Data Compare'!L44)/2)</f>
        <v>5.2170055346993189E-3</v>
      </c>
      <c r="B44" s="8">
        <f>ABS('Data Compare'!C44+'Data Compare'!M44)/(('Data Compare'!C44-'Data Compare'!M44)/2)</f>
        <v>3.8083231171407348E-3</v>
      </c>
      <c r="D44" s="8">
        <f>ABS('Data Compare'!F44-'Data Compare'!O44)/(('Data Compare'!F44+'Data Compare'!O44)/2)</f>
        <v>8.7972829690821115E-3</v>
      </c>
      <c r="E44" s="8">
        <f>ABS('Data Compare'!G44-'Data Compare'!P44)/(('Data Compare'!G44+'Data Compare'!P44)/2)</f>
        <v>0</v>
      </c>
      <c r="F44" s="8">
        <f>ABS('Data Compare'!H44-'Data Compare'!Q44)/(('Data Compare'!H44+'Data Compare'!Q44)/2)</f>
        <v>1.2018567839688596</v>
      </c>
      <c r="G44" s="7">
        <f>ABS('Data Compare'!I44-'Data Compare'!R44)/(('Data Compare'!I44+'Data Compare'!R44)/2)</f>
        <v>1.1969800740225456</v>
      </c>
      <c r="H44" s="7">
        <f>ABS('Data Compare'!J44-'Data Compare'!S44)/(('Data Compare'!J44+'Data Compare'!S44)/2)</f>
        <v>1.2026114305622484</v>
      </c>
      <c r="L44" s="5"/>
    </row>
    <row r="45" spans="1:12">
      <c r="A45" s="8">
        <f>ABS('Data Compare'!B45+'Data Compare'!L45)/(('Data Compare'!B45-'Data Compare'!L45)/2)</f>
        <v>5.2197340564320849E-3</v>
      </c>
      <c r="B45" s="8">
        <f>ABS('Data Compare'!C45+'Data Compare'!M45)/(('Data Compare'!C45-'Data Compare'!M45)/2)</f>
        <v>3.8123280456624688E-3</v>
      </c>
      <c r="D45" s="8">
        <f>ABS('Data Compare'!F45-'Data Compare'!O45)/(('Data Compare'!F45+'Data Compare'!O45)/2)</f>
        <v>7.570626578334033E-3</v>
      </c>
      <c r="E45" s="8">
        <f>ABS('Data Compare'!G45-'Data Compare'!P45)/(('Data Compare'!G45+'Data Compare'!P45)/2)</f>
        <v>0</v>
      </c>
      <c r="F45" s="8">
        <f>ABS('Data Compare'!H45-'Data Compare'!Q45)/(('Data Compare'!H45+'Data Compare'!Q45)/2)</f>
        <v>1.7873968861639151</v>
      </c>
      <c r="G45" s="7">
        <f>ABS('Data Compare'!I45-'Data Compare'!R45)/(('Data Compare'!I45+'Data Compare'!R45)/2)</f>
        <v>1.7889263731551799</v>
      </c>
      <c r="H45" s="7">
        <f>ABS('Data Compare'!J45-'Data Compare'!S45)/(('Data Compare'!J45+'Data Compare'!S45)/2)</f>
        <v>1.7874075930070339</v>
      </c>
      <c r="L45" s="5"/>
    </row>
    <row r="46" spans="1:12">
      <c r="A46" s="8">
        <f>ABS('Data Compare'!B46+'Data Compare'!L46)/(('Data Compare'!B46-'Data Compare'!L46)/2)</f>
        <v>5.2243933302285493E-3</v>
      </c>
      <c r="B46" s="8">
        <f>ABS('Data Compare'!C46+'Data Compare'!M46)/(('Data Compare'!C46-'Data Compare'!M46)/2)</f>
        <v>3.8177510980778565E-3</v>
      </c>
      <c r="D46" s="8">
        <f>ABS('Data Compare'!F46-'Data Compare'!O46)/(('Data Compare'!F46+'Data Compare'!O46)/2)</f>
        <v>7.5624775475206449E-3</v>
      </c>
      <c r="E46" s="8">
        <f>ABS('Data Compare'!G46-'Data Compare'!P46)/(('Data Compare'!G46+'Data Compare'!P46)/2)</f>
        <v>0</v>
      </c>
      <c r="F46" s="8">
        <f>ABS('Data Compare'!H46-'Data Compare'!Q46)/(('Data Compare'!H46+'Data Compare'!Q46)/2)</f>
        <v>1.4189589915149989</v>
      </c>
      <c r="G46" s="7">
        <f>ABS('Data Compare'!I46-'Data Compare'!R46)/(('Data Compare'!I46+'Data Compare'!R46)/2)</f>
        <v>1.4227403586520817</v>
      </c>
      <c r="H46" s="7">
        <f>ABS('Data Compare'!J46-'Data Compare'!S46)/(('Data Compare'!J46+'Data Compare'!S46)/2)</f>
        <v>1.4189947791170916</v>
      </c>
      <c r="L46" s="5"/>
    </row>
    <row r="47" spans="1:12">
      <c r="A47" s="8">
        <f>ABS('Data Compare'!B47+'Data Compare'!L47)/(('Data Compare'!B47-'Data Compare'!L47)/2)</f>
        <v>5.5032570892278648E-3</v>
      </c>
      <c r="B47" s="8">
        <f>ABS('Data Compare'!C47+'Data Compare'!M47)/(('Data Compare'!C47-'Data Compare'!M47)/2)</f>
        <v>4.1428790433352281E-3</v>
      </c>
      <c r="D47" s="8">
        <f>ABS('Data Compare'!F47-'Data Compare'!O47)/(('Data Compare'!F47+'Data Compare'!O47)/2)</f>
        <v>1.0868269449839315E-2</v>
      </c>
      <c r="E47" s="8">
        <f>ABS('Data Compare'!G47-'Data Compare'!P47)/(('Data Compare'!G47+'Data Compare'!P47)/2)</f>
        <v>0</v>
      </c>
      <c r="F47" s="8">
        <f>ABS('Data Compare'!H47-'Data Compare'!Q47)/(('Data Compare'!H47+'Data Compare'!Q47)/2)</f>
        <v>1.9881129092930694</v>
      </c>
      <c r="G47" s="7">
        <f>ABS('Data Compare'!I47-'Data Compare'!R47)/(('Data Compare'!I47+'Data Compare'!R47)/2)</f>
        <v>1.9882106943004769</v>
      </c>
      <c r="H47" s="7">
        <f>ABS('Data Compare'!J47-'Data Compare'!S47)/(('Data Compare'!J47+'Data Compare'!S47)/2)</f>
        <v>1.9880822487123115</v>
      </c>
      <c r="L47" s="5"/>
    </row>
    <row r="48" spans="1:12">
      <c r="A48" s="8">
        <f>ABS('Data Compare'!B48+'Data Compare'!L48)/(('Data Compare'!B48-'Data Compare'!L48)/2)</f>
        <v>4.9093559522210752E-3</v>
      </c>
      <c r="B48" s="8">
        <f>ABS('Data Compare'!C48+'Data Compare'!M48)/(('Data Compare'!C48-'Data Compare'!M48)/2)</f>
        <v>3.4539086022257939E-3</v>
      </c>
      <c r="D48" s="8">
        <f>ABS('Data Compare'!F48-'Data Compare'!O48)/(('Data Compare'!F48+'Data Compare'!O48)/2)</f>
        <v>8.7008386115144578E-3</v>
      </c>
      <c r="E48" s="8">
        <f>ABS('Data Compare'!G48-'Data Compare'!P48)/(('Data Compare'!G48+'Data Compare'!P48)/2)</f>
        <v>0</v>
      </c>
      <c r="F48" s="8">
        <f>ABS('Data Compare'!H48-'Data Compare'!Q48)/(('Data Compare'!H48+'Data Compare'!Q48)/2)</f>
        <v>1.9192355684085074</v>
      </c>
      <c r="G48" s="7">
        <f>ABS('Data Compare'!I48-'Data Compare'!R48)/(('Data Compare'!I48+'Data Compare'!R48)/2)</f>
        <v>1.9197803282251833</v>
      </c>
      <c r="H48" s="7">
        <f>ABS('Data Compare'!J48-'Data Compare'!S48)/(('Data Compare'!J48+'Data Compare'!S48)/2)</f>
        <v>1.919093479478847</v>
      </c>
      <c r="L48" s="5"/>
    </row>
    <row r="49" spans="1:12">
      <c r="A49" s="8">
        <f>ABS('Data Compare'!B49+'Data Compare'!L49)/(('Data Compare'!B49-'Data Compare'!L49)/2)</f>
        <v>4.8017895653129604E-3</v>
      </c>
      <c r="B49" s="8">
        <f>ABS('Data Compare'!C49+'Data Compare'!M49)/(('Data Compare'!C49-'Data Compare'!M49)/2)</f>
        <v>3.3290500160680185E-3</v>
      </c>
      <c r="D49" s="8">
        <f>ABS('Data Compare'!F49-'Data Compare'!O49)/(('Data Compare'!F49+'Data Compare'!O49)/2)</f>
        <v>8.4318754311909216E-3</v>
      </c>
      <c r="E49" s="8">
        <f>ABS('Data Compare'!G49-'Data Compare'!P49)/(('Data Compare'!G49+'Data Compare'!P49)/2)</f>
        <v>0</v>
      </c>
      <c r="F49" s="8">
        <f>ABS('Data Compare'!H49-'Data Compare'!Q49)/(('Data Compare'!H49+'Data Compare'!Q49)/2)</f>
        <v>1.8417177922346357</v>
      </c>
      <c r="G49" s="7">
        <f>ABS('Data Compare'!I49-'Data Compare'!R49)/(('Data Compare'!I49+'Data Compare'!R49)/2)</f>
        <v>1.8407026769401793</v>
      </c>
      <c r="H49" s="7">
        <f>ABS('Data Compare'!J49-'Data Compare'!S49)/(('Data Compare'!J49+'Data Compare'!S49)/2)</f>
        <v>1.8419873762536874</v>
      </c>
      <c r="L49" s="5"/>
    </row>
    <row r="50" spans="1:12">
      <c r="A50" s="8">
        <f>ABS('Data Compare'!B50+'Data Compare'!L50)/(('Data Compare'!B50-'Data Compare'!L50)/2)</f>
        <v>5.3431847157662127E-3</v>
      </c>
      <c r="B50" s="8">
        <f>ABS('Data Compare'!C50+'Data Compare'!M50)/(('Data Compare'!C50-'Data Compare'!M50)/2)</f>
        <v>3.9584147797353487E-3</v>
      </c>
      <c r="D50" s="8">
        <f>ABS('Data Compare'!F50-'Data Compare'!O50)/(('Data Compare'!F50+'Data Compare'!O50)/2)</f>
        <v>8.4192055433685055E-3</v>
      </c>
      <c r="E50" s="8">
        <f>ABS('Data Compare'!G50-'Data Compare'!P50)/(('Data Compare'!G50+'Data Compare'!P50)/2)</f>
        <v>0</v>
      </c>
      <c r="F50" s="8">
        <f>ABS('Data Compare'!H50-'Data Compare'!Q50)/(('Data Compare'!H50+'Data Compare'!Q50)/2)</f>
        <v>1.4316052809758915</v>
      </c>
      <c r="G50" s="7">
        <f>ABS('Data Compare'!I50-'Data Compare'!R50)/(('Data Compare'!I50+'Data Compare'!R50)/2)</f>
        <v>1.4354542176273972</v>
      </c>
      <c r="H50" s="7">
        <f>ABS('Data Compare'!J50-'Data Compare'!S50)/(('Data Compare'!J50+'Data Compare'!S50)/2)</f>
        <v>1.4313596448596253</v>
      </c>
      <c r="L50" s="5"/>
    </row>
    <row r="51" spans="1:12">
      <c r="A51" s="8">
        <f>ABS('Data Compare'!B51+'Data Compare'!L51)/(('Data Compare'!B51-'Data Compare'!L51)/2)</f>
        <v>4.9116562269641119E-3</v>
      </c>
      <c r="B51" s="8">
        <f>ABS('Data Compare'!C51+'Data Compare'!M51)/(('Data Compare'!C51-'Data Compare'!M51)/2)</f>
        <v>3.4611815714430685E-3</v>
      </c>
      <c r="D51" s="8">
        <f>ABS('Data Compare'!F51-'Data Compare'!O51)/(('Data Compare'!F51+'Data Compare'!O51)/2)</f>
        <v>6.8167599911604258E-3</v>
      </c>
      <c r="E51" s="8">
        <f>ABS('Data Compare'!G51-'Data Compare'!P51)/(('Data Compare'!G51+'Data Compare'!P51)/2)</f>
        <v>0</v>
      </c>
      <c r="F51" s="8">
        <f>ABS('Data Compare'!H51-'Data Compare'!Q51)/(('Data Compare'!H51+'Data Compare'!Q51)/2)</f>
        <v>1.111635947229531</v>
      </c>
      <c r="G51" s="7">
        <f>ABS('Data Compare'!I51-'Data Compare'!R51)/(('Data Compare'!I51+'Data Compare'!R51)/2)</f>
        <v>1.116409578662461</v>
      </c>
      <c r="H51" s="7">
        <f>ABS('Data Compare'!J51-'Data Compare'!S51)/(('Data Compare'!J51+'Data Compare'!S51)/2)</f>
        <v>1.1117079253071547</v>
      </c>
      <c r="L51" s="5"/>
    </row>
    <row r="52" spans="1:12">
      <c r="A52" s="8">
        <f>ABS('Data Compare'!B52+'Data Compare'!L52)/(('Data Compare'!B52-'Data Compare'!L52)/2)</f>
        <v>4.7127045586246395E-3</v>
      </c>
      <c r="B52" s="8">
        <f>ABS('Data Compare'!C52+'Data Compare'!M52)/(('Data Compare'!C52-'Data Compare'!M52)/2)</f>
        <v>3.2340927773713704E-3</v>
      </c>
      <c r="D52" s="8">
        <f>ABS('Data Compare'!F52-'Data Compare'!O52)/(('Data Compare'!F52+'Data Compare'!O52)/2)</f>
        <v>1.0508948593450668E-2</v>
      </c>
      <c r="E52" s="8">
        <f>ABS('Data Compare'!G52-'Data Compare'!P52)/(('Data Compare'!G52+'Data Compare'!P52)/2)</f>
        <v>0</v>
      </c>
      <c r="F52" s="8">
        <f>ABS('Data Compare'!H52-'Data Compare'!Q52)/(('Data Compare'!H52+'Data Compare'!Q52)/2)</f>
        <v>1.2978642441206998</v>
      </c>
      <c r="G52" s="7">
        <f>ABS('Data Compare'!I52-'Data Compare'!R52)/(('Data Compare'!I52+'Data Compare'!R52)/2)</f>
        <v>1.3016002149415884</v>
      </c>
      <c r="H52" s="7">
        <f>ABS('Data Compare'!J52-'Data Compare'!S52)/(('Data Compare'!J52+'Data Compare'!S52)/2)</f>
        <v>1.2955214476027754</v>
      </c>
      <c r="L52" s="5"/>
    </row>
    <row r="53" spans="1:12">
      <c r="A53" s="8">
        <f>ABS('Data Compare'!B53+'Data Compare'!L53)/(('Data Compare'!B53-'Data Compare'!L53)/2)</f>
        <v>4.710452122637529E-3</v>
      </c>
      <c r="B53" s="8">
        <f>ABS('Data Compare'!C53+'Data Compare'!M53)/(('Data Compare'!C53-'Data Compare'!M53)/2)</f>
        <v>3.2314843341594238E-3</v>
      </c>
      <c r="D53" s="8">
        <f>ABS('Data Compare'!F53-'Data Compare'!O53)/(('Data Compare'!F53+'Data Compare'!O53)/2)</f>
        <v>1.0497755222238326E-2</v>
      </c>
      <c r="E53" s="8">
        <f>ABS('Data Compare'!G53-'Data Compare'!P53)/(('Data Compare'!G53+'Data Compare'!P53)/2)</f>
        <v>0</v>
      </c>
      <c r="F53" s="8">
        <f>ABS('Data Compare'!H53-'Data Compare'!Q53)/(('Data Compare'!H53+'Data Compare'!Q53)/2)</f>
        <v>1.8525805440460514</v>
      </c>
      <c r="G53" s="7">
        <f>ABS('Data Compare'!I53-'Data Compare'!R53)/(('Data Compare'!I53+'Data Compare'!R53)/2)</f>
        <v>1.851660275839764</v>
      </c>
      <c r="H53" s="7">
        <f>ABS('Data Compare'!J53-'Data Compare'!S53)/(('Data Compare'!J53+'Data Compare'!S53)/2)</f>
        <v>1.8531525084266589</v>
      </c>
      <c r="L53" s="5"/>
    </row>
    <row r="54" spans="1:12">
      <c r="A54" s="8">
        <f>ABS('Data Compare'!B54+'Data Compare'!L54)/(('Data Compare'!B54-'Data Compare'!L54)/2)</f>
        <v>5.2387410755817135E-3</v>
      </c>
      <c r="B54" s="8">
        <f>ABS('Data Compare'!C54+'Data Compare'!M54)/(('Data Compare'!C54-'Data Compare'!M54)/2)</f>
        <v>3.8453130765954313E-3</v>
      </c>
      <c r="D54" s="8">
        <f>ABS('Data Compare'!F54-'Data Compare'!O54)/(('Data Compare'!F54+'Data Compare'!O54)/2)</f>
        <v>1.0206237676246449E-2</v>
      </c>
      <c r="E54" s="8">
        <f>ABS('Data Compare'!G54-'Data Compare'!P54)/(('Data Compare'!G54+'Data Compare'!P54)/2)</f>
        <v>0</v>
      </c>
      <c r="F54" s="8">
        <f>ABS('Data Compare'!H54-'Data Compare'!Q54)/(('Data Compare'!H54+'Data Compare'!Q54)/2)</f>
        <v>0.24272641818412222</v>
      </c>
      <c r="G54" s="7">
        <f>ABS('Data Compare'!I54-'Data Compare'!R54)/(('Data Compare'!I54+'Data Compare'!R54)/2)</f>
        <v>0.23514643267442747</v>
      </c>
      <c r="H54" s="7">
        <f>ABS('Data Compare'!J54-'Data Compare'!S54)/(('Data Compare'!J54+'Data Compare'!S54)/2)</f>
        <v>0.24520554944972831</v>
      </c>
      <c r="L54" s="5"/>
    </row>
    <row r="55" spans="1:12">
      <c r="A55" s="8">
        <f>ABS('Data Compare'!B55+'Data Compare'!L55)/(('Data Compare'!B55-'Data Compare'!L55)/2)</f>
        <v>5.0962660162582373E-3</v>
      </c>
      <c r="B55" s="8">
        <f>ABS('Data Compare'!C55+'Data Compare'!M55)/(('Data Compare'!C55-'Data Compare'!M55)/2)</f>
        <v>3.6923891101044485E-3</v>
      </c>
      <c r="D55" s="8">
        <f>ABS('Data Compare'!F55-'Data Compare'!O55)/(('Data Compare'!F55+'Data Compare'!O55)/2)</f>
        <v>1.0878112592579595E-2</v>
      </c>
      <c r="E55" s="8">
        <f>ABS('Data Compare'!G55-'Data Compare'!P55)/(('Data Compare'!G55+'Data Compare'!P55)/2)</f>
        <v>0</v>
      </c>
      <c r="F55" s="8">
        <f>ABS('Data Compare'!H55-'Data Compare'!Q55)/(('Data Compare'!H55+'Data Compare'!Q55)/2)</f>
        <v>1.4355468922611259</v>
      </c>
      <c r="G55" s="7">
        <f>ABS('Data Compare'!I55-'Data Compare'!R55)/(('Data Compare'!I55+'Data Compare'!R55)/2)</f>
        <v>1.4319576173491362</v>
      </c>
      <c r="H55" s="7">
        <f>ABS('Data Compare'!J55-'Data Compare'!S55)/(('Data Compare'!J55+'Data Compare'!S55)/2)</f>
        <v>1.4372387642532345</v>
      </c>
      <c r="L55" s="5"/>
    </row>
    <row r="56" spans="1:12">
      <c r="A56" s="8">
        <f>ABS('Data Compare'!B56+'Data Compare'!L56)/(('Data Compare'!B56-'Data Compare'!L56)/2)</f>
        <v>5.0893394472434983E-3</v>
      </c>
      <c r="B56" s="8">
        <f>ABS('Data Compare'!C56+'Data Compare'!M56)/(('Data Compare'!C56-'Data Compare'!M56)/2)</f>
        <v>3.684374122178881E-3</v>
      </c>
      <c r="D56" s="8">
        <f>ABS('Data Compare'!F56-'Data Compare'!O56)/(('Data Compare'!F56+'Data Compare'!O56)/2)</f>
        <v>1.0848138684835206E-2</v>
      </c>
      <c r="E56" s="8">
        <f>ABS('Data Compare'!G56-'Data Compare'!P56)/(('Data Compare'!G56+'Data Compare'!P56)/2)</f>
        <v>0</v>
      </c>
      <c r="F56" s="8">
        <f>ABS('Data Compare'!H56-'Data Compare'!Q56)/(('Data Compare'!H56+'Data Compare'!Q56)/2)</f>
        <v>1.8722395398788803</v>
      </c>
      <c r="G56" s="7">
        <f>ABS('Data Compare'!I56-'Data Compare'!R56)/(('Data Compare'!I56+'Data Compare'!R56)/2)</f>
        <v>1.8731476567003236</v>
      </c>
      <c r="H56" s="7">
        <f>ABS('Data Compare'!J56-'Data Compare'!S56)/(('Data Compare'!J56+'Data Compare'!S56)/2)</f>
        <v>1.8718083820691722</v>
      </c>
      <c r="L56" s="5"/>
    </row>
    <row r="57" spans="1:12">
      <c r="A57" s="8">
        <f>ABS('Data Compare'!B57+'Data Compare'!L57)/(('Data Compare'!B57-'Data Compare'!L57)/2)</f>
        <v>6.4527121057032892E-3</v>
      </c>
      <c r="B57" s="8">
        <f>ABS('Data Compare'!C57+'Data Compare'!M57)/(('Data Compare'!C57-'Data Compare'!M57)/2)</f>
        <v>5.2688519741915961E-3</v>
      </c>
      <c r="D57" s="8">
        <f>ABS('Data Compare'!F57-'Data Compare'!O57)/(('Data Compare'!F57+'Data Compare'!O57)/2)</f>
        <v>1.5232659063535233E-2</v>
      </c>
      <c r="E57" s="8">
        <f>ABS('Data Compare'!G57-'Data Compare'!P57)/(('Data Compare'!G57+'Data Compare'!P57)/2)</f>
        <v>0</v>
      </c>
      <c r="F57" s="8">
        <f>ABS('Data Compare'!H57-'Data Compare'!Q57)/(('Data Compare'!H57+'Data Compare'!Q57)/2)</f>
        <v>1.6119475141241635</v>
      </c>
      <c r="G57" s="7">
        <f>ABS('Data Compare'!I57-'Data Compare'!R57)/(('Data Compare'!I57+'Data Compare'!R57)/2)</f>
        <v>1.6156239961843277</v>
      </c>
      <c r="H57" s="7">
        <f>ABS('Data Compare'!J57-'Data Compare'!S57)/(('Data Compare'!J57+'Data Compare'!S57)/2)</f>
        <v>1.6102988009394799</v>
      </c>
      <c r="L57" s="5"/>
    </row>
    <row r="58" spans="1:12">
      <c r="A58" s="8">
        <f>ABS('Data Compare'!B58+'Data Compare'!L58)/(('Data Compare'!B58-'Data Compare'!L58)/2)</f>
        <v>5.0912776611832886E-3</v>
      </c>
      <c r="B58" s="8">
        <f>ABS('Data Compare'!C58+'Data Compare'!M58)/(('Data Compare'!C58-'Data Compare'!M58)/2)</f>
        <v>3.6927595577361185E-3</v>
      </c>
      <c r="D58" s="8">
        <f>ABS('Data Compare'!F58-'Data Compare'!O58)/(('Data Compare'!F58+'Data Compare'!O58)/2)</f>
        <v>1.1482089264786572E-2</v>
      </c>
      <c r="E58" s="8">
        <f>ABS('Data Compare'!G58-'Data Compare'!P58)/(('Data Compare'!G58+'Data Compare'!P58)/2)</f>
        <v>0</v>
      </c>
      <c r="F58" s="8">
        <f>ABS('Data Compare'!H58-'Data Compare'!Q58)/(('Data Compare'!H58+'Data Compare'!Q58)/2)</f>
        <v>1.6731149288209983</v>
      </c>
      <c r="G58" s="7">
        <f>ABS('Data Compare'!I58-'Data Compare'!R58)/(('Data Compare'!I58+'Data Compare'!R58)/2)</f>
        <v>1.6708914112815527</v>
      </c>
      <c r="H58" s="7">
        <f>ABS('Data Compare'!J58-'Data Compare'!S58)/(('Data Compare'!J58+'Data Compare'!S58)/2)</f>
        <v>1.6743427981383152</v>
      </c>
      <c r="L58" s="5"/>
    </row>
    <row r="59" spans="1:12">
      <c r="A59" s="8">
        <f>ABS('Data Compare'!B59+'Data Compare'!L59)/(('Data Compare'!B59-'Data Compare'!L59)/2)</f>
        <v>5.0846540826273547E-3</v>
      </c>
      <c r="B59" s="8">
        <f>ABS('Data Compare'!C59+'Data Compare'!M59)/(('Data Compare'!C59-'Data Compare'!M59)/2)</f>
        <v>3.6851256913060801E-3</v>
      </c>
      <c r="D59" s="8">
        <f>ABS('Data Compare'!F59-'Data Compare'!O59)/(('Data Compare'!F59+'Data Compare'!O59)/2)</f>
        <v>1.1415013461811516E-2</v>
      </c>
      <c r="E59" s="8">
        <f>ABS('Data Compare'!G59-'Data Compare'!P59)/(('Data Compare'!G59+'Data Compare'!P59)/2)</f>
        <v>0</v>
      </c>
      <c r="F59" s="8">
        <f>ABS('Data Compare'!H59-'Data Compare'!Q59)/(('Data Compare'!H59+'Data Compare'!Q59)/2)</f>
        <v>0.16884648246211598</v>
      </c>
      <c r="G59" s="7">
        <f>ABS('Data Compare'!I59-'Data Compare'!R59)/(('Data Compare'!I59+'Data Compare'!R59)/2)</f>
        <v>0.16152756470226537</v>
      </c>
      <c r="H59" s="7">
        <f>ABS('Data Compare'!J59-'Data Compare'!S59)/(('Data Compare'!J59+'Data Compare'!S59)/2)</f>
        <v>0.17286289531300103</v>
      </c>
      <c r="L59" s="5"/>
    </row>
    <row r="60" spans="1:12">
      <c r="A60" s="8">
        <f>ABS('Data Compare'!B60+'Data Compare'!L60)/(('Data Compare'!B60-'Data Compare'!L60)/2)</f>
        <v>5.4828626062854557E-3</v>
      </c>
      <c r="B60" s="8">
        <f>ABS('Data Compare'!C60+'Data Compare'!M60)/(('Data Compare'!C60-'Data Compare'!M60)/2)</f>
        <v>4.1479044772210847E-3</v>
      </c>
      <c r="D60" s="8">
        <f>ABS('Data Compare'!F60-'Data Compare'!O60)/(('Data Compare'!F60+'Data Compare'!O60)/2)</f>
        <v>9.6699433620011759E-3</v>
      </c>
      <c r="E60" s="8">
        <f>ABS('Data Compare'!G60-'Data Compare'!P60)/(('Data Compare'!G60+'Data Compare'!P60)/2)</f>
        <v>0</v>
      </c>
      <c r="F60" s="8">
        <f>ABS('Data Compare'!H60-'Data Compare'!Q60)/(('Data Compare'!H60+'Data Compare'!Q60)/2)</f>
        <v>1.9775351394614964</v>
      </c>
      <c r="G60" s="7">
        <f>ABS('Data Compare'!I60-'Data Compare'!R60)/(('Data Compare'!I60+'Data Compare'!R60)/2)</f>
        <v>1.9777196799844239</v>
      </c>
      <c r="H60" s="7">
        <f>ABS('Data Compare'!J60-'Data Compare'!S60)/(('Data Compare'!J60+'Data Compare'!S60)/2)</f>
        <v>1.9775044013516849</v>
      </c>
      <c r="L60" s="5"/>
    </row>
    <row r="61" spans="1:12">
      <c r="A61" s="8">
        <f>ABS('Data Compare'!B61+'Data Compare'!L61)/(('Data Compare'!B61-'Data Compare'!L61)/2)</f>
        <v>7.8668367771050855E-3</v>
      </c>
      <c r="B61" s="8">
        <f>ABS('Data Compare'!C61+'Data Compare'!M61)/(('Data Compare'!C61-'Data Compare'!M61)/2)</f>
        <v>6.926459265973915E-3</v>
      </c>
      <c r="D61" s="8">
        <f>ABS('Data Compare'!F61-'Data Compare'!O61)/(('Data Compare'!F61+'Data Compare'!O61)/2)</f>
        <v>1.5225642662933152E-2</v>
      </c>
      <c r="E61" s="8">
        <f>ABS('Data Compare'!G61-'Data Compare'!P61)/(('Data Compare'!G61+'Data Compare'!P61)/2)</f>
        <v>0</v>
      </c>
      <c r="F61" s="8">
        <f>ABS('Data Compare'!H61-'Data Compare'!Q61)/(('Data Compare'!H61+'Data Compare'!Q61)/2)</f>
        <v>0.40732850291895922</v>
      </c>
      <c r="G61" s="7">
        <f>ABS('Data Compare'!I61-'Data Compare'!R61)/(('Data Compare'!I61+'Data Compare'!R61)/2)</f>
        <v>0.42058698704189984</v>
      </c>
      <c r="H61" s="7">
        <f>ABS('Data Compare'!J61-'Data Compare'!S61)/(('Data Compare'!J61+'Data Compare'!S61)/2)</f>
        <v>0.40601133880966889</v>
      </c>
      <c r="L61" s="5"/>
    </row>
    <row r="62" spans="1:12">
      <c r="A62" s="8">
        <f>ABS('Data Compare'!B62+'Data Compare'!L62)/(('Data Compare'!B62-'Data Compare'!L62)/2)</f>
        <v>7.36529391986223E-3</v>
      </c>
      <c r="B62" s="8">
        <f>ABS('Data Compare'!C62+'Data Compare'!M62)/(('Data Compare'!C62-'Data Compare'!M62)/2)</f>
        <v>6.3599082625441904E-3</v>
      </c>
      <c r="D62" s="8">
        <f>ABS('Data Compare'!F62-'Data Compare'!O62)/(('Data Compare'!F62+'Data Compare'!O62)/2)</f>
        <v>1.3715084794629264E-2</v>
      </c>
      <c r="E62" s="8">
        <f>ABS('Data Compare'!G62-'Data Compare'!P62)/(('Data Compare'!G62+'Data Compare'!P62)/2)</f>
        <v>0</v>
      </c>
      <c r="F62" s="8">
        <f>ABS('Data Compare'!H62-'Data Compare'!Q62)/(('Data Compare'!H62+'Data Compare'!Q62)/2)</f>
        <v>1.4505896306058015</v>
      </c>
      <c r="G62" s="7">
        <f>ABS('Data Compare'!I62-'Data Compare'!R62)/(('Data Compare'!I62+'Data Compare'!R62)/2)</f>
        <v>1.444533626067225</v>
      </c>
      <c r="H62" s="7">
        <f>ABS('Data Compare'!J62-'Data Compare'!S62)/(('Data Compare'!J62+'Data Compare'!S62)/2)</f>
        <v>1.4510616384187969</v>
      </c>
      <c r="L62" s="5"/>
    </row>
    <row r="63" spans="1:12">
      <c r="A63" s="8">
        <f>ABS('Data Compare'!B63+'Data Compare'!L63)/(('Data Compare'!B63-'Data Compare'!L63)/2)</f>
        <v>7.3528788524694164E-3</v>
      </c>
      <c r="B63" s="8">
        <f>ABS('Data Compare'!C63+'Data Compare'!M63)/(('Data Compare'!C63-'Data Compare'!M63)/2)</f>
        <v>6.3456364616140473E-3</v>
      </c>
      <c r="D63" s="8">
        <f>ABS('Data Compare'!F63-'Data Compare'!O63)/(('Data Compare'!F63+'Data Compare'!O63)/2)</f>
        <v>1.3597609357514709E-2</v>
      </c>
      <c r="E63" s="8">
        <f>ABS('Data Compare'!G63-'Data Compare'!P63)/(('Data Compare'!G63+'Data Compare'!P63)/2)</f>
        <v>0</v>
      </c>
      <c r="F63" s="8">
        <f>ABS('Data Compare'!H63-'Data Compare'!Q63)/(('Data Compare'!H63+'Data Compare'!Q63)/2)</f>
        <v>1.2546576274528738</v>
      </c>
      <c r="G63" s="7">
        <f>ABS('Data Compare'!I63-'Data Compare'!R63)/(('Data Compare'!I63+'Data Compare'!R63)/2)</f>
        <v>1.2623231755769249</v>
      </c>
      <c r="H63" s="7">
        <f>ABS('Data Compare'!J63-'Data Compare'!S63)/(('Data Compare'!J63+'Data Compare'!S63)/2)</f>
        <v>1.2541071209132724</v>
      </c>
      <c r="L63" s="5"/>
    </row>
    <row r="64" spans="1:12">
      <c r="A64" s="8">
        <f>ABS('Data Compare'!B64+'Data Compare'!L64)/(('Data Compare'!B64-'Data Compare'!L64)/2)</f>
        <v>7.1815301782501778E-3</v>
      </c>
      <c r="B64" s="8">
        <f>ABS('Data Compare'!C64+'Data Compare'!M64)/(('Data Compare'!C64-'Data Compare'!M64)/2)</f>
        <v>6.15442567307264E-3</v>
      </c>
      <c r="D64" s="8">
        <f>ABS('Data Compare'!F64-'Data Compare'!O64)/(('Data Compare'!F64+'Data Compare'!O64)/2)</f>
        <v>1.6190830970576504E-2</v>
      </c>
      <c r="E64" s="8">
        <f>ABS('Data Compare'!G64-'Data Compare'!P64)/(('Data Compare'!G64+'Data Compare'!P64)/2)</f>
        <v>0</v>
      </c>
      <c r="F64" s="8">
        <f>ABS('Data Compare'!H64-'Data Compare'!Q64)/(('Data Compare'!H64+'Data Compare'!Q64)/2)</f>
        <v>1.6307536931302555</v>
      </c>
      <c r="G64" s="7">
        <f>ABS('Data Compare'!I64-'Data Compare'!R64)/(('Data Compare'!I64+'Data Compare'!R64)/2)</f>
        <v>1.6266077334463884</v>
      </c>
      <c r="H64" s="7">
        <f>ABS('Data Compare'!J64-'Data Compare'!S64)/(('Data Compare'!J64+'Data Compare'!S64)/2)</f>
        <v>1.6320530735847403</v>
      </c>
      <c r="L64" s="5"/>
    </row>
    <row r="65" spans="1:12">
      <c r="A65" s="8">
        <f>ABS('Data Compare'!B65+'Data Compare'!L65)/(('Data Compare'!B65-'Data Compare'!L65)/2)</f>
        <v>5.6159172373139235E-3</v>
      </c>
      <c r="B65" s="8">
        <f>ABS('Data Compare'!C65+'Data Compare'!M65)/(('Data Compare'!C65-'Data Compare'!M65)/2)</f>
        <v>4.3538436250984205E-3</v>
      </c>
      <c r="D65" s="8">
        <f>ABS('Data Compare'!F65-'Data Compare'!O65)/(('Data Compare'!F65+'Data Compare'!O65)/2)</f>
        <v>1.314179842491597E-2</v>
      </c>
      <c r="E65" s="8">
        <f>ABS('Data Compare'!G65-'Data Compare'!P65)/(('Data Compare'!G65+'Data Compare'!P65)/2)</f>
        <v>0</v>
      </c>
      <c r="F65" s="8">
        <f>ABS('Data Compare'!H65-'Data Compare'!Q65)/(('Data Compare'!H65+'Data Compare'!Q65)/2)</f>
        <v>0.48605198658037935</v>
      </c>
      <c r="G65" s="7">
        <f>ABS('Data Compare'!I65-'Data Compare'!R65)/(('Data Compare'!I65+'Data Compare'!R65)/2)</f>
        <v>0.47785071501955978</v>
      </c>
      <c r="H65" s="7">
        <f>ABS('Data Compare'!J65-'Data Compare'!S65)/(('Data Compare'!J65+'Data Compare'!S65)/2)</f>
        <v>0.490222885846537</v>
      </c>
      <c r="L65" s="5"/>
    </row>
    <row r="66" spans="1:12">
      <c r="A66" s="8">
        <f>ABS('Data Compare'!B66+'Data Compare'!L66)/(('Data Compare'!B66-'Data Compare'!L66)/2)</f>
        <v>5.6120518184506838E-3</v>
      </c>
      <c r="B66" s="8">
        <f>ABS('Data Compare'!C66+'Data Compare'!M66)/(('Data Compare'!C66-'Data Compare'!M66)/2)</f>
        <v>4.3494195300573099E-3</v>
      </c>
      <c r="D66" s="8">
        <f>ABS('Data Compare'!F66-'Data Compare'!O66)/(('Data Compare'!F66+'Data Compare'!O66)/2)</f>
        <v>1.3089077374378187E-2</v>
      </c>
      <c r="E66" s="8">
        <f>ABS('Data Compare'!G66-'Data Compare'!P66)/(('Data Compare'!G66+'Data Compare'!P66)/2)</f>
        <v>0</v>
      </c>
      <c r="F66" s="8">
        <f>ABS('Data Compare'!H66-'Data Compare'!Q66)/(('Data Compare'!H66+'Data Compare'!Q66)/2)</f>
        <v>1.4737104096373435</v>
      </c>
      <c r="G66" s="7">
        <f>ABS('Data Compare'!I66-'Data Compare'!R66)/(('Data Compare'!I66+'Data Compare'!R66)/2)</f>
        <v>1.4776730274770153</v>
      </c>
      <c r="H66" s="7">
        <f>ABS('Data Compare'!J66-'Data Compare'!S66)/(('Data Compare'!J66+'Data Compare'!S66)/2)</f>
        <v>1.4717001266973881</v>
      </c>
      <c r="L66" s="5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CD67C-F793-4CD0-BBA2-168098CA9D98}">
  <dimension ref="A1:W66"/>
  <sheetViews>
    <sheetView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W4" sqref="W4"/>
    </sheetView>
  </sheetViews>
  <sheetFormatPr defaultRowHeight="14.4"/>
  <cols>
    <col min="8" max="8" width="10.734375" bestFit="1" customWidth="1"/>
    <col min="9" max="9" width="12.5234375" bestFit="1" customWidth="1"/>
    <col min="10" max="10" width="9.5234375" bestFit="1" customWidth="1"/>
    <col min="15" max="15" width="10.5234375" customWidth="1"/>
    <col min="16" max="16" width="10.05078125" bestFit="1" customWidth="1"/>
    <col min="17" max="17" width="10.734375" bestFit="1" customWidth="1"/>
    <col min="18" max="18" width="7.68359375" bestFit="1" customWidth="1"/>
    <col min="19" max="19" width="9.5234375" bestFit="1" customWidth="1"/>
    <col min="21" max="21" width="9.26171875" bestFit="1" customWidth="1"/>
    <col min="23" max="23" width="12.05078125" bestFit="1" customWidth="1"/>
  </cols>
  <sheetData>
    <row r="1" spans="1:23">
      <c r="B1" s="12" t="s">
        <v>14</v>
      </c>
      <c r="C1" s="12"/>
      <c r="D1" s="12"/>
      <c r="E1" s="12"/>
      <c r="F1" s="12"/>
      <c r="G1" s="12"/>
      <c r="H1" s="12"/>
      <c r="I1" s="12"/>
      <c r="J1" s="12"/>
      <c r="L1" s="12" t="s">
        <v>15</v>
      </c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3">
      <c r="A2" s="1"/>
      <c r="B2" s="1" t="s">
        <v>4</v>
      </c>
      <c r="C2" s="1" t="s">
        <v>3</v>
      </c>
      <c r="D2" s="1" t="s">
        <v>5</v>
      </c>
      <c r="E2" s="1" t="s">
        <v>0</v>
      </c>
      <c r="F2" s="1" t="s">
        <v>11</v>
      </c>
      <c r="G2" s="1" t="s">
        <v>1</v>
      </c>
      <c r="H2" s="1" t="s">
        <v>13</v>
      </c>
      <c r="I2" s="1" t="s">
        <v>2</v>
      </c>
      <c r="J2" s="1" t="s">
        <v>10</v>
      </c>
      <c r="L2" s="1" t="s">
        <v>4</v>
      </c>
      <c r="M2" s="1" t="s">
        <v>3</v>
      </c>
      <c r="N2" s="1" t="s">
        <v>5</v>
      </c>
      <c r="O2" s="1" t="s">
        <v>11</v>
      </c>
      <c r="P2" s="1" t="s">
        <v>1</v>
      </c>
      <c r="Q2" s="1" t="s">
        <v>13</v>
      </c>
      <c r="R2" s="1" t="s">
        <v>2</v>
      </c>
      <c r="S2" s="1" t="s">
        <v>10</v>
      </c>
      <c r="T2" s="1" t="s">
        <v>25</v>
      </c>
      <c r="U2" s="1" t="s">
        <v>27</v>
      </c>
      <c r="V2" s="1" t="s">
        <v>28</v>
      </c>
      <c r="W2" s="1" t="s">
        <v>29</v>
      </c>
    </row>
    <row r="3" spans="1:23">
      <c r="A3" s="1">
        <v>1025</v>
      </c>
      <c r="B3" s="1">
        <v>0.29379899999999998</v>
      </c>
      <c r="C3" s="1">
        <v>0.11969100000000001</v>
      </c>
      <c r="D3" s="1"/>
      <c r="E3" s="2">
        <v>1.48E-8</v>
      </c>
      <c r="F3" s="2">
        <f>E3*10000000/'Laura Raw Data Neg'!$J$2</f>
        <v>1.4141981694606551E+19</v>
      </c>
      <c r="G3" s="2">
        <v>11895843.1040603</v>
      </c>
      <c r="H3" s="2">
        <v>3.6237420217859701E-5</v>
      </c>
      <c r="I3" s="2">
        <v>7.0109339999999995E-10</v>
      </c>
      <c r="J3" s="2">
        <f>E3*10000000/G3*I3</f>
        <v>8.7225278857775044E-18</v>
      </c>
      <c r="L3" s="6">
        <f>'Laura Raw Data Neg'!A2*27.21138386</f>
        <v>-0.28476928217136932</v>
      </c>
      <c r="M3" s="6">
        <f>'Laura Raw Data Neg'!B2*27.21138386</f>
        <v>-0.11306667580065848</v>
      </c>
      <c r="N3" s="6">
        <f>'Laura Raw Data Neg'!C2*27.21138386</f>
        <v>1.112738387763861</v>
      </c>
      <c r="O3" s="3">
        <f>'Laura Raw Data Neg'!E2/'Data Compare'!R3</f>
        <v>1.528518435026117E+19</v>
      </c>
      <c r="P3" s="4">
        <v>11895843.1040603</v>
      </c>
      <c r="Q3" s="2">
        <v>4.5282076273084101E-2</v>
      </c>
      <c r="R3" s="3">
        <v>7.8179758081766397E-7</v>
      </c>
      <c r="S3" s="3">
        <f>'Laura Raw Data Neg'!E2*'Laura Raw Data Neg'!$J$2/'Data Compare'!P3</f>
        <v>1.0512868214185575E-14</v>
      </c>
      <c r="T3" s="3">
        <f>'Laura Raw Data Pos'!E2*'Laura Raw Data Pos'!$I$2/'Data Compare'!$P3</f>
        <v>2.4270211142692474E-17</v>
      </c>
      <c r="U3" s="3">
        <f>'Laura Raw Data Pos'!F2*'Laura Raw Data Pos'!$I$2/'Data Compare'!$P3</f>
        <v>6.1049417080791902E-21</v>
      </c>
      <c r="V3" s="3">
        <f t="shared" ref="V3:V32" si="0">U3/T3</f>
        <v>2.5154052728203517E-4</v>
      </c>
      <c r="W3" s="3">
        <f>SUMPRODUCT(V3:V66, T3:T66) / SUM(T3:T66)</f>
        <v>3.7092781264699746E-3</v>
      </c>
    </row>
    <row r="4" spans="1:23">
      <c r="A4" s="1">
        <v>1026</v>
      </c>
      <c r="B4" s="1">
        <v>0.29380200000000001</v>
      </c>
      <c r="C4" s="1">
        <v>0.11969399999999999</v>
      </c>
      <c r="D4" s="1"/>
      <c r="E4" s="2">
        <v>1.48E-8</v>
      </c>
      <c r="F4" s="2">
        <f>E4*10000000/'Laura Raw Data Neg'!$J$2</f>
        <v>1.4141981694606551E+19</v>
      </c>
      <c r="G4" s="2">
        <v>11895843.1040603</v>
      </c>
      <c r="H4" s="2">
        <v>0.10554767674460699</v>
      </c>
      <c r="I4" s="2">
        <v>2.042157E-6</v>
      </c>
      <c r="J4" s="2">
        <f t="shared" ref="J4:J66" si="1">E4*10000000/G4*I4</f>
        <v>2.5407130319064097E-14</v>
      </c>
      <c r="L4" s="6">
        <f>'Laura Raw Data Neg'!A3*27.21138386</f>
        <v>-0.28734087756180987</v>
      </c>
      <c r="M4" s="6">
        <f>'Laura Raw Data Neg'!B3*27.21138386</f>
        <v>-0.11563827119109875</v>
      </c>
      <c r="N4" s="6">
        <f>'Laura Raw Data Neg'!C3*27.21138386</f>
        <v>1.1153099831543016</v>
      </c>
      <c r="O4" s="3">
        <f>'Laura Raw Data Neg'!E3/'Data Compare'!R4</f>
        <v>1.4884439056064954E+19</v>
      </c>
      <c r="P4" s="4">
        <v>11895843.1040603</v>
      </c>
      <c r="Q4" s="2">
        <v>5.9581631837012101E-2</v>
      </c>
      <c r="R4" s="3">
        <v>1.0760050673322E-6</v>
      </c>
      <c r="S4" s="3">
        <f>'Laura Raw Data Neg'!E3*'Laura Raw Data Neg'!$J$2/'Data Compare'!P4</f>
        <v>1.408974086878643E-14</v>
      </c>
      <c r="T4" s="3">
        <f>'Laura Raw Data Pos'!E3*'Laura Raw Data Pos'!$I$2/'Data Compare'!$P4</f>
        <v>1.1657289281144606E-17</v>
      </c>
      <c r="U4" s="3">
        <f>'Laura Raw Data Pos'!F3*'Laura Raw Data Pos'!$I$2/'Data Compare'!$P4</f>
        <v>3.5235402873147855E-21</v>
      </c>
      <c r="V4" s="3">
        <f t="shared" si="0"/>
        <v>3.0226068877041852E-4</v>
      </c>
      <c r="W4" s="3"/>
    </row>
    <row r="5" spans="1:23">
      <c r="A5" s="1">
        <v>1027</v>
      </c>
      <c r="B5" s="1">
        <v>0.29551699999999997</v>
      </c>
      <c r="C5" s="1">
        <v>0.121409</v>
      </c>
      <c r="D5" s="1"/>
      <c r="E5" s="2">
        <v>1.46E-8</v>
      </c>
      <c r="F5" s="2">
        <f>E5*10000000/'Laura Raw Data Neg'!$J$2</f>
        <v>1.3950873833868624E+19</v>
      </c>
      <c r="G5" s="2">
        <v>11895843.1040603</v>
      </c>
      <c r="H5" s="2">
        <v>8.5150328990304096E-3</v>
      </c>
      <c r="I5" s="2">
        <v>1.695055E-7</v>
      </c>
      <c r="J5" s="2">
        <f t="shared" si="1"/>
        <v>2.0803740250704094E-15</v>
      </c>
      <c r="L5" s="6">
        <f>'Laura Raw Data Neg'!A4*27.21138386</f>
        <v>-0.28734509968922362</v>
      </c>
      <c r="M5" s="6">
        <f>'Laura Raw Data Neg'!B4*27.21138386</f>
        <v>-0.11564249331851224</v>
      </c>
      <c r="N5" s="6">
        <f>'Laura Raw Data Neg'!C4*27.21138386</f>
        <v>1.1153142052817153</v>
      </c>
      <c r="O5" s="3">
        <f>'Laura Raw Data Neg'!E4/'Data Compare'!R5</f>
        <v>1.4883783338226706E+19</v>
      </c>
      <c r="P5" s="4">
        <v>11895843.1040603</v>
      </c>
      <c r="Q5" s="2">
        <v>0.13736543868432799</v>
      </c>
      <c r="R5" s="3">
        <v>2.48091059228786E-6</v>
      </c>
      <c r="S5" s="3">
        <f>'Laura Raw Data Neg'!E4*'Laura Raw Data Neg'!$J$2/'Data Compare'!P5</f>
        <v>3.2484835344598726E-14</v>
      </c>
      <c r="T5" s="3">
        <f>'Laura Raw Data Pos'!E4*'Laura Raw Data Pos'!$I$2/'Data Compare'!$P5</f>
        <v>4.1179854873491707E-17</v>
      </c>
      <c r="U5" s="3">
        <f>'Laura Raw Data Pos'!F4*'Laura Raw Data Pos'!$I$2/'Data Compare'!$P5</f>
        <v>1.921272642322668E-21</v>
      </c>
      <c r="V5" s="3">
        <f t="shared" si="0"/>
        <v>4.6655643839080879E-5</v>
      </c>
    </row>
    <row r="6" spans="1:23">
      <c r="A6" s="1">
        <v>1028</v>
      </c>
      <c r="B6" s="1">
        <v>0.30002800000000002</v>
      </c>
      <c r="C6" s="1">
        <v>0.12592</v>
      </c>
      <c r="D6" s="1"/>
      <c r="E6" s="2">
        <v>1.39E-8</v>
      </c>
      <c r="F6" s="2">
        <f>E6*10000000/'Laura Raw Data Neg'!$J$2</f>
        <v>1.3281996321285884E+19</v>
      </c>
      <c r="G6" s="2">
        <v>12028019.1385301</v>
      </c>
      <c r="H6" s="2">
        <v>1.13354200256818E-3</v>
      </c>
      <c r="I6" s="2">
        <v>2.4272959999999999E-8</v>
      </c>
      <c r="J6" s="2">
        <f t="shared" si="1"/>
        <v>2.8050682337144313E-16</v>
      </c>
      <c r="L6" s="6">
        <f>'Laura Raw Data Neg'!A5*27.21138386</f>
        <v>-0.29354138251080508</v>
      </c>
      <c r="M6" s="6">
        <f>'Laura Raw Data Neg'!B5*27.21138386</f>
        <v>-0.12183877614009393</v>
      </c>
      <c r="N6" s="6">
        <f>'Laura Raw Data Neg'!C5*27.21138386</f>
        <v>1.1215104881032967</v>
      </c>
      <c r="O6" s="3">
        <f>'Laura Raw Data Neg'!E5/'Data Compare'!R6</f>
        <v>1.3930642512821041E+19</v>
      </c>
      <c r="P6" s="4">
        <v>12028019.1385301</v>
      </c>
      <c r="Q6" s="2">
        <v>0.208020935778813</v>
      </c>
      <c r="R6" s="3">
        <v>4.1703916650224096E-6</v>
      </c>
      <c r="S6" s="3">
        <f>'Laura Raw Data Neg'!E5*'Laura Raw Data Neg'!$J$2/'Data Compare'!P6</f>
        <v>5.0548156991447385E-14</v>
      </c>
      <c r="T6" s="3">
        <f>'Laura Raw Data Pos'!E5*'Laura Raw Data Pos'!$I$2/'Data Compare'!$P6</f>
        <v>1.3203336153337337E-17</v>
      </c>
      <c r="U6" s="3">
        <f>'Laura Raw Data Pos'!F5*'Laura Raw Data Pos'!$I$2/'Data Compare'!$P6</f>
        <v>2.9202337260454646E-21</v>
      </c>
      <c r="V6" s="3">
        <f t="shared" si="0"/>
        <v>2.211739284777153E-4</v>
      </c>
    </row>
    <row r="7" spans="1:23">
      <c r="A7" s="1">
        <v>1029</v>
      </c>
      <c r="B7" s="1">
        <v>0.30002899999999999</v>
      </c>
      <c r="C7" s="1">
        <v>0.12592100000000001</v>
      </c>
      <c r="D7" s="1"/>
      <c r="E7" s="2">
        <v>1.39E-8</v>
      </c>
      <c r="F7" s="2">
        <f>E7*10000000/'Laura Raw Data Neg'!$J$2</f>
        <v>1.3281996321285884E+19</v>
      </c>
      <c r="G7" s="2">
        <v>12028019.1385301</v>
      </c>
      <c r="H7" s="2">
        <v>0.105525727117743</v>
      </c>
      <c r="I7" s="2">
        <v>2.2596980000000001E-6</v>
      </c>
      <c r="J7" s="2">
        <f t="shared" si="1"/>
        <v>2.611386117551396E-14</v>
      </c>
      <c r="L7" s="6">
        <f>'Laura Raw Data Neg'!A6*27.21138386</f>
        <v>-0.29354370344624203</v>
      </c>
      <c r="M7" s="6">
        <f>'Laura Raw Data Neg'!B6*27.21138386</f>
        <v>-0.12184109707553145</v>
      </c>
      <c r="N7" s="6">
        <f>'Laura Raw Data Neg'!C6*27.21138386</f>
        <v>1.1215128090387336</v>
      </c>
      <c r="O7" s="3">
        <f>'Laura Raw Data Neg'!E6/'Data Compare'!R7</f>
        <v>1.3930289251568869E+19</v>
      </c>
      <c r="P7" s="4">
        <v>12028019.1385301</v>
      </c>
      <c r="Q7" s="2">
        <v>0.14737807938828501</v>
      </c>
      <c r="R7" s="3">
        <v>2.9547397623961398E-6</v>
      </c>
      <c r="S7" s="3">
        <f>'Laura Raw Data Neg'!E6*'Laura Raw Data Neg'!$J$2/'Data Compare'!P7</f>
        <v>3.5812670344423323E-14</v>
      </c>
      <c r="T7" s="3">
        <f>'Laura Raw Data Pos'!E6*'Laura Raw Data Pos'!$I$2/'Data Compare'!$P7</f>
        <v>3.6018346722995843E-18</v>
      </c>
      <c r="U7" s="3">
        <f>'Laura Raw Data Pos'!F6*'Laura Raw Data Pos'!$I$2/'Data Compare'!$P7</f>
        <v>1.4791179737441412E-19</v>
      </c>
      <c r="V7" s="3">
        <f t="shared" si="0"/>
        <v>4.1065682029203222E-2</v>
      </c>
    </row>
    <row r="8" spans="1:23">
      <c r="A8" s="1">
        <v>1030</v>
      </c>
      <c r="B8" s="1">
        <v>0.360564</v>
      </c>
      <c r="C8" s="1">
        <v>0.18645600000000001</v>
      </c>
      <c r="D8" s="1"/>
      <c r="E8" s="2">
        <v>6.1399999999999999E-9</v>
      </c>
      <c r="F8" s="2">
        <f>E8*10000000/'Laura Raw Data Neg'!$J$2</f>
        <v>5.8670113246543391E+18</v>
      </c>
      <c r="G8" s="2">
        <v>12028019.1385301</v>
      </c>
      <c r="H8" s="2">
        <v>4.0606165764732298E-2</v>
      </c>
      <c r="I8" s="2">
        <v>1.90652E-6</v>
      </c>
      <c r="J8" s="2">
        <f t="shared" si="1"/>
        <v>9.7323031042587368E-15</v>
      </c>
      <c r="L8" s="6">
        <f>'Laura Raw Data Neg'!A7*27.21138386</f>
        <v>-0.29725163130678323</v>
      </c>
      <c r="M8" s="6">
        <f>'Laura Raw Data Neg'!B7*27.21138386</f>
        <v>-0.12554902493607212</v>
      </c>
      <c r="N8" s="6">
        <f>'Laura Raw Data Neg'!C7*27.21138386</f>
        <v>1.1252207368992748</v>
      </c>
      <c r="O8" s="3">
        <f>'Laura Raw Data Neg'!E7/'Data Compare'!R8</f>
        <v>1.3369975365038004E+19</v>
      </c>
      <c r="P8" s="4">
        <v>12028019.1385301</v>
      </c>
      <c r="Q8" s="2">
        <v>1.76630694350818E-2</v>
      </c>
      <c r="R8" s="3">
        <v>3.7600325704921901E-7</v>
      </c>
      <c r="S8" s="3">
        <f>'Laura Raw Data Neg'!E7*'Laura Raw Data Neg'!$J$2/'Data Compare'!P8</f>
        <v>4.3740077495535898E-15</v>
      </c>
      <c r="T8" s="3">
        <f>'Laura Raw Data Pos'!E7*'Laura Raw Data Pos'!$I$2/'Data Compare'!$P8</f>
        <v>6.1806340155076181E-17</v>
      </c>
      <c r="U8" s="3">
        <f>'Laura Raw Data Pos'!F7*'Laura Raw Data Pos'!$I$2/'Data Compare'!$P8</f>
        <v>1.1107658588786844E-19</v>
      </c>
      <c r="V8" s="3">
        <f t="shared" si="0"/>
        <v>1.7971713841843727E-3</v>
      </c>
    </row>
    <row r="9" spans="1:23">
      <c r="A9" s="1">
        <v>1031</v>
      </c>
      <c r="B9" s="1">
        <v>0.40532200000000002</v>
      </c>
      <c r="C9" s="1">
        <v>0.231214</v>
      </c>
      <c r="D9" s="1"/>
      <c r="E9" s="2">
        <v>2.8699999999999998E-9</v>
      </c>
      <c r="F9" s="2">
        <f>E9*10000000/'Laura Raw Data Neg'!$J$2</f>
        <v>2.7423978015892434E+18</v>
      </c>
      <c r="G9" s="2">
        <v>23342287.690591801</v>
      </c>
      <c r="H9" s="2">
        <v>7.9616994158460902E-7</v>
      </c>
      <c r="I9" s="2">
        <v>5.7481900000000003E-11</v>
      </c>
      <c r="J9" s="2">
        <f t="shared" si="1"/>
        <v>7.0675614655581951E-20</v>
      </c>
      <c r="L9" s="6">
        <f>'Laura Raw Data Neg'!A8*27.21138386</f>
        <v>-0.39280354130888911</v>
      </c>
      <c r="M9" s="6">
        <f>'Laura Raw Data Neg'!B8*27.21138386</f>
        <v>-0.22110093493817773</v>
      </c>
      <c r="N9" s="6">
        <f>'Laura Raw Data Neg'!C8*27.21138386</f>
        <v>1.2207726469013807</v>
      </c>
      <c r="O9" s="3">
        <f>'Laura Raw Data Neg'!E8/'Data Compare'!R9</f>
        <v>3.2844241318342948E+18</v>
      </c>
      <c r="P9" s="4">
        <v>23342287.690591801</v>
      </c>
      <c r="Q9" s="2">
        <v>6.5952790764589498E-8</v>
      </c>
      <c r="R9" s="3">
        <v>4.3542471648070701E-12</v>
      </c>
      <c r="S9" s="3">
        <f>'Laura Raw Data Neg'!E8*'Laura Raw Data Neg'!$J$2/'Data Compare'!P9</f>
        <v>6.411805495152358E-21</v>
      </c>
      <c r="T9" s="3">
        <f>'Laura Raw Data Pos'!E8*'Laura Raw Data Pos'!$I$2/'Data Compare'!$P9</f>
        <v>6.2810572468746735E-23</v>
      </c>
      <c r="U9" s="3">
        <f>'Laura Raw Data Pos'!F8*'Laura Raw Data Pos'!$I$2/'Data Compare'!$P9</f>
        <v>4.4190558967624266E-20</v>
      </c>
      <c r="V9" s="3">
        <f t="shared" si="0"/>
        <v>703.55287701943155</v>
      </c>
    </row>
    <row r="10" spans="1:23">
      <c r="A10" s="1">
        <v>1032</v>
      </c>
      <c r="B10" s="1">
        <v>0.40775800000000001</v>
      </c>
      <c r="C10" s="1">
        <v>0.23365</v>
      </c>
      <c r="D10" s="1"/>
      <c r="E10" s="2">
        <v>2.7400000000000001E-9</v>
      </c>
      <c r="F10" s="2">
        <f>E10*10000000/'Laura Raw Data Neg'!$J$2</f>
        <v>2.6181776921095916E+18</v>
      </c>
      <c r="G10" s="2">
        <v>23342287.690591801</v>
      </c>
      <c r="H10" s="2">
        <v>4.2805963099295901E-7</v>
      </c>
      <c r="I10" s="2">
        <v>3.1559709999999999E-11</v>
      </c>
      <c r="J10" s="2">
        <f t="shared" si="1"/>
        <v>3.7045899933301532E-20</v>
      </c>
      <c r="L10" s="6">
        <f>'Laura Raw Data Neg'!A9*27.21138386</f>
        <v>-0.40058675692565687</v>
      </c>
      <c r="M10" s="6">
        <f>'Laura Raw Data Neg'!B9*27.21138386</f>
        <v>-0.22888415055494604</v>
      </c>
      <c r="N10" s="6">
        <f>'Laura Raw Data Neg'!C9*27.21138386</f>
        <v>1.2285558625181485</v>
      </c>
      <c r="O10" s="3">
        <f>'Laura Raw Data Neg'!E9/'Data Compare'!R10</f>
        <v>2.8519784818515226E+18</v>
      </c>
      <c r="P10" s="4">
        <v>23342287.690591801</v>
      </c>
      <c r="Q10" s="2">
        <v>2.9381037490973201E-9</v>
      </c>
      <c r="R10" s="3">
        <v>2.0787262981751501E-13</v>
      </c>
      <c r="S10" s="3">
        <f>'Laura Raw Data Neg'!E9*'Laura Raw Data Neg'!$J$2/'Data Compare'!P10</f>
        <v>2.6579792247502595E-22</v>
      </c>
      <c r="T10" s="3">
        <f>'Laura Raw Data Pos'!E9*'Laura Raw Data Pos'!$I$2/'Data Compare'!$P10</f>
        <v>1.0681729704971506E-22</v>
      </c>
      <c r="U10" s="3">
        <f>'Laura Raw Data Pos'!F9*'Laura Raw Data Pos'!$I$2/'Data Compare'!$P10</f>
        <v>4.7690104075583482E-20</v>
      </c>
      <c r="V10" s="3">
        <f t="shared" si="0"/>
        <v>446.46424682874618</v>
      </c>
    </row>
    <row r="11" spans="1:23">
      <c r="A11" s="1">
        <v>1033</v>
      </c>
      <c r="B11" s="1">
        <v>0.40776499999999999</v>
      </c>
      <c r="C11" s="1">
        <v>0.233657</v>
      </c>
      <c r="D11" s="1"/>
      <c r="E11" s="2">
        <v>2.7400000000000001E-9</v>
      </c>
      <c r="F11" s="2">
        <f>E11*10000000/'Laura Raw Data Neg'!$J$2</f>
        <v>2.6181776921095916E+18</v>
      </c>
      <c r="G11" s="2">
        <v>23342287.690591801</v>
      </c>
      <c r="H11" s="2">
        <v>1.7307591497112199E-2</v>
      </c>
      <c r="I11" s="2">
        <v>1.276119E-6</v>
      </c>
      <c r="J11" s="2">
        <f t="shared" si="1"/>
        <v>1.4979534595528547E-15</v>
      </c>
      <c r="L11" s="6">
        <f>'Laura Raw Data Neg'!A10*27.21138386</f>
        <v>-0.40059657095493478</v>
      </c>
      <c r="M11" s="6">
        <f>'Laura Raw Data Neg'!B10*27.21138386</f>
        <v>-0.22889396458422398</v>
      </c>
      <c r="N11" s="6">
        <f>'Laura Raw Data Neg'!C10*27.21138386</f>
        <v>1.2285656765474264</v>
      </c>
      <c r="O11" s="3">
        <f>'Laura Raw Data Neg'!E10/'Data Compare'!R11</f>
        <v>2.8514642462266675E+18</v>
      </c>
      <c r="P11" s="4">
        <v>23342287.690591801</v>
      </c>
      <c r="Q11" s="2">
        <v>1.27063641814568E-2</v>
      </c>
      <c r="R11" s="3">
        <v>8.9906009948043803E-7</v>
      </c>
      <c r="S11" s="3">
        <f>'Laura Raw Data Neg'!E10*'Laura Raw Data Neg'!$J$2/'Data Compare'!P11</f>
        <v>1.1493827679150379E-15</v>
      </c>
      <c r="T11" s="3">
        <f>'Laura Raw Data Pos'!E10*'Laura Raw Data Pos'!$I$2/'Data Compare'!$P11</f>
        <v>2.8854044329280545E-17</v>
      </c>
      <c r="U11" s="3">
        <f>'Laura Raw Data Pos'!F10*'Laura Raw Data Pos'!$I$2/'Data Compare'!$P11</f>
        <v>1.0957632053211248E-21</v>
      </c>
      <c r="V11" s="3">
        <f t="shared" si="0"/>
        <v>3.7976069933779257E-5</v>
      </c>
    </row>
    <row r="12" spans="1:23">
      <c r="A12" s="1">
        <v>1034</v>
      </c>
      <c r="B12" s="1">
        <v>0.40937000000000001</v>
      </c>
      <c r="C12" s="1">
        <v>0.235262</v>
      </c>
      <c r="D12" s="1"/>
      <c r="E12" s="2">
        <v>2.6599999999999999E-9</v>
      </c>
      <c r="F12" s="2">
        <f>E12*10000000/'Laura Raw Data Neg'!$J$2</f>
        <v>2.5417345478144205E+18</v>
      </c>
      <c r="G12" s="2">
        <v>23448028.518222202</v>
      </c>
      <c r="H12" s="2">
        <v>1.4078051481789601E-2</v>
      </c>
      <c r="I12" s="2">
        <v>1.0523089999999999E-6</v>
      </c>
      <c r="J12" s="2">
        <f t="shared" si="1"/>
        <v>1.1937643021137994E-15</v>
      </c>
      <c r="L12" s="6">
        <f>'Laura Raw Data Neg'!A11*27.21138386</f>
        <v>-0.40306148893878502</v>
      </c>
      <c r="M12" s="6">
        <f>'Laura Raw Data Neg'!B11*27.21138386</f>
        <v>-0.23135888256807416</v>
      </c>
      <c r="N12" s="6">
        <f>'Laura Raw Data Neg'!C11*27.21138386</f>
        <v>1.2310305945312765</v>
      </c>
      <c r="O12" s="3">
        <f>'Laura Raw Data Neg'!E11/'Data Compare'!R12</f>
        <v>2.724703729226198E+18</v>
      </c>
      <c r="P12" s="4">
        <v>23448028.518222202</v>
      </c>
      <c r="Q12" s="2">
        <v>2.8966291986762399E-3</v>
      </c>
      <c r="R12" s="3">
        <v>2.09393888842597E-7</v>
      </c>
      <c r="S12" s="3">
        <f>'Laura Raw Data Neg'!E11*'Laura Raw Data Neg'!$J$2/'Data Compare'!P12</f>
        <v>2.5464104026515981E-16</v>
      </c>
      <c r="T12" s="3">
        <f>'Laura Raw Data Pos'!E11*'Laura Raw Data Pos'!$I$2/'Data Compare'!$P12</f>
        <v>1.0658193829983775E-18</v>
      </c>
      <c r="U12" s="3">
        <f>'Laura Raw Data Pos'!F11*'Laura Raw Data Pos'!$I$2/'Data Compare'!$P12</f>
        <v>9.2428614085155025E-21</v>
      </c>
      <c r="V12" s="3">
        <f t="shared" si="0"/>
        <v>8.672071043138059E-3</v>
      </c>
    </row>
    <row r="13" spans="1:23">
      <c r="A13" s="1">
        <v>1035</v>
      </c>
      <c r="B13" s="1">
        <v>0.40937699999999999</v>
      </c>
      <c r="C13" s="1">
        <v>0.23526900000000001</v>
      </c>
      <c r="D13" s="1"/>
      <c r="E13" s="2">
        <v>2.6599999999999999E-9</v>
      </c>
      <c r="F13" s="2">
        <f>E13*10000000/'Laura Raw Data Neg'!$J$2</f>
        <v>2.5417345478144205E+18</v>
      </c>
      <c r="G13" s="2">
        <v>23448028.518222202</v>
      </c>
      <c r="H13" s="2">
        <v>1.18215927874396E-6</v>
      </c>
      <c r="I13" s="2">
        <v>8.8369530000000001E-11</v>
      </c>
      <c r="J13" s="2">
        <f t="shared" si="1"/>
        <v>1.0024849194350185E-19</v>
      </c>
      <c r="L13" s="6">
        <f>'Laura Raw Data Neg'!A12*27.21138386</f>
        <v>-0.40307250612782769</v>
      </c>
      <c r="M13" s="6">
        <f>'Laura Raw Data Neg'!B12*27.21138386</f>
        <v>-0.23136989975711655</v>
      </c>
      <c r="N13" s="6">
        <f>'Laura Raw Data Neg'!C12*27.21138386</f>
        <v>1.2310416117203193</v>
      </c>
      <c r="O13" s="3">
        <f>'Laura Raw Data Neg'!E12/'Data Compare'!R13</f>
        <v>2.7241477891158584E+18</v>
      </c>
      <c r="P13" s="4">
        <v>23448028.518222202</v>
      </c>
      <c r="Q13" s="2">
        <v>5.4118433634806297E-3</v>
      </c>
      <c r="R13" s="3">
        <v>3.91252997179207E-7</v>
      </c>
      <c r="S13" s="3">
        <f>'Laura Raw Data Neg'!E12*'Laura Raw Data Neg'!$J$2/'Data Compare'!P13</f>
        <v>4.757003308559948E-16</v>
      </c>
      <c r="T13" s="3">
        <f>'Laura Raw Data Pos'!E12*'Laura Raw Data Pos'!$I$2/'Data Compare'!$P13</f>
        <v>2.7265627543017787E-19</v>
      </c>
      <c r="U13" s="3">
        <f>'Laura Raw Data Pos'!F12*'Laura Raw Data Pos'!$I$2/'Data Compare'!$P13</f>
        <v>6.4126588717715257E-21</v>
      </c>
      <c r="V13" s="3">
        <f t="shared" si="0"/>
        <v>2.3519205129807059E-2</v>
      </c>
    </row>
    <row r="14" spans="1:23">
      <c r="A14" s="1">
        <v>1036</v>
      </c>
      <c r="B14" s="1">
        <v>0.45197199999999998</v>
      </c>
      <c r="C14" s="1">
        <v>0.277864</v>
      </c>
      <c r="D14" s="1"/>
      <c r="E14" s="2">
        <v>1.14E-9</v>
      </c>
      <c r="F14" s="2">
        <f>E14*10000000/'Laura Raw Data Neg'!$J$2</f>
        <v>1.0893148062061804E+18</v>
      </c>
      <c r="G14" s="2">
        <v>23448028.518222202</v>
      </c>
      <c r="H14" s="2">
        <v>1.9164285019306301E-4</v>
      </c>
      <c r="I14" s="2">
        <v>1.9982720000000001E-8</v>
      </c>
      <c r="J14" s="2">
        <f t="shared" si="1"/>
        <v>9.7152307633440126E-18</v>
      </c>
      <c r="L14" s="6">
        <f>'Laura Raw Data Neg'!A13*27.21138386</f>
        <v>-0.40413723300224452</v>
      </c>
      <c r="M14" s="6">
        <f>'Laura Raw Data Neg'!B13*27.21138386</f>
        <v>-0.23243462663153314</v>
      </c>
      <c r="N14" s="6">
        <f>'Laura Raw Data Neg'!C13*27.21138386</f>
        <v>1.2321063385947362</v>
      </c>
      <c r="O14" s="3">
        <f>'Laura Raw Data Neg'!E13/'Data Compare'!R14</f>
        <v>2.6708614707606205E+18</v>
      </c>
      <c r="P14" s="4">
        <v>23448028.518222202</v>
      </c>
      <c r="Q14" s="2">
        <v>7.1225354695024403E-4</v>
      </c>
      <c r="R14" s="3">
        <v>5.1967881989705798E-8</v>
      </c>
      <c r="S14" s="3">
        <f>'Laura Raw Data Neg'!E13*'Laura Raw Data Neg'!$J$2/'Data Compare'!P14</f>
        <v>6.1948599299964543E-17</v>
      </c>
      <c r="T14" s="3">
        <f>'Laura Raw Data Pos'!E13*'Laura Raw Data Pos'!$I$2/'Data Compare'!$P14</f>
        <v>4.6363804288261493E-18</v>
      </c>
      <c r="U14" s="3">
        <f>'Laura Raw Data Pos'!F13*'Laura Raw Data Pos'!$I$2/'Data Compare'!$P14</f>
        <v>5.2716345958709735E-21</v>
      </c>
      <c r="V14" s="3">
        <f t="shared" si="0"/>
        <v>1.1370151084012015E-3</v>
      </c>
    </row>
    <row r="15" spans="1:23">
      <c r="A15" s="1">
        <v>1037</v>
      </c>
      <c r="B15" s="1">
        <v>0.82864499999999996</v>
      </c>
      <c r="C15" s="1">
        <v>0.65453700000000004</v>
      </c>
      <c r="D15" s="1"/>
      <c r="E15" s="2">
        <v>6.1400000000000001E-12</v>
      </c>
      <c r="F15" s="2">
        <f>E15*10000000/'Laura Raw Data Neg'!$J$2</f>
        <v>5867011324654340</v>
      </c>
      <c r="G15" s="2">
        <v>39282717.449891999</v>
      </c>
      <c r="H15" s="2">
        <v>2.3453211640913501E-5</v>
      </c>
      <c r="I15" s="2">
        <v>1.3569659999999999E-8</v>
      </c>
      <c r="J15" s="2">
        <f t="shared" si="1"/>
        <v>2.1209762920876815E-20</v>
      </c>
      <c r="L15" s="6">
        <f>'Laura Raw Data Neg'!A14*27.21138386</f>
        <v>-0.82225721785243977</v>
      </c>
      <c r="M15" s="6">
        <f>'Laura Raw Data Neg'!B14*27.21138386</f>
        <v>-0.65055461148172866</v>
      </c>
      <c r="N15" s="6">
        <f>'Laura Raw Data Neg'!C14*27.21138386</f>
        <v>1.6502263234449315</v>
      </c>
      <c r="O15" s="3">
        <f>'Laura Raw Data Neg'!E14/'Data Compare'!R15</f>
        <v>5956951446679018</v>
      </c>
      <c r="P15" s="4">
        <v>39282717.449891999</v>
      </c>
      <c r="Q15" s="2">
        <v>8.7272898616505697E-4</v>
      </c>
      <c r="R15" s="3">
        <v>4.9882207248278804E-7</v>
      </c>
      <c r="S15" s="3">
        <f>'Laura Raw Data Neg'!E14*'Laura Raw Data Neg'!$J$2/'Data Compare'!P15</f>
        <v>7.9162526085086465E-19</v>
      </c>
      <c r="T15" s="3">
        <f>'Laura Raw Data Pos'!E14*'Laura Raw Data Pos'!$I$2/'Data Compare'!$P15</f>
        <v>2.0498875911000249E-20</v>
      </c>
      <c r="U15" s="3">
        <f>'Laura Raw Data Pos'!F14*'Laura Raw Data Pos'!$I$2/'Data Compare'!$P15</f>
        <v>5.440632335583149E-22</v>
      </c>
      <c r="V15" s="3">
        <f t="shared" si="0"/>
        <v>2.6541125275379412E-2</v>
      </c>
    </row>
    <row r="16" spans="1:23">
      <c r="A16" s="1">
        <v>1038</v>
      </c>
      <c r="B16" s="1">
        <v>0.82864700000000002</v>
      </c>
      <c r="C16" s="1">
        <v>0.65453899999999998</v>
      </c>
      <c r="D16" s="1"/>
      <c r="E16" s="2">
        <v>6.1400000000000001E-12</v>
      </c>
      <c r="F16" s="2">
        <f>E16*10000000/'Laura Raw Data Neg'!$J$2</f>
        <v>5867011324654340</v>
      </c>
      <c r="G16" s="2">
        <v>39282717.449891999</v>
      </c>
      <c r="H16" s="2">
        <v>1.5580807701376599E-3</v>
      </c>
      <c r="I16" s="2">
        <v>9.0148630000000003E-7</v>
      </c>
      <c r="J16" s="2">
        <f t="shared" si="1"/>
        <v>1.4090486201878629E-18</v>
      </c>
      <c r="L16" s="6">
        <f>'Laura Raw Data Neg'!A15*27.21138386</f>
        <v>-0.82226003844805828</v>
      </c>
      <c r="M16" s="6">
        <f>'Laura Raw Data Neg'!B15*27.21138386</f>
        <v>-0.65055743207734451</v>
      </c>
      <c r="N16" s="6">
        <f>'Laura Raw Data Neg'!C15*27.21138386</f>
        <v>1.6502291440405472</v>
      </c>
      <c r="O16" s="3">
        <f>'Laura Raw Data Neg'!E15/'Data Compare'!R16</f>
        <v>5956892574514602</v>
      </c>
      <c r="P16" s="4">
        <v>39282717.449891999</v>
      </c>
      <c r="Q16" s="2">
        <v>8.5915166702874902E-4</v>
      </c>
      <c r="R16" s="3">
        <v>4.9106599890235601E-7</v>
      </c>
      <c r="S16" s="3">
        <f>'Laura Raw Data Neg'!E15*'Laura Raw Data Neg'!$J$2/'Data Compare'!P16</f>
        <v>7.7930875361341053E-19</v>
      </c>
      <c r="T16" s="3">
        <f>'Laura Raw Data Pos'!E15*'Laura Raw Data Pos'!$I$2/'Data Compare'!$P16</f>
        <v>2.8994480397618516E-18</v>
      </c>
      <c r="U16" s="3">
        <f>'Laura Raw Data Pos'!F15*'Laura Raw Data Pos'!$I$2/'Data Compare'!$P16</f>
        <v>1.313862667977622E-22</v>
      </c>
      <c r="V16" s="3">
        <f t="shared" si="0"/>
        <v>4.5314233949353244E-5</v>
      </c>
    </row>
    <row r="17" spans="1:22">
      <c r="A17" s="1">
        <v>1039</v>
      </c>
      <c r="B17" s="1">
        <v>0.83395300000000006</v>
      </c>
      <c r="C17" s="1">
        <v>0.65984500000000001</v>
      </c>
      <c r="D17" s="1"/>
      <c r="E17" s="2">
        <v>6.03E-12</v>
      </c>
      <c r="F17" s="2">
        <f>E17*10000000/'Laura Raw Data Neg'!$J$2</f>
        <v>5761902001248480</v>
      </c>
      <c r="G17" s="2">
        <v>39282717.449891999</v>
      </c>
      <c r="H17" s="2">
        <v>5.1173340819227501E-3</v>
      </c>
      <c r="I17" s="2">
        <v>3.009025E-6</v>
      </c>
      <c r="J17" s="2">
        <f t="shared" si="1"/>
        <v>4.6189321737083353E-18</v>
      </c>
      <c r="L17" s="6">
        <f>'Laura Raw Data Neg'!A16*27.21138386</f>
        <v>-0.82689554034920465</v>
      </c>
      <c r="M17" s="6">
        <f>'Laura Raw Data Neg'!B16*27.21138386</f>
        <v>-0.65519293397849343</v>
      </c>
      <c r="N17" s="6">
        <f>'Laura Raw Data Neg'!C16*27.21138386</f>
        <v>1.6548646459416962</v>
      </c>
      <c r="O17" s="3">
        <f>'Laura Raw Data Neg'!E16/'Data Compare'!R17</f>
        <v>5861483927584855</v>
      </c>
      <c r="P17" s="4">
        <v>39282717.449891999</v>
      </c>
      <c r="Q17" s="2">
        <v>9.1767321195889101E-4</v>
      </c>
      <c r="R17" s="3">
        <v>5.3201662874591502E-7</v>
      </c>
      <c r="S17" s="3">
        <f>'Laura Raw Data Neg'!E16*'Laura Raw Data Neg'!$J$2/'Data Compare'!P17</f>
        <v>8.3077363727453549E-19</v>
      </c>
      <c r="T17" s="3">
        <f>'Laura Raw Data Pos'!E16*'Laura Raw Data Pos'!$I$2/'Data Compare'!$P17</f>
        <v>5.9628706746389692E-18</v>
      </c>
      <c r="U17" s="3">
        <f>'Laura Raw Data Pos'!F16*'Laura Raw Data Pos'!$I$2/'Data Compare'!$P17</f>
        <v>6.4100349345861923E-22</v>
      </c>
      <c r="V17" s="3">
        <f t="shared" si="0"/>
        <v>1.0749914402552924E-4</v>
      </c>
    </row>
    <row r="18" spans="1:22">
      <c r="A18" s="1">
        <v>1040</v>
      </c>
      <c r="B18" s="1">
        <v>0.83865900000000004</v>
      </c>
      <c r="C18" s="1">
        <v>0.664551</v>
      </c>
      <c r="D18" s="1"/>
      <c r="E18" s="2">
        <v>5.93E-12</v>
      </c>
      <c r="F18" s="2">
        <f>E18*10000000/'Laura Raw Data Neg'!$J$2</f>
        <v>5666348070879517</v>
      </c>
      <c r="G18" s="2">
        <v>39335587.863843702</v>
      </c>
      <c r="H18" s="2">
        <v>1.40815518454208E-4</v>
      </c>
      <c r="I18" s="2">
        <v>8.3985679999999999E-8</v>
      </c>
      <c r="J18" s="2">
        <f t="shared" si="1"/>
        <v>1.2661183153634308E-19</v>
      </c>
      <c r="L18" s="6">
        <f>'Laura Raw Data Neg'!A17*27.21138386</f>
        <v>-0.83211286837446763</v>
      </c>
      <c r="M18" s="6">
        <f>'Laura Raw Data Neg'!B17*27.21138386</f>
        <v>-0.66041026200375652</v>
      </c>
      <c r="N18" s="6">
        <f>'Laura Raw Data Neg'!C17*27.21138386</f>
        <v>1.6600819739669592</v>
      </c>
      <c r="O18" s="3">
        <f>'Laura Raw Data Neg'!E17/'Data Compare'!R18</f>
        <v>5757201501362660</v>
      </c>
      <c r="P18" s="4">
        <v>39335587.863843702</v>
      </c>
      <c r="Q18" s="2">
        <v>5.2645268479159198E-4</v>
      </c>
      <c r="R18" s="3">
        <v>3.1008853797980402E-7</v>
      </c>
      <c r="S18" s="3">
        <f>'Laura Raw Data Neg'!E17*'Laura Raw Data Neg'!$J$2/'Data Compare'!P18</f>
        <v>4.7496646024407525E-19</v>
      </c>
      <c r="T18" s="3">
        <f>'Laura Raw Data Pos'!E17*'Laura Raw Data Pos'!$I$2/'Data Compare'!$P18</f>
        <v>1.2517862389499578E-18</v>
      </c>
      <c r="U18" s="3">
        <f>'Laura Raw Data Pos'!F17*'Laura Raw Data Pos'!$I$2/'Data Compare'!$P18</f>
        <v>8.9307755684074292E-21</v>
      </c>
      <c r="V18" s="3">
        <f t="shared" si="0"/>
        <v>7.1344254238638032E-3</v>
      </c>
    </row>
    <row r="19" spans="1:22">
      <c r="A19" s="1">
        <v>1041</v>
      </c>
      <c r="B19" s="1">
        <v>0.83866200000000002</v>
      </c>
      <c r="C19" s="1">
        <v>0.66455399999999998</v>
      </c>
      <c r="D19" s="1"/>
      <c r="E19" s="2">
        <v>5.93E-12</v>
      </c>
      <c r="F19" s="2">
        <f>E19*10000000/'Laura Raw Data Neg'!$J$2</f>
        <v>5666348070879517</v>
      </c>
      <c r="G19" s="2">
        <v>39335587.863843702</v>
      </c>
      <c r="H19" s="2">
        <v>4.3075186351283599E-4</v>
      </c>
      <c r="I19" s="2">
        <v>2.5691289999999997E-7</v>
      </c>
      <c r="J19" s="2">
        <f t="shared" si="1"/>
        <v>3.8730665530496806E-19</v>
      </c>
      <c r="L19" s="6">
        <f>'Laura Raw Data Neg'!A18*27.21138386</f>
        <v>-0.8321182804790177</v>
      </c>
      <c r="M19" s="6">
        <f>'Laura Raw Data Neg'!B18*27.21138386</f>
        <v>-0.66041567410830671</v>
      </c>
      <c r="N19" s="6">
        <f>'Laura Raw Data Neg'!C18*27.21138386</f>
        <v>1.6600873860715093</v>
      </c>
      <c r="O19" s="3">
        <f>'Laura Raw Data Neg'!E18/'Data Compare'!R19</f>
        <v>5757094971601989</v>
      </c>
      <c r="P19" s="4">
        <v>39335587.863843702</v>
      </c>
      <c r="Q19" s="2">
        <v>4.5352299742307099E-4</v>
      </c>
      <c r="R19" s="3">
        <v>2.6713623515370302E-7</v>
      </c>
      <c r="S19" s="3">
        <f>'Laura Raw Data Neg'!E18*'Laura Raw Data Neg'!$J$2/'Data Compare'!P19</f>
        <v>4.0916831390162289E-19</v>
      </c>
      <c r="T19" s="3">
        <f>'Laura Raw Data Pos'!E18*'Laura Raw Data Pos'!$I$2/'Data Compare'!$P19</f>
        <v>3.8102823159252412E-20</v>
      </c>
      <c r="U19" s="3">
        <f>'Laura Raw Data Pos'!F18*'Laura Raw Data Pos'!$I$2/'Data Compare'!$P19</f>
        <v>3.9311075429677628E-22</v>
      </c>
      <c r="V19" s="3">
        <f t="shared" si="0"/>
        <v>1.0317103083247998E-2</v>
      </c>
    </row>
    <row r="20" spans="1:22">
      <c r="A20" s="1">
        <v>1042</v>
      </c>
      <c r="B20" s="1">
        <v>0.84575699999999998</v>
      </c>
      <c r="C20" s="1">
        <v>0.67164900000000005</v>
      </c>
      <c r="D20" s="1"/>
      <c r="E20" s="2">
        <v>5.7900000000000002E-12</v>
      </c>
      <c r="F20" s="2">
        <f>E20*10000000/'Laura Raw Data Neg'!$J$2</f>
        <v>5532572568362969</v>
      </c>
      <c r="G20" s="2">
        <v>39335587.863843702</v>
      </c>
      <c r="H20" s="2">
        <v>1.78761638640916E-3</v>
      </c>
      <c r="I20" s="2">
        <v>1.089074E-6</v>
      </c>
      <c r="J20" s="2">
        <f t="shared" si="1"/>
        <v>1.6030619605398294E-18</v>
      </c>
      <c r="L20" s="6">
        <f>'Laura Raw Data Neg'!A19*27.21138386</f>
        <v>-0.83534651142936001</v>
      </c>
      <c r="M20" s="6">
        <f>'Laura Raw Data Neg'!B19*27.21138386</f>
        <v>-0.6636439050586489</v>
      </c>
      <c r="N20" s="6">
        <f>'Laura Raw Data Neg'!C19*27.21138386</f>
        <v>1.6633156170218517</v>
      </c>
      <c r="O20" s="3">
        <f>'Laura Raw Data Neg'!E19/'Data Compare'!R20</f>
        <v>5694141773315656</v>
      </c>
      <c r="P20" s="4">
        <v>39335587.863843702</v>
      </c>
      <c r="Q20" s="2">
        <v>5.0313705531075605E-4</v>
      </c>
      <c r="R20" s="3">
        <v>2.9926454433230099E-7</v>
      </c>
      <c r="S20" s="3">
        <f>'Laura Raw Data Neg'!E19*'Laura Raw Data Neg'!$J$2/'Data Compare'!P20</f>
        <v>4.5336641215670736E-19</v>
      </c>
      <c r="T20" s="3">
        <f>'Laura Raw Data Pos'!E19*'Laura Raw Data Pos'!$I$2/'Data Compare'!$P20</f>
        <v>3.5092650965885232E-19</v>
      </c>
      <c r="U20" s="3">
        <f>'Laura Raw Data Pos'!F19*'Laura Raw Data Pos'!$I$2/'Data Compare'!$P20</f>
        <v>4.2989076299449149E-21</v>
      </c>
      <c r="V20" s="3">
        <f t="shared" si="0"/>
        <v>1.2250164953693667E-2</v>
      </c>
    </row>
    <row r="21" spans="1:22">
      <c r="A21" s="1">
        <v>1043</v>
      </c>
      <c r="B21" s="1">
        <v>0.91325199999999995</v>
      </c>
      <c r="C21" s="1">
        <v>0.73914400000000002</v>
      </c>
      <c r="D21" s="1"/>
      <c r="E21" s="2">
        <v>4.6899999999999996E-12</v>
      </c>
      <c r="F21" s="2">
        <f>E21*10000000/'Laura Raw Data Neg'!$J$2</f>
        <v>4481479334304373</v>
      </c>
      <c r="G21" s="2">
        <v>35141926.431821138</v>
      </c>
      <c r="H21" s="2">
        <v>1.76905691719664E-3</v>
      </c>
      <c r="I21" s="2">
        <v>1.3052630000000001E-6</v>
      </c>
      <c r="J21" s="2">
        <f t="shared" si="1"/>
        <v>1.7419885850244093E-18</v>
      </c>
      <c r="L21" s="6">
        <f>'Laura Raw Data Neg'!A20*27.21138386</f>
        <v>-0.90683747334859222</v>
      </c>
      <c r="M21" s="6">
        <f>'Laura Raw Data Neg'!B20*27.21138386</f>
        <v>-0.73513486697787844</v>
      </c>
      <c r="N21" s="6">
        <f>'Laura Raw Data Neg'!C20*27.21138386</f>
        <v>1.7348065789410811</v>
      </c>
      <c r="O21" s="3">
        <f>'Laura Raw Data Neg'!E20/'Data Compare'!R21</f>
        <v>4543422200363374</v>
      </c>
      <c r="P21" s="4">
        <v>35141926.431821138</v>
      </c>
      <c r="Q21" s="2">
        <v>2.9655524636991502E-4</v>
      </c>
      <c r="R21" s="3">
        <v>2.16440434489955E-7</v>
      </c>
      <c r="S21" s="3">
        <f>'Laura Raw Data Neg'!E20*'Laura Raw Data Neg'!$J$2/'Data Compare'!P21</f>
        <v>2.9285144565811369E-19</v>
      </c>
      <c r="T21" s="3">
        <f>'Laura Raw Data Pos'!E20*'Laura Raw Data Pos'!$I$2/'Data Compare'!$P21</f>
        <v>3.3364695989261086E-19</v>
      </c>
      <c r="U21" s="3">
        <f>'Laura Raw Data Pos'!F20*'Laura Raw Data Pos'!$I$2/'Data Compare'!$P21</f>
        <v>9.3523770933135325E-21</v>
      </c>
      <c r="V21" s="3">
        <f t="shared" si="0"/>
        <v>2.8030757709657333E-2</v>
      </c>
    </row>
    <row r="22" spans="1:22">
      <c r="A22" s="1">
        <v>1044</v>
      </c>
      <c r="B22" s="1">
        <v>0.91325500000000004</v>
      </c>
      <c r="C22" s="1">
        <v>0.739147</v>
      </c>
      <c r="D22" s="1"/>
      <c r="E22" s="2">
        <v>4.6899999999999996E-12</v>
      </c>
      <c r="F22" s="2">
        <f>E22*10000000/'Laura Raw Data Neg'!$J$2</f>
        <v>4481479334304373</v>
      </c>
      <c r="G22" s="2">
        <v>35141926.431821138</v>
      </c>
      <c r="H22" s="2">
        <v>2.0086580612742601E-4</v>
      </c>
      <c r="I22" s="2">
        <v>1.48206E-7</v>
      </c>
      <c r="J22" s="2">
        <f t="shared" si="1"/>
        <v>1.9779397733033696E-19</v>
      </c>
      <c r="L22" s="6">
        <f>'Laura Raw Data Neg'!A21*27.21138386</f>
        <v>-0.90683897257145696</v>
      </c>
      <c r="M22" s="6">
        <f>'Laura Raw Data Neg'!B21*27.21138386</f>
        <v>-0.73513636620074596</v>
      </c>
      <c r="N22" s="6">
        <f>'Laura Raw Data Neg'!C21*27.21138386</f>
        <v>1.7348080781639486</v>
      </c>
      <c r="O22" s="3">
        <f>'Laura Raw Data Neg'!E21/'Data Compare'!R22</f>
        <v>4543402059126386</v>
      </c>
      <c r="P22" s="4">
        <v>35141926.431821138</v>
      </c>
      <c r="Q22" s="2">
        <v>4.9314832764644297E-4</v>
      </c>
      <c r="R22" s="3">
        <v>3.5992508973418602E-7</v>
      </c>
      <c r="S22" s="3">
        <f>'Laura Raw Data Neg'!E21*'Laura Raw Data Neg'!$J$2/'Data Compare'!P22</f>
        <v>4.8698902236745856E-19</v>
      </c>
      <c r="T22" s="3">
        <f>'Laura Raw Data Pos'!E21*'Laura Raw Data Pos'!$I$2/'Data Compare'!$P22</f>
        <v>1.1486478200663933E-18</v>
      </c>
      <c r="U22" s="3">
        <f>'Laura Raw Data Pos'!F21*'Laura Raw Data Pos'!$I$2/'Data Compare'!$P22</f>
        <v>2.1820153718781444E-22</v>
      </c>
      <c r="V22" s="3">
        <f t="shared" si="0"/>
        <v>1.8996382822996356E-4</v>
      </c>
    </row>
    <row r="23" spans="1:22">
      <c r="A23" s="1">
        <v>1045</v>
      </c>
      <c r="B23" s="1">
        <v>0.91328900000000002</v>
      </c>
      <c r="C23" s="1">
        <v>0.73918099999999998</v>
      </c>
      <c r="D23" s="1"/>
      <c r="E23" s="2">
        <v>4.6899999999999996E-12</v>
      </c>
      <c r="F23" s="2">
        <f>E23*10000000/'Laura Raw Data Neg'!$J$2</f>
        <v>4481479334304373</v>
      </c>
      <c r="G23" s="2">
        <v>35141926.431821138</v>
      </c>
      <c r="H23" s="2">
        <v>1.3155063347078401E-6</v>
      </c>
      <c r="I23" s="2">
        <v>9.7071720000000007E-10</v>
      </c>
      <c r="J23" s="2">
        <f t="shared" si="1"/>
        <v>1.2955077112327988E-21</v>
      </c>
      <c r="L23" s="6">
        <f>'Laura Raw Data Neg'!A22*27.21138386</f>
        <v>-0.90718105430085094</v>
      </c>
      <c r="M23" s="6">
        <f>'Laura Raw Data Neg'!B22*27.21138386</f>
        <v>-0.73547844793013994</v>
      </c>
      <c r="N23" s="6">
        <f>'Laura Raw Data Neg'!C22*27.21138386</f>
        <v>1.7351501598933425</v>
      </c>
      <c r="O23" s="3">
        <f>'Laura Raw Data Neg'!E22/'Data Compare'!R23</f>
        <v>4538809963006875</v>
      </c>
      <c r="P23" s="4">
        <v>35141926.431821138</v>
      </c>
      <c r="Q23" s="2">
        <v>1.0193994089411499E-4</v>
      </c>
      <c r="R23" s="3">
        <v>7.4470285993697595E-8</v>
      </c>
      <c r="S23" s="3">
        <f>'Laura Raw Data Neg'!E22*'Laura Raw Data Neg'!$J$2/'Data Compare'!P23</f>
        <v>1.0065860343931084E-19</v>
      </c>
      <c r="T23" s="3">
        <f>'Laura Raw Data Pos'!E22*'Laura Raw Data Pos'!$I$2/'Data Compare'!$P23</f>
        <v>6.137851975611179E-19</v>
      </c>
      <c r="U23" s="3">
        <f>'Laura Raw Data Pos'!F22*'Laura Raw Data Pos'!$I$2/'Data Compare'!$P23</f>
        <v>1.8211745519366722E-22</v>
      </c>
      <c r="V23" s="3">
        <f t="shared" si="0"/>
        <v>2.9671203528093033E-4</v>
      </c>
    </row>
    <row r="24" spans="1:22">
      <c r="A24" s="1">
        <v>1046</v>
      </c>
      <c r="B24" s="1">
        <v>0.91519499999999998</v>
      </c>
      <c r="C24" s="1">
        <v>0.74108700000000005</v>
      </c>
      <c r="D24" s="1"/>
      <c r="E24" s="2">
        <v>4.6599999999999999E-12</v>
      </c>
      <c r="F24" s="2">
        <f>E24*10000000/'Laura Raw Data Neg'!$J$2</f>
        <v>4452813155193684.5</v>
      </c>
      <c r="G24" s="2">
        <v>35141926.431821138</v>
      </c>
      <c r="H24" s="2">
        <v>3.1082213041642899E-5</v>
      </c>
      <c r="I24" s="2">
        <v>2.3054120000000001E-8</v>
      </c>
      <c r="J24" s="2">
        <f t="shared" si="1"/>
        <v>3.0570947613936092E-20</v>
      </c>
      <c r="L24" s="6">
        <f>'Laura Raw Data Neg'!A23*27.21138386</f>
        <v>-0.90828634994323187</v>
      </c>
      <c r="M24" s="6">
        <f>'Laura Raw Data Neg'!B23*27.21138386</f>
        <v>-0.73658374357252077</v>
      </c>
      <c r="N24" s="6">
        <f>'Laura Raw Data Neg'!C23*27.21138386</f>
        <v>1.7362554555357232</v>
      </c>
      <c r="O24" s="3">
        <f>'Laura Raw Data Neg'!E23/'Data Compare'!R24</f>
        <v>4524021947729796</v>
      </c>
      <c r="P24" s="4">
        <v>35141926.431821138</v>
      </c>
      <c r="Q24" s="2">
        <v>3.0937271475384301E-6</v>
      </c>
      <c r="R24" s="3">
        <v>2.2668616233000899E-9</v>
      </c>
      <c r="S24" s="3">
        <f>'Laura Raw Data Neg'!E23*'Laura Raw Data Neg'!$J$2/'Data Compare'!P24</f>
        <v>3.0540461311487223E-21</v>
      </c>
      <c r="T24" s="3">
        <f>'Laura Raw Data Pos'!E23*'Laura Raw Data Pos'!$I$2/'Data Compare'!$P24</f>
        <v>4.5266802814358243E-19</v>
      </c>
      <c r="U24" s="3">
        <f>'Laura Raw Data Pos'!F23*'Laura Raw Data Pos'!$I$2/'Data Compare'!$P24</f>
        <v>2.9239401992174318E-21</v>
      </c>
      <c r="V24" s="3">
        <f t="shared" si="0"/>
        <v>6.4593477281986939E-3</v>
      </c>
    </row>
    <row r="25" spans="1:22">
      <c r="A25" s="1">
        <v>1047</v>
      </c>
      <c r="B25" s="1">
        <v>0.91521200000000003</v>
      </c>
      <c r="C25" s="1">
        <v>0.74110399999999998</v>
      </c>
      <c r="D25" s="1"/>
      <c r="E25" s="2">
        <v>4.6599999999999999E-12</v>
      </c>
      <c r="F25" s="2">
        <f>E25*10000000/'Laura Raw Data Neg'!$J$2</f>
        <v>4452813155193684.5</v>
      </c>
      <c r="G25" s="2">
        <v>35085893.703702874</v>
      </c>
      <c r="H25" s="2">
        <v>1.4098220333035499E-4</v>
      </c>
      <c r="I25" s="2">
        <v>1.045733E-7</v>
      </c>
      <c r="J25" s="2">
        <f t="shared" si="1"/>
        <v>1.3889102615293233E-19</v>
      </c>
      <c r="L25" s="6">
        <f>'Laura Raw Data Neg'!A24*27.21138386</f>
        <v>-0.90887960794609601</v>
      </c>
      <c r="M25" s="6">
        <f>'Laura Raw Data Neg'!B24*27.21138386</f>
        <v>-0.73717700157538213</v>
      </c>
      <c r="N25" s="6">
        <f>'Laura Raw Data Neg'!C24*27.21138386</f>
        <v>1.7368487135385851</v>
      </c>
      <c r="O25" s="3">
        <f>'Laura Raw Data Neg'!E24/'Data Compare'!R25</f>
        <v>4516115609204243</v>
      </c>
      <c r="P25" s="4">
        <v>35085893.703702874</v>
      </c>
      <c r="Q25" s="2">
        <v>8.3017928032980197E-5</v>
      </c>
      <c r="R25" s="3">
        <v>6.0927616357509404E-8</v>
      </c>
      <c r="S25" s="3">
        <f>'Laura Raw Data Neg'!E24*'Laura Raw Data Neg'!$J$2/'Data Compare'!P25</f>
        <v>8.2072590235641085E-20</v>
      </c>
      <c r="T25" s="3">
        <f>'Laura Raw Data Pos'!E24*'Laura Raw Data Pos'!$I$2/'Data Compare'!$P25</f>
        <v>2.0628331038933217E-18</v>
      </c>
      <c r="U25" s="3">
        <f>'Laura Raw Data Pos'!F24*'Laura Raw Data Pos'!$I$2/'Data Compare'!$P25</f>
        <v>2.1987330053500666E-22</v>
      </c>
      <c r="V25" s="3">
        <f t="shared" si="0"/>
        <v>1.0658802213326187E-4</v>
      </c>
    </row>
    <row r="26" spans="1:22">
      <c r="A26" s="1">
        <v>1048</v>
      </c>
      <c r="B26" s="1">
        <v>0.91566700000000001</v>
      </c>
      <c r="C26" s="1">
        <v>0.74155899999999997</v>
      </c>
      <c r="D26" s="1"/>
      <c r="E26" s="2">
        <v>4.6599999999999999E-12</v>
      </c>
      <c r="F26" s="2">
        <f>E26*10000000/'Laura Raw Data Neg'!$J$2</f>
        <v>4452813155193684.5</v>
      </c>
      <c r="G26" s="2">
        <v>35085893.703702874</v>
      </c>
      <c r="H26" s="2">
        <v>1.3717121982594901E-4</v>
      </c>
      <c r="I26" s="2">
        <v>1.018715E-7</v>
      </c>
      <c r="J26" s="2">
        <f t="shared" si="1"/>
        <v>1.353025788680136E-19</v>
      </c>
      <c r="L26" s="6">
        <f>'Laura Raw Data Neg'!A25*27.21138386</f>
        <v>-0.90889491869946915</v>
      </c>
      <c r="M26" s="6">
        <f>'Laura Raw Data Neg'!B25*27.21138386</f>
        <v>-0.73719231232875804</v>
      </c>
      <c r="N26" s="6">
        <f>'Laura Raw Data Neg'!C25*27.21138386</f>
        <v>1.7368640242919609</v>
      </c>
      <c r="O26" s="3">
        <f>'Laura Raw Data Neg'!E25/'Data Compare'!R26</f>
        <v>4515911848654859</v>
      </c>
      <c r="P26" s="4">
        <v>35085893.703702874</v>
      </c>
      <c r="Q26" s="2">
        <v>4.8346603268993599E-5</v>
      </c>
      <c r="R26" s="3">
        <v>3.5483488036279603E-8</v>
      </c>
      <c r="S26" s="3">
        <f>'Laura Raw Data Neg'!E25*'Laura Raw Data Neg'!$J$2/'Data Compare'!P26</f>
        <v>4.7795901967451095E-20</v>
      </c>
      <c r="T26" s="3">
        <f>'Laura Raw Data Pos'!E25*'Laura Raw Data Pos'!$I$2/'Data Compare'!$P26</f>
        <v>1.3381382456425208E-18</v>
      </c>
      <c r="U26" s="3">
        <f>'Laura Raw Data Pos'!F25*'Laura Raw Data Pos'!$I$2/'Data Compare'!$P26</f>
        <v>2.2049338466428933E-22</v>
      </c>
      <c r="V26" s="3">
        <f t="shared" si="0"/>
        <v>1.6477623697125343E-4</v>
      </c>
    </row>
    <row r="27" spans="1:22">
      <c r="A27" s="1">
        <v>1049</v>
      </c>
      <c r="B27" s="1">
        <v>0.92573099999999997</v>
      </c>
      <c r="C27" s="1">
        <v>0.75162300000000004</v>
      </c>
      <c r="D27" s="1"/>
      <c r="E27" s="2">
        <v>4.5200000000000001E-12</v>
      </c>
      <c r="F27" s="2">
        <f>E27*10000000/'Laura Raw Data Neg'!$J$2</f>
        <v>4319037652677136</v>
      </c>
      <c r="G27" s="2">
        <v>35085893.703702874</v>
      </c>
      <c r="H27" s="2">
        <v>2.7046943656782899E-6</v>
      </c>
      <c r="I27" s="2">
        <v>2.0635570000000001E-9</v>
      </c>
      <c r="J27" s="2">
        <f t="shared" si="1"/>
        <v>2.6584124431225829E-21</v>
      </c>
      <c r="L27" s="6">
        <f>'Laura Raw Data Neg'!A26*27.21138386</f>
        <v>-0.91637559688830039</v>
      </c>
      <c r="M27" s="6">
        <f>'Laura Raw Data Neg'!B26*27.21138386</f>
        <v>-0.74467299051758939</v>
      </c>
      <c r="N27" s="6">
        <f>'Laura Raw Data Neg'!C26*27.21138386</f>
        <v>1.7443447024807923</v>
      </c>
      <c r="O27" s="3">
        <f>'Laura Raw Data Neg'!E26/'Data Compare'!R27</f>
        <v>4418044813479229.5</v>
      </c>
      <c r="P27" s="4">
        <v>35085893.703702874</v>
      </c>
      <c r="Q27" s="2">
        <v>1.27483931930697E-3</v>
      </c>
      <c r="R27" s="3">
        <v>9.547406117036709E-7</v>
      </c>
      <c r="S27" s="3">
        <f>'Laura Raw Data Neg'!E26*'Laura Raw Data Neg'!$J$2/'Data Compare'!P27</f>
        <v>1.2581557726259196E-18</v>
      </c>
      <c r="T27" s="3">
        <f>'Laura Raw Data Pos'!E26*'Laura Raw Data Pos'!$I$2/'Data Compare'!$P27</f>
        <v>6.8231559940436725E-19</v>
      </c>
      <c r="U27" s="3">
        <f>'Laura Raw Data Pos'!F26*'Laura Raw Data Pos'!$I$2/'Data Compare'!$P27</f>
        <v>8.9235149554342255E-20</v>
      </c>
      <c r="V27" s="3">
        <f t="shared" si="0"/>
        <v>0.13078280729949715</v>
      </c>
    </row>
    <row r="28" spans="1:22">
      <c r="A28" s="1">
        <v>1050</v>
      </c>
      <c r="B28" s="1">
        <v>0.93610300000000002</v>
      </c>
      <c r="C28" s="1">
        <v>0.76199499999999998</v>
      </c>
      <c r="D28" s="1"/>
      <c r="E28" s="2">
        <v>4.3899999999999997E-12</v>
      </c>
      <c r="F28" s="2">
        <f>E28*10000000/'Laura Raw Data Neg'!$J$2</f>
        <v>4194817543197483.5</v>
      </c>
      <c r="G28" s="2">
        <v>35085893.703702874</v>
      </c>
      <c r="H28" s="2">
        <v>1.2146786026255299E-5</v>
      </c>
      <c r="I28" s="2">
        <v>9.5249739999999992E-9</v>
      </c>
      <c r="J28" s="2">
        <f t="shared" si="1"/>
        <v>1.1917791296160423E-20</v>
      </c>
      <c r="L28" s="6">
        <f>'Laura Raw Data Neg'!A27*27.21138386</f>
        <v>-0.92835689340707994</v>
      </c>
      <c r="M28" s="6">
        <f>'Laura Raw Data Neg'!B27*27.21138386</f>
        <v>-0.75665428703636883</v>
      </c>
      <c r="N28" s="6">
        <f>'Laura Raw Data Neg'!C27*27.21138386</f>
        <v>1.7563259989995714</v>
      </c>
      <c r="O28" s="3">
        <f>'Laura Raw Data Neg'!E27/'Data Compare'!R28</f>
        <v>4268029141196035.5</v>
      </c>
      <c r="P28" s="4">
        <v>35085893.703702874</v>
      </c>
      <c r="Q28" s="2">
        <v>1.8095326810809001E-4</v>
      </c>
      <c r="R28" s="3">
        <v>1.3991367615443301E-7</v>
      </c>
      <c r="S28" s="3">
        <f>'Laura Raw Data Neg'!E27*'Laura Raw Data Neg'!$J$2/'Data Compare'!P28</f>
        <v>1.7811744015016976E-19</v>
      </c>
      <c r="T28" s="3">
        <f>'Laura Raw Data Pos'!E27*'Laura Raw Data Pos'!$I$2/'Data Compare'!$P28</f>
        <v>1.3227085374076071E-18</v>
      </c>
      <c r="U28" s="3">
        <f>'Laura Raw Data Pos'!F27*'Laura Raw Data Pos'!$I$2/'Data Compare'!$P28</f>
        <v>1.7063729528513625E-22</v>
      </c>
      <c r="V28" s="3">
        <f t="shared" si="0"/>
        <v>1.2900596802646364E-4</v>
      </c>
    </row>
    <row r="29" spans="1:22">
      <c r="A29" s="1">
        <v>1051</v>
      </c>
      <c r="B29" s="1">
        <v>0.93610700000000002</v>
      </c>
      <c r="C29" s="1">
        <v>0.76199899999999998</v>
      </c>
      <c r="D29" s="1"/>
      <c r="E29" s="2">
        <v>4.3899999999999997E-12</v>
      </c>
      <c r="F29" s="2">
        <f>E29*10000000/'Laura Raw Data Neg'!$J$2</f>
        <v>4194817543197483.5</v>
      </c>
      <c r="G29" s="2">
        <v>35029771.347177595</v>
      </c>
      <c r="H29" s="2">
        <v>1.2485701585720501E-3</v>
      </c>
      <c r="I29" s="2">
        <v>9.7908400000000006E-7</v>
      </c>
      <c r="J29" s="2">
        <f t="shared" si="1"/>
        <v>1.2270073696459658E-18</v>
      </c>
      <c r="L29" s="6">
        <f>'Laura Raw Data Neg'!A28*27.21138386</f>
        <v>-0.92836221771677763</v>
      </c>
      <c r="M29" s="6">
        <f>'Laura Raw Data Neg'!B28*27.21138386</f>
        <v>-0.75665961134606652</v>
      </c>
      <c r="N29" s="6">
        <f>'Laura Raw Data Neg'!C28*27.21138386</f>
        <v>1.7563313233092694</v>
      </c>
      <c r="O29" s="3">
        <f>'Laura Raw Data Neg'!E28/'Data Compare'!R29</f>
        <v>4267964243092553</v>
      </c>
      <c r="P29" s="4">
        <v>35029771.347177595</v>
      </c>
      <c r="Q29" s="2">
        <v>1.5857978650445201E-4</v>
      </c>
      <c r="R29" s="3">
        <v>1.2261615044412299E-7</v>
      </c>
      <c r="S29" s="3">
        <f>'Laura Raw Data Neg'!E28*'Laura Raw Data Neg'!$J$2/'Data Compare'!P29</f>
        <v>1.5634449413471214E-19</v>
      </c>
      <c r="T29" s="3">
        <f>'Laura Raw Data Pos'!E28*'Laura Raw Data Pos'!$I$2/'Data Compare'!$P29</f>
        <v>3.8840800982356557E-19</v>
      </c>
      <c r="U29" s="3">
        <f>'Laura Raw Data Pos'!F28*'Laura Raw Data Pos'!$I$2/'Data Compare'!$P29</f>
        <v>1.283027250830859E-20</v>
      </c>
      <c r="V29" s="3">
        <f t="shared" si="0"/>
        <v>3.303297610710125E-2</v>
      </c>
    </row>
    <row r="30" spans="1:22">
      <c r="A30" s="1">
        <v>1052</v>
      </c>
      <c r="B30" s="1">
        <v>0.93754000000000004</v>
      </c>
      <c r="C30" s="1">
        <v>0.763432</v>
      </c>
      <c r="D30" s="1"/>
      <c r="E30" s="2">
        <v>4.3700000000000002E-12</v>
      </c>
      <c r="F30" s="2">
        <f>E30*10000000/'Laura Raw Data Neg'!$J$2</f>
        <v>4175706757123691</v>
      </c>
      <c r="G30" s="2">
        <v>35029771.347177595</v>
      </c>
      <c r="H30" s="2">
        <v>1.38515057489656E-3</v>
      </c>
      <c r="I30" s="2">
        <v>1.0902749999999999E-6</v>
      </c>
      <c r="J30" s="2">
        <f t="shared" si="1"/>
        <v>1.3601292748329295E-18</v>
      </c>
      <c r="L30" s="6">
        <f>'Laura Raw Data Neg'!A29*27.21138386</f>
        <v>-0.93159677438417665</v>
      </c>
      <c r="M30" s="6">
        <f>'Laura Raw Data Neg'!B29*27.21138386</f>
        <v>-0.75989416801346288</v>
      </c>
      <c r="N30" s="6">
        <f>'Laura Raw Data Neg'!C29*27.21138386</f>
        <v>1.7595658799766656</v>
      </c>
      <c r="O30" s="3">
        <f>'Laura Raw Data Neg'!E29/'Data Compare'!R30</f>
        <v>4228819237995462.5</v>
      </c>
      <c r="P30" s="4">
        <v>35029771.347177595</v>
      </c>
      <c r="Q30" s="2">
        <v>2.8472858872497501E-4</v>
      </c>
      <c r="R30" s="3">
        <v>2.2204246540742599E-7</v>
      </c>
      <c r="S30" s="3">
        <f>'Laura Raw Data Neg'!E29*'Laura Raw Data Neg'!$J$2/'Data Compare'!P30</f>
        <v>2.8052353592200314E-19</v>
      </c>
      <c r="T30" s="3">
        <f>'Laura Raw Data Pos'!E29*'Laura Raw Data Pos'!$I$2/'Data Compare'!$P30</f>
        <v>8.6082461922895737E-19</v>
      </c>
      <c r="U30" s="3">
        <f>'Laura Raw Data Pos'!F29*'Laura Raw Data Pos'!$I$2/'Data Compare'!$P30</f>
        <v>5.1753498094835685E-21</v>
      </c>
      <c r="V30" s="3">
        <f t="shared" si="0"/>
        <v>6.0120838715313945E-3</v>
      </c>
    </row>
    <row r="31" spans="1:22">
      <c r="A31" s="1">
        <v>1053</v>
      </c>
      <c r="B31" s="1">
        <v>0.93754700000000002</v>
      </c>
      <c r="C31" s="1">
        <v>0.76343899999999998</v>
      </c>
      <c r="D31" s="1"/>
      <c r="E31" s="2">
        <v>4.3700000000000002E-12</v>
      </c>
      <c r="F31" s="2">
        <f>E31*10000000/'Laura Raw Data Neg'!$J$2</f>
        <v>4175706757123691</v>
      </c>
      <c r="G31" s="2">
        <v>35029771.347177595</v>
      </c>
      <c r="H31" s="2">
        <v>1.00958328450562E-6</v>
      </c>
      <c r="I31" s="2">
        <v>7.9467400000000004E-10</v>
      </c>
      <c r="J31" s="2">
        <f t="shared" si="1"/>
        <v>9.9136398738720378E-22</v>
      </c>
      <c r="L31" s="6">
        <f>'Laura Raw Data Neg'!A30*27.21138386</f>
        <v>-0.93160432970206608</v>
      </c>
      <c r="M31" s="6">
        <f>'Laura Raw Data Neg'!B30*27.21138386</f>
        <v>-0.75990172333135231</v>
      </c>
      <c r="N31" s="6">
        <f>'Laura Raw Data Neg'!C30*27.21138386</f>
        <v>1.7595734352945549</v>
      </c>
      <c r="O31" s="3">
        <f>'Laura Raw Data Neg'!E30/'Data Compare'!R31</f>
        <v>4228728455150076.5</v>
      </c>
      <c r="P31" s="4">
        <v>35029771.347177595</v>
      </c>
      <c r="Q31" s="2">
        <v>2.5820937388561802E-4</v>
      </c>
      <c r="R31" s="3">
        <v>2.0136575086274101E-7</v>
      </c>
      <c r="S31" s="3">
        <f>'Laura Raw Data Neg'!E30*'Laura Raw Data Neg'!$J$2/'Data Compare'!P31</f>
        <v>2.5439557104757674E-19</v>
      </c>
      <c r="T31" s="3">
        <f>'Laura Raw Data Pos'!E30*'Laura Raw Data Pos'!$I$2/'Data Compare'!$P31</f>
        <v>6.9251747460978078E-19</v>
      </c>
      <c r="U31" s="3">
        <f>'Laura Raw Data Pos'!F30*'Laura Raw Data Pos'!$I$2/'Data Compare'!$P31</f>
        <v>4.269355411474901E-22</v>
      </c>
      <c r="V31" s="3">
        <f t="shared" si="0"/>
        <v>6.1649786005480865E-4</v>
      </c>
    </row>
    <row r="32" spans="1:22">
      <c r="A32" s="1">
        <v>1054</v>
      </c>
      <c r="B32" s="1">
        <v>0.94251399999999996</v>
      </c>
      <c r="C32" s="1">
        <v>0.76840600000000003</v>
      </c>
      <c r="D32" s="1"/>
      <c r="E32" s="2">
        <v>4.31E-12</v>
      </c>
      <c r="F32" s="2">
        <f>E32*10000000/'Laura Raw Data Neg'!$J$2</f>
        <v>4118374398902313</v>
      </c>
      <c r="G32" s="2">
        <v>35029771.347177595</v>
      </c>
      <c r="H32" s="2">
        <v>1.85077219243325E-3</v>
      </c>
      <c r="I32" s="2">
        <v>1.475817E-6</v>
      </c>
      <c r="J32" s="2">
        <f t="shared" si="1"/>
        <v>1.8158186666304055E-18</v>
      </c>
      <c r="L32" s="6">
        <f>'Laura Raw Data Neg'!A31*27.21138386</f>
        <v>-0.93340434193058086</v>
      </c>
      <c r="M32" s="6">
        <f>'Laura Raw Data Neg'!B31*27.21138386</f>
        <v>-0.76170173555986975</v>
      </c>
      <c r="N32" s="6">
        <f>'Laura Raw Data Neg'!C31*27.21138386</f>
        <v>1.7613734475230725</v>
      </c>
      <c r="O32" s="3">
        <f>'Laura Raw Data Neg'!E31/'Data Compare'!R32</f>
        <v>4207185606976361</v>
      </c>
      <c r="P32" s="4">
        <v>35029771.347177595</v>
      </c>
      <c r="Q32" s="2">
        <v>4.2317951950965003E-6</v>
      </c>
      <c r="R32" s="3">
        <v>3.3158377672707901E-9</v>
      </c>
      <c r="S32" s="3">
        <f>'Laura Raw Data Neg'!E31*'Laura Raw Data Neg'!$J$2/'Data Compare'!P32</f>
        <v>4.1677253160894977E-21</v>
      </c>
      <c r="T32" s="3">
        <f>'Laura Raw Data Pos'!E31*'Laura Raw Data Pos'!$I$2/'Data Compare'!$P32</f>
        <v>1.7906685226665623E-18</v>
      </c>
      <c r="U32" s="3">
        <f>'Laura Raw Data Pos'!F31*'Laura Raw Data Pos'!$I$2/'Data Compare'!$P32</f>
        <v>9.4870137176679535E-22</v>
      </c>
      <c r="V32" s="3">
        <f t="shared" si="0"/>
        <v>5.2980289749776969E-4</v>
      </c>
    </row>
    <row r="33" spans="1:22">
      <c r="A33" s="1">
        <v>1055</v>
      </c>
      <c r="B33" s="1">
        <v>1.218037</v>
      </c>
      <c r="C33" s="1">
        <v>1.0439290000000001</v>
      </c>
      <c r="D33" s="1"/>
      <c r="E33" s="2">
        <v>2.2600000000000001E-12</v>
      </c>
      <c r="F33" s="2">
        <f>E33*10000000/'Laura Raw Data Neg'!$J$2</f>
        <v>2159518826338568</v>
      </c>
      <c r="G33" s="2">
        <v>0</v>
      </c>
      <c r="H33" s="2">
        <v>1.9725143641620502E-3</v>
      </c>
      <c r="I33" s="2">
        <v>2.9030890000000001E-6</v>
      </c>
      <c r="J33" s="2">
        <v>0</v>
      </c>
      <c r="L33" s="6">
        <f>'Laura Raw Data Neg'!A32*27.21138386</f>
        <v>-1.2112693495874507</v>
      </c>
      <c r="M33" s="6">
        <f>'Laura Raw Data Neg'!B32*27.21138386</f>
        <v>-1.0395667432167395</v>
      </c>
      <c r="N33" s="6">
        <f>'Laura Raw Data Neg'!C32*27.21138386</f>
        <v>2.0392384551799423</v>
      </c>
      <c r="O33" s="3">
        <f>'Laura Raw Data Neg'!E32/'Data Compare'!R33</f>
        <v>2180075803280956.5</v>
      </c>
      <c r="P33" s="4">
        <v>0</v>
      </c>
      <c r="Q33" s="2">
        <v>9.3963873244541402E-4</v>
      </c>
      <c r="R33" s="3">
        <v>1.37140082956679E-6</v>
      </c>
      <c r="S33" s="3"/>
      <c r="T33" s="3"/>
      <c r="U33" s="3"/>
      <c r="V33" s="3"/>
    </row>
    <row r="34" spans="1:22">
      <c r="A34" s="1">
        <v>1056</v>
      </c>
      <c r="B34" s="1">
        <v>1.2180409999999999</v>
      </c>
      <c r="C34" s="1">
        <v>1.043933</v>
      </c>
      <c r="D34" s="1"/>
      <c r="E34" s="2">
        <v>2.2600000000000001E-12</v>
      </c>
      <c r="F34" s="2">
        <f>E34*10000000/'Laura Raw Data Neg'!$J$2</f>
        <v>2159518826338568</v>
      </c>
      <c r="G34" s="2">
        <v>0</v>
      </c>
      <c r="H34" s="2">
        <v>6.1343186208432E-5</v>
      </c>
      <c r="I34" s="2">
        <v>9.0283810000000002E-8</v>
      </c>
      <c r="J34" s="2">
        <v>0</v>
      </c>
      <c r="L34" s="6">
        <f>'Laura Raw Data Neg'!A33*27.21138386</f>
        <v>-1.2115636646940593</v>
      </c>
      <c r="M34" s="6">
        <f>'Laura Raw Data Neg'!B33*27.21138386</f>
        <v>-1.0398610583233456</v>
      </c>
      <c r="N34" s="6">
        <f>'Laura Raw Data Neg'!C33*27.21138386</f>
        <v>2.0395327702865482</v>
      </c>
      <c r="O34" s="3">
        <f>'Laura Raw Data Neg'!E33/'Data Compare'!R34</f>
        <v>2178792126149105.8</v>
      </c>
      <c r="P34" s="4">
        <v>0</v>
      </c>
      <c r="Q34" s="2">
        <v>5.4538363211934701E-6</v>
      </c>
      <c r="R34" s="3">
        <v>7.9643708035200904E-9</v>
      </c>
      <c r="S34" s="3"/>
      <c r="T34" s="3"/>
      <c r="U34" s="3"/>
      <c r="V34" s="3"/>
    </row>
    <row r="35" spans="1:22">
      <c r="A35" s="1">
        <v>1057</v>
      </c>
      <c r="B35" s="1">
        <v>1.218961</v>
      </c>
      <c r="C35" s="1">
        <v>1.044853</v>
      </c>
      <c r="D35" s="1"/>
      <c r="E35" s="2">
        <v>2.2499999999999999E-12</v>
      </c>
      <c r="F35" s="2">
        <f>E35*10000000/'Laura Raw Data Neg'!$J$2</f>
        <v>2149963433301671.5</v>
      </c>
      <c r="G35" s="2">
        <v>0</v>
      </c>
      <c r="H35" s="2">
        <v>3.2534760630309603E-5</v>
      </c>
      <c r="I35" s="2">
        <v>4.7968519999999997E-8</v>
      </c>
      <c r="J35" s="2">
        <v>0</v>
      </c>
      <c r="L35" s="6">
        <f>'Laura Raw Data Neg'!A34*27.21138386</f>
        <v>-1.2115678588104528</v>
      </c>
      <c r="M35" s="6">
        <f>'Laura Raw Data Neg'!B34*27.21138386</f>
        <v>-1.0398652524397418</v>
      </c>
      <c r="N35" s="6">
        <f>'Laura Raw Data Neg'!C34*27.21138386</f>
        <v>2.0395369644029446</v>
      </c>
      <c r="O35" s="3">
        <f>'Laura Raw Data Neg'!E34/'Data Compare'!R35</f>
        <v>2178773841428602.5</v>
      </c>
      <c r="P35" s="4">
        <v>0</v>
      </c>
      <c r="Q35" s="2">
        <v>3.7282137962697201E-6</v>
      </c>
      <c r="R35" s="3">
        <v>5.4444458695080304E-9</v>
      </c>
      <c r="S35" s="3"/>
      <c r="T35" s="3"/>
      <c r="U35" s="3"/>
      <c r="V35" s="3"/>
    </row>
    <row r="36" spans="1:22">
      <c r="A36" s="1">
        <v>1058</v>
      </c>
      <c r="B36" s="1">
        <v>1.2264839999999999</v>
      </c>
      <c r="C36" s="1">
        <v>1.052376</v>
      </c>
      <c r="D36" s="1"/>
      <c r="E36" s="2">
        <v>2.2199999999999998E-12</v>
      </c>
      <c r="F36" s="2">
        <f>E36*10000000/'Laura Raw Data Neg'!$J$2</f>
        <v>2121297254190982.5</v>
      </c>
      <c r="G36" s="2">
        <v>0</v>
      </c>
      <c r="H36" s="2">
        <v>1.59959429243617E-6</v>
      </c>
      <c r="I36" s="2">
        <v>2.392489E-9</v>
      </c>
      <c r="J36" s="2">
        <v>0</v>
      </c>
      <c r="L36" s="6">
        <f>'Laura Raw Data Neg'!A35*27.21138386</f>
        <v>-1.2204723047056403</v>
      </c>
      <c r="M36" s="6">
        <f>'Laura Raw Data Neg'!B35*27.21138386</f>
        <v>-1.0487696983349266</v>
      </c>
      <c r="N36" s="6">
        <f>'Laura Raw Data Neg'!C35*27.21138386</f>
        <v>2.0484414102981297</v>
      </c>
      <c r="O36" s="3">
        <f>'Laura Raw Data Neg'!E35/'Data Compare'!R36</f>
        <v>2140472930272018.3</v>
      </c>
      <c r="P36" s="4">
        <v>0</v>
      </c>
      <c r="Q36" s="2">
        <v>7.3700064560357197E-6</v>
      </c>
      <c r="R36" s="3">
        <v>1.0947800448001599E-8</v>
      </c>
      <c r="S36" s="3"/>
      <c r="T36" s="3"/>
      <c r="U36" s="3"/>
      <c r="V36" s="3"/>
    </row>
    <row r="37" spans="1:22">
      <c r="A37" s="1">
        <v>1059</v>
      </c>
      <c r="B37" s="1">
        <v>1.2376769999999999</v>
      </c>
      <c r="C37" s="1">
        <v>1.063569</v>
      </c>
      <c r="D37" s="1"/>
      <c r="E37" s="2">
        <v>2.1699999999999998E-12</v>
      </c>
      <c r="F37" s="2">
        <f>E37*10000000/'Laura Raw Data Neg'!$J$2</f>
        <v>2073520289006501</v>
      </c>
      <c r="G37" s="2">
        <v>46476206.299882516</v>
      </c>
      <c r="H37" s="2">
        <v>5.7015786636780998E-5</v>
      </c>
      <c r="I37" s="2">
        <v>8.710133E-8</v>
      </c>
      <c r="J37" s="2">
        <f t="shared" si="1"/>
        <v>4.0668096892512022E-20</v>
      </c>
      <c r="L37" s="6">
        <f>'Laura Raw Data Neg'!A36*27.21138386</f>
        <v>-1.2316978035676895</v>
      </c>
      <c r="M37" s="6">
        <f>'Laura Raw Data Neg'!B36*27.21138386</f>
        <v>-1.0599951971969785</v>
      </c>
      <c r="N37" s="6">
        <f>'Laura Raw Data Neg'!C36*27.21138386</f>
        <v>2.0596669091601814</v>
      </c>
      <c r="O37" s="3">
        <f>'Laura Raw Data Neg'!E36/'Data Compare'!R37</f>
        <v>2093626828688264</v>
      </c>
      <c r="P37" s="4">
        <v>46476206.299882516</v>
      </c>
      <c r="Q37" s="2">
        <v>1.4834612536451501E-6</v>
      </c>
      <c r="R37" s="3">
        <v>2.2510375775555701E-9</v>
      </c>
      <c r="S37" s="3">
        <f>'Laura Raw Data Neg'!E36*'Laura Raw Data Neg'!$J$2/'Data Compare'!P37</f>
        <v>1.0612135673329434E-21</v>
      </c>
      <c r="T37" s="3">
        <f>'Laura Raw Data Pos'!E36*'Laura Raw Data Pos'!$I$2/'Data Compare'!$P37</f>
        <v>1.4947022849056276E-21</v>
      </c>
      <c r="U37" s="3">
        <f>'Laura Raw Data Pos'!F36*'Laura Raw Data Pos'!$I$2/'Data Compare'!$P37</f>
        <v>6.0048733051848789E-20</v>
      </c>
      <c r="V37" s="3">
        <f t="shared" ref="V37:V66" si="2">U37/T37</f>
        <v>40.174376970086819</v>
      </c>
    </row>
    <row r="38" spans="1:22">
      <c r="A38" s="1">
        <v>1060</v>
      </c>
      <c r="B38" s="1">
        <v>1.237684</v>
      </c>
      <c r="C38" s="1">
        <v>1.0635760000000001</v>
      </c>
      <c r="D38" s="1"/>
      <c r="E38" s="2">
        <v>2.1699999999999998E-12</v>
      </c>
      <c r="F38" s="2">
        <f>E38*10000000/'Laura Raw Data Neg'!$J$2</f>
        <v>2073520289006501</v>
      </c>
      <c r="G38" s="2">
        <v>46476206.299882516</v>
      </c>
      <c r="H38" s="2">
        <v>8.4311270357113798E-5</v>
      </c>
      <c r="I38" s="2">
        <v>1.288015E-7</v>
      </c>
      <c r="J38" s="2">
        <f t="shared" si="1"/>
        <v>6.0138138899840992E-20</v>
      </c>
      <c r="L38" s="6">
        <f>'Laura Raw Data Neg'!A37*27.21138386</f>
        <v>-1.2317054662204854</v>
      </c>
      <c r="M38" s="6">
        <f>'Laura Raw Data Neg'!B37*27.21138386</f>
        <v>-1.0600028598497742</v>
      </c>
      <c r="N38" s="6">
        <f>'Laura Raw Data Neg'!C37*27.21138386</f>
        <v>2.0596745718129772</v>
      </c>
      <c r="O38" s="3">
        <f>'Laura Raw Data Neg'!E37/'Data Compare'!R38</f>
        <v>2093595384120605.5</v>
      </c>
      <c r="P38" s="4">
        <v>46476206.299882516</v>
      </c>
      <c r="Q38" s="2">
        <v>9.4386397019000704E-6</v>
      </c>
      <c r="R38" s="3">
        <v>1.43226119199566E-8</v>
      </c>
      <c r="S38" s="3">
        <f>'Laura Raw Data Neg'!E37*'Laura Raw Data Neg'!$J$2/'Data Compare'!P38</f>
        <v>6.7520515689319631E-21</v>
      </c>
      <c r="T38" s="3">
        <f>'Laura Raw Data Pos'!E37*'Laura Raw Data Pos'!$I$2/'Data Compare'!$P38</f>
        <v>6.6893656794586174E-21</v>
      </c>
      <c r="U38" s="3">
        <f>'Laura Raw Data Pos'!F37*'Laura Raw Data Pos'!$I$2/'Data Compare'!$P38</f>
        <v>3.476063109573245E-22</v>
      </c>
      <c r="V38" s="3">
        <f t="shared" si="2"/>
        <v>5.1964016861081049E-2</v>
      </c>
    </row>
    <row r="39" spans="1:22">
      <c r="A39" s="1">
        <v>1061</v>
      </c>
      <c r="B39" s="1">
        <v>1.2413670000000001</v>
      </c>
      <c r="C39" s="1">
        <v>1.067259</v>
      </c>
      <c r="D39" s="1"/>
      <c r="E39" s="2">
        <v>2.1600000000000001E-12</v>
      </c>
      <c r="F39" s="2">
        <f>E39*10000000/'Laura Raw Data Neg'!$J$2</f>
        <v>2063964895969604.8</v>
      </c>
      <c r="G39" s="2">
        <v>46476206.299882516</v>
      </c>
      <c r="H39" s="2">
        <v>4.1381039752764498E-5</v>
      </c>
      <c r="I39" s="2">
        <v>6.3655999999999998E-8</v>
      </c>
      <c r="J39" s="2">
        <f t="shared" si="1"/>
        <v>2.9584376812689114E-20</v>
      </c>
      <c r="L39" s="6">
        <f>'Laura Raw Data Neg'!A38*27.21138386</f>
        <v>-1.2319530768375935</v>
      </c>
      <c r="M39" s="6">
        <f>'Laura Raw Data Neg'!B38*27.21138386</f>
        <v>-1.0602504704668825</v>
      </c>
      <c r="N39" s="6">
        <f>'Laura Raw Data Neg'!C38*27.21138386</f>
        <v>2.0599221824300851</v>
      </c>
      <c r="O39" s="3">
        <f>'Laura Raw Data Neg'!E38/'Data Compare'!R39</f>
        <v>2092579673778040.8</v>
      </c>
      <c r="P39" s="4">
        <v>46476206.299882516</v>
      </c>
      <c r="Q39" s="2">
        <v>1.4398357796751299E-5</v>
      </c>
      <c r="R39" s="3">
        <v>2.1858917532926201E-8</v>
      </c>
      <c r="S39" s="3">
        <f>'Laura Raw Data Neg'!E38*'Laura Raw Data Neg'!$J$2/'Data Compare'!P39</f>
        <v>1.0299862521484753E-20</v>
      </c>
      <c r="T39" s="3">
        <f>'Laura Raw Data Pos'!E38*'Laura Raw Data Pos'!$I$2/'Data Compare'!$P39</f>
        <v>6.3005226201363934E-21</v>
      </c>
      <c r="U39" s="3">
        <f>'Laura Raw Data Pos'!F38*'Laura Raw Data Pos'!$I$2/'Data Compare'!$P39</f>
        <v>1.4483927932479319E-21</v>
      </c>
      <c r="V39" s="3">
        <f t="shared" si="2"/>
        <v>0.22988454777051132</v>
      </c>
    </row>
    <row r="40" spans="1:22">
      <c r="A40" s="1">
        <v>1062</v>
      </c>
      <c r="B40" s="1">
        <v>1.241957</v>
      </c>
      <c r="C40" s="1">
        <v>1.067849</v>
      </c>
      <c r="D40" s="1"/>
      <c r="E40" s="2">
        <v>2.1499999999999999E-12</v>
      </c>
      <c r="F40" s="2">
        <f>E40*10000000/'Laura Raw Data Neg'!$J$2</f>
        <v>2054409502932708.5</v>
      </c>
      <c r="G40" s="2">
        <v>46476206.299882516</v>
      </c>
      <c r="H40" s="2">
        <v>1.45620366269732E-5</v>
      </c>
      <c r="I40" s="2">
        <v>2.2425399999999999E-8</v>
      </c>
      <c r="J40" s="2">
        <f t="shared" si="1"/>
        <v>1.0374041652388886E-20</v>
      </c>
      <c r="L40" s="6">
        <f>'Laura Raw Data Neg'!A39*27.21138386</f>
        <v>-1.2361883972831691</v>
      </c>
      <c r="M40" s="6">
        <f>'Laura Raw Data Neg'!B39*27.21138386</f>
        <v>-1.0644857909124581</v>
      </c>
      <c r="N40" s="6">
        <f>'Laura Raw Data Neg'!C39*27.21138386</f>
        <v>2.0641575028756605</v>
      </c>
      <c r="O40" s="3">
        <f>'Laura Raw Data Neg'!E39/'Data Compare'!R40</f>
        <v>2075321306439135.3</v>
      </c>
      <c r="P40" s="4">
        <v>46476206.299882516</v>
      </c>
      <c r="Q40" s="2">
        <v>1.40936480186558E-5</v>
      </c>
      <c r="R40" s="3">
        <v>2.1567603998790299E-8</v>
      </c>
      <c r="S40" s="3">
        <f>'Laura Raw Data Neg'!E39*'Laura Raw Data Neg'!$J$2/'Data Compare'!P40</f>
        <v>1.0078781253744365E-20</v>
      </c>
      <c r="T40" s="3">
        <f>'Laura Raw Data Pos'!E39*'Laura Raw Data Pos'!$I$2/'Data Compare'!$P40</f>
        <v>7.6953307054942458E-23</v>
      </c>
      <c r="U40" s="3">
        <f>'Laura Raw Data Pos'!F39*'Laura Raw Data Pos'!$I$2/'Data Compare'!$P40</f>
        <v>5.5226146194483665E-23</v>
      </c>
      <c r="V40" s="3">
        <f t="shared" si="2"/>
        <v>0.71765786693291533</v>
      </c>
    </row>
    <row r="41" spans="1:22">
      <c r="A41" s="1">
        <v>1063</v>
      </c>
      <c r="B41" s="1">
        <v>1.24196</v>
      </c>
      <c r="C41" s="1">
        <v>1.067852</v>
      </c>
      <c r="D41" s="1"/>
      <c r="E41" s="2">
        <v>2.1499999999999999E-12</v>
      </c>
      <c r="F41" s="2">
        <f>E41*10000000/'Laura Raw Data Neg'!$J$2</f>
        <v>2054409502932708.5</v>
      </c>
      <c r="G41" s="2">
        <v>46490029.923853248</v>
      </c>
      <c r="H41" s="2">
        <v>1.3256392281094299E-5</v>
      </c>
      <c r="I41" s="2">
        <v>2.041483E-8</v>
      </c>
      <c r="J41" s="2">
        <f t="shared" si="1"/>
        <v>9.441139223160582E-21</v>
      </c>
      <c r="L41" s="6">
        <f>'Laura Raw Data Neg'!A40*27.21138386</f>
        <v>-1.2361949460230439</v>
      </c>
      <c r="M41" s="6">
        <f>'Laura Raw Data Neg'!B40*27.21138386</f>
        <v>-1.0644923396523327</v>
      </c>
      <c r="N41" s="6">
        <f>'Laura Raw Data Neg'!C40*27.21138386</f>
        <v>2.0641640516155353</v>
      </c>
      <c r="O41" s="3">
        <f>'Laura Raw Data Neg'!E40/'Data Compare'!R41</f>
        <v>2075294788745414.5</v>
      </c>
      <c r="P41" s="4">
        <v>46490029.923853248</v>
      </c>
      <c r="Q41" s="2">
        <v>2.1969507338973901E-5</v>
      </c>
      <c r="R41" s="3">
        <v>3.3620497953884998E-8</v>
      </c>
      <c r="S41" s="3">
        <f>'Laura Raw Data Neg'!E40*'Laura Raw Data Neg'!$J$2/'Data Compare'!P41</f>
        <v>1.5706360303432764E-20</v>
      </c>
      <c r="T41" s="3">
        <f>'Laura Raw Data Pos'!E40*'Laura Raw Data Pos'!$I$2/'Data Compare'!$P41</f>
        <v>8.0010507343892033E-21</v>
      </c>
      <c r="U41" s="3">
        <f>'Laura Raw Data Pos'!F40*'Laura Raw Data Pos'!$I$2/'Data Compare'!$P41</f>
        <v>3.0651124486278012E-22</v>
      </c>
      <c r="V41" s="3">
        <f t="shared" si="2"/>
        <v>3.8308874051425329E-2</v>
      </c>
    </row>
    <row r="42" spans="1:22">
      <c r="A42" s="1">
        <v>1064</v>
      </c>
      <c r="B42" s="1">
        <v>1.24326</v>
      </c>
      <c r="C42" s="1">
        <v>1.0691520000000001</v>
      </c>
      <c r="D42" s="1"/>
      <c r="E42" s="2">
        <v>2.1499999999999999E-12</v>
      </c>
      <c r="F42" s="2">
        <f>E42*10000000/'Laura Raw Data Neg'!$J$2</f>
        <v>2054409502932708.5</v>
      </c>
      <c r="G42" s="2">
        <v>46490029.923853248</v>
      </c>
      <c r="H42" s="2">
        <v>3.4817593466673003E-5</v>
      </c>
      <c r="I42" s="2">
        <v>5.3749690000000002E-8</v>
      </c>
      <c r="J42" s="2">
        <f t="shared" si="1"/>
        <v>2.4857336871858452E-20</v>
      </c>
      <c r="L42" s="6">
        <f>'Laura Raw Data Neg'!A41*27.21138386</f>
        <v>-1.2367266425830596</v>
      </c>
      <c r="M42" s="6">
        <f>'Laura Raw Data Neg'!B41*27.21138386</f>
        <v>-1.0650240362123484</v>
      </c>
      <c r="N42" s="6">
        <f>'Laura Raw Data Neg'!C41*27.21138386</f>
        <v>2.0646957481755512</v>
      </c>
      <c r="O42" s="3">
        <f>'Laura Raw Data Neg'!E41/'Data Compare'!R42</f>
        <v>2073143502357962.8</v>
      </c>
      <c r="P42" s="4">
        <v>46490029.923853248</v>
      </c>
      <c r="Q42" s="2">
        <v>3.7782956702764798E-5</v>
      </c>
      <c r="R42" s="3">
        <v>5.7877998168493802E-8</v>
      </c>
      <c r="S42" s="3">
        <f>'Laura Raw Data Neg'!E41*'Laura Raw Data Neg'!$J$2/'Data Compare'!P42</f>
        <v>2.7010615797961745E-20</v>
      </c>
      <c r="T42" s="3">
        <f>'Laura Raw Data Pos'!E41*'Laura Raw Data Pos'!$I$2/'Data Compare'!$P42</f>
        <v>1.1745757179406748E-20</v>
      </c>
      <c r="U42" s="3">
        <f>'Laura Raw Data Pos'!F41*'Laura Raw Data Pos'!$I$2/'Data Compare'!$P42</f>
        <v>9.0732092676367526E-23</v>
      </c>
      <c r="V42" s="3">
        <f t="shared" si="2"/>
        <v>7.7246695373069342E-3</v>
      </c>
    </row>
    <row r="43" spans="1:22">
      <c r="A43" s="1">
        <v>1065</v>
      </c>
      <c r="B43" s="1">
        <v>1.24333</v>
      </c>
      <c r="C43" s="1">
        <v>1.0692219999999999</v>
      </c>
      <c r="D43" s="1"/>
      <c r="E43" s="2">
        <v>2.1499999999999999E-12</v>
      </c>
      <c r="F43" s="2">
        <f>E43*10000000/'Laura Raw Data Neg'!$J$2</f>
        <v>2054409502932708.5</v>
      </c>
      <c r="G43" s="2">
        <v>46490029.923853248</v>
      </c>
      <c r="H43" s="2">
        <v>5.8097421710149497E-5</v>
      </c>
      <c r="I43" s="2">
        <v>8.9699690000000003E-8</v>
      </c>
      <c r="J43" s="2">
        <f t="shared" si="1"/>
        <v>4.1482944583145926E-20</v>
      </c>
      <c r="L43" s="6">
        <f>'Laura Raw Data Neg'!A42*27.21138386</f>
        <v>-1.2367335296327062</v>
      </c>
      <c r="M43" s="6">
        <f>'Laura Raw Data Neg'!B42*27.21138386</f>
        <v>-1.0650309232619952</v>
      </c>
      <c r="N43" s="6">
        <f>'Laura Raw Data Neg'!C42*27.21138386</f>
        <v>2.0647026352251978</v>
      </c>
      <c r="O43" s="3">
        <f>'Laura Raw Data Neg'!E42/'Data Compare'!R43</f>
        <v>2073115659366444.3</v>
      </c>
      <c r="P43" s="4">
        <v>46490029.923853248</v>
      </c>
      <c r="Q43" s="2">
        <v>2.25077542538992E-6</v>
      </c>
      <c r="R43" s="3">
        <v>3.4479054083303098E-9</v>
      </c>
      <c r="S43" s="3">
        <f>'Laura Raw Data Neg'!E42*'Laura Raw Data Neg'!$J$2/'Data Compare'!P43</f>
        <v>1.6090535345429554E-21</v>
      </c>
      <c r="T43" s="3">
        <f>'Laura Raw Data Pos'!E42*'Laura Raw Data Pos'!$I$2/'Data Compare'!$P43</f>
        <v>4.437010327419736E-21</v>
      </c>
      <c r="U43" s="3">
        <f>'Laura Raw Data Pos'!F42*'Laura Raw Data Pos'!$I$2/'Data Compare'!$P43</f>
        <v>1.9467477850219994E-21</v>
      </c>
      <c r="V43" s="3">
        <f t="shared" si="2"/>
        <v>0.43875214195277651</v>
      </c>
    </row>
    <row r="44" spans="1:22">
      <c r="A44" s="1">
        <v>1066</v>
      </c>
      <c r="B44" s="1">
        <v>1.2433399999999999</v>
      </c>
      <c r="C44" s="1">
        <v>1.069232</v>
      </c>
      <c r="D44" s="1"/>
      <c r="E44" s="2">
        <v>2.1499999999999999E-12</v>
      </c>
      <c r="F44" s="2">
        <f>E44*10000000/'Laura Raw Data Neg'!$J$2</f>
        <v>2054409502932708.5</v>
      </c>
      <c r="G44" s="2">
        <v>46490029.923853248</v>
      </c>
      <c r="H44" s="2">
        <v>2.9346047937858601E-5</v>
      </c>
      <c r="I44" s="2">
        <v>4.530977E-8</v>
      </c>
      <c r="J44" s="2">
        <f t="shared" si="1"/>
        <v>2.0954171391061527E-20</v>
      </c>
      <c r="L44" s="6">
        <f>'Laura Raw Data Neg'!A43*27.21138386</f>
        <v>-1.236870364400851</v>
      </c>
      <c r="M44" s="6">
        <f>'Laura Raw Data Neg'!B43*27.21138386</f>
        <v>-1.0651677580301371</v>
      </c>
      <c r="N44" s="6">
        <f>'Laura Raw Data Neg'!C43*27.21138386</f>
        <v>2.0648394699933399</v>
      </c>
      <c r="O44" s="3">
        <f>'Laura Raw Data Neg'!E43/'Data Compare'!R44</f>
        <v>2072562573513708.3</v>
      </c>
      <c r="P44" s="4">
        <v>46490029.923853248</v>
      </c>
      <c r="Q44" s="2">
        <v>1.1772554196444101E-4</v>
      </c>
      <c r="R44" s="3">
        <v>1.80387095217126E-7</v>
      </c>
      <c r="S44" s="3">
        <f>'Laura Raw Data Neg'!E43*'Laura Raw Data Neg'!$J$2/'Data Compare'!P44</f>
        <v>8.4159807886753152E-20</v>
      </c>
      <c r="T44" s="3">
        <f>'Laura Raw Data Pos'!E43*'Laura Raw Data Pos'!$I$2/'Data Compare'!$P44</f>
        <v>3.128879142067289E-20</v>
      </c>
      <c r="U44" s="3">
        <f>'Laura Raw Data Pos'!F43*'Laura Raw Data Pos'!$I$2/'Data Compare'!$P44</f>
        <v>1.3607658122349514E-19</v>
      </c>
      <c r="V44" s="3">
        <f t="shared" si="2"/>
        <v>4.3490520101581058</v>
      </c>
    </row>
    <row r="45" spans="1:22">
      <c r="A45" s="1">
        <v>1067</v>
      </c>
      <c r="B45" s="1">
        <v>1.243976</v>
      </c>
      <c r="C45" s="1">
        <v>1.069868</v>
      </c>
      <c r="D45" s="1"/>
      <c r="E45" s="2">
        <v>2.1499999999999999E-12</v>
      </c>
      <c r="F45" s="2">
        <f>E45*10000000/'Laura Raw Data Neg'!$J$2</f>
        <v>2054409502932708.5</v>
      </c>
      <c r="G45" s="2">
        <v>46490029.923853248</v>
      </c>
      <c r="H45" s="2">
        <v>8.3627809724109097E-5</v>
      </c>
      <c r="I45" s="2">
        <v>1.2927350000000001E-7</v>
      </c>
      <c r="J45" s="2">
        <f t="shared" si="1"/>
        <v>5.9784436674968615E-20</v>
      </c>
      <c r="L45" s="6">
        <f>'Laura Raw Data Neg'!A44*27.21138386</f>
        <v>-1.237499678445505</v>
      </c>
      <c r="M45" s="6">
        <f>'Laura Raw Data Neg'!B44*27.21138386</f>
        <v>-1.0657970720747938</v>
      </c>
      <c r="N45" s="6">
        <f>'Laura Raw Data Neg'!C44*27.21138386</f>
        <v>2.0654687840379968</v>
      </c>
      <c r="O45" s="3">
        <f>'Laura Raw Data Neg'!E44/'Data Compare'!R45</f>
        <v>2070021767430671</v>
      </c>
      <c r="P45" s="4">
        <v>46490029.923853248</v>
      </c>
      <c r="Q45" s="2">
        <v>4.6943938765935098E-6</v>
      </c>
      <c r="R45" s="3">
        <v>7.2015721110995402E-9</v>
      </c>
      <c r="S45" s="3">
        <f>'Laura Raw Data Neg'!E44*'Laura Raw Data Neg'!$J$2/'Data Compare'!P45</f>
        <v>3.3557828095705961E-21</v>
      </c>
      <c r="T45" s="3">
        <f>'Laura Raw Data Pos'!E44*'Laura Raw Data Pos'!$I$2/'Data Compare'!$P45</f>
        <v>9.0934488718426109E-21</v>
      </c>
      <c r="U45" s="3">
        <f>'Laura Raw Data Pos'!F44*'Laura Raw Data Pos'!$I$2/'Data Compare'!$P45</f>
        <v>2.5555937822123102E-22</v>
      </c>
      <c r="V45" s="3">
        <f t="shared" si="2"/>
        <v>2.8103680113334917E-2</v>
      </c>
    </row>
    <row r="46" spans="1:22">
      <c r="A46" s="1">
        <v>1068</v>
      </c>
      <c r="B46" s="1">
        <v>1.243986</v>
      </c>
      <c r="C46" s="1">
        <v>1.0698780000000001</v>
      </c>
      <c r="D46" s="1"/>
      <c r="E46" s="2">
        <v>2.1499999999999999E-12</v>
      </c>
      <c r="F46" s="2">
        <f>E46*10000000/'Laura Raw Data Neg'!$J$2</f>
        <v>2054409502932708.5</v>
      </c>
      <c r="G46" s="2">
        <v>46490029.923853248</v>
      </c>
      <c r="H46" s="2">
        <v>4.6491757141723801E-5</v>
      </c>
      <c r="I46" s="2">
        <v>7.1869200000000004E-8</v>
      </c>
      <c r="J46" s="2">
        <f t="shared" si="1"/>
        <v>3.3236971508318831E-20</v>
      </c>
      <c r="L46" s="6">
        <f>'Laura Raw Data Neg'!A45*27.21138386</f>
        <v>-1.2375038604619863</v>
      </c>
      <c r="M46" s="6">
        <f>'Laura Raw Data Neg'!B45*27.21138386</f>
        <v>-1.0658012540912756</v>
      </c>
      <c r="N46" s="6">
        <f>'Laura Raw Data Neg'!C45*27.21138386</f>
        <v>2.0654729660544779</v>
      </c>
      <c r="O46" s="3">
        <f>'Laura Raw Data Neg'!E45/'Data Compare'!R46</f>
        <v>2070004898586789.5</v>
      </c>
      <c r="P46" s="4">
        <v>46490029.923853248</v>
      </c>
      <c r="Q46" s="2">
        <v>7.9011235650699508E-6</v>
      </c>
      <c r="R46" s="3">
        <v>1.2121044621772E-8</v>
      </c>
      <c r="S46" s="3">
        <f>'Laura Raw Data Neg'!E45*'Laura Raw Data Neg'!$J$2/'Data Compare'!P46</f>
        <v>5.6481086460320578E-21</v>
      </c>
      <c r="T46" s="3">
        <f>'Laura Raw Data Pos'!E45*'Laura Raw Data Pos'!$I$2/'Data Compare'!$P46</f>
        <v>2.9290687441196232E-19</v>
      </c>
      <c r="U46" s="3">
        <f>'Laura Raw Data Pos'!F45*'Laura Raw Data Pos'!$I$2/'Data Compare'!$P46</f>
        <v>1.5500111640196957E-22</v>
      </c>
      <c r="V46" s="3">
        <f t="shared" si="2"/>
        <v>5.2918224167032156E-4</v>
      </c>
    </row>
    <row r="47" spans="1:22">
      <c r="A47" s="1">
        <v>1069</v>
      </c>
      <c r="B47" s="1">
        <v>1.2450330000000001</v>
      </c>
      <c r="C47" s="1">
        <v>1.0709249999999999</v>
      </c>
      <c r="D47" s="1"/>
      <c r="E47" s="2">
        <v>2.1400000000000002E-12</v>
      </c>
      <c r="F47" s="2">
        <f>E47*10000000/'Laura Raw Data Neg'!$J$2</f>
        <v>2044854109895812.3</v>
      </c>
      <c r="G47" s="2">
        <v>46490029.923853248</v>
      </c>
      <c r="H47" s="2">
        <v>2.1318801466655801E-4</v>
      </c>
      <c r="I47" s="2">
        <v>3.3020160000000001E-7</v>
      </c>
      <c r="J47" s="2">
        <f t="shared" si="1"/>
        <v>1.5199633666775496E-19</v>
      </c>
      <c r="L47" s="6">
        <f>'Laura Raw Data Neg'!A46*27.21138386</f>
        <v>-1.2382000650153746</v>
      </c>
      <c r="M47" s="6">
        <f>'Laura Raw Data Neg'!B46*27.21138386</f>
        <v>-1.0664974586446634</v>
      </c>
      <c r="N47" s="6">
        <f>'Laura Raw Data Neg'!C46*27.21138386</f>
        <v>2.0661691706078664</v>
      </c>
      <c r="O47" s="3">
        <f>'Laura Raw Data Neg'!E46/'Data Compare'!R47</f>
        <v>2067199563553436.3</v>
      </c>
      <c r="P47" s="4">
        <v>46490029.923853248</v>
      </c>
      <c r="Q47" s="2">
        <v>6.35434684425975E-7</v>
      </c>
      <c r="R47" s="3">
        <v>9.76088753393814E-10</v>
      </c>
      <c r="S47" s="3">
        <f>'Laura Raw Data Neg'!E46*'Laura Raw Data Neg'!$J$2/'Data Compare'!P47</f>
        <v>4.5421694540802557E-22</v>
      </c>
      <c r="T47" s="3">
        <f>'Laura Raw Data Pos'!E46*'Laura Raw Data Pos'!$I$2/'Data Compare'!$P47</f>
        <v>3.67268424831148E-19</v>
      </c>
      <c r="U47" s="3">
        <f>'Laura Raw Data Pos'!F46*'Laura Raw Data Pos'!$I$2/'Data Compare'!$P47</f>
        <v>7.9024788224337681E-23</v>
      </c>
      <c r="V47" s="3">
        <f t="shared" si="2"/>
        <v>2.1516902320331348E-4</v>
      </c>
    </row>
    <row r="48" spans="1:22">
      <c r="A48" s="1">
        <v>1070</v>
      </c>
      <c r="B48" s="1">
        <v>1.2454130000000001</v>
      </c>
      <c r="C48" s="1">
        <v>1.071305</v>
      </c>
      <c r="D48" s="1"/>
      <c r="E48" s="2">
        <v>2.1400000000000002E-12</v>
      </c>
      <c r="F48" s="2">
        <f>E48*10000000/'Laura Raw Data Neg'!$J$2</f>
        <v>2044854109895812.3</v>
      </c>
      <c r="G48" s="2">
        <v>46490029.923853248</v>
      </c>
      <c r="H48" s="2">
        <v>1.1875097375951399E-4</v>
      </c>
      <c r="I48" s="2">
        <v>1.84061E-7</v>
      </c>
      <c r="J48" s="2">
        <f t="shared" si="1"/>
        <v>8.472580909179012E-20</v>
      </c>
      <c r="L48" s="6">
        <f>'Laura Raw Data Neg'!A47*27.21138386</f>
        <v>-1.2393137958575569</v>
      </c>
      <c r="M48" s="6">
        <f>'Laura Raw Data Neg'!B47*27.21138386</f>
        <v>-1.0676111894868456</v>
      </c>
      <c r="N48" s="6">
        <f>'Laura Raw Data Neg'!C47*27.21138386</f>
        <v>2.0672829014500484</v>
      </c>
      <c r="O48" s="3">
        <f>'Laura Raw Data Neg'!E47/'Data Compare'!R48</f>
        <v>2062723796118036.8</v>
      </c>
      <c r="P48" s="4">
        <v>46490029.923853248</v>
      </c>
      <c r="Q48" s="2">
        <v>2.4471238661772999E-6</v>
      </c>
      <c r="R48" s="3">
        <v>3.7668725719714199E-9</v>
      </c>
      <c r="S48" s="3">
        <f>'Laura Raw Data Neg'!E47*'Laura Raw Data Neg'!$J$2/'Data Compare'!P48</f>
        <v>1.7490959192092974E-21</v>
      </c>
      <c r="T48" s="3">
        <f>'Laura Raw Data Pos'!E47*'Laura Raw Data Pos'!$I$2/'Data Compare'!$P48</f>
        <v>2.2509502664920633E-20</v>
      </c>
      <c r="U48" s="3">
        <f>'Laura Raw Data Pos'!F47*'Laura Raw Data Pos'!$I$2/'Data Compare'!$P48</f>
        <v>1.3199549643638246E-22</v>
      </c>
      <c r="V48" s="3">
        <f t="shared" si="2"/>
        <v>5.8639899068977435E-3</v>
      </c>
    </row>
    <row r="49" spans="1:22">
      <c r="A49" s="1">
        <v>1071</v>
      </c>
      <c r="B49" s="1">
        <v>1.2454179999999999</v>
      </c>
      <c r="C49" s="1">
        <v>1.07131</v>
      </c>
      <c r="D49" s="1"/>
      <c r="E49" s="2">
        <v>2.1400000000000002E-12</v>
      </c>
      <c r="F49" s="2">
        <f>E49*10000000/'Laura Raw Data Neg'!$J$2</f>
        <v>2044854109895812.3</v>
      </c>
      <c r="G49" s="2">
        <v>46608598.408744402</v>
      </c>
      <c r="H49" s="2">
        <v>9.0885158105283104E-7</v>
      </c>
      <c r="I49" s="2">
        <v>1.40871E-9</v>
      </c>
      <c r="J49" s="2">
        <f t="shared" si="1"/>
        <v>6.467989819308562E-22</v>
      </c>
      <c r="L49" s="6">
        <f>'Laura Raw Data Neg'!A48*27.21138386</f>
        <v>-1.239452088369255</v>
      </c>
      <c r="M49" s="6">
        <f>'Laura Raw Data Neg'!B48*27.21138386</f>
        <v>-1.0677494819985411</v>
      </c>
      <c r="N49" s="6">
        <f>'Laura Raw Data Neg'!C48*27.21138386</f>
        <v>2.067421193961744</v>
      </c>
      <c r="O49" s="3">
        <f>'Laura Raw Data Neg'!E48/'Data Compare'!R49</f>
        <v>2062169063792589.8</v>
      </c>
      <c r="P49" s="4">
        <v>46608598.408744402</v>
      </c>
      <c r="Q49" s="2">
        <v>2.2059025703047299E-5</v>
      </c>
      <c r="R49" s="3">
        <v>3.39643891316406E-8</v>
      </c>
      <c r="S49" s="3">
        <f>'Laura Raw Data Neg'!E48*'Laura Raw Data Neg'!$J$2/'Data Compare'!P49</f>
        <v>1.5726550604853658E-20</v>
      </c>
      <c r="T49" s="3">
        <f>'Laura Raw Data Pos'!E48*'Laura Raw Data Pos'!$I$2/'Data Compare'!$P49</f>
        <v>1.6337789392713997E-20</v>
      </c>
      <c r="U49" s="3">
        <f>'Laura Raw Data Pos'!F48*'Laura Raw Data Pos'!$I$2/'Data Compare'!$P49</f>
        <v>1.3550031630762042E-22</v>
      </c>
      <c r="V49" s="3">
        <f t="shared" si="2"/>
        <v>8.2936750530061398E-3</v>
      </c>
    </row>
    <row r="50" spans="1:22">
      <c r="A50" s="1">
        <v>1072</v>
      </c>
      <c r="B50" s="1">
        <v>1.2460990000000001</v>
      </c>
      <c r="C50" s="1">
        <v>1.0719909999999999</v>
      </c>
      <c r="D50" s="1"/>
      <c r="E50" s="2">
        <v>2.1400000000000002E-12</v>
      </c>
      <c r="F50" s="2">
        <f>E50*10000000/'Laura Raw Data Neg'!$J$2</f>
        <v>2044854109895812.3</v>
      </c>
      <c r="G50" s="2">
        <v>46608598.408744402</v>
      </c>
      <c r="H50" s="2">
        <v>1.0736836935882E-4</v>
      </c>
      <c r="I50" s="2">
        <v>1.666314E-7</v>
      </c>
      <c r="J50" s="2">
        <f t="shared" si="1"/>
        <v>7.6507599064188716E-20</v>
      </c>
      <c r="L50" s="6">
        <f>'Laura Raw Data Neg'!A49*27.21138386</f>
        <v>-1.2394586033019404</v>
      </c>
      <c r="M50" s="6">
        <f>'Laura Raw Data Neg'!B49*27.21138386</f>
        <v>-1.0677559969312265</v>
      </c>
      <c r="N50" s="6">
        <f>'Laura Raw Data Neg'!C49*27.21138386</f>
        <v>2.0674277088944293</v>
      </c>
      <c r="O50" s="3">
        <f>'Laura Raw Data Neg'!E49/'Data Compare'!R50</f>
        <v>2062142936043698.3</v>
      </c>
      <c r="P50" s="4">
        <v>46608598.408744402</v>
      </c>
      <c r="Q50" s="2">
        <v>1.7783984210569799E-5</v>
      </c>
      <c r="R50" s="3">
        <v>2.7382421106985299E-8</v>
      </c>
      <c r="S50" s="3">
        <f>'Laura Raw Data Neg'!E49*'Laura Raw Data Neg'!$J$2/'Data Compare'!P50</f>
        <v>1.2678737528422917E-20</v>
      </c>
      <c r="T50" s="3">
        <f>'Laura Raw Data Pos'!E49*'Laura Raw Data Pos'!$I$2/'Data Compare'!$P50</f>
        <v>1.2501866110561993E-20</v>
      </c>
      <c r="U50" s="3">
        <f>'Laura Raw Data Pos'!F49*'Laura Raw Data Pos'!$I$2/'Data Compare'!$P50</f>
        <v>1.3073555178975188E-22</v>
      </c>
      <c r="V50" s="3">
        <f t="shared" si="2"/>
        <v>1.0457282987481536E-2</v>
      </c>
    </row>
    <row r="51" spans="1:22">
      <c r="A51" s="1">
        <v>1073</v>
      </c>
      <c r="B51" s="1">
        <v>1.248815</v>
      </c>
      <c r="C51" s="1">
        <v>1.0747070000000001</v>
      </c>
      <c r="D51" s="1"/>
      <c r="E51" s="2">
        <v>2.13E-12</v>
      </c>
      <c r="F51" s="2">
        <f>E51*10000000/'Laura Raw Data Neg'!$J$2</f>
        <v>2035298716858915.8</v>
      </c>
      <c r="G51" s="2">
        <v>46608598.408744402</v>
      </c>
      <c r="H51" s="2">
        <v>6.7418536313640197E-5</v>
      </c>
      <c r="I51" s="2">
        <v>1.051617E-7</v>
      </c>
      <c r="J51" s="2">
        <f t="shared" si="1"/>
        <v>4.8058604774087267E-20</v>
      </c>
      <c r="L51" s="6">
        <f>'Laura Raw Data Neg'!A50*27.21138386</f>
        <v>-1.2426962765619616</v>
      </c>
      <c r="M51" s="6">
        <f>'Laura Raw Data Neg'!B50*27.21138386</f>
        <v>-1.0709936701912506</v>
      </c>
      <c r="N51" s="6">
        <f>'Laura Raw Data Neg'!C50*27.21138386</f>
        <v>2.0706653821544529</v>
      </c>
      <c r="O51" s="3">
        <f>'Laura Raw Data Neg'!E50/'Data Compare'!R51</f>
        <v>2049220309800950</v>
      </c>
      <c r="P51" s="4">
        <v>46608598.408744402</v>
      </c>
      <c r="Q51" s="2">
        <v>1.9247818564624798E-5</v>
      </c>
      <c r="R51" s="3">
        <v>2.98163217851013E-8</v>
      </c>
      <c r="S51" s="3">
        <f>'Laura Raw Data Neg'!E50*'Laura Raw Data Neg'!$J$2/'Data Compare'!P51</f>
        <v>1.3719178909570555E-20</v>
      </c>
      <c r="T51" s="3">
        <f>'Laura Raw Data Pos'!E50*'Laura Raw Data Pos'!$I$2/'Data Compare'!$P51</f>
        <v>2.4076682172279068E-21</v>
      </c>
      <c r="U51" s="3">
        <f>'Laura Raw Data Pos'!F50*'Laura Raw Data Pos'!$I$2/'Data Compare'!$P51</f>
        <v>1.0415491863576023E-20</v>
      </c>
      <c r="V51" s="3">
        <f t="shared" si="2"/>
        <v>4.3259664222207519</v>
      </c>
    </row>
    <row r="52" spans="1:22">
      <c r="A52" s="1">
        <v>1074</v>
      </c>
      <c r="B52" s="1">
        <v>1.251547</v>
      </c>
      <c r="C52" s="1">
        <v>1.077439</v>
      </c>
      <c r="D52" s="1"/>
      <c r="E52" s="2">
        <v>2.1100000000000001E-12</v>
      </c>
      <c r="F52" s="2">
        <f>E52*10000000/'Laura Raw Data Neg'!$J$2</f>
        <v>2016187930785123.3</v>
      </c>
      <c r="G52" s="2">
        <v>46608598.408744402</v>
      </c>
      <c r="H52" s="2">
        <v>2.9342533614698999E-5</v>
      </c>
      <c r="I52" s="2">
        <v>4.6002490000000001E-8</v>
      </c>
      <c r="J52" s="2">
        <f t="shared" si="1"/>
        <v>2.0825610984643825E-20</v>
      </c>
      <c r="L52" s="6">
        <f>'Laura Raw Data Neg'!A51*27.21138386</f>
        <v>-1.2456626942450448</v>
      </c>
      <c r="M52" s="6">
        <f>'Laura Raw Data Neg'!B51*27.21138386</f>
        <v>-1.0739600878743312</v>
      </c>
      <c r="N52" s="6">
        <f>'Laura Raw Data Neg'!C51*27.21138386</f>
        <v>2.0736317998375338</v>
      </c>
      <c r="O52" s="3">
        <f>'Laura Raw Data Neg'!E51/'Data Compare'!R52</f>
        <v>2037487866066940</v>
      </c>
      <c r="P52" s="4">
        <v>46608598.408744402</v>
      </c>
      <c r="Q52" s="2">
        <v>6.2472074330226499E-6</v>
      </c>
      <c r="R52" s="3">
        <v>9.7310779732670095E-9</v>
      </c>
      <c r="S52" s="3">
        <f>'Laura Raw Data Neg'!E51*'Laura Raw Data Neg'!$J$2/'Data Compare'!P52</f>
        <v>4.4518588370655949E-21</v>
      </c>
      <c r="T52" s="3">
        <f>'Laura Raw Data Pos'!E51*'Laura Raw Data Pos'!$I$2/'Data Compare'!$P52</f>
        <v>1.1620774915928494E-20</v>
      </c>
      <c r="U52" s="3">
        <f>'Laura Raw Data Pos'!F51*'Laura Raw Data Pos'!$I$2/'Data Compare'!$P52</f>
        <v>6.5694467899994129E-22</v>
      </c>
      <c r="V52" s="3">
        <f t="shared" si="2"/>
        <v>5.6531916653808773E-2</v>
      </c>
    </row>
    <row r="53" spans="1:22">
      <c r="A53" s="1">
        <v>1075</v>
      </c>
      <c r="B53" s="1">
        <v>1.2515499999999999</v>
      </c>
      <c r="C53" s="1">
        <v>1.077442</v>
      </c>
      <c r="D53" s="1"/>
      <c r="E53" s="2">
        <v>2.1100000000000001E-12</v>
      </c>
      <c r="F53" s="2">
        <f>E53*10000000/'Laura Raw Data Neg'!$J$2</f>
        <v>2016187930785123.3</v>
      </c>
      <c r="G53" s="2">
        <v>46608598.408744402</v>
      </c>
      <c r="H53" s="2">
        <v>3.0934039015842401E-6</v>
      </c>
      <c r="I53" s="2">
        <v>4.8497879999999998E-9</v>
      </c>
      <c r="J53" s="2">
        <f t="shared" si="1"/>
        <v>2.1955289430201235E-21</v>
      </c>
      <c r="L53" s="6">
        <f>'Laura Raw Data Neg'!A52*27.21138386</f>
        <v>-1.2456684859411045</v>
      </c>
      <c r="M53" s="6">
        <f>'Laura Raw Data Neg'!B52*27.21138386</f>
        <v>-1.0739658795703906</v>
      </c>
      <c r="N53" s="6">
        <f>'Laura Raw Data Neg'!C52*27.21138386</f>
        <v>2.0736375915335934</v>
      </c>
      <c r="O53" s="3">
        <f>'Laura Raw Data Neg'!E52/'Data Compare'!R53</f>
        <v>2037465059207542</v>
      </c>
      <c r="P53" s="4">
        <v>46608598.408744402</v>
      </c>
      <c r="Q53" s="2">
        <v>8.0841348986136695E-5</v>
      </c>
      <c r="R53" s="3">
        <v>1.2592537765316701E-7</v>
      </c>
      <c r="S53" s="3">
        <f>'Laura Raw Data Neg'!E52*'Laura Raw Data Neg'!$J$2/'Data Compare'!P53</f>
        <v>5.7608800555481327E-20</v>
      </c>
      <c r="T53" s="3">
        <f>'Laura Raw Data Pos'!E52*'Laura Raw Data Pos'!$I$2/'Data Compare'!$P53</f>
        <v>3.0808594927759206E-19</v>
      </c>
      <c r="U53" s="3">
        <f>'Laura Raw Data Pos'!F52*'Laura Raw Data Pos'!$I$2/'Data Compare'!$P53</f>
        <v>7.3432311670477311E-23</v>
      </c>
      <c r="V53" s="3">
        <f t="shared" si="2"/>
        <v>2.3835008328897602E-4</v>
      </c>
    </row>
    <row r="54" spans="1:22">
      <c r="A54" s="1">
        <v>1076</v>
      </c>
      <c r="B54" s="1">
        <v>1.2523629999999999</v>
      </c>
      <c r="C54" s="1">
        <v>1.078255</v>
      </c>
      <c r="D54" s="1"/>
      <c r="E54" s="2">
        <v>2.1100000000000001E-12</v>
      </c>
      <c r="F54" s="2">
        <f>E54*10000000/'Laura Raw Data Neg'!$J$2</f>
        <v>2016187930785123.3</v>
      </c>
      <c r="G54" s="2">
        <v>46608598.408744402</v>
      </c>
      <c r="H54" s="2">
        <v>3.41721162848095E-4</v>
      </c>
      <c r="I54" s="2">
        <v>5.3655370000000005E-7</v>
      </c>
      <c r="J54" s="2">
        <f t="shared" si="1"/>
        <v>2.4290116966649608E-19</v>
      </c>
      <c r="L54" s="6">
        <f>'Laura Raw Data Neg'!A53*27.21138386</f>
        <v>-1.2458193347942104</v>
      </c>
      <c r="M54" s="6">
        <f>'Laura Raw Data Neg'!B53*27.21138386</f>
        <v>-1.0741167284234994</v>
      </c>
      <c r="N54" s="6">
        <f>'Laura Raw Data Neg'!C53*27.21138386</f>
        <v>2.0737884403867022</v>
      </c>
      <c r="O54" s="3">
        <f>'Laura Raw Data Neg'!E53/'Data Compare'!R54</f>
        <v>2036871173049930.8</v>
      </c>
      <c r="P54" s="4">
        <v>46608598.408744402</v>
      </c>
      <c r="Q54" s="2">
        <v>4.3612280267713098E-4</v>
      </c>
      <c r="R54" s="3">
        <v>6.7953291462624098E-7</v>
      </c>
      <c r="S54" s="3">
        <f>'Laura Raw Data Neg'!E53*'Laura Raw Data Neg'!$J$2/'Data Compare'!P54</f>
        <v>3.1078457874768811E-19</v>
      </c>
      <c r="T54" s="3">
        <f>'Laura Raw Data Pos'!E53*'Laura Raw Data Pos'!$I$2/'Data Compare'!$P54</f>
        <v>1.4869401389553155E-19</v>
      </c>
      <c r="U54" s="3">
        <f>'Laura Raw Data Pos'!F53*'Laura Raw Data Pos'!$I$2/'Data Compare'!$P54</f>
        <v>8.3425082734181202E-23</v>
      </c>
      <c r="V54" s="3">
        <f t="shared" si="2"/>
        <v>5.6105205951863962E-4</v>
      </c>
    </row>
    <row r="55" spans="1:22">
      <c r="A55" s="1">
        <v>1077</v>
      </c>
      <c r="B55" s="1">
        <v>1.261836</v>
      </c>
      <c r="C55" s="1">
        <v>1.087728</v>
      </c>
      <c r="D55" s="1"/>
      <c r="E55" s="2">
        <v>2.0699999999999999E-12</v>
      </c>
      <c r="F55" s="2">
        <f>E55*10000000/'Laura Raw Data Neg'!$J$2</f>
        <v>1977966358637537.8</v>
      </c>
      <c r="G55" s="2">
        <v>46608598.408744402</v>
      </c>
      <c r="H55" s="2">
        <v>9.72083870295699E-5</v>
      </c>
      <c r="I55" s="2">
        <v>1.5532550000000001E-7</v>
      </c>
      <c r="J55" s="2">
        <f t="shared" si="1"/>
        <v>6.8983791827492028E-20</v>
      </c>
      <c r="L55" s="6">
        <f>'Laura Raw Data Neg'!A54*27.21138386</f>
        <v>-1.2554216925835608</v>
      </c>
      <c r="M55" s="6">
        <f>'Laura Raw Data Neg'!B54*27.21138386</f>
        <v>-1.0837190862128498</v>
      </c>
      <c r="N55" s="6">
        <f>'Laura Raw Data Neg'!C54*27.21138386</f>
        <v>2.0833907981760524</v>
      </c>
      <c r="O55" s="3">
        <f>'Laura Raw Data Neg'!E54/'Data Compare'!R55</f>
        <v>1999600569079652</v>
      </c>
      <c r="P55" s="4">
        <v>46608598.408744402</v>
      </c>
      <c r="Q55" s="2">
        <v>5.9165937326303704E-4</v>
      </c>
      <c r="R55" s="3">
        <v>9.38434435835406E-7</v>
      </c>
      <c r="S55" s="3">
        <f>'Laura Raw Data Neg'!E54*'Laura Raw Data Neg'!$J$2/'Data Compare'!P55</f>
        <v>4.2133990103278707E-19</v>
      </c>
      <c r="T55" s="3">
        <f>'Laura Raw Data Pos'!E54*'Laura Raw Data Pos'!$I$2/'Data Compare'!$P55</f>
        <v>3.6463564579262495E-20</v>
      </c>
      <c r="U55" s="3">
        <f>'Laura Raw Data Pos'!F54*'Laura Raw Data Pos'!$I$2/'Data Compare'!$P55</f>
        <v>3.5589123989460565E-20</v>
      </c>
      <c r="V55" s="3">
        <f t="shared" si="2"/>
        <v>0.97601878478169302</v>
      </c>
    </row>
    <row r="56" spans="1:22">
      <c r="A56" s="1">
        <v>1078</v>
      </c>
      <c r="B56" s="1">
        <v>1.261843</v>
      </c>
      <c r="C56" s="1">
        <v>1.0877349999999999</v>
      </c>
      <c r="D56" s="1"/>
      <c r="E56" s="2">
        <v>2.0699999999999999E-12</v>
      </c>
      <c r="F56" s="2">
        <f>E56*10000000/'Laura Raw Data Neg'!$J$2</f>
        <v>1977966358637537.8</v>
      </c>
      <c r="G56" s="2">
        <v>46608598.408744402</v>
      </c>
      <c r="H56" s="2">
        <v>7.9747844559904793E-5</v>
      </c>
      <c r="I56" s="2">
        <v>1.274276E-7</v>
      </c>
      <c r="J56" s="2">
        <f t="shared" si="1"/>
        <v>5.6593663187801891E-20</v>
      </c>
      <c r="L56" s="6">
        <f>'Laura Raw Data Neg'!A55*27.21138386</f>
        <v>-1.2554373529001073</v>
      </c>
      <c r="M56" s="6">
        <f>'Laura Raw Data Neg'!B55*27.21138386</f>
        <v>-1.0837347465293963</v>
      </c>
      <c r="N56" s="6">
        <f>'Laura Raw Data Neg'!C55*27.21138386</f>
        <v>2.0834064584925991</v>
      </c>
      <c r="O56" s="3">
        <f>'Laura Raw Data Neg'!E55/'Data Compare'!R56</f>
        <v>1999540632366695.5</v>
      </c>
      <c r="P56" s="4">
        <v>46608598.408744402</v>
      </c>
      <c r="Q56" s="2">
        <v>2.6311960326089899E-6</v>
      </c>
      <c r="R56" s="3">
        <v>4.1734762249743396E-9</v>
      </c>
      <c r="S56" s="3">
        <f>'Laura Raw Data Neg'!E55*'Laura Raw Data Neg'!$J$2/'Data Compare'!P56</f>
        <v>1.8737583404888229E-21</v>
      </c>
      <c r="T56" s="3">
        <f>'Laura Raw Data Pos'!E55*'Laura Raw Data Pos'!$I$2/'Data Compare'!$P56</f>
        <v>1.8648516223980311E-20</v>
      </c>
      <c r="U56" s="3">
        <f>'Laura Raw Data Pos'!F55*'Laura Raw Data Pos'!$I$2/'Data Compare'!$P56</f>
        <v>6.9004260769861246E-23</v>
      </c>
      <c r="V56" s="3">
        <f t="shared" si="2"/>
        <v>3.7002547516959009E-3</v>
      </c>
    </row>
    <row r="57" spans="1:22">
      <c r="A57" s="1">
        <v>1079</v>
      </c>
      <c r="B57" s="1">
        <v>1.2663679999999999</v>
      </c>
      <c r="C57" s="1">
        <v>1.09226</v>
      </c>
      <c r="D57" s="1"/>
      <c r="E57" s="2">
        <v>2.0499999999999999E-12</v>
      </c>
      <c r="F57" s="2">
        <f>E57*10000000/'Laura Raw Data Neg'!$J$2</f>
        <v>1958855572563745.3</v>
      </c>
      <c r="G57" s="2">
        <v>46608598.408744402</v>
      </c>
      <c r="H57" s="2">
        <v>2.84658916740625E-3</v>
      </c>
      <c r="I57" s="2">
        <v>4.5864340000000003E-6</v>
      </c>
      <c r="J57" s="2">
        <f t="shared" si="1"/>
        <v>2.0172650585940002E-18</v>
      </c>
      <c r="L57" s="6">
        <f>'Laura Raw Data Neg'!A56*27.21138386</f>
        <v>-1.2582227712840941</v>
      </c>
      <c r="M57" s="6">
        <f>'Laura Raw Data Neg'!B56*27.21138386</f>
        <v>-1.0865201649133833</v>
      </c>
      <c r="N57" s="6">
        <f>'Laura Raw Data Neg'!C56*27.21138386</f>
        <v>2.0861918768765859</v>
      </c>
      <c r="O57" s="3">
        <f>'Laura Raw Data Neg'!E56/'Data Compare'!R57</f>
        <v>1988923156281130.5</v>
      </c>
      <c r="P57" s="4">
        <v>46608598.408744402</v>
      </c>
      <c r="Q57" s="2">
        <v>3.0582559640185598E-4</v>
      </c>
      <c r="R57" s="3">
        <v>4.8758255132303096E-7</v>
      </c>
      <c r="S57" s="3">
        <f>'Laura Raw Data Neg'!E56*'Laura Raw Data Neg'!$J$2/'Data Compare'!P57</f>
        <v>2.1774668954060067E-19</v>
      </c>
      <c r="T57" s="3">
        <f>'Laura Raw Data Pos'!E56*'Laura Raw Data Pos'!$I$2/'Data Compare'!$P57</f>
        <v>1.2885105896662357E-18</v>
      </c>
      <c r="U57" s="3">
        <f>'Laura Raw Data Pos'!F56*'Laura Raw Data Pos'!$I$2/'Data Compare'!$P57</f>
        <v>6.6308320438738977E-23</v>
      </c>
      <c r="V57" s="3">
        <f t="shared" si="2"/>
        <v>5.1461214964414759E-5</v>
      </c>
    </row>
    <row r="58" spans="1:22">
      <c r="A58" s="1">
        <v>1080</v>
      </c>
      <c r="B58" s="1">
        <v>1.2666219999999999</v>
      </c>
      <c r="C58" s="1">
        <v>1.092514</v>
      </c>
      <c r="D58" s="1"/>
      <c r="E58" s="2">
        <v>2.0499999999999999E-12</v>
      </c>
      <c r="F58" s="2">
        <f>E58*10000000/'Laura Raw Data Neg'!$J$2</f>
        <v>1958855572563745.3</v>
      </c>
      <c r="G58" s="2">
        <v>46608598.408744402</v>
      </c>
      <c r="H58" s="2">
        <v>2.8976210549659601E-5</v>
      </c>
      <c r="I58" s="2">
        <v>4.6708289999999997E-8</v>
      </c>
      <c r="J58" s="2">
        <f t="shared" si="1"/>
        <v>2.0543847652375582E-20</v>
      </c>
      <c r="L58" s="6">
        <f>'Laura Raw Data Neg'!A57*27.21138386</f>
        <v>-1.2601896501457974</v>
      </c>
      <c r="M58" s="6">
        <f>'Laura Raw Data Neg'!B57*27.21138386</f>
        <v>-1.0884870437750835</v>
      </c>
      <c r="N58" s="6">
        <f>'Laura Raw Data Neg'!C57*27.21138386</f>
        <v>2.0881587557382866</v>
      </c>
      <c r="O58" s="3">
        <f>'Laura Raw Data Neg'!E57/'Data Compare'!R58</f>
        <v>1981477198871034.3</v>
      </c>
      <c r="P58" s="4">
        <v>46608598.408744402</v>
      </c>
      <c r="Q58" s="2">
        <v>3.2559746814602201E-4</v>
      </c>
      <c r="R58" s="3">
        <v>5.2098628378043697E-7</v>
      </c>
      <c r="S58" s="3">
        <f>'Laura Raw Data Neg'!E57*'Laura Raw Data Neg'!$J$2/'Data Compare'!P58</f>
        <v>2.3179324220693105E-19</v>
      </c>
      <c r="T58" s="3">
        <f>'Laura Raw Data Pos'!E57*'Laura Raw Data Pos'!$I$2/'Data Compare'!$P58</f>
        <v>3.3959432950855909E-19</v>
      </c>
      <c r="U58" s="3">
        <f>'Laura Raw Data Pos'!F57*'Laura Raw Data Pos'!$I$2/'Data Compare'!$P58</f>
        <v>1.8945513198701721E-22</v>
      </c>
      <c r="V58" s="3">
        <f t="shared" si="2"/>
        <v>5.5788661801622398E-4</v>
      </c>
    </row>
    <row r="59" spans="1:22">
      <c r="A59" s="1">
        <v>1081</v>
      </c>
      <c r="B59" s="1">
        <v>1.2666489999999999</v>
      </c>
      <c r="C59" s="1">
        <v>1.092541</v>
      </c>
      <c r="D59" s="1"/>
      <c r="E59" s="2">
        <v>2.0499999999999999E-12</v>
      </c>
      <c r="F59" s="2">
        <f>E59*10000000/'Laura Raw Data Neg'!$J$2</f>
        <v>1958855572563745.3</v>
      </c>
      <c r="G59" s="2">
        <v>46608598.408744402</v>
      </c>
      <c r="H59" s="2">
        <v>1.86776331952788E-3</v>
      </c>
      <c r="I59" s="2">
        <v>3.0108949999999999E-6</v>
      </c>
      <c r="J59" s="2">
        <f t="shared" si="1"/>
        <v>1.3242910022460549E-18</v>
      </c>
      <c r="L59" s="6">
        <f>'Laura Raw Data Neg'!A58*27.21138386</f>
        <v>-1.2602248602550847</v>
      </c>
      <c r="M59" s="6">
        <f>'Laura Raw Data Neg'!B58*27.21138386</f>
        <v>-1.0885222538843735</v>
      </c>
      <c r="N59" s="6">
        <f>'Laura Raw Data Neg'!C58*27.21138386</f>
        <v>2.0881939658475765</v>
      </c>
      <c r="O59" s="3">
        <f>'Laura Raw Data Neg'!E58/'Data Compare'!R59</f>
        <v>1981344289799296.3</v>
      </c>
      <c r="P59" s="4">
        <v>46608598.408744402</v>
      </c>
      <c r="Q59" s="2">
        <v>2.2122076968601298E-3</v>
      </c>
      <c r="R59" s="3">
        <v>3.5399674272898501E-6</v>
      </c>
      <c r="S59" s="3">
        <f>'Laura Raw Data Neg'!E58*'Laura Raw Data Neg'!$J$2/'Data Compare'!P59</f>
        <v>1.5748696548255225E-18</v>
      </c>
      <c r="T59" s="3">
        <f>'Laura Raw Data Pos'!E58*'Laura Raw Data Pos'!$I$2/'Data Compare'!$P59</f>
        <v>4.6427497660642101E-18</v>
      </c>
      <c r="U59" s="3">
        <f>'Laura Raw Data Pos'!F58*'Laura Raw Data Pos'!$I$2/'Data Compare'!$P59</f>
        <v>2.3112224702261547E-21</v>
      </c>
      <c r="V59" s="3">
        <f t="shared" si="2"/>
        <v>4.9781327589952008E-4</v>
      </c>
    </row>
    <row r="60" spans="1:22">
      <c r="A60" s="1">
        <v>1082</v>
      </c>
      <c r="B60" s="1">
        <v>1.2680750000000001</v>
      </c>
      <c r="C60" s="1">
        <v>1.0939669999999999</v>
      </c>
      <c r="D60" s="1"/>
      <c r="E60" s="2">
        <v>2.0499999999999999E-12</v>
      </c>
      <c r="F60" s="2">
        <f>E60*10000000/'Laura Raw Data Neg'!$J$2</f>
        <v>1958855572563745.3</v>
      </c>
      <c r="G60" s="2">
        <v>46608598.408744402</v>
      </c>
      <c r="H60" s="2">
        <v>2.6740913962860699E-3</v>
      </c>
      <c r="I60" s="2">
        <v>4.3219829999999996E-6</v>
      </c>
      <c r="J60" s="2">
        <f t="shared" si="1"/>
        <v>1.9009507800040887E-18</v>
      </c>
      <c r="L60" s="6">
        <f>'Laura Raw Data Neg'!A59*27.21138386</f>
        <v>-1.2611413271882266</v>
      </c>
      <c r="M60" s="6">
        <f>'Laura Raw Data Neg'!B59*27.21138386</f>
        <v>-1.0894387208175154</v>
      </c>
      <c r="N60" s="6">
        <f>'Laura Raw Data Neg'!C59*27.21138386</f>
        <v>2.0891104327807182</v>
      </c>
      <c r="O60" s="3">
        <f>'Laura Raw Data Neg'!E59/'Data Compare'!R60</f>
        <v>1977889624104953.5</v>
      </c>
      <c r="P60" s="4">
        <v>46608598.408744402</v>
      </c>
      <c r="Q60" s="2">
        <v>1.5103094800794701E-5</v>
      </c>
      <c r="R60" s="3">
        <v>2.4208635119872501E-8</v>
      </c>
      <c r="S60" s="3">
        <f>'Laura Raw Data Neg'!E59*'Laura Raw Data Neg'!$J$2/'Data Compare'!P60</f>
        <v>1.075122023312947E-20</v>
      </c>
      <c r="T60" s="3">
        <f>'Laura Raw Data Pos'!E59*'Laura Raw Data Pos'!$I$2/'Data Compare'!$P60</f>
        <v>3.5193266898456973E-18</v>
      </c>
      <c r="U60" s="3">
        <f>'Laura Raw Data Pos'!F59*'Laura Raw Data Pos'!$I$2/'Data Compare'!$P60</f>
        <v>1.3970554221490413E-22</v>
      </c>
      <c r="V60" s="3">
        <f t="shared" si="2"/>
        <v>3.9696667722833494E-5</v>
      </c>
    </row>
    <row r="61" spans="1:22">
      <c r="A61" s="1">
        <v>1083</v>
      </c>
      <c r="B61" s="1">
        <v>1.2894000000000001</v>
      </c>
      <c r="C61" s="1">
        <v>1.115292</v>
      </c>
      <c r="D61" s="1"/>
      <c r="E61" s="2">
        <v>1.9699999999999999E-12</v>
      </c>
      <c r="F61" s="2">
        <f>E61*10000000/'Laura Raw Data Neg'!$J$2</f>
        <v>1882412428268574.5</v>
      </c>
      <c r="G61" s="2">
        <v>64078941.520112902</v>
      </c>
      <c r="H61" s="2">
        <v>1.4650473603332301E-4</v>
      </c>
      <c r="I61" s="2">
        <v>2.4610880000000001E-7</v>
      </c>
      <c r="J61" s="2">
        <f t="shared" si="1"/>
        <v>7.566203880690221E-20</v>
      </c>
      <c r="L61" s="6">
        <f>'Laura Raw Data Neg'!A60*27.21138386</f>
        <v>-1.2792962429633223</v>
      </c>
      <c r="M61" s="6">
        <f>'Laura Raw Data Neg'!B60*27.21138386</f>
        <v>-1.1075936365926113</v>
      </c>
      <c r="N61" s="6">
        <f>'Laura Raw Data Neg'!C60*27.21138386</f>
        <v>2.1072653485558144</v>
      </c>
      <c r="O61" s="3">
        <f>'Laura Raw Data Neg'!E60/'Data Compare'!R61</f>
        <v>1911293231641644.5</v>
      </c>
      <c r="P61" s="4">
        <v>64078941.520112902</v>
      </c>
      <c r="Q61" s="2">
        <v>9.6926496315202004E-5</v>
      </c>
      <c r="R61" s="3">
        <v>1.6058395893407901E-7</v>
      </c>
      <c r="S61" s="3">
        <f>'Laura Raw Data Neg'!E60*'Laura Raw Data Neg'!$J$2/'Data Compare'!P61</f>
        <v>5.0126294084886489E-20</v>
      </c>
      <c r="T61" s="3">
        <f>'Laura Raw Data Pos'!E60*'Laura Raw Data Pos'!$I$2/'Data Compare'!$P61</f>
        <v>6.7169455635416217E-19</v>
      </c>
      <c r="U61" s="3">
        <f>'Laura Raw Data Pos'!F60*'Laura Raw Data Pos'!$I$2/'Data Compare'!$P61</f>
        <v>3.8325558001184293E-20</v>
      </c>
      <c r="V61" s="3">
        <f t="shared" si="2"/>
        <v>5.7058014894758952E-2</v>
      </c>
    </row>
    <row r="62" spans="1:22">
      <c r="A62" s="1">
        <v>1084</v>
      </c>
      <c r="B62" s="1">
        <v>1.30352</v>
      </c>
      <c r="C62" s="1">
        <v>1.1294120000000001</v>
      </c>
      <c r="D62" s="1"/>
      <c r="E62" s="2">
        <v>1.9199999999999999E-12</v>
      </c>
      <c r="F62" s="2">
        <f>E62*10000000/'Laura Raw Data Neg'!$J$2</f>
        <v>1834635463084093</v>
      </c>
      <c r="G62" s="2">
        <v>64078941.520112902</v>
      </c>
      <c r="H62" s="2">
        <v>2.40370449603348E-6</v>
      </c>
      <c r="I62" s="2">
        <v>4.1407999999999996E-9</v>
      </c>
      <c r="J62" s="2">
        <f t="shared" si="1"/>
        <v>1.2407096327433205E-21</v>
      </c>
      <c r="L62" s="6">
        <f>'Laura Raw Data Neg'!A61*27.21138386</f>
        <v>-1.2939544187283711</v>
      </c>
      <c r="M62" s="6">
        <f>'Laura Raw Data Neg'!B61*27.21138386</f>
        <v>-1.1222518123576575</v>
      </c>
      <c r="N62" s="6">
        <f>'Laura Raw Data Neg'!C61*27.21138386</f>
        <v>2.1219235243208598</v>
      </c>
      <c r="O62" s="3">
        <f>'Laura Raw Data Neg'!E61/'Data Compare'!R62</f>
        <v>1859971386194429.5</v>
      </c>
      <c r="P62" s="4">
        <v>64078941.520112902</v>
      </c>
      <c r="Q62" s="2">
        <v>1.5096543988056101E-5</v>
      </c>
      <c r="R62" s="3">
        <v>2.5677746679487301E-8</v>
      </c>
      <c r="S62" s="3">
        <f>'Laura Raw Data Neg'!E61*'Laura Raw Data Neg'!$J$2/'Data Compare'!P62</f>
        <v>7.8000841581623671E-21</v>
      </c>
      <c r="T62" s="3">
        <f>'Laura Raw Data Pos'!E61*'Laura Raw Data Pos'!$I$2/'Data Compare'!$P62</f>
        <v>1.2018951082412047E-19</v>
      </c>
      <c r="U62" s="3">
        <f>'Laura Raw Data Pos'!F61*'Laura Raw Data Pos'!$I$2/'Data Compare'!$P62</f>
        <v>6.0178686822672888E-21</v>
      </c>
      <c r="V62" s="3">
        <f t="shared" si="2"/>
        <v>5.0069832558629408E-2</v>
      </c>
    </row>
    <row r="63" spans="1:22">
      <c r="A63" s="1">
        <v>1085</v>
      </c>
      <c r="B63" s="1">
        <v>1.3035680000000001</v>
      </c>
      <c r="C63" s="1">
        <v>1.1294599999999999</v>
      </c>
      <c r="D63" s="1"/>
      <c r="E63" s="2">
        <v>1.9199999999999999E-12</v>
      </c>
      <c r="F63" s="2">
        <f>E63*10000000/'Laura Raw Data Neg'!$J$2</f>
        <v>1834635463084093</v>
      </c>
      <c r="G63" s="2">
        <v>64078941.520112902</v>
      </c>
      <c r="H63" s="2">
        <v>3.2578095297857199E-4</v>
      </c>
      <c r="I63" s="2">
        <v>5.6126209999999998E-7</v>
      </c>
      <c r="J63" s="2">
        <f t="shared" si="1"/>
        <v>1.6817119734441287E-19</v>
      </c>
      <c r="L63" s="6">
        <f>'Laura Raw Data Neg'!A62*27.21138386</f>
        <v>-1.2940181319315265</v>
      </c>
      <c r="M63" s="6">
        <f>'Laura Raw Data Neg'!B62*27.21138386</f>
        <v>-1.1223155255608155</v>
      </c>
      <c r="N63" s="6">
        <f>'Laura Raw Data Neg'!C62*27.21138386</f>
        <v>2.1219872375240181</v>
      </c>
      <c r="O63" s="3">
        <f>'Laura Raw Data Neg'!E62/'Data Compare'!R63</f>
        <v>1859752887889841.3</v>
      </c>
      <c r="P63" s="4">
        <v>64078941.520112902</v>
      </c>
      <c r="Q63" s="2">
        <v>7.4606418314341903E-5</v>
      </c>
      <c r="R63" s="3">
        <v>1.26912639034852E-7</v>
      </c>
      <c r="S63" s="3">
        <f>'Laura Raw Data Neg'!E62*'Laura Raw Data Neg'!$J$2/'Data Compare'!P63</f>
        <v>3.8547501328561674E-20</v>
      </c>
      <c r="T63" s="3">
        <f>'Laura Raw Data Pos'!E62*'Laura Raw Data Pos'!$I$2/'Data Compare'!$P63</f>
        <v>1.0592571137841598E-19</v>
      </c>
      <c r="U63" s="3">
        <f>'Laura Raw Data Pos'!F62*'Laura Raw Data Pos'!$I$2/'Data Compare'!$P63</f>
        <v>3.1368798850362335E-22</v>
      </c>
      <c r="V63" s="3">
        <f t="shared" si="2"/>
        <v>2.9613960994133307E-3</v>
      </c>
    </row>
    <row r="64" spans="1:22">
      <c r="A64" s="1">
        <v>1086</v>
      </c>
      <c r="B64" s="1">
        <v>1.3105549999999999</v>
      </c>
      <c r="C64" s="1">
        <v>1.136447</v>
      </c>
      <c r="D64" s="1"/>
      <c r="E64" s="2">
        <v>1.8899999999999998E-12</v>
      </c>
      <c r="F64" s="2">
        <f>E64*10000000/'Laura Raw Data Neg'!$J$2</f>
        <v>1805969283973404</v>
      </c>
      <c r="G64" s="2">
        <v>63999635.899552897</v>
      </c>
      <c r="H64" s="2">
        <v>5.8491158935466704E-6</v>
      </c>
      <c r="I64" s="2">
        <v>1.020204E-8</v>
      </c>
      <c r="J64" s="2">
        <f t="shared" si="1"/>
        <v>3.0128070775688123E-21</v>
      </c>
      <c r="L64" s="6">
        <f>'Laura Raw Data Neg'!A63*27.21138386</f>
        <v>-1.3011768843276015</v>
      </c>
      <c r="M64" s="6">
        <f>'Laura Raw Data Neg'!B63*27.21138386</f>
        <v>-1.1294742779568903</v>
      </c>
      <c r="N64" s="6">
        <f>'Laura Raw Data Neg'!C63*27.21138386</f>
        <v>2.1291459899200929</v>
      </c>
      <c r="O64" s="3">
        <f>'Laura Raw Data Neg'!E63/'Data Compare'!R64</f>
        <v>1835448070412497</v>
      </c>
      <c r="P64" s="4">
        <v>63999635.899552897</v>
      </c>
      <c r="Q64" s="2">
        <v>5.7513639911726801E-5</v>
      </c>
      <c r="R64" s="3">
        <v>9.9088279204135906E-8</v>
      </c>
      <c r="S64" s="3">
        <f>'Laura Raw Data Neg'!E63*'Laura Raw Data Neg'!$J$2/'Data Compare'!P64</f>
        <v>2.9739819578902823E-20</v>
      </c>
      <c r="T64" s="3">
        <f>'Laura Raw Data Pos'!E63*'Laura Raw Data Pos'!$I$2/'Data Compare'!$P64</f>
        <v>3.7661366036895908E-20</v>
      </c>
      <c r="U64" s="3">
        <f>'Laura Raw Data Pos'!F63*'Laura Raw Data Pos'!$I$2/'Data Compare'!$P64</f>
        <v>1.1808314792308727E-20</v>
      </c>
      <c r="V64" s="3">
        <f t="shared" si="2"/>
        <v>0.31353920568734583</v>
      </c>
    </row>
    <row r="65" spans="1:22">
      <c r="A65" s="1">
        <v>1087</v>
      </c>
      <c r="B65" s="1">
        <v>1.313102</v>
      </c>
      <c r="C65" s="1">
        <v>1.1389940000000001</v>
      </c>
      <c r="D65" s="1"/>
      <c r="E65" s="2">
        <v>1.8800000000000001E-12</v>
      </c>
      <c r="F65" s="2">
        <f>E65*10000000/'Laura Raw Data Neg'!$J$2</f>
        <v>1796413890936508</v>
      </c>
      <c r="G65" s="2">
        <v>63999635.899552897</v>
      </c>
      <c r="H65" s="2">
        <v>1.8246382935071501E-5</v>
      </c>
      <c r="I65" s="2">
        <v>3.196819E-8</v>
      </c>
      <c r="J65" s="2">
        <f t="shared" si="1"/>
        <v>9.3907092368973716E-21</v>
      </c>
      <c r="L65" s="6">
        <f>'Laura Raw Data Neg'!A64*27.21138386</f>
        <v>-1.3057483765142937</v>
      </c>
      <c r="M65" s="6">
        <f>'Laura Raw Data Neg'!B64*27.21138386</f>
        <v>-1.1340457701435827</v>
      </c>
      <c r="N65" s="6">
        <f>'Laura Raw Data Neg'!C64*27.21138386</f>
        <v>2.1337174821067855</v>
      </c>
      <c r="O65" s="3">
        <f>'Laura Raw Data Neg'!E64/'Data Compare'!R65</f>
        <v>1820178152748137.3</v>
      </c>
      <c r="P65" s="4">
        <v>63999635.899552897</v>
      </c>
      <c r="Q65" s="2">
        <v>2.99623607558234E-5</v>
      </c>
      <c r="R65" s="3">
        <v>5.2039838162390903E-8</v>
      </c>
      <c r="S65" s="3">
        <f>'Laura Raw Data Neg'!E64*'Laura Raw Data Neg'!$J$2/'Data Compare'!P65</f>
        <v>1.5489014131178117E-20</v>
      </c>
      <c r="T65" s="3">
        <f>'Laura Raw Data Pos'!E64*'Laura Raw Data Pos'!$I$2/'Data Compare'!$P65</f>
        <v>8.9974757286389107E-20</v>
      </c>
      <c r="U65" s="3">
        <f>'Laura Raw Data Pos'!F64*'Laura Raw Data Pos'!$I$2/'Data Compare'!$P65</f>
        <v>2.5528522718789471E-21</v>
      </c>
      <c r="V65" s="3">
        <f t="shared" si="2"/>
        <v>2.8372983144074885E-2</v>
      </c>
    </row>
    <row r="66" spans="1:22">
      <c r="A66" s="1">
        <v>1088</v>
      </c>
      <c r="B66" s="1">
        <v>1.313126</v>
      </c>
      <c r="C66" s="1">
        <v>1.1390180000000001</v>
      </c>
      <c r="D66" s="1"/>
      <c r="E66" s="2">
        <v>1.8800000000000001E-12</v>
      </c>
      <c r="F66" s="2">
        <f>E66*10000000/'Laura Raw Data Neg'!$J$2</f>
        <v>1796413890936508</v>
      </c>
      <c r="G66" s="2">
        <v>63999635.899552897</v>
      </c>
      <c r="H66" s="2">
        <v>1.9638610964879999E-4</v>
      </c>
      <c r="I66" s="2">
        <v>3.4408860000000001E-7</v>
      </c>
      <c r="J66" s="2">
        <f t="shared" si="1"/>
        <v>1.0107660128180809E-19</v>
      </c>
      <c r="L66" s="6">
        <f>'Laura Raw Data Neg'!A65*27.21138386</f>
        <v>-1.305777289515863</v>
      </c>
      <c r="M66" s="6">
        <f>'Laura Raw Data Neg'!B65*27.21138386</f>
        <v>-1.1340746831451491</v>
      </c>
      <c r="N66" s="6">
        <f>'Laura Raw Data Neg'!C65*27.21138386</f>
        <v>2.1337463951083517</v>
      </c>
      <c r="O66" s="3">
        <f>'Laura Raw Data Neg'!E65/'Data Compare'!R66</f>
        <v>1820082189446643.3</v>
      </c>
      <c r="P66" s="4">
        <v>63999635.899552897</v>
      </c>
      <c r="Q66" s="2">
        <v>2.9753765573904901E-5</v>
      </c>
      <c r="R66" s="3">
        <v>5.16801767439478E-8</v>
      </c>
      <c r="S66" s="3">
        <f>'Laura Raw Data Neg'!E65*'Laura Raw Data Neg'!$J$2/'Data Compare'!P66</f>
        <v>1.5381154391878835E-20</v>
      </c>
      <c r="T66" s="3">
        <f>'Laura Raw Data Pos'!E65*'Laura Raw Data Pos'!$I$2/'Data Compare'!$P66</f>
        <v>4.9952854136531538E-21</v>
      </c>
      <c r="U66" s="3">
        <f>'Laura Raw Data Pos'!F65*'Laura Raw Data Pos'!$I$2/'Data Compare'!$P66</f>
        <v>1.7555025417823971E-22</v>
      </c>
      <c r="V66" s="3">
        <f t="shared" si="2"/>
        <v>3.5143187954470904E-2</v>
      </c>
    </row>
  </sheetData>
  <mergeCells count="2">
    <mergeCell ref="B1:J1"/>
    <mergeCell ref="L1:V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A94D-5474-4367-9284-A9D1A992047B}">
  <dimension ref="A1:K65"/>
  <sheetViews>
    <sheetView workbookViewId="0">
      <selection activeCell="F1" sqref="F1"/>
    </sheetView>
  </sheetViews>
  <sheetFormatPr defaultRowHeight="14.4"/>
  <cols>
    <col min="1" max="1" width="8.3125" bestFit="1" customWidth="1"/>
    <col min="5" max="5" width="11.1015625" bestFit="1" customWidth="1"/>
    <col min="6" max="6" width="10.83984375" bestFit="1" customWidth="1"/>
    <col min="9" max="9" width="16.89453125" bestFit="1" customWidth="1"/>
    <col min="10" max="10" width="11.578125" bestFit="1" customWidth="1"/>
    <col min="11" max="11" width="15.68359375" bestFit="1" customWidth="1"/>
  </cols>
  <sheetData>
    <row r="1" spans="1:11">
      <c r="A1" s="1" t="s">
        <v>4</v>
      </c>
      <c r="B1" s="1" t="s">
        <v>3</v>
      </c>
      <c r="C1" s="1" t="s">
        <v>5</v>
      </c>
      <c r="D1" s="1" t="s">
        <v>22</v>
      </c>
      <c r="E1" s="1" t="s">
        <v>6</v>
      </c>
      <c r="F1" s="1"/>
      <c r="I1" s="1" t="s">
        <v>7</v>
      </c>
      <c r="J1" s="2">
        <v>70623.306320765405</v>
      </c>
    </row>
    <row r="2" spans="1:11">
      <c r="A2" s="3">
        <v>-1.0465079013859801E-2</v>
      </c>
      <c r="B2" s="3">
        <v>-4.15512406066431E-3</v>
      </c>
      <c r="C2" s="3">
        <v>4.0892385094738103E-2</v>
      </c>
      <c r="D2" s="6">
        <v>0</v>
      </c>
      <c r="E2" s="2">
        <v>11949920147386.199</v>
      </c>
      <c r="I2" s="1" t="s">
        <v>8</v>
      </c>
      <c r="J2" s="4">
        <f>J1*J3^3</f>
        <v>1.0465294270352791E-20</v>
      </c>
    </row>
    <row r="3" spans="1:11">
      <c r="A3" s="3">
        <v>-1.0559583409655E-2</v>
      </c>
      <c r="B3" s="3">
        <v>-4.2496284564594996E-3</v>
      </c>
      <c r="C3" s="3">
        <v>4.09868894905333E-2</v>
      </c>
      <c r="D3" s="6">
        <v>2.5715953904404802E-3</v>
      </c>
      <c r="E3" s="2">
        <v>16015731848723.199</v>
      </c>
      <c r="I3" s="1" t="s">
        <v>9</v>
      </c>
      <c r="J3" s="1">
        <f>5.29177210903E-11*100</f>
        <v>5.2917721090299995E-9</v>
      </c>
    </row>
    <row r="4" spans="1:11">
      <c r="A4" s="3">
        <v>-1.0559738569989201E-2</v>
      </c>
      <c r="B4" s="3">
        <v>-4.2497836167936899E-3</v>
      </c>
      <c r="C4" s="3">
        <v>4.0987044650867499E-2</v>
      </c>
      <c r="D4" s="6">
        <v>2.5758175178540298E-3</v>
      </c>
      <c r="E4" s="2">
        <v>36925335737124.203</v>
      </c>
      <c r="I4" s="1" t="s">
        <v>24</v>
      </c>
      <c r="J4">
        <v>27.211383860000002</v>
      </c>
    </row>
    <row r="5" spans="1:11">
      <c r="A5" s="3">
        <v>-1.0787447783657301E-2</v>
      </c>
      <c r="B5" s="3">
        <v>-4.4774928304617996E-3</v>
      </c>
      <c r="C5" s="3">
        <v>4.1214753864535603E-2</v>
      </c>
      <c r="D5" s="6">
        <v>8.7721003394355505E-3</v>
      </c>
      <c r="E5" s="2">
        <v>58096235423875.703</v>
      </c>
    </row>
    <row r="6" spans="1:11">
      <c r="A6" s="3">
        <v>-1.0787533076468901E-2</v>
      </c>
      <c r="B6" s="3">
        <v>-4.4775781232734204E-3</v>
      </c>
      <c r="C6" s="3">
        <v>4.1214839157347201E-2</v>
      </c>
      <c r="D6" s="6">
        <v>8.7744212748730194E-3</v>
      </c>
      <c r="E6" s="2">
        <v>41160379553290.102</v>
      </c>
      <c r="K6" s="11"/>
    </row>
    <row r="7" spans="1:11">
      <c r="A7" s="3">
        <v>-1.0923796923968099E-2</v>
      </c>
      <c r="B7" s="3">
        <v>-4.6138419707725999E-3</v>
      </c>
      <c r="C7" s="3">
        <v>4.1351103004846401E-2</v>
      </c>
      <c r="D7" s="6">
        <v>1.24823491354137E-2</v>
      </c>
      <c r="E7" s="2">
        <v>5027154283922.1104</v>
      </c>
      <c r="K7" s="11"/>
    </row>
    <row r="8" spans="1:11">
      <c r="A8" s="3">
        <v>-1.44352651570323E-2</v>
      </c>
      <c r="B8" s="3">
        <v>-8.1253102038367896E-3</v>
      </c>
      <c r="C8" s="3">
        <v>4.4862571237910598E-2</v>
      </c>
      <c r="D8" s="6">
        <v>0.108034259137519</v>
      </c>
      <c r="E8" s="2">
        <v>14301194.4640634</v>
      </c>
    </row>
    <row r="9" spans="1:11">
      <c r="A9" s="3">
        <v>-1.4721293080375401E-2</v>
      </c>
      <c r="B9" s="3">
        <v>-8.4113381271799098E-3</v>
      </c>
      <c r="C9" s="3">
        <v>4.5148599161253702E-2</v>
      </c>
      <c r="D9" s="6">
        <v>0.115817474754287</v>
      </c>
      <c r="E9" s="2">
        <v>592848.26720543997</v>
      </c>
    </row>
    <row r="10" spans="1:11">
      <c r="A10" s="3">
        <v>-1.4721653739330799E-2</v>
      </c>
      <c r="B10" s="3">
        <v>-8.4116987861353101E-3</v>
      </c>
      <c r="C10" s="3">
        <v>4.5148959820209097E-2</v>
      </c>
      <c r="D10" s="6">
        <v>0.11582728878356501</v>
      </c>
      <c r="E10" s="2">
        <v>2563637728877.46</v>
      </c>
      <c r="J10" s="10"/>
    </row>
    <row r="11" spans="1:11">
      <c r="A11" s="3">
        <v>-1.48122378123986E-2</v>
      </c>
      <c r="B11" s="3">
        <v>-8.5022828592031096E-3</v>
      </c>
      <c r="C11" s="3">
        <v>4.5239543893276897E-2</v>
      </c>
      <c r="D11" s="6">
        <v>0.118292206767415</v>
      </c>
      <c r="E11" s="2">
        <v>570536309806.59998</v>
      </c>
    </row>
    <row r="12" spans="1:11">
      <c r="A12" s="3">
        <v>-1.4812642686663701E-2</v>
      </c>
      <c r="B12" s="3">
        <v>-8.5026877334681995E-3</v>
      </c>
      <c r="C12" s="3">
        <v>4.5239948767541997E-2</v>
      </c>
      <c r="D12" s="6">
        <v>0.118303223956458</v>
      </c>
      <c r="E12" s="2">
        <v>1065830987250.6899</v>
      </c>
    </row>
    <row r="13" spans="1:11">
      <c r="A13" s="3">
        <v>-1.4851770681031599E-2</v>
      </c>
      <c r="B13" s="3">
        <v>-8.5418157278360895E-3</v>
      </c>
      <c r="C13" s="3">
        <v>4.5279076761909898E-2</v>
      </c>
      <c r="D13" s="6">
        <v>0.119367950830874</v>
      </c>
      <c r="E13" s="2">
        <v>138799013723.34</v>
      </c>
    </row>
    <row r="14" spans="1:11">
      <c r="A14" s="3">
        <v>-3.0217398059682501E-2</v>
      </c>
      <c r="B14" s="3">
        <v>-2.3907443106487E-2</v>
      </c>
      <c r="C14" s="3">
        <v>6.06447041405608E-2</v>
      </c>
      <c r="D14" s="6">
        <v>0.53748793568107101</v>
      </c>
      <c r="E14" s="2">
        <v>2971458866.31177</v>
      </c>
    </row>
    <row r="15" spans="1:11">
      <c r="A15" s="3">
        <v>-3.02175017146687E-2</v>
      </c>
      <c r="B15" s="3">
        <v>-2.3907546761473102E-2</v>
      </c>
      <c r="C15" s="3">
        <v>6.0644807795546901E-2</v>
      </c>
      <c r="D15" s="6">
        <v>0.53749075627668796</v>
      </c>
      <c r="E15" s="2">
        <v>2925227402.4580402</v>
      </c>
    </row>
    <row r="16" spans="1:11">
      <c r="A16" s="3">
        <v>-3.0387853282416801E-2</v>
      </c>
      <c r="B16" s="3">
        <v>-2.40778983292213E-2</v>
      </c>
      <c r="C16" s="3">
        <v>6.0815159363295103E-2</v>
      </c>
      <c r="D16" s="6">
        <v>0.542126258177835</v>
      </c>
      <c r="E16" s="2">
        <v>3118406918.6020598</v>
      </c>
    </row>
    <row r="17" spans="1:5">
      <c r="A17" s="3">
        <v>-3.0579586567725098E-2</v>
      </c>
      <c r="B17" s="3">
        <v>-2.4269631614529601E-2</v>
      </c>
      <c r="C17" s="3">
        <v>6.10068926486034E-2</v>
      </c>
      <c r="D17" s="6">
        <v>0.54734358620309798</v>
      </c>
      <c r="E17" s="2">
        <v>1785242196.4126799</v>
      </c>
    </row>
    <row r="18" spans="1:5">
      <c r="A18" s="3">
        <v>-3.0579785458916299E-2</v>
      </c>
      <c r="B18" s="3">
        <v>-2.4269830505720801E-2</v>
      </c>
      <c r="C18" s="3">
        <v>6.1007091539794597E-2</v>
      </c>
      <c r="D18" s="6">
        <v>0.54734899830764805</v>
      </c>
      <c r="E18" s="2">
        <v>1537928676.13607</v>
      </c>
    </row>
    <row r="19" spans="1:5">
      <c r="A19" s="3">
        <v>-3.0698420768570201E-2</v>
      </c>
      <c r="B19" s="3">
        <v>-2.43884658153747E-2</v>
      </c>
      <c r="C19" s="3">
        <v>6.1125726849448503E-2</v>
      </c>
      <c r="D19" s="6">
        <v>0.55057722925799002</v>
      </c>
      <c r="E19" s="2">
        <v>1704054743.15483</v>
      </c>
    </row>
    <row r="20" spans="1:5">
      <c r="A20" s="3">
        <v>-3.3325665391153399E-2</v>
      </c>
      <c r="B20" s="3">
        <v>-2.70157104379578E-2</v>
      </c>
      <c r="C20" s="3">
        <v>6.37529714720316E-2</v>
      </c>
      <c r="D20" s="6">
        <v>0.62206819117722201</v>
      </c>
      <c r="E20" s="2">
        <v>983380275.11795604</v>
      </c>
    </row>
    <row r="21" spans="1:5">
      <c r="A21" s="3">
        <v>-3.3325720486582298E-2</v>
      </c>
      <c r="B21" s="3">
        <v>-2.7015765533386801E-2</v>
      </c>
      <c r="C21" s="3">
        <v>6.3753026567460597E-2</v>
      </c>
      <c r="D21" s="6">
        <v>0.62206969040008797</v>
      </c>
      <c r="E21" s="2">
        <v>1635284393.82955</v>
      </c>
    </row>
    <row r="22" spans="1:5">
      <c r="A22" s="3">
        <v>-3.3338291759368498E-2</v>
      </c>
      <c r="B22" s="3">
        <v>-2.7028336806173E-2</v>
      </c>
      <c r="C22" s="3">
        <v>6.3765597840246796E-2</v>
      </c>
      <c r="D22" s="6">
        <v>0.62241177212948195</v>
      </c>
      <c r="E22" s="2">
        <v>338006476.01616597</v>
      </c>
    </row>
    <row r="23" spans="1:5">
      <c r="A23" s="3">
        <v>-3.3378910628591302E-2</v>
      </c>
      <c r="B23" s="3">
        <v>-2.70689556753958E-2</v>
      </c>
      <c r="C23" s="3">
        <v>6.3806216709469593E-2</v>
      </c>
      <c r="D23" s="6">
        <v>0.623517067771862</v>
      </c>
      <c r="E23" s="2">
        <v>10255331.736276001</v>
      </c>
    </row>
    <row r="24" spans="1:5">
      <c r="A24" s="3">
        <v>-3.3400712459983502E-2</v>
      </c>
      <c r="B24" s="3">
        <v>-2.70907575067879E-2</v>
      </c>
      <c r="C24" s="3">
        <v>6.3828018540861703E-2</v>
      </c>
      <c r="D24" s="6">
        <v>0.62411032577472603</v>
      </c>
      <c r="E24" s="2">
        <v>275156159.26375598</v>
      </c>
    </row>
    <row r="25" spans="1:5">
      <c r="A25" s="3">
        <v>-3.3401275119841298E-2</v>
      </c>
      <c r="B25" s="3">
        <v>-2.70913201666458E-2</v>
      </c>
      <c r="C25" s="3">
        <v>6.3828581200719603E-2</v>
      </c>
      <c r="D25" s="6">
        <v>0.62412563652809905</v>
      </c>
      <c r="E25" s="2">
        <v>160240304.054638</v>
      </c>
    </row>
    <row r="26" spans="1:5">
      <c r="A26" s="3">
        <v>-3.3676184996800099E-2</v>
      </c>
      <c r="B26" s="3">
        <v>-2.7366230043604601E-2</v>
      </c>
      <c r="C26" s="3">
        <v>6.4103491077678404E-2</v>
      </c>
      <c r="D26" s="6">
        <v>0.63160631471693096</v>
      </c>
      <c r="E26" s="2">
        <v>4218086807.7553902</v>
      </c>
    </row>
    <row r="27" spans="1:5">
      <c r="A27" s="3">
        <v>-3.4116489561258199E-2</v>
      </c>
      <c r="B27" s="3">
        <v>-2.7806534608062702E-2</v>
      </c>
      <c r="C27" s="3">
        <v>6.4543795642136498E-2</v>
      </c>
      <c r="D27" s="6">
        <v>0.64358761123571095</v>
      </c>
      <c r="E27" s="2">
        <v>597155647.07898498</v>
      </c>
    </row>
    <row r="28" spans="1:5">
      <c r="A28" s="3">
        <v>-3.4116685226047799E-2</v>
      </c>
      <c r="B28" s="3">
        <v>-2.7806730272852302E-2</v>
      </c>
      <c r="C28" s="3">
        <v>6.4543991306926105E-2</v>
      </c>
      <c r="D28" s="6">
        <v>0.64359293554540797</v>
      </c>
      <c r="E28" s="2">
        <v>523321345.721174</v>
      </c>
    </row>
    <row r="29" spans="1:5">
      <c r="A29" s="3">
        <v>-3.4235553001536197E-2</v>
      </c>
      <c r="B29" s="3">
        <v>-2.7925598048340598E-2</v>
      </c>
      <c r="C29" s="3">
        <v>6.4662859082414398E-2</v>
      </c>
      <c r="D29" s="6">
        <v>0.646827492212806</v>
      </c>
      <c r="E29" s="2">
        <v>938977449.36686504</v>
      </c>
    </row>
    <row r="30" spans="1:5">
      <c r="A30" s="3">
        <v>-3.4235830654371802E-2</v>
      </c>
      <c r="B30" s="3">
        <v>-2.79258757011762E-2</v>
      </c>
      <c r="C30" s="3">
        <v>6.4663136735249996E-2</v>
      </c>
      <c r="D30" s="6">
        <v>0.64683504753069598</v>
      </c>
      <c r="E30" s="2">
        <v>851521080.56593394</v>
      </c>
    </row>
    <row r="31" spans="1:5">
      <c r="A31" s="3">
        <v>-3.43019798894778E-2</v>
      </c>
      <c r="B31" s="3">
        <v>-2.7992024936282299E-2</v>
      </c>
      <c r="C31" s="3">
        <v>6.4729285970356099E-2</v>
      </c>
      <c r="D31" s="6">
        <v>0.64863505975921099</v>
      </c>
      <c r="E31" s="2">
        <v>13950344.9295303</v>
      </c>
    </row>
    <row r="32" spans="1:5">
      <c r="A32" s="3">
        <v>-4.4513331472567398E-2</v>
      </c>
      <c r="B32" s="3">
        <v>-3.8203376519371897E-2</v>
      </c>
      <c r="C32" s="3">
        <v>7.4940637553445696E-2</v>
      </c>
      <c r="D32" s="6">
        <v>0.92650006741608104</v>
      </c>
      <c r="E32" s="2">
        <v>2989757765.13799</v>
      </c>
    </row>
    <row r="33" spans="1:5">
      <c r="A33" s="3">
        <v>-4.4524147354189698E-2</v>
      </c>
      <c r="B33" s="3">
        <v>-3.82141924009941E-2</v>
      </c>
      <c r="C33" s="3">
        <v>7.49514534350679E-2</v>
      </c>
      <c r="D33" s="6">
        <v>0.92679438252268898</v>
      </c>
      <c r="E33" s="2">
        <v>17352708.3964414</v>
      </c>
    </row>
    <row r="34" spans="1:5">
      <c r="A34" s="3">
        <v>-4.45243014851378E-2</v>
      </c>
      <c r="B34" s="3">
        <v>-3.8214346531942299E-2</v>
      </c>
      <c r="C34" s="3">
        <v>7.4951607566016099E-2</v>
      </c>
      <c r="D34" s="6">
        <v>0.92679857663908305</v>
      </c>
      <c r="E34" s="2">
        <v>11862216.241558099</v>
      </c>
    </row>
    <row r="35" spans="1:5">
      <c r="A35" s="3">
        <v>-4.4851533864828597E-2</v>
      </c>
      <c r="B35" s="3">
        <v>-3.8541578911632998E-2</v>
      </c>
      <c r="C35" s="3">
        <v>7.5278839945706805E-2</v>
      </c>
      <c r="D35" s="6">
        <v>0.93570302253426996</v>
      </c>
      <c r="E35" s="2">
        <v>23433470.504967298</v>
      </c>
    </row>
    <row r="36" spans="1:5">
      <c r="A36" s="3">
        <v>-4.52640633752645E-2</v>
      </c>
      <c r="B36" s="3">
        <v>-3.8954108422068999E-2</v>
      </c>
      <c r="C36" s="3">
        <v>7.5691369456142799E-2</v>
      </c>
      <c r="D36" s="6">
        <v>0.94692852139632</v>
      </c>
      <c r="E36" s="2">
        <v>4712832.6647557802</v>
      </c>
    </row>
    <row r="37" spans="1:5">
      <c r="A37" s="3">
        <v>-4.5264344972585503E-2</v>
      </c>
      <c r="B37" s="3">
        <v>-3.8954390019390002E-2</v>
      </c>
      <c r="C37" s="3">
        <v>7.5691651053463802E-2</v>
      </c>
      <c r="D37" s="6">
        <v>0.94693618404911595</v>
      </c>
      <c r="E37" s="2">
        <v>29985754.2041719</v>
      </c>
    </row>
    <row r="38" spans="1:5">
      <c r="A38" s="3">
        <v>-4.5273444495725602E-2</v>
      </c>
      <c r="B38" s="3">
        <v>-3.8963489542530101E-2</v>
      </c>
      <c r="C38" s="3">
        <v>7.5700750576603901E-2</v>
      </c>
      <c r="D38" s="6">
        <v>0.94718379466622404</v>
      </c>
      <c r="E38" s="2">
        <v>45741526.520191804</v>
      </c>
    </row>
    <row r="39" spans="1:5">
      <c r="A39" s="3">
        <v>-4.5429089664944702E-2</v>
      </c>
      <c r="B39" s="3">
        <v>-3.9119134711749201E-2</v>
      </c>
      <c r="C39" s="3">
        <v>7.5856395745822994E-2</v>
      </c>
      <c r="D39" s="6">
        <v>0.9514191151118</v>
      </c>
      <c r="E39" s="2">
        <v>44759708.107531399</v>
      </c>
    </row>
    <row r="40" spans="1:5">
      <c r="A40" s="3">
        <v>-4.5429330326717303E-2</v>
      </c>
      <c r="B40" s="3">
        <v>-3.9119375373521802E-2</v>
      </c>
      <c r="C40" s="3">
        <v>7.5856636407595601E-2</v>
      </c>
      <c r="D40" s="6">
        <v>0.95142566385167404</v>
      </c>
      <c r="E40" s="2">
        <v>69772444.198723406</v>
      </c>
    </row>
    <row r="41" spans="1:5">
      <c r="A41" s="3">
        <v>-4.54488698166143E-2</v>
      </c>
      <c r="B41" s="3">
        <v>-3.9138914863418799E-2</v>
      </c>
      <c r="C41" s="3">
        <v>7.5876175897492598E-2</v>
      </c>
      <c r="D41" s="6">
        <v>0.95195736041168999</v>
      </c>
      <c r="E41" s="2">
        <v>119989395.832499</v>
      </c>
    </row>
    <row r="42" spans="1:5">
      <c r="A42" s="3">
        <v>-4.5449122911042798E-2</v>
      </c>
      <c r="B42" s="3">
        <v>-3.9139167957847297E-2</v>
      </c>
      <c r="C42" s="3">
        <v>7.5876428991921097E-2</v>
      </c>
      <c r="D42" s="6">
        <v>0.95196424746133601</v>
      </c>
      <c r="E42" s="2">
        <v>7147906.6940238196</v>
      </c>
    </row>
    <row r="43" spans="1:5">
      <c r="A43" s="3">
        <v>-4.5454151496463098E-2</v>
      </c>
      <c r="B43" s="3">
        <v>-3.91441965432675E-2</v>
      </c>
      <c r="C43" s="3">
        <v>7.5881457577341299E-2</v>
      </c>
      <c r="D43" s="6">
        <v>0.95210108222947998</v>
      </c>
      <c r="E43" s="2">
        <v>373863542.29186898</v>
      </c>
    </row>
    <row r="44" spans="1:5">
      <c r="A44" s="3">
        <v>-4.54772783630676E-2</v>
      </c>
      <c r="B44" s="3">
        <v>-3.9167323409872098E-2</v>
      </c>
      <c r="C44" s="3">
        <v>7.5904584443945905E-2</v>
      </c>
      <c r="D44" s="6">
        <v>0.95273039627413603</v>
      </c>
      <c r="E44" s="2">
        <v>14907411.029697699</v>
      </c>
    </row>
    <row r="45" spans="1:5">
      <c r="A45" s="3">
        <v>-4.5477432049352097E-2</v>
      </c>
      <c r="B45" s="3">
        <v>-3.9167477096156603E-2</v>
      </c>
      <c r="C45" s="3">
        <v>7.5904738130230395E-2</v>
      </c>
      <c r="D45" s="6">
        <v>0.95273457829061703</v>
      </c>
      <c r="E45" s="2">
        <v>25090621.743057098</v>
      </c>
    </row>
    <row r="46" spans="1:5">
      <c r="A46" s="3">
        <v>-4.5503017097028101E-2</v>
      </c>
      <c r="B46" s="3">
        <v>-3.9193062143832599E-2</v>
      </c>
      <c r="C46" s="3">
        <v>7.5930323177906406E-2</v>
      </c>
      <c r="D46" s="6">
        <v>0.95343078284400495</v>
      </c>
      <c r="E46" s="2">
        <v>2017770.24500511</v>
      </c>
    </row>
    <row r="47" spans="1:5">
      <c r="A47" s="3">
        <v>-4.5543945954153203E-2</v>
      </c>
      <c r="B47" s="3">
        <v>-3.9233991000957702E-2</v>
      </c>
      <c r="C47" s="3">
        <v>7.5971252035031495E-2</v>
      </c>
      <c r="D47" s="6">
        <v>0.95454451368618698</v>
      </c>
      <c r="E47" s="2">
        <v>7770017.6911498001</v>
      </c>
    </row>
    <row r="48" spans="1:5">
      <c r="A48" s="3">
        <v>-4.5549028110665697E-2</v>
      </c>
      <c r="B48" s="3">
        <v>-3.9239073157470099E-2</v>
      </c>
      <c r="C48" s="3">
        <v>7.5976334191543898E-2</v>
      </c>
      <c r="D48" s="6">
        <v>0.95468280619788404</v>
      </c>
      <c r="E48" s="2">
        <v>70040312.537882507</v>
      </c>
    </row>
    <row r="49" spans="1:5">
      <c r="A49" s="3">
        <v>-4.55492675300469E-2</v>
      </c>
      <c r="B49" s="3">
        <v>-3.9239312576851301E-2</v>
      </c>
      <c r="C49" s="3">
        <v>7.5976573610925094E-2</v>
      </c>
      <c r="D49" s="6">
        <v>0.95468932113057003</v>
      </c>
      <c r="E49" s="2">
        <v>56466466.257543601</v>
      </c>
    </row>
    <row r="50" spans="1:5">
      <c r="A50" s="3">
        <v>-4.5668249838211702E-2</v>
      </c>
      <c r="B50" s="3">
        <v>-3.9358294885016201E-2</v>
      </c>
      <c r="C50" s="3">
        <v>7.6095555919089994E-2</v>
      </c>
      <c r="D50" s="6">
        <v>0.95792699439059203</v>
      </c>
      <c r="E50" s="2">
        <v>61100212.1655901</v>
      </c>
    </row>
    <row r="51" spans="1:5">
      <c r="A51" s="3">
        <v>-4.5777263686913601E-2</v>
      </c>
      <c r="B51" s="3">
        <v>-3.9467308733718003E-2</v>
      </c>
      <c r="C51" s="3">
        <v>7.6204569767791802E-2</v>
      </c>
      <c r="D51" s="6">
        <v>0.96089341207367396</v>
      </c>
      <c r="E51" s="2">
        <v>19826953.294282801</v>
      </c>
    </row>
    <row r="52" spans="1:5">
      <c r="A52" s="3">
        <v>-4.5777476527836702E-2</v>
      </c>
      <c r="B52" s="3">
        <v>-3.9467521574641097E-2</v>
      </c>
      <c r="C52" s="3">
        <v>7.6204782608714897E-2</v>
      </c>
      <c r="D52" s="6">
        <v>0.96089920376973403</v>
      </c>
      <c r="E52" s="2">
        <v>256568557.035842</v>
      </c>
    </row>
    <row r="53" spans="1:5">
      <c r="A53" s="3">
        <v>-4.5783020121425398E-2</v>
      </c>
      <c r="B53" s="3">
        <v>-3.9473065168229897E-2</v>
      </c>
      <c r="C53" s="3">
        <v>7.6210326202303696E-2</v>
      </c>
      <c r="D53" s="6">
        <v>0.96105005262284104</v>
      </c>
      <c r="E53" s="2">
        <v>1384121004.9407899</v>
      </c>
    </row>
    <row r="54" spans="1:5">
      <c r="A54" s="3">
        <v>-4.6135900292413899E-2</v>
      </c>
      <c r="B54" s="3">
        <v>-3.9825945339218398E-2</v>
      </c>
      <c r="C54" s="3">
        <v>7.6563206373292197E-2</v>
      </c>
      <c r="D54" s="6">
        <v>0.97065241041219197</v>
      </c>
      <c r="E54" s="2">
        <v>1876494031.9404199</v>
      </c>
    </row>
    <row r="55" spans="1:5">
      <c r="A55" s="3">
        <v>-4.6136475798482499E-2</v>
      </c>
      <c r="B55" s="3">
        <v>-3.9826520845286997E-2</v>
      </c>
      <c r="C55" s="3">
        <v>7.6563781879360804E-2</v>
      </c>
      <c r="D55" s="6">
        <v>0.97066807072873695</v>
      </c>
      <c r="E55" s="2">
        <v>8345035.2900525602</v>
      </c>
    </row>
    <row r="56" spans="1:5">
      <c r="A56" s="3">
        <v>-4.6238838045045097E-2</v>
      </c>
      <c r="B56" s="3">
        <v>-3.9928883091849603E-2</v>
      </c>
      <c r="C56" s="3">
        <v>7.6666144125923402E-2</v>
      </c>
      <c r="D56" s="6">
        <v>0.973453489112725</v>
      </c>
      <c r="E56" s="2">
        <v>969764226.92500901</v>
      </c>
    </row>
    <row r="57" spans="1:5">
      <c r="A57" s="3">
        <v>-4.6311119516352202E-2</v>
      </c>
      <c r="B57" s="3">
        <v>-4.0001164563156603E-2</v>
      </c>
      <c r="C57" s="3">
        <v>7.6738425597230403E-2</v>
      </c>
      <c r="D57" s="6">
        <v>0.97542036797442699</v>
      </c>
      <c r="E57" s="2">
        <v>1032322442.23549</v>
      </c>
    </row>
    <row r="58" spans="1:5">
      <c r="A58" s="3">
        <v>-4.6312413464115701E-2</v>
      </c>
      <c r="B58" s="3">
        <v>-4.00024585109202E-2</v>
      </c>
      <c r="C58" s="3">
        <v>7.6739719544994006E-2</v>
      </c>
      <c r="D58" s="6">
        <v>0.97545557808371597</v>
      </c>
      <c r="E58" s="2">
        <v>7013894248.1362495</v>
      </c>
    </row>
    <row r="59" spans="1:5">
      <c r="A59" s="3">
        <v>-4.6346093005658201E-2</v>
      </c>
      <c r="B59" s="3">
        <v>-4.00361380524627E-2</v>
      </c>
      <c r="C59" s="3">
        <v>7.6773399086536506E-2</v>
      </c>
      <c r="D59" s="6">
        <v>0.97637204501685704</v>
      </c>
      <c r="E59" s="2">
        <v>47882008.217338599</v>
      </c>
    </row>
    <row r="60" spans="1:5">
      <c r="A60" s="3">
        <v>-4.7013273913049797E-2</v>
      </c>
      <c r="B60" s="3">
        <v>-4.0703318959854302E-2</v>
      </c>
      <c r="C60" s="3">
        <v>7.7440579993928102E-2</v>
      </c>
      <c r="D60" s="6">
        <v>0.99452696079195302</v>
      </c>
      <c r="E60" s="2">
        <v>306923033.820925</v>
      </c>
    </row>
    <row r="61" spans="1:5">
      <c r="A61" s="3">
        <v>-4.7551951983980101E-2</v>
      </c>
      <c r="B61" s="3">
        <v>-4.1241997030784502E-2</v>
      </c>
      <c r="C61" s="3">
        <v>7.7979258064858295E-2</v>
      </c>
      <c r="D61" s="6">
        <v>1.0091851365569999</v>
      </c>
      <c r="E61" s="2">
        <v>47759874.085795403</v>
      </c>
    </row>
    <row r="62" spans="1:5">
      <c r="A62" s="3">
        <v>-4.7554293401215003E-2</v>
      </c>
      <c r="B62" s="3">
        <v>-4.1244338448019502E-2</v>
      </c>
      <c r="C62" s="3">
        <v>7.7981599482093295E-2</v>
      </c>
      <c r="D62" s="6">
        <v>1.0092488497601499</v>
      </c>
      <c r="E62" s="2">
        <v>236026146.95478699</v>
      </c>
    </row>
    <row r="63" spans="1:5">
      <c r="A63" s="3">
        <v>-4.7817372722461803E-2</v>
      </c>
      <c r="B63" s="3">
        <v>-4.1507417769266301E-2</v>
      </c>
      <c r="C63" s="3">
        <v>7.8244678803340101E-2</v>
      </c>
      <c r="D63" s="6">
        <v>1.0164076021562301</v>
      </c>
      <c r="E63" s="2">
        <v>181871390.86572599</v>
      </c>
    </row>
    <row r="64" spans="1:5">
      <c r="A64" s="3">
        <v>-4.7985371976384798E-2</v>
      </c>
      <c r="B64" s="3">
        <v>-4.1675417023189297E-2</v>
      </c>
      <c r="C64" s="3">
        <v>7.8412678057263097E-2</v>
      </c>
      <c r="D64" s="6">
        <v>1.02097909434292</v>
      </c>
      <c r="E64" s="2">
        <v>94721776.495732695</v>
      </c>
    </row>
    <row r="65" spans="1:5">
      <c r="A65" s="3">
        <v>-4.7986434509687703E-2</v>
      </c>
      <c r="B65" s="3">
        <v>-4.1676479556492098E-2</v>
      </c>
      <c r="C65" s="3">
        <v>7.8413740590565897E-2</v>
      </c>
      <c r="D65" s="6">
        <v>1.02100800734449</v>
      </c>
      <c r="E65" s="2">
        <v>94062169.239114001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70B3-3CD2-4865-9F18-7B434BF66FD8}">
  <dimension ref="A1:J65"/>
  <sheetViews>
    <sheetView tabSelected="1" topLeftCell="A40" workbookViewId="0">
      <selection activeCell="F45" sqref="F45:F65"/>
    </sheetView>
  </sheetViews>
  <sheetFormatPr defaultRowHeight="14.4"/>
  <cols>
    <col min="1" max="1" width="8.3125" bestFit="1" customWidth="1"/>
    <col min="5" max="5" width="10.83984375" bestFit="1" customWidth="1"/>
    <col min="6" max="6" width="10.83984375" customWidth="1"/>
    <col min="8" max="8" width="16.89453125" bestFit="1" customWidth="1"/>
    <col min="9" max="9" width="11.578125" bestFit="1" customWidth="1"/>
    <col min="10" max="10" width="15.68359375" bestFit="1" customWidth="1"/>
  </cols>
  <sheetData>
    <row r="1" spans="1:10">
      <c r="A1" s="1" t="s">
        <v>4</v>
      </c>
      <c r="B1" s="1" t="s">
        <v>3</v>
      </c>
      <c r="C1" s="1" t="s">
        <v>5</v>
      </c>
      <c r="D1" s="1" t="s">
        <v>22</v>
      </c>
      <c r="E1" s="1" t="s">
        <v>23</v>
      </c>
      <c r="F1" s="1" t="s">
        <v>26</v>
      </c>
      <c r="H1" s="1" t="s">
        <v>7</v>
      </c>
      <c r="I1" s="2">
        <v>70623.306320765405</v>
      </c>
    </row>
    <row r="2" spans="1:10">
      <c r="A2" s="3">
        <v>-3.4341648356800598E-2</v>
      </c>
      <c r="B2" s="3">
        <v>-3.1841060185698197E-2</v>
      </c>
      <c r="C2" s="3">
        <v>1.4223925723923499E-2</v>
      </c>
      <c r="D2" s="6">
        <v>0</v>
      </c>
      <c r="E2" s="3">
        <v>27587817064.426701</v>
      </c>
      <c r="F2" s="3">
        <v>6939454.0509462198</v>
      </c>
      <c r="H2" s="1" t="s">
        <v>8</v>
      </c>
      <c r="I2" s="4">
        <f>I1*I3^3</f>
        <v>1.0465294270352791E-20</v>
      </c>
    </row>
    <row r="3" spans="1:10">
      <c r="A3" s="3">
        <v>-3.4576962346471098E-2</v>
      </c>
      <c r="B3" s="3">
        <v>-3.2076374175368703E-2</v>
      </c>
      <c r="C3" s="3">
        <v>1.4459239713594E-2</v>
      </c>
      <c r="D3" s="6">
        <v>6.4032193005520198E-3</v>
      </c>
      <c r="E3" s="3">
        <v>13250777352.7199</v>
      </c>
      <c r="F3" s="3">
        <v>4005189.08937658</v>
      </c>
      <c r="H3" s="1" t="s">
        <v>9</v>
      </c>
      <c r="I3" s="1">
        <f>5.29177210903E-11*100</f>
        <v>5.2917721090299995E-9</v>
      </c>
    </row>
    <row r="4" spans="1:10">
      <c r="A4" s="3">
        <v>-3.4579197859696501E-2</v>
      </c>
      <c r="B4" s="3">
        <v>-3.2078609688594099E-2</v>
      </c>
      <c r="C4" s="3">
        <v>1.44614752268194E-2</v>
      </c>
      <c r="D4" s="6">
        <v>6.46405070905238E-3</v>
      </c>
      <c r="E4" s="3">
        <v>46808917166.408203</v>
      </c>
      <c r="F4" s="3">
        <v>2183900.1678089802</v>
      </c>
      <c r="H4" s="1" t="s">
        <v>24</v>
      </c>
      <c r="I4">
        <v>27.211383860000002</v>
      </c>
    </row>
    <row r="5" spans="1:10">
      <c r="A5" s="3">
        <v>-3.47876175317791E-2</v>
      </c>
      <c r="B5" s="3">
        <v>-3.2287029360676699E-2</v>
      </c>
      <c r="C5" s="3">
        <v>1.4669894898902001E-2</v>
      </c>
      <c r="D5" s="6">
        <v>1.21354384100673E-2</v>
      </c>
      <c r="E5" s="3">
        <v>15174917765.540701</v>
      </c>
      <c r="F5" s="3">
        <v>3356296.1765309102</v>
      </c>
    </row>
    <row r="6" spans="1:10">
      <c r="A6" s="3">
        <v>-3.4789608443006298E-2</v>
      </c>
      <c r="B6" s="3">
        <v>-3.22890202719038E-2</v>
      </c>
      <c r="C6" s="3">
        <v>1.46718858101291E-2</v>
      </c>
      <c r="D6" s="6">
        <v>1.2189613859701401E-2</v>
      </c>
      <c r="E6" s="3">
        <v>4139676845.4921098</v>
      </c>
      <c r="F6" s="3">
        <v>169998653.04063401</v>
      </c>
      <c r="I6">
        <v>-3186.47229496</v>
      </c>
      <c r="J6" s="11">
        <f>I6/$I$4</f>
        <v>-117.10070723907681</v>
      </c>
    </row>
    <row r="7" spans="1:10">
      <c r="A7" s="3">
        <v>-3.5127854069806702E-2</v>
      </c>
      <c r="B7" s="3">
        <v>-3.2627265898704197E-2</v>
      </c>
      <c r="C7" s="3">
        <v>1.5010131436929501E-2</v>
      </c>
      <c r="D7" s="6">
        <v>2.1393745449533499E-2</v>
      </c>
      <c r="E7" s="3">
        <v>71035541195.794495</v>
      </c>
      <c r="F7" s="3">
        <v>127663041.89713199</v>
      </c>
      <c r="I7">
        <v>-3187.33873434</v>
      </c>
      <c r="J7" s="11">
        <f>I7/$I$4</f>
        <v>-117.13254830179004</v>
      </c>
    </row>
    <row r="8" spans="1:10">
      <c r="A8" s="3">
        <v>-3.8157752267622198E-2</v>
      </c>
      <c r="B8" s="3">
        <v>-3.5657164096519797E-2</v>
      </c>
      <c r="C8" s="3">
        <v>1.8040029634745099E-2</v>
      </c>
      <c r="D8" s="6">
        <v>0.103841468367013</v>
      </c>
      <c r="E8" s="3">
        <v>140095.67382445201</v>
      </c>
      <c r="F8" s="3">
        <v>98564714.377169102</v>
      </c>
    </row>
    <row r="9" spans="1:10">
      <c r="A9" s="3">
        <v>-3.8420584202164203E-2</v>
      </c>
      <c r="B9" s="3">
        <v>-3.5919996031061802E-2</v>
      </c>
      <c r="C9" s="3">
        <v>1.8302861569287E-2</v>
      </c>
      <c r="D9" s="6">
        <v>0.11099348902850199</v>
      </c>
      <c r="E9" s="3">
        <v>238250.35528425701</v>
      </c>
      <c r="F9" s="3">
        <v>106370265.42866699</v>
      </c>
      <c r="I9">
        <f>I6-I7</f>
        <v>0.86643937999997434</v>
      </c>
    </row>
    <row r="10" spans="1:10">
      <c r="A10" s="3">
        <v>-3.8420843433129702E-2</v>
      </c>
      <c r="B10" s="3">
        <v>-3.5920255262027301E-2</v>
      </c>
      <c r="C10" s="3">
        <v>1.8303120800252499E-2</v>
      </c>
      <c r="D10" s="6">
        <v>0.11100054306181199</v>
      </c>
      <c r="E10" s="3">
        <v>64357426210.094597</v>
      </c>
      <c r="F10" s="3">
        <v>2444042.11851259</v>
      </c>
      <c r="I10" s="10">
        <f>I9/$I$4</f>
        <v>3.1841062713227786E-2</v>
      </c>
    </row>
    <row r="11" spans="1:10">
      <c r="A11" s="3">
        <v>-3.8479508864959502E-2</v>
      </c>
      <c r="B11" s="3">
        <v>-3.5978920693857101E-2</v>
      </c>
      <c r="C11" s="3">
        <v>1.83617862320824E-2</v>
      </c>
      <c r="D11" s="6">
        <v>0.112596910646646</v>
      </c>
      <c r="E11" s="3">
        <v>2388022987.42981</v>
      </c>
      <c r="F11" s="3">
        <v>20709104.999638099</v>
      </c>
    </row>
    <row r="12" spans="1:10">
      <c r="A12" s="3">
        <v>-3.8479560133172303E-2</v>
      </c>
      <c r="B12" s="3">
        <v>-3.5978971962069797E-2</v>
      </c>
      <c r="C12" s="3">
        <v>1.8361837500295099E-2</v>
      </c>
      <c r="D12" s="6">
        <v>0.112598305725664</v>
      </c>
      <c r="E12" s="3">
        <v>610900368.09290195</v>
      </c>
      <c r="F12" s="3">
        <v>14367891.071051599</v>
      </c>
    </row>
    <row r="13" spans="1:10">
      <c r="A13" s="3">
        <v>-3.8637772697190001E-2</v>
      </c>
      <c r="B13" s="3">
        <v>-3.61371845260876E-2</v>
      </c>
      <c r="C13" s="3">
        <v>1.8520050064312898E-2</v>
      </c>
      <c r="D13" s="6">
        <v>0.11690348853662499</v>
      </c>
      <c r="E13" s="3">
        <v>10388048124.400999</v>
      </c>
      <c r="F13" s="3">
        <v>11811367.6642427</v>
      </c>
    </row>
    <row r="14" spans="1:10">
      <c r="A14" s="3">
        <v>-5.2801306824659902E-2</v>
      </c>
      <c r="B14" s="3">
        <v>-5.0300718653557501E-2</v>
      </c>
      <c r="C14" s="3">
        <v>3.26835841917828E-2</v>
      </c>
      <c r="D14" s="6">
        <v>0.50231285249341795</v>
      </c>
      <c r="E14" s="3">
        <v>76944950.581411093</v>
      </c>
      <c r="F14" s="3">
        <v>2042205.5726891099</v>
      </c>
    </row>
    <row r="15" spans="1:10">
      <c r="A15" s="3">
        <v>-5.2801500522523998E-2</v>
      </c>
      <c r="B15" s="3">
        <v>-5.0300912351421499E-2</v>
      </c>
      <c r="C15" s="3">
        <v>3.2683777889646798E-2</v>
      </c>
      <c r="D15" s="6">
        <v>0.50231812328035097</v>
      </c>
      <c r="E15" s="3">
        <v>10883420491.0292</v>
      </c>
      <c r="F15" s="3">
        <v>493173.86229968199</v>
      </c>
    </row>
    <row r="16" spans="1:10">
      <c r="A16" s="3">
        <v>-5.2902860513927001E-2</v>
      </c>
      <c r="B16" s="3">
        <v>-5.04022723428246E-2</v>
      </c>
      <c r="C16" s="3">
        <v>3.2785137881049801E-2</v>
      </c>
      <c r="D16" s="6">
        <v>0.505076268914464</v>
      </c>
      <c r="E16" s="3">
        <v>22382338981.6819</v>
      </c>
      <c r="F16" s="3">
        <v>2406082.2818200402</v>
      </c>
    </row>
    <row r="17" spans="1:6">
      <c r="A17" s="3">
        <v>-5.3141504964762998E-2</v>
      </c>
      <c r="B17" s="3">
        <v>-5.06409167936605E-2</v>
      </c>
      <c r="C17" s="3">
        <v>3.3023782331885798E-2</v>
      </c>
      <c r="D17" s="6">
        <v>0.51157011467222102</v>
      </c>
      <c r="E17" s="3">
        <v>4705051412.5014296</v>
      </c>
      <c r="F17" s="3">
        <v>33567838.417936496</v>
      </c>
    </row>
    <row r="18" spans="1:6">
      <c r="A18" s="3">
        <v>-5.3141822219282202E-2</v>
      </c>
      <c r="B18" s="3">
        <v>-5.0641234048179801E-2</v>
      </c>
      <c r="C18" s="3">
        <v>3.3024099586405002E-2</v>
      </c>
      <c r="D18" s="6">
        <v>0.51157874760672495</v>
      </c>
      <c r="E18" s="3">
        <v>143215939.22946101</v>
      </c>
      <c r="F18" s="3">
        <v>1477573.60819453</v>
      </c>
    </row>
    <row r="19" spans="1:6">
      <c r="A19" s="3">
        <v>-5.3236511894688997E-2</v>
      </c>
      <c r="B19" s="3">
        <v>-5.0735923723586603E-2</v>
      </c>
      <c r="C19" s="3">
        <v>3.3118789261811797E-2</v>
      </c>
      <c r="D19" s="6">
        <v>0.514155384711798</v>
      </c>
      <c r="E19" s="3">
        <v>1319016952.39884</v>
      </c>
      <c r="F19" s="3">
        <v>16158175.243604099</v>
      </c>
    </row>
    <row r="20" spans="1:6">
      <c r="A20" s="3">
        <v>-5.5519709833722099E-2</v>
      </c>
      <c r="B20" s="3">
        <v>-5.3019121662619698E-2</v>
      </c>
      <c r="C20" s="3">
        <v>3.5401987200845003E-2</v>
      </c>
      <c r="D20" s="6">
        <v>0.57628436025918905</v>
      </c>
      <c r="E20" s="3">
        <v>1120369539.15025</v>
      </c>
      <c r="F20" s="3">
        <v>31404807.097201101</v>
      </c>
    </row>
    <row r="21" spans="1:6">
      <c r="A21" s="3">
        <v>-5.5683217947823903E-2</v>
      </c>
      <c r="B21" s="3">
        <v>-5.3182629776721502E-2</v>
      </c>
      <c r="C21" s="3">
        <v>3.55654953149468E-2</v>
      </c>
      <c r="D21" s="6">
        <v>0.58073364231623803</v>
      </c>
      <c r="E21" s="3">
        <v>3857101018.47754</v>
      </c>
      <c r="F21" s="3">
        <v>732709.67533968505</v>
      </c>
    </row>
    <row r="22" spans="1:6">
      <c r="A22" s="3">
        <v>-5.5683796429490798E-2</v>
      </c>
      <c r="B22" s="3">
        <v>-5.31832082583883E-2</v>
      </c>
      <c r="C22" s="3">
        <v>3.5566073796613598E-2</v>
      </c>
      <c r="D22" s="6">
        <v>0.58074938360293105</v>
      </c>
      <c r="E22" s="3">
        <v>2061059507.78071</v>
      </c>
      <c r="F22" s="3">
        <v>611541.16138872702</v>
      </c>
    </row>
    <row r="23" spans="1:6">
      <c r="A23" s="3">
        <v>-5.5751681966391603E-2</v>
      </c>
      <c r="B23" s="3">
        <v>-5.3251093795289202E-2</v>
      </c>
      <c r="C23" s="3">
        <v>3.5633959333514501E-2</v>
      </c>
      <c r="D23" s="6">
        <v>0.58259664300608205</v>
      </c>
      <c r="E23" s="3">
        <v>1520036239.0309601</v>
      </c>
      <c r="F23" s="3">
        <v>9818442.6273643207</v>
      </c>
    </row>
    <row r="24" spans="1:6">
      <c r="A24" s="3">
        <v>-5.5752878528279003E-2</v>
      </c>
      <c r="B24" s="3">
        <v>-5.3252290357176602E-2</v>
      </c>
      <c r="C24" s="3">
        <v>3.56351558954019E-2</v>
      </c>
      <c r="D24" s="6">
        <v>0.58262920311091204</v>
      </c>
      <c r="E24" s="3">
        <v>6915844040.4983196</v>
      </c>
      <c r="F24" s="3">
        <v>737146.137658822</v>
      </c>
    </row>
    <row r="25" spans="1:6">
      <c r="A25" s="3">
        <v>-5.5793481284103802E-2</v>
      </c>
      <c r="B25" s="3">
        <v>-5.3292893113001401E-2</v>
      </c>
      <c r="C25" s="3">
        <v>3.5675758651226699E-2</v>
      </c>
      <c r="D25" s="6">
        <v>0.58373406028543495</v>
      </c>
      <c r="E25" s="3">
        <v>4486235650.38943</v>
      </c>
      <c r="F25" s="3">
        <v>739225.02863745403</v>
      </c>
    </row>
    <row r="26" spans="1:6">
      <c r="A26" s="3">
        <v>-5.5944275621995901E-2</v>
      </c>
      <c r="B26" s="3">
        <v>-5.3443687450893403E-2</v>
      </c>
      <c r="C26" s="3">
        <v>3.5826552989118701E-2</v>
      </c>
      <c r="D26" s="6">
        <v>0.58783738289773002</v>
      </c>
      <c r="E26" s="3">
        <v>2287527896.9363298</v>
      </c>
      <c r="F26" s="3">
        <v>299169320.13724798</v>
      </c>
    </row>
    <row r="27" spans="1:6">
      <c r="A27" s="3">
        <v>-5.6480361691377601E-2</v>
      </c>
      <c r="B27" s="3">
        <v>-5.3979773520275103E-2</v>
      </c>
      <c r="C27" s="3">
        <v>3.6362639058500401E-2</v>
      </c>
      <c r="D27" s="6">
        <v>0.60242502671367404</v>
      </c>
      <c r="E27" s="3">
        <v>4434506087.0322905</v>
      </c>
      <c r="F27" s="3">
        <v>572077.75047684601</v>
      </c>
    </row>
    <row r="28" spans="1:6">
      <c r="A28" s="3">
        <v>-5.6481086095140597E-2</v>
      </c>
      <c r="B28" s="3">
        <v>-5.3980497924038202E-2</v>
      </c>
      <c r="C28" s="3">
        <v>3.6363363462263501E-2</v>
      </c>
      <c r="D28" s="6">
        <v>0.60244473874254001</v>
      </c>
      <c r="E28" s="3">
        <v>1300091848.54705</v>
      </c>
      <c r="F28" s="3">
        <v>42945902.970091797</v>
      </c>
    </row>
    <row r="29" spans="1:6">
      <c r="A29" s="3">
        <v>-5.65927215348382E-2</v>
      </c>
      <c r="B29" s="3">
        <v>-5.4092133363735702E-2</v>
      </c>
      <c r="C29" s="3">
        <v>3.6474998901961E-2</v>
      </c>
      <c r="D29" s="6">
        <v>0.60548249354452999</v>
      </c>
      <c r="E29" s="3">
        <v>2881379997.7929401</v>
      </c>
      <c r="F29" s="3">
        <v>17323098.212484099</v>
      </c>
    </row>
    <row r="30" spans="1:6">
      <c r="A30" s="3">
        <v>-5.6594012275427402E-2</v>
      </c>
      <c r="B30" s="3">
        <v>-5.4093424104325001E-2</v>
      </c>
      <c r="C30" s="3">
        <v>3.64762896425503E-2</v>
      </c>
      <c r="D30" s="6">
        <v>0.60551761638216695</v>
      </c>
      <c r="E30" s="3">
        <v>2318016881.59197</v>
      </c>
      <c r="F30" s="3">
        <v>1429052.44707237</v>
      </c>
    </row>
    <row r="31" spans="1:6">
      <c r="A31" s="3">
        <v>-5.66807564227918E-2</v>
      </c>
      <c r="B31" s="3">
        <v>-5.4180168251689302E-2</v>
      </c>
      <c r="C31" s="3">
        <v>3.6563033789914601E-2</v>
      </c>
      <c r="D31" s="6">
        <v>0.60787804467370798</v>
      </c>
      <c r="E31" s="3">
        <v>5993783575.2308397</v>
      </c>
      <c r="F31" s="3">
        <v>3175523.9051318401</v>
      </c>
    </row>
    <row r="32" spans="1:6">
      <c r="A32" s="3">
        <v>-6.4387508062261095E-2</v>
      </c>
      <c r="B32" s="3">
        <v>-6.1886919891158701E-2</v>
      </c>
      <c r="C32" s="3">
        <v>4.4269785429384E-2</v>
      </c>
      <c r="D32" s="6">
        <v>0.81758942184899197</v>
      </c>
      <c r="E32" s="3">
        <v>9171584653.1112499</v>
      </c>
      <c r="F32" s="3">
        <v>616514307.09237599</v>
      </c>
    </row>
    <row r="33" spans="1:6">
      <c r="A33" s="3">
        <v>-6.4512678020760203E-2</v>
      </c>
      <c r="B33" s="3">
        <v>-6.2012089849657802E-2</v>
      </c>
      <c r="C33" s="3">
        <v>4.43949553878831E-2</v>
      </c>
      <c r="D33" s="6">
        <v>0.82099546963745096</v>
      </c>
      <c r="E33" s="3">
        <v>46909935.747684397</v>
      </c>
      <c r="F33" s="3">
        <v>6140817.9816034297</v>
      </c>
    </row>
    <row r="34" spans="1:6">
      <c r="A34" s="3">
        <v>-6.4512741189929307E-2</v>
      </c>
      <c r="B34" s="3">
        <v>-6.2012153018826899E-2</v>
      </c>
      <c r="C34" s="3">
        <v>4.4395018557052197E-2</v>
      </c>
      <c r="D34" s="6">
        <v>0.82099718855796</v>
      </c>
      <c r="E34" s="3">
        <v>52448608.645057201</v>
      </c>
      <c r="F34" s="3">
        <v>568759.76561518002</v>
      </c>
    </row>
    <row r="35" spans="1:6">
      <c r="A35" s="3">
        <v>-6.4866412415397298E-2</v>
      </c>
      <c r="B35" s="3">
        <v>-6.2365824244294897E-2</v>
      </c>
      <c r="C35" s="3">
        <v>4.4748689782520203E-2</v>
      </c>
      <c r="D35" s="6">
        <v>0.83062107203440605</v>
      </c>
      <c r="E35" s="3">
        <v>1822897.9971644301</v>
      </c>
      <c r="F35" s="3">
        <v>4954019133.5933199</v>
      </c>
    </row>
    <row r="36" spans="1:6">
      <c r="A36" s="3">
        <v>-6.6592475346531205E-2</v>
      </c>
      <c r="B36" s="3">
        <v>-6.4091887175428797E-2</v>
      </c>
      <c r="C36" s="3">
        <v>4.6474752713654102E-2</v>
      </c>
      <c r="D36" s="6">
        <v>0.87758963302000803</v>
      </c>
      <c r="E36" s="3">
        <v>6637949.2019614195</v>
      </c>
      <c r="F36" s="3">
        <v>266675473.547885</v>
      </c>
    </row>
    <row r="37" spans="1:6">
      <c r="A37" s="3">
        <v>-6.6786791482309898E-2</v>
      </c>
      <c r="B37" s="3">
        <v>-6.4286203311207504E-2</v>
      </c>
      <c r="C37" s="3">
        <v>4.6669068849432803E-2</v>
      </c>
      <c r="D37" s="6">
        <v>0.88287724398087297</v>
      </c>
      <c r="E37" s="3">
        <v>29707367.160674401</v>
      </c>
      <c r="F37" s="3">
        <v>1543714.1280356101</v>
      </c>
    </row>
    <row r="38" spans="1:6">
      <c r="A38" s="3">
        <v>-6.6786846122511304E-2</v>
      </c>
      <c r="B38" s="3">
        <v>-6.4286257951408798E-2</v>
      </c>
      <c r="C38" s="3">
        <v>4.6669123489634097E-2</v>
      </c>
      <c r="D38" s="6">
        <v>0.88287873081636703</v>
      </c>
      <c r="E38" s="3">
        <v>27980521.285491198</v>
      </c>
      <c r="F38" s="3">
        <v>6432289.4820983103</v>
      </c>
    </row>
    <row r="39" spans="1:6">
      <c r="A39" s="3">
        <v>-6.6902856787076803E-2</v>
      </c>
      <c r="B39" s="3">
        <v>-6.4402268615974395E-2</v>
      </c>
      <c r="C39" s="3">
        <v>4.6785134154199597E-2</v>
      </c>
      <c r="D39" s="6">
        <v>0.88603554154171305</v>
      </c>
      <c r="E39" s="3">
        <v>341748.41927527997</v>
      </c>
      <c r="F39" s="3">
        <v>245258.44160479301</v>
      </c>
    </row>
    <row r="40" spans="1:6">
      <c r="A40" s="3">
        <v>-6.6903518642658602E-2</v>
      </c>
      <c r="B40" s="3">
        <v>-6.4402930471556097E-2</v>
      </c>
      <c r="C40" s="3">
        <v>4.6785796009781402E-2</v>
      </c>
      <c r="D40" s="6">
        <v>0.88605355154800902</v>
      </c>
      <c r="E40" s="3">
        <v>35543108.340276301</v>
      </c>
      <c r="F40" s="3">
        <v>1361616.46080381</v>
      </c>
    </row>
    <row r="41" spans="1:6">
      <c r="A41" s="3">
        <v>-6.6973354572562996E-2</v>
      </c>
      <c r="B41" s="3">
        <v>-6.4472766401460602E-2</v>
      </c>
      <c r="C41" s="3">
        <v>4.68556319396859E-2</v>
      </c>
      <c r="D41" s="6">
        <v>0.88795388384385898</v>
      </c>
      <c r="E41" s="3">
        <v>52178236.812305696</v>
      </c>
      <c r="F41" s="3">
        <v>403059.63641440502</v>
      </c>
    </row>
    <row r="42" spans="1:6">
      <c r="A42" s="3">
        <v>-6.6973626158643301E-2</v>
      </c>
      <c r="B42" s="3">
        <v>-6.4473037987540893E-2</v>
      </c>
      <c r="C42" s="3">
        <v>4.6855903525766199E-2</v>
      </c>
      <c r="D42" s="6">
        <v>0.88796127407694103</v>
      </c>
      <c r="E42" s="3">
        <v>19710553.527247898</v>
      </c>
      <c r="F42" s="3">
        <v>8648047.5791548695</v>
      </c>
    </row>
    <row r="43" spans="1:6">
      <c r="A43" s="3">
        <v>-6.7016276016618095E-2</v>
      </c>
      <c r="B43" s="3">
        <v>-6.4515687845515701E-2</v>
      </c>
      <c r="C43" s="3">
        <v>4.6898553383741E-2</v>
      </c>
      <c r="D43" s="6">
        <v>0.88912183573386705</v>
      </c>
      <c r="E43" s="3">
        <v>138994357.14379099</v>
      </c>
      <c r="F43" s="3">
        <v>604493688.33683801</v>
      </c>
    </row>
    <row r="44" spans="1:6">
      <c r="A44" s="3">
        <v>-6.7033460648778201E-2</v>
      </c>
      <c r="B44" s="3">
        <v>-6.4532872477675696E-2</v>
      </c>
      <c r="C44" s="3">
        <v>4.6915738015901001E-2</v>
      </c>
      <c r="D44" s="6">
        <v>0.88958945335606798</v>
      </c>
      <c r="E44" s="3">
        <v>40395874.1380658</v>
      </c>
      <c r="F44" s="3">
        <v>1135272.7246747401</v>
      </c>
    </row>
    <row r="45" spans="1:6">
      <c r="A45" s="3">
        <v>-6.7034018280978602E-2</v>
      </c>
      <c r="B45" s="3">
        <v>-6.4533430109876097E-2</v>
      </c>
      <c r="C45" s="3">
        <v>4.6916295648101403E-2</v>
      </c>
      <c r="D45" s="6">
        <v>0.88960462729992595</v>
      </c>
      <c r="E45" s="3">
        <v>1301181696.8100801</v>
      </c>
      <c r="F45" s="3">
        <v>688562.24713835097</v>
      </c>
    </row>
    <row r="46" spans="1:6">
      <c r="A46" s="3">
        <v>-6.7061628301615495E-2</v>
      </c>
      <c r="B46" s="3">
        <v>-6.4561040130513003E-2</v>
      </c>
      <c r="C46" s="3">
        <v>4.6943905668738302E-2</v>
      </c>
      <c r="D46" s="6">
        <v>0.89035593416985903</v>
      </c>
      <c r="E46" s="3">
        <v>1631518390.15712</v>
      </c>
      <c r="F46" s="3">
        <v>351052.21834835003</v>
      </c>
    </row>
    <row r="47" spans="1:6">
      <c r="A47" s="3">
        <v>-6.7078869173497202E-2</v>
      </c>
      <c r="B47" s="3">
        <v>-6.4578281002394697E-2</v>
      </c>
      <c r="C47" s="3">
        <v>4.6961146540620002E-2</v>
      </c>
      <c r="D47" s="6">
        <v>0.89082508215271305</v>
      </c>
      <c r="E47" s="3">
        <v>99994078.086056307</v>
      </c>
      <c r="F47" s="3">
        <v>586364.26464617904</v>
      </c>
    </row>
    <row r="48" spans="1:6">
      <c r="A48" s="3">
        <v>-6.7079627873509198E-2</v>
      </c>
      <c r="B48" s="3">
        <v>-6.4579039702406693E-2</v>
      </c>
      <c r="C48" s="3">
        <v>4.6961905240631999E-2</v>
      </c>
      <c r="D48" s="6">
        <v>0.89084572742997403</v>
      </c>
      <c r="E48" s="3">
        <v>72762546.854402095</v>
      </c>
      <c r="F48" s="3">
        <v>603468.91963954503</v>
      </c>
    </row>
    <row r="49" spans="1:6">
      <c r="A49" s="3">
        <v>-6.7169550142806206E-2</v>
      </c>
      <c r="B49" s="3">
        <v>-6.4668961971703798E-2</v>
      </c>
      <c r="C49" s="3">
        <v>4.7051827509929103E-2</v>
      </c>
      <c r="D49" s="6">
        <v>0.89329263681737803</v>
      </c>
      <c r="E49" s="3">
        <v>55678745.561679497</v>
      </c>
      <c r="F49" s="3">
        <v>582248.39872646402</v>
      </c>
    </row>
    <row r="50" spans="1:6">
      <c r="A50" s="3">
        <v>-6.7171403738587196E-2</v>
      </c>
      <c r="B50" s="3">
        <v>-6.4670815567484802E-2</v>
      </c>
      <c r="C50" s="3">
        <v>4.7053681105710003E-2</v>
      </c>
      <c r="D50" s="6">
        <v>0.89334307572369498</v>
      </c>
      <c r="E50" s="3">
        <v>10722874.879512601</v>
      </c>
      <c r="F50" s="3">
        <v>46386796.678445898</v>
      </c>
    </row>
    <row r="51" spans="1:6">
      <c r="A51" s="3">
        <v>-6.7283719998485994E-2</v>
      </c>
      <c r="B51" s="3">
        <v>-6.47831318273836E-2</v>
      </c>
      <c r="C51" s="3">
        <v>4.7165997365608898E-2</v>
      </c>
      <c r="D51" s="6">
        <v>0.89639935658552194</v>
      </c>
      <c r="E51" s="3">
        <v>51754687.184411399</v>
      </c>
      <c r="F51" s="3">
        <v>2925791.66235309</v>
      </c>
    </row>
    <row r="52" spans="1:6">
      <c r="A52" s="3">
        <v>-6.7329535253386905E-2</v>
      </c>
      <c r="B52" s="3">
        <v>-6.4828947082284497E-2</v>
      </c>
      <c r="C52" s="3">
        <v>4.7211812620509802E-2</v>
      </c>
      <c r="D52" s="6">
        <v>0.89764605307327305</v>
      </c>
      <c r="E52" s="3">
        <v>1372102294.9096701</v>
      </c>
      <c r="F52" s="3">
        <v>327040.69627271499</v>
      </c>
    </row>
    <row r="53" spans="1:6">
      <c r="A53" s="3">
        <v>-6.7329761383206094E-2</v>
      </c>
      <c r="B53" s="3">
        <v>-6.48291732121037E-2</v>
      </c>
      <c r="C53" s="3">
        <v>4.7212038750328998E-2</v>
      </c>
      <c r="D53" s="6">
        <v>0.897652206378586</v>
      </c>
      <c r="E53" s="3">
        <v>662228829.92161298</v>
      </c>
      <c r="F53" s="3">
        <v>371544.84890013997</v>
      </c>
    </row>
    <row r="54" spans="1:6">
      <c r="A54" s="3">
        <v>-6.7655368896057902E-2</v>
      </c>
      <c r="B54" s="3">
        <v>-6.5154780724955397E-2</v>
      </c>
      <c r="C54" s="3">
        <v>4.7537646263180702E-2</v>
      </c>
      <c r="D54" s="6">
        <v>0.90651243739849496</v>
      </c>
      <c r="E54" s="3">
        <v>162395398.93691599</v>
      </c>
      <c r="F54" s="3">
        <v>158500959.92454699</v>
      </c>
    </row>
    <row r="55" spans="1:6">
      <c r="A55" s="3">
        <v>-6.7735362358877907E-2</v>
      </c>
      <c r="B55" s="3">
        <v>-6.5234774187775402E-2</v>
      </c>
      <c r="C55" s="3">
        <v>4.76176397260007E-2</v>
      </c>
      <c r="D55" s="6">
        <v>0.90868917022158102</v>
      </c>
      <c r="E55" s="3">
        <v>83053680.207040399</v>
      </c>
      <c r="F55" s="3">
        <v>307319.77483193303</v>
      </c>
    </row>
    <row r="56" spans="1:6">
      <c r="A56" s="3">
        <v>-6.7736258930598398E-2</v>
      </c>
      <c r="B56" s="3">
        <v>-6.5235670759496003E-2</v>
      </c>
      <c r="C56" s="3">
        <v>4.7618536297721302E-2</v>
      </c>
      <c r="D56" s="6">
        <v>0.90871356717882601</v>
      </c>
      <c r="E56" s="3">
        <v>5738555559.7132301</v>
      </c>
      <c r="F56" s="3">
        <v>295313.04124364001</v>
      </c>
    </row>
    <row r="57" spans="1:6">
      <c r="A57" s="3">
        <v>-6.7850439694151804E-2</v>
      </c>
      <c r="B57" s="3">
        <v>-6.5349851523049396E-2</v>
      </c>
      <c r="C57" s="3">
        <v>4.7732717061274701E-2</v>
      </c>
      <c r="D57" s="6">
        <v>0.91182058376530595</v>
      </c>
      <c r="E57" s="3">
        <v>1512429112.5564001</v>
      </c>
      <c r="F57" s="3">
        <v>843763.96259336895</v>
      </c>
    </row>
    <row r="58" spans="1:6">
      <c r="A58" s="3">
        <v>-6.7885119184069698E-2</v>
      </c>
      <c r="B58" s="3">
        <v>-6.5384531012967206E-2</v>
      </c>
      <c r="C58" s="3">
        <v>4.7767396551192498E-2</v>
      </c>
      <c r="D58" s="6">
        <v>0.91276426067753003</v>
      </c>
      <c r="E58" s="3">
        <v>20677111772.365299</v>
      </c>
      <c r="F58" s="3">
        <v>10293340.7475417</v>
      </c>
    </row>
    <row r="59" spans="1:6">
      <c r="A59" s="3">
        <v>-6.7885635028408498E-2</v>
      </c>
      <c r="B59" s="3">
        <v>-6.5385046857306006E-2</v>
      </c>
      <c r="C59" s="3">
        <v>4.7767912395531298E-2</v>
      </c>
      <c r="D59" s="6">
        <v>0.91277829751584505</v>
      </c>
      <c r="E59" s="3">
        <v>15673795702.131201</v>
      </c>
      <c r="F59" s="3">
        <v>622197.45994307799</v>
      </c>
    </row>
    <row r="60" spans="1:6">
      <c r="A60" s="3">
        <v>-6.8465676757173993E-2</v>
      </c>
      <c r="B60" s="3">
        <v>-6.5965088586071599E-2</v>
      </c>
      <c r="C60" s="3">
        <v>4.8347954124296898E-2</v>
      </c>
      <c r="D60" s="6">
        <v>0.92856203565210205</v>
      </c>
      <c r="E60" s="3">
        <v>4112782219.4096398</v>
      </c>
      <c r="F60" s="3">
        <v>234667189.133975</v>
      </c>
    </row>
    <row r="61" spans="1:6">
      <c r="A61" s="3">
        <v>-6.9245447162875604E-2</v>
      </c>
      <c r="B61" s="3">
        <v>-6.6744858991773195E-2</v>
      </c>
      <c r="C61" s="3">
        <v>4.9127724529998501E-2</v>
      </c>
      <c r="D61" s="6">
        <v>0.949780667484316</v>
      </c>
      <c r="E61" s="3">
        <v>735919739.710307</v>
      </c>
      <c r="F61" s="3">
        <v>36847378.143885203</v>
      </c>
    </row>
    <row r="62" spans="1:6">
      <c r="A62" s="3">
        <v>-6.9246220836935296E-2</v>
      </c>
      <c r="B62" s="3">
        <v>-6.6745632665832902E-2</v>
      </c>
      <c r="C62" s="3">
        <v>4.9128498204058201E-2</v>
      </c>
      <c r="D62" s="6">
        <v>0.94980172022613696</v>
      </c>
      <c r="E62" s="3">
        <v>648582571.07232404</v>
      </c>
      <c r="F62" s="3">
        <v>1920709.89612105</v>
      </c>
    </row>
    <row r="63" spans="1:6">
      <c r="A63" s="3">
        <v>-6.9270182637115096E-2</v>
      </c>
      <c r="B63" s="3">
        <v>-6.6769594466012605E-2</v>
      </c>
      <c r="C63" s="3">
        <v>4.9152460004237897E-2</v>
      </c>
      <c r="D63" s="6">
        <v>0.95045375396880605</v>
      </c>
      <c r="E63" s="3">
        <v>230314948.77973199</v>
      </c>
      <c r="F63" s="3">
        <v>72212766.098318905</v>
      </c>
    </row>
    <row r="64" spans="1:6">
      <c r="A64" s="3">
        <v>-6.9702396611553002E-2</v>
      </c>
      <c r="B64" s="3">
        <v>-6.7201808440450594E-2</v>
      </c>
      <c r="C64" s="3">
        <v>4.95846739786759E-2</v>
      </c>
      <c r="D64" s="6">
        <v>0.962214894336892</v>
      </c>
      <c r="E64" s="3">
        <v>550233138.000947</v>
      </c>
      <c r="F64" s="3">
        <v>15611755.5498123</v>
      </c>
    </row>
    <row r="65" spans="1:6">
      <c r="A65" s="3">
        <v>-6.9704539491630996E-2</v>
      </c>
      <c r="B65" s="3">
        <v>-6.7203951320528602E-2</v>
      </c>
      <c r="C65" s="3">
        <v>4.95868168587539E-2</v>
      </c>
      <c r="D65" s="6">
        <v>0.96227320506926095</v>
      </c>
      <c r="E65" s="3">
        <v>30548252.1015983</v>
      </c>
      <c r="F65" s="3">
        <v>1073562.96528703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Diff</vt:lpstr>
      <vt:lpstr>Data Compare</vt:lpstr>
      <vt:lpstr>Laura Raw Data Neg</vt:lpstr>
      <vt:lpstr>Laura Raw Data 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guanzhi li</dc:creator>
  <cp:lastModifiedBy>Laura Nichols</cp:lastModifiedBy>
  <dcterms:created xsi:type="dcterms:W3CDTF">2023-06-26T20:14:41Z</dcterms:created>
  <dcterms:modified xsi:type="dcterms:W3CDTF">2024-01-30T23:57:34Z</dcterms:modified>
</cp:coreProperties>
</file>