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Waite\World Resources Institute\Sustainable Diets - Cool Food Pledge\Calculator and Tech Note\Calculator\FINAL Sept 24 2019 products\"/>
    </mc:Choice>
  </mc:AlternateContent>
  <xr:revisionPtr revIDLastSave="289" documentId="8_{7E353B01-B162-4F22-80F3-FC6C20E692D8}" xr6:coauthVersionLast="45" xr6:coauthVersionMax="45" xr10:uidLastSave="{47057D80-8612-461D-9FD1-F968B4227304}"/>
  <bookViews>
    <workbookView xWindow="-110" yWindow="-110" windowWidth="19420" windowHeight="10420" xr2:uid="{7AD38C82-00FB-4404-A398-6867D4D45B5C}"/>
  </bookViews>
  <sheets>
    <sheet name="Intro and org info" sheetId="5" r:id="rId1"/>
    <sheet name="Inputs - Food purchases" sheetId="1" r:id="rId2"/>
    <sheet name="Outputs - Metrics 1-5" sheetId="3" r:id="rId3"/>
    <sheet name="Outputs - Graphs" sheetId="4" r:id="rId4"/>
    <sheet name="Emission factors" sheetId="2"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 l="1"/>
  <c r="A2" i="4"/>
  <c r="A1" i="4"/>
  <c r="A2" i="3"/>
  <c r="A1" i="3"/>
  <c r="D223" i="4"/>
  <c r="E223" i="4"/>
  <c r="F223" i="4"/>
  <c r="G223" i="4"/>
  <c r="H223" i="4"/>
  <c r="I223" i="4"/>
  <c r="J223" i="4"/>
  <c r="K223" i="4"/>
  <c r="L223" i="4"/>
  <c r="M223" i="4"/>
  <c r="N223" i="4"/>
  <c r="O223" i="4"/>
  <c r="P223" i="4"/>
  <c r="Q223" i="4"/>
  <c r="D189" i="4"/>
  <c r="E189" i="4"/>
  <c r="F189" i="4"/>
  <c r="G189" i="4"/>
  <c r="H189" i="4"/>
  <c r="I189" i="4"/>
  <c r="J189" i="4"/>
  <c r="K189" i="4"/>
  <c r="L189" i="4"/>
  <c r="M189" i="4"/>
  <c r="N189" i="4"/>
  <c r="O189" i="4"/>
  <c r="P189" i="4"/>
  <c r="Q189" i="4"/>
  <c r="E13" i="3"/>
  <c r="D13" i="3"/>
  <c r="C13" i="3"/>
  <c r="B13" i="3"/>
  <c r="AJ13" i="2"/>
  <c r="AH13" i="2"/>
  <c r="AG13" i="2"/>
  <c r="AE13" i="2"/>
  <c r="AD13" i="2"/>
  <c r="AB13" i="2"/>
  <c r="AA13" i="2"/>
  <c r="U13" i="2"/>
  <c r="T13" i="2"/>
  <c r="N13" i="2"/>
  <c r="M13" i="2"/>
  <c r="G13" i="2"/>
  <c r="F13" i="2"/>
  <c r="AJ14" i="2"/>
  <c r="AH14" i="2"/>
  <c r="AG14" i="2"/>
  <c r="AE14" i="2"/>
  <c r="AD14" i="2"/>
  <c r="AB14" i="2"/>
  <c r="AA14" i="2"/>
  <c r="U14" i="2"/>
  <c r="T14" i="2"/>
  <c r="N14" i="2"/>
  <c r="M14" i="2"/>
  <c r="G14" i="2"/>
  <c r="F14" i="2"/>
  <c r="AJ15" i="2"/>
  <c r="AH15" i="2"/>
  <c r="AG15" i="2"/>
  <c r="AI15" i="2"/>
  <c r="AE15" i="2"/>
  <c r="AF15" i="2"/>
  <c r="AD15" i="2"/>
  <c r="AB15" i="2"/>
  <c r="AC15" i="2"/>
  <c r="AA15" i="2"/>
  <c r="U15" i="2"/>
  <c r="T15" i="2"/>
  <c r="Z15" i="2"/>
  <c r="N15" i="2"/>
  <c r="M15" i="2"/>
  <c r="S15" i="2"/>
  <c r="G15" i="2"/>
  <c r="F15" i="2"/>
  <c r="L15" i="2"/>
  <c r="AJ16" i="2"/>
  <c r="AH16" i="2"/>
  <c r="AG16" i="2"/>
  <c r="AE16" i="2"/>
  <c r="AD16" i="2"/>
  <c r="AB16" i="2"/>
  <c r="AA16" i="2"/>
  <c r="U16" i="2"/>
  <c r="T16" i="2"/>
  <c r="N16" i="2"/>
  <c r="M16" i="2"/>
  <c r="G16" i="2"/>
  <c r="F16" i="2"/>
  <c r="AJ18" i="2"/>
  <c r="AH18" i="2"/>
  <c r="AG18" i="2"/>
  <c r="AE18" i="2"/>
  <c r="AD18" i="2"/>
  <c r="AB18" i="2"/>
  <c r="AA18" i="2"/>
  <c r="U18" i="2"/>
  <c r="T18" i="2"/>
  <c r="N18" i="2"/>
  <c r="M18" i="2"/>
  <c r="G18" i="2"/>
  <c r="F18" i="2"/>
  <c r="E21" i="3"/>
  <c r="D21" i="3"/>
  <c r="C21" i="3"/>
  <c r="AB21" i="3"/>
  <c r="B21" i="3"/>
  <c r="AK23" i="2"/>
  <c r="AI23" i="2"/>
  <c r="AF23" i="2"/>
  <c r="AC23" i="2"/>
  <c r="Z23" i="2"/>
  <c r="S23" i="2"/>
  <c r="L23" i="2"/>
  <c r="AK67" i="2"/>
  <c r="E3" i="2"/>
  <c r="S23" i="3"/>
  <c r="T23" i="3"/>
  <c r="S24" i="3"/>
  <c r="T24" i="3"/>
  <c r="R23" i="3"/>
  <c r="R24" i="3"/>
  <c r="W24" i="3"/>
  <c r="Q23" i="3"/>
  <c r="Q24" i="3"/>
  <c r="O23" i="3"/>
  <c r="O24" i="3"/>
  <c r="N23" i="3"/>
  <c r="N24" i="3"/>
  <c r="M23" i="3"/>
  <c r="M24" i="3"/>
  <c r="L23" i="3"/>
  <c r="L24" i="3"/>
  <c r="C3" i="2"/>
  <c r="D3" i="2"/>
  <c r="G23" i="3"/>
  <c r="H23" i="3"/>
  <c r="I23" i="3"/>
  <c r="J23" i="3"/>
  <c r="Y23" i="3"/>
  <c r="G24" i="3"/>
  <c r="H24" i="3"/>
  <c r="I24" i="3"/>
  <c r="J24" i="3"/>
  <c r="B5" i="3"/>
  <c r="B3" i="2"/>
  <c r="D64" i="2"/>
  <c r="D38" i="2"/>
  <c r="D20" i="2"/>
  <c r="D12" i="2"/>
  <c r="D67" i="2"/>
  <c r="D23" i="2"/>
  <c r="D9" i="2"/>
  <c r="C15" i="2"/>
  <c r="B15" i="2"/>
  <c r="E15" i="2"/>
  <c r="C23" i="2"/>
  <c r="E23" i="2"/>
  <c r="B23" i="2"/>
  <c r="E70" i="2"/>
  <c r="E62" i="2"/>
  <c r="E51" i="2"/>
  <c r="E43" i="2"/>
  <c r="E36" i="2"/>
  <c r="E31" i="2"/>
  <c r="E22" i="2"/>
  <c r="E13" i="2"/>
  <c r="E69" i="2"/>
  <c r="E61" i="2"/>
  <c r="E35" i="2"/>
  <c r="E30" i="2"/>
  <c r="E21" i="2"/>
  <c r="E39" i="2"/>
  <c r="E45" i="2"/>
  <c r="E16" i="2"/>
  <c r="E24" i="2"/>
  <c r="E50" i="2"/>
  <c r="E12" i="2"/>
  <c r="E53" i="2"/>
  <c r="E7" i="2"/>
  <c r="E54" i="2"/>
  <c r="E68" i="2"/>
  <c r="E60" i="2"/>
  <c r="E49" i="2"/>
  <c r="E42" i="2"/>
  <c r="E34" i="2"/>
  <c r="E29" i="2"/>
  <c r="E20" i="2"/>
  <c r="E11" i="2"/>
  <c r="E65" i="2"/>
  <c r="E17" i="2"/>
  <c r="E38" i="2"/>
  <c r="E44" i="2"/>
  <c r="E67" i="2"/>
  <c r="E59" i="2"/>
  <c r="E48" i="2"/>
  <c r="E41" i="2"/>
  <c r="E33" i="2"/>
  <c r="E28" i="2"/>
  <c r="E19" i="2"/>
  <c r="E10" i="2"/>
  <c r="E57" i="2"/>
  <c r="E26" i="2"/>
  <c r="E25" i="2"/>
  <c r="E52" i="2"/>
  <c r="E66" i="2"/>
  <c r="E58" i="2"/>
  <c r="E47" i="2"/>
  <c r="E40" i="2"/>
  <c r="E32" i="2"/>
  <c r="E27" i="2"/>
  <c r="E18" i="2"/>
  <c r="E9" i="2"/>
  <c r="E46" i="2"/>
  <c r="E56" i="2"/>
  <c r="E8" i="2"/>
  <c r="E64" i="2"/>
  <c r="E55" i="2"/>
  <c r="E63" i="2"/>
  <c r="E37" i="2"/>
  <c r="E14" i="2"/>
  <c r="C12" i="2"/>
  <c r="C9" i="2"/>
  <c r="C64" i="2"/>
  <c r="C38" i="2"/>
  <c r="C20" i="2"/>
  <c r="B64" i="2"/>
  <c r="B12" i="2"/>
  <c r="G10" i="3"/>
  <c r="V10" i="3"/>
  <c r="B38" i="2"/>
  <c r="B40" i="2"/>
  <c r="B9" i="2"/>
  <c r="B20" i="2"/>
  <c r="B39" i="2"/>
  <c r="B41" i="2"/>
  <c r="N13" i="3"/>
  <c r="L21" i="3"/>
  <c r="M7" i="3"/>
  <c r="N7" i="3"/>
  <c r="O7" i="3"/>
  <c r="L7" i="3"/>
  <c r="S10" i="3"/>
  <c r="R10" i="3"/>
  <c r="Q10" i="3"/>
  <c r="T10" i="3"/>
  <c r="M18" i="3"/>
  <c r="N18" i="3"/>
  <c r="L18" i="3"/>
  <c r="O18" i="3"/>
  <c r="M10" i="3"/>
  <c r="N10" i="3"/>
  <c r="O10" i="3"/>
  <c r="L10" i="3"/>
  <c r="T7" i="3"/>
  <c r="R7" i="3"/>
  <c r="Q7" i="3"/>
  <c r="S7" i="3"/>
  <c r="Q18" i="3"/>
  <c r="S18" i="3"/>
  <c r="T18" i="3"/>
  <c r="R18" i="3"/>
  <c r="G18" i="3"/>
  <c r="V18" i="3"/>
  <c r="J18" i="3"/>
  <c r="Y18" i="3"/>
  <c r="H18" i="3"/>
  <c r="I18" i="3"/>
  <c r="X18" i="3"/>
  <c r="AJ70" i="2"/>
  <c r="AJ66" i="2"/>
  <c r="AJ63" i="2"/>
  <c r="AJ24" i="2"/>
  <c r="AJ22" i="2"/>
  <c r="AJ21" i="2"/>
  <c r="AK21" i="2"/>
  <c r="D21" i="2"/>
  <c r="AJ37" i="2"/>
  <c r="AJ39" i="2"/>
  <c r="AJ40" i="2"/>
  <c r="AJ41" i="2"/>
  <c r="AJ42" i="2"/>
  <c r="AK22" i="2"/>
  <c r="D22" i="2"/>
  <c r="AK70" i="2"/>
  <c r="D70" i="2"/>
  <c r="AK66" i="2"/>
  <c r="D66" i="2"/>
  <c r="AK24" i="2"/>
  <c r="D24" i="2"/>
  <c r="AK42" i="2"/>
  <c r="D42" i="2"/>
  <c r="AK41" i="2"/>
  <c r="D41" i="2"/>
  <c r="AK40" i="2"/>
  <c r="D40" i="2"/>
  <c r="AK39" i="2"/>
  <c r="D39" i="2"/>
  <c r="AK37" i="2"/>
  <c r="D37" i="2"/>
  <c r="L67" i="2"/>
  <c r="L48" i="2"/>
  <c r="L58" i="2"/>
  <c r="L32" i="2"/>
  <c r="L27" i="2"/>
  <c r="AC27" i="2"/>
  <c r="AF67" i="2"/>
  <c r="AF27" i="2"/>
  <c r="AF32" i="2"/>
  <c r="AF58" i="2"/>
  <c r="AF48" i="2"/>
  <c r="S67" i="2"/>
  <c r="S48" i="2"/>
  <c r="S58" i="2"/>
  <c r="S27" i="2"/>
  <c r="S32" i="2"/>
  <c r="AC67" i="2"/>
  <c r="AC58" i="2"/>
  <c r="AC48" i="2"/>
  <c r="AC32" i="2"/>
  <c r="AF41" i="2"/>
  <c r="AF40" i="2"/>
  <c r="AF57" i="2"/>
  <c r="S57" i="2"/>
  <c r="AC57" i="2"/>
  <c r="S54" i="2"/>
  <c r="S43" i="2"/>
  <c r="AC39" i="2"/>
  <c r="AF39" i="2"/>
  <c r="L36" i="2"/>
  <c r="L43" i="2"/>
  <c r="L44" i="2"/>
  <c r="H73" i="1"/>
  <c r="F73" i="1"/>
  <c r="D73" i="1"/>
  <c r="Y24" i="3"/>
  <c r="X24" i="3"/>
  <c r="V24" i="3"/>
  <c r="X23" i="3"/>
  <c r="W23" i="3"/>
  <c r="V23" i="3"/>
  <c r="AI67" i="2"/>
  <c r="C67" i="2"/>
  <c r="AI70" i="2"/>
  <c r="C70" i="2"/>
  <c r="N68" i="3"/>
  <c r="AI69" i="2"/>
  <c r="C69" i="2"/>
  <c r="AI68" i="2"/>
  <c r="C68" i="2"/>
  <c r="AI66" i="2"/>
  <c r="C66" i="2"/>
  <c r="AI65" i="2"/>
  <c r="C65" i="2"/>
  <c r="M63" i="3"/>
  <c r="AI63" i="2"/>
  <c r="C63" i="2"/>
  <c r="AI62" i="2"/>
  <c r="C62" i="2"/>
  <c r="L60" i="3"/>
  <c r="AI61" i="2"/>
  <c r="C61" i="2"/>
  <c r="AI60" i="2"/>
  <c r="C60" i="2"/>
  <c r="AI59" i="2"/>
  <c r="C59" i="2"/>
  <c r="AI58" i="2"/>
  <c r="C58" i="2"/>
  <c r="AI57" i="2"/>
  <c r="C57" i="2"/>
  <c r="AI53" i="2"/>
  <c r="C53" i="2"/>
  <c r="AI52" i="2"/>
  <c r="C52" i="2"/>
  <c r="AI51" i="2"/>
  <c r="C51" i="2"/>
  <c r="AI50" i="2"/>
  <c r="C50" i="2"/>
  <c r="AI49" i="2"/>
  <c r="C49" i="2"/>
  <c r="AI48" i="2"/>
  <c r="C48" i="2"/>
  <c r="M46" i="3"/>
  <c r="AI47" i="2"/>
  <c r="C47" i="2"/>
  <c r="AI46" i="2"/>
  <c r="C46" i="2"/>
  <c r="AI45" i="2"/>
  <c r="C45" i="2"/>
  <c r="AI44" i="2"/>
  <c r="C44" i="2"/>
  <c r="AI43" i="2"/>
  <c r="C43" i="2"/>
  <c r="AI42" i="2"/>
  <c r="C42" i="2"/>
  <c r="AI41" i="2"/>
  <c r="C41" i="2"/>
  <c r="AI40" i="2"/>
  <c r="C40" i="2"/>
  <c r="AI39" i="2"/>
  <c r="C39" i="2"/>
  <c r="AI37" i="2"/>
  <c r="C37" i="2"/>
  <c r="AI36" i="2"/>
  <c r="C36" i="2"/>
  <c r="AI35" i="2"/>
  <c r="C35" i="2"/>
  <c r="AI34" i="2"/>
  <c r="C34" i="2"/>
  <c r="AI33" i="2"/>
  <c r="C33" i="2"/>
  <c r="AI32" i="2"/>
  <c r="C32" i="2"/>
  <c r="AI56" i="2"/>
  <c r="C56" i="2"/>
  <c r="AI55" i="2"/>
  <c r="C55" i="2"/>
  <c r="AI54" i="2"/>
  <c r="C54" i="2"/>
  <c r="AI31" i="2"/>
  <c r="C31" i="2"/>
  <c r="AI30" i="2"/>
  <c r="C30" i="2"/>
  <c r="AI29" i="2"/>
  <c r="C29" i="2"/>
  <c r="AI28" i="2"/>
  <c r="C28" i="2"/>
  <c r="AI27" i="2"/>
  <c r="C27" i="2"/>
  <c r="AI24" i="2"/>
  <c r="C24" i="2"/>
  <c r="AI22" i="2"/>
  <c r="C22" i="2"/>
  <c r="AI21" i="2"/>
  <c r="C21" i="2"/>
  <c r="AI19" i="2"/>
  <c r="C19" i="2"/>
  <c r="AI18" i="2"/>
  <c r="C18" i="2"/>
  <c r="AI17" i="2"/>
  <c r="C17" i="2"/>
  <c r="AI16" i="2"/>
  <c r="C16" i="2"/>
  <c r="AI14" i="2"/>
  <c r="C14" i="2"/>
  <c r="AI13" i="2"/>
  <c r="C13" i="2"/>
  <c r="AI11" i="2"/>
  <c r="C11" i="2"/>
  <c r="AI10" i="2"/>
  <c r="C10" i="2"/>
  <c r="AI8" i="2"/>
  <c r="C8" i="2"/>
  <c r="AI7" i="2"/>
  <c r="C7" i="2"/>
  <c r="M5" i="3"/>
  <c r="AF70" i="2"/>
  <c r="AF69" i="2"/>
  <c r="AF68" i="2"/>
  <c r="AF66" i="2"/>
  <c r="AF65" i="2"/>
  <c r="AF63" i="2"/>
  <c r="AF62" i="2"/>
  <c r="AF61" i="2"/>
  <c r="AF60" i="2"/>
  <c r="AF59" i="2"/>
  <c r="AF53" i="2"/>
  <c r="AF52" i="2"/>
  <c r="AF51" i="2"/>
  <c r="AF50" i="2"/>
  <c r="AF49" i="2"/>
  <c r="AF47" i="2"/>
  <c r="AF46" i="2"/>
  <c r="AF45" i="2"/>
  <c r="AF44" i="2"/>
  <c r="AF43" i="2"/>
  <c r="AF42" i="2"/>
  <c r="AF37" i="2"/>
  <c r="AF36" i="2"/>
  <c r="AF35" i="2"/>
  <c r="AF34" i="2"/>
  <c r="AF33" i="2"/>
  <c r="AF56" i="2"/>
  <c r="AF55" i="2"/>
  <c r="AF54" i="2"/>
  <c r="AF31" i="2"/>
  <c r="AF30" i="2"/>
  <c r="AF29" i="2"/>
  <c r="AF28" i="2"/>
  <c r="AF24" i="2"/>
  <c r="AF22" i="2"/>
  <c r="AF21" i="2"/>
  <c r="AF19" i="2"/>
  <c r="AF18" i="2"/>
  <c r="AF17" i="2"/>
  <c r="AF16" i="2"/>
  <c r="AF14" i="2"/>
  <c r="AF13" i="2"/>
  <c r="AF11" i="2"/>
  <c r="AF10" i="2"/>
  <c r="AF8" i="2"/>
  <c r="AF7" i="2"/>
  <c r="AC70" i="2"/>
  <c r="AC69" i="2"/>
  <c r="AC68" i="2"/>
  <c r="AC66" i="2"/>
  <c r="AC65" i="2"/>
  <c r="AC63" i="2"/>
  <c r="AC62" i="2"/>
  <c r="AC61" i="2"/>
  <c r="AC60" i="2"/>
  <c r="AC59" i="2"/>
  <c r="AC53" i="2"/>
  <c r="AC52" i="2"/>
  <c r="AC51" i="2"/>
  <c r="AC50" i="2"/>
  <c r="AC49" i="2"/>
  <c r="AC47" i="2"/>
  <c r="AC46" i="2"/>
  <c r="AC45" i="2"/>
  <c r="AC44" i="2"/>
  <c r="AC43" i="2"/>
  <c r="AC42" i="2"/>
  <c r="AC37" i="2"/>
  <c r="AC36" i="2"/>
  <c r="AC35" i="2"/>
  <c r="AC34" i="2"/>
  <c r="AC33" i="2"/>
  <c r="AC56" i="2"/>
  <c r="AC55" i="2"/>
  <c r="AC54" i="2"/>
  <c r="AC31" i="2"/>
  <c r="AC30" i="2"/>
  <c r="AC29" i="2"/>
  <c r="AC28" i="2"/>
  <c r="AC24" i="2"/>
  <c r="AC22" i="2"/>
  <c r="AC21" i="2"/>
  <c r="AC19" i="2"/>
  <c r="AC18" i="2"/>
  <c r="AC17" i="2"/>
  <c r="AC16" i="2"/>
  <c r="AC14" i="2"/>
  <c r="AC13" i="2"/>
  <c r="AC11" i="2"/>
  <c r="AC10" i="2"/>
  <c r="AC8" i="2"/>
  <c r="AC7" i="2"/>
  <c r="E20" i="3"/>
  <c r="AD20" i="3"/>
  <c r="E19" i="3"/>
  <c r="AD19" i="3"/>
  <c r="E9" i="3"/>
  <c r="AD9" i="3"/>
  <c r="E8" i="3"/>
  <c r="E6" i="3"/>
  <c r="E5" i="3"/>
  <c r="AD5" i="3"/>
  <c r="D20" i="3"/>
  <c r="AC20" i="3"/>
  <c r="D19" i="3"/>
  <c r="AC19" i="3"/>
  <c r="D9" i="3"/>
  <c r="AC9" i="3"/>
  <c r="D8" i="3"/>
  <c r="AC8" i="3"/>
  <c r="D6" i="3"/>
  <c r="D5" i="3"/>
  <c r="C20" i="3"/>
  <c r="AB20" i="3"/>
  <c r="C19" i="3"/>
  <c r="AB19" i="3"/>
  <c r="C9" i="3"/>
  <c r="AB9" i="3"/>
  <c r="AB97" i="3"/>
  <c r="C8" i="3"/>
  <c r="AB8" i="3"/>
  <c r="AB96" i="3"/>
  <c r="C6" i="3"/>
  <c r="C5" i="3"/>
  <c r="AB5" i="3"/>
  <c r="B20" i="3"/>
  <c r="AA20" i="3"/>
  <c r="B19" i="3"/>
  <c r="AA19" i="3"/>
  <c r="B9" i="3"/>
  <c r="AA9" i="3"/>
  <c r="B8" i="3"/>
  <c r="AA8" i="3"/>
  <c r="AA96" i="3"/>
  <c r="B6" i="3"/>
  <c r="E17" i="3"/>
  <c r="D17" i="3"/>
  <c r="C17" i="3"/>
  <c r="B17" i="3"/>
  <c r="E16" i="3"/>
  <c r="D16" i="3"/>
  <c r="AC16" i="3"/>
  <c r="C16" i="3"/>
  <c r="AB16" i="3"/>
  <c r="B16" i="3"/>
  <c r="AA16" i="3"/>
  <c r="E15" i="3"/>
  <c r="AD15" i="3"/>
  <c r="D15" i="3"/>
  <c r="AC15" i="3"/>
  <c r="C15" i="3"/>
  <c r="AB15" i="3"/>
  <c r="B15" i="3"/>
  <c r="AA15" i="3"/>
  <c r="E14" i="3"/>
  <c r="D14" i="3"/>
  <c r="AC14" i="3"/>
  <c r="C14" i="3"/>
  <c r="AB14" i="3"/>
  <c r="B14" i="3"/>
  <c r="AA14" i="3"/>
  <c r="E12" i="3"/>
  <c r="AD12" i="3"/>
  <c r="D12" i="3"/>
  <c r="AC12" i="3"/>
  <c r="C12" i="3"/>
  <c r="AB12" i="3"/>
  <c r="B12" i="3"/>
  <c r="AA12" i="3"/>
  <c r="E11" i="3"/>
  <c r="D11" i="3"/>
  <c r="AC11" i="3"/>
  <c r="C11" i="3"/>
  <c r="AB11" i="3"/>
  <c r="B11" i="3"/>
  <c r="AA11" i="3"/>
  <c r="E22" i="3"/>
  <c r="D22" i="3"/>
  <c r="C22" i="3"/>
  <c r="B22" i="3"/>
  <c r="E68" i="3"/>
  <c r="D68" i="3"/>
  <c r="C68" i="3"/>
  <c r="E67" i="3"/>
  <c r="D67" i="3"/>
  <c r="C67" i="3"/>
  <c r="E66" i="3"/>
  <c r="AD66" i="3"/>
  <c r="D66" i="3"/>
  <c r="AC66" i="3"/>
  <c r="C66" i="3"/>
  <c r="E65" i="3"/>
  <c r="AD65" i="3"/>
  <c r="D65" i="3"/>
  <c r="AC65" i="3"/>
  <c r="C65" i="3"/>
  <c r="AB65" i="3"/>
  <c r="E64" i="3"/>
  <c r="AD64" i="3"/>
  <c r="D64" i="3"/>
  <c r="AC64" i="3"/>
  <c r="C64" i="3"/>
  <c r="AB64" i="3"/>
  <c r="E63" i="3"/>
  <c r="AD63" i="3"/>
  <c r="D63" i="3"/>
  <c r="I63" i="3"/>
  <c r="C63" i="3"/>
  <c r="AB63" i="3"/>
  <c r="E62" i="3"/>
  <c r="D62" i="3"/>
  <c r="C62" i="3"/>
  <c r="H62" i="3"/>
  <c r="E61" i="3"/>
  <c r="AD61" i="3"/>
  <c r="D61" i="3"/>
  <c r="AC61" i="3"/>
  <c r="C61" i="3"/>
  <c r="AB61" i="3"/>
  <c r="E60" i="3"/>
  <c r="D60" i="3"/>
  <c r="AC60" i="3"/>
  <c r="C60" i="3"/>
  <c r="AB60" i="3"/>
  <c r="E59" i="3"/>
  <c r="AD59" i="3"/>
  <c r="D59" i="3"/>
  <c r="AC59" i="3"/>
  <c r="C59" i="3"/>
  <c r="AB59" i="3"/>
  <c r="E58" i="3"/>
  <c r="AD58" i="3"/>
  <c r="D58" i="3"/>
  <c r="AC58" i="3"/>
  <c r="C58" i="3"/>
  <c r="E57" i="3"/>
  <c r="AD57" i="3"/>
  <c r="D57" i="3"/>
  <c r="AC57" i="3"/>
  <c r="C57" i="3"/>
  <c r="AB57" i="3"/>
  <c r="E56" i="3"/>
  <c r="AD56" i="3"/>
  <c r="D56" i="3"/>
  <c r="AC56" i="3"/>
  <c r="C56" i="3"/>
  <c r="AB56" i="3"/>
  <c r="E55" i="3"/>
  <c r="AD55" i="3"/>
  <c r="AD106" i="3"/>
  <c r="D55" i="3"/>
  <c r="AC55" i="3"/>
  <c r="AC106" i="3"/>
  <c r="C55" i="3"/>
  <c r="AB55" i="3"/>
  <c r="E51" i="3"/>
  <c r="AD51" i="3"/>
  <c r="D51" i="3"/>
  <c r="AC51" i="3"/>
  <c r="C51" i="3"/>
  <c r="AB51" i="3"/>
  <c r="E50" i="3"/>
  <c r="AD50" i="3"/>
  <c r="D50" i="3"/>
  <c r="AC50" i="3"/>
  <c r="C50" i="3"/>
  <c r="AB50" i="3"/>
  <c r="E49" i="3"/>
  <c r="D49" i="3"/>
  <c r="AC49" i="3"/>
  <c r="C49" i="3"/>
  <c r="AB49" i="3"/>
  <c r="E48" i="3"/>
  <c r="AD48" i="3"/>
  <c r="D48" i="3"/>
  <c r="AC48" i="3"/>
  <c r="C48" i="3"/>
  <c r="AB48" i="3"/>
  <c r="E47" i="3"/>
  <c r="D47" i="3"/>
  <c r="C47" i="3"/>
  <c r="E46" i="3"/>
  <c r="AD46" i="3"/>
  <c r="D46" i="3"/>
  <c r="AC46" i="3"/>
  <c r="C46" i="3"/>
  <c r="AB46" i="3"/>
  <c r="E45" i="3"/>
  <c r="D45" i="3"/>
  <c r="C45" i="3"/>
  <c r="E44" i="3"/>
  <c r="AD44" i="3"/>
  <c r="D44" i="3"/>
  <c r="C44" i="3"/>
  <c r="AB44" i="3"/>
  <c r="E43" i="3"/>
  <c r="AD43" i="3"/>
  <c r="D43" i="3"/>
  <c r="AC43" i="3"/>
  <c r="C43" i="3"/>
  <c r="AB43" i="3"/>
  <c r="E42" i="3"/>
  <c r="AD42" i="3"/>
  <c r="D42" i="3"/>
  <c r="AC42" i="3"/>
  <c r="C42" i="3"/>
  <c r="AB42" i="3"/>
  <c r="E41" i="3"/>
  <c r="D41" i="3"/>
  <c r="AC41" i="3"/>
  <c r="C41" i="3"/>
  <c r="AB41" i="3"/>
  <c r="E40" i="3"/>
  <c r="AD40" i="3"/>
  <c r="D40" i="3"/>
  <c r="AC40" i="3"/>
  <c r="AC103" i="3"/>
  <c r="C40" i="3"/>
  <c r="AB40" i="3"/>
  <c r="E39" i="3"/>
  <c r="AD39" i="3"/>
  <c r="D39" i="3"/>
  <c r="AC39" i="3"/>
  <c r="C39" i="3"/>
  <c r="E38" i="3"/>
  <c r="AD38" i="3"/>
  <c r="D38" i="3"/>
  <c r="AC38" i="3"/>
  <c r="C38" i="3"/>
  <c r="AB38" i="3"/>
  <c r="E37" i="3"/>
  <c r="AD37" i="3"/>
  <c r="D37" i="3"/>
  <c r="AC37" i="3"/>
  <c r="C37" i="3"/>
  <c r="AB37" i="3"/>
  <c r="E36" i="3"/>
  <c r="O36" i="3"/>
  <c r="D36" i="3"/>
  <c r="I36" i="3"/>
  <c r="C36" i="3"/>
  <c r="E35" i="3"/>
  <c r="AD35" i="3"/>
  <c r="D35" i="3"/>
  <c r="AC35" i="3"/>
  <c r="C35" i="3"/>
  <c r="AB35" i="3"/>
  <c r="E34" i="3"/>
  <c r="AD34" i="3"/>
  <c r="D34" i="3"/>
  <c r="AC34" i="3"/>
  <c r="C34" i="3"/>
  <c r="AB34" i="3"/>
  <c r="E33" i="3"/>
  <c r="D33" i="3"/>
  <c r="AC33" i="3"/>
  <c r="C33" i="3"/>
  <c r="AB33" i="3"/>
  <c r="E32" i="3"/>
  <c r="AD32" i="3"/>
  <c r="D32" i="3"/>
  <c r="AC32" i="3"/>
  <c r="AC101" i="3"/>
  <c r="C32" i="3"/>
  <c r="AB32" i="3"/>
  <c r="E31" i="3"/>
  <c r="AD31" i="3"/>
  <c r="D31" i="3"/>
  <c r="AC31" i="3"/>
  <c r="C31" i="3"/>
  <c r="E30" i="3"/>
  <c r="AD30" i="3"/>
  <c r="D30" i="3"/>
  <c r="AC30" i="3"/>
  <c r="C30" i="3"/>
  <c r="AB30" i="3"/>
  <c r="E54" i="3"/>
  <c r="AD54" i="3"/>
  <c r="D54" i="3"/>
  <c r="AC54" i="3"/>
  <c r="C54" i="3"/>
  <c r="AB54" i="3"/>
  <c r="E53" i="3"/>
  <c r="AD53" i="3"/>
  <c r="D53" i="3"/>
  <c r="C53" i="3"/>
  <c r="AB53" i="3"/>
  <c r="E52" i="3"/>
  <c r="D52" i="3"/>
  <c r="C52" i="3"/>
  <c r="E29" i="3"/>
  <c r="AD29" i="3"/>
  <c r="D29" i="3"/>
  <c r="AC29" i="3"/>
  <c r="C29" i="3"/>
  <c r="AB29" i="3"/>
  <c r="E28" i="3"/>
  <c r="D28" i="3"/>
  <c r="AC28" i="3"/>
  <c r="C28" i="3"/>
  <c r="AB28" i="3"/>
  <c r="E27" i="3"/>
  <c r="AD27" i="3"/>
  <c r="D27" i="3"/>
  <c r="AC27" i="3"/>
  <c r="AC83" i="3"/>
  <c r="C27" i="3"/>
  <c r="AB27" i="3"/>
  <c r="E26" i="3"/>
  <c r="AD26" i="3"/>
  <c r="D26" i="3"/>
  <c r="AC26" i="3"/>
  <c r="C26" i="3"/>
  <c r="E25" i="3"/>
  <c r="AD25" i="3"/>
  <c r="D25" i="3"/>
  <c r="AC25" i="3"/>
  <c r="C25" i="3"/>
  <c r="AB25" i="3"/>
  <c r="B68" i="3"/>
  <c r="B67" i="3"/>
  <c r="B66" i="3"/>
  <c r="AA66" i="3"/>
  <c r="B65" i="3"/>
  <c r="AA65" i="3"/>
  <c r="B64" i="3"/>
  <c r="B63" i="3"/>
  <c r="AA63" i="3"/>
  <c r="B62" i="3"/>
  <c r="B61" i="3"/>
  <c r="AA61" i="3"/>
  <c r="B60" i="3"/>
  <c r="AA60" i="3"/>
  <c r="B59" i="3"/>
  <c r="AA59" i="3"/>
  <c r="B58" i="3"/>
  <c r="AA58" i="3"/>
  <c r="B57" i="3"/>
  <c r="AA57" i="3"/>
  <c r="B56" i="3"/>
  <c r="B55" i="3"/>
  <c r="AA55" i="3"/>
  <c r="AA106" i="3"/>
  <c r="B51" i="3"/>
  <c r="AA51" i="3"/>
  <c r="B50" i="3"/>
  <c r="AA50" i="3"/>
  <c r="B49" i="3"/>
  <c r="AA49" i="3"/>
  <c r="B48" i="3"/>
  <c r="AA48" i="3"/>
  <c r="B47" i="3"/>
  <c r="B46" i="3"/>
  <c r="AA46" i="3"/>
  <c r="B45" i="3"/>
  <c r="B44" i="3"/>
  <c r="AA44" i="3"/>
  <c r="B43" i="3"/>
  <c r="AA43" i="3"/>
  <c r="B42" i="3"/>
  <c r="AA42" i="3"/>
  <c r="B41" i="3"/>
  <c r="AA41" i="3"/>
  <c r="B40" i="3"/>
  <c r="AA40" i="3"/>
  <c r="B39" i="3"/>
  <c r="AA39" i="3"/>
  <c r="B38" i="3"/>
  <c r="AA38" i="3"/>
  <c r="B37" i="3"/>
  <c r="AA37" i="3"/>
  <c r="B36" i="3"/>
  <c r="B35" i="3"/>
  <c r="AA35" i="3"/>
  <c r="B34" i="3"/>
  <c r="AA34" i="3"/>
  <c r="B33" i="3"/>
  <c r="AA33" i="3"/>
  <c r="B32" i="3"/>
  <c r="AA32" i="3"/>
  <c r="B31" i="3"/>
  <c r="AA31" i="3"/>
  <c r="B30" i="3"/>
  <c r="AA30" i="3"/>
  <c r="B54" i="3"/>
  <c r="B53" i="3"/>
  <c r="AA53" i="3"/>
  <c r="B52" i="3"/>
  <c r="B29" i="3"/>
  <c r="AA29" i="3"/>
  <c r="B28" i="3"/>
  <c r="AA28" i="3"/>
  <c r="B27" i="3"/>
  <c r="AA27" i="3"/>
  <c r="B26" i="3"/>
  <c r="AA26" i="3"/>
  <c r="B25" i="3"/>
  <c r="AA25" i="3"/>
  <c r="S70" i="2"/>
  <c r="S69" i="2"/>
  <c r="S68" i="2"/>
  <c r="S66" i="2"/>
  <c r="S65" i="2"/>
  <c r="S63" i="2"/>
  <c r="S62" i="2"/>
  <c r="S61" i="2"/>
  <c r="S60" i="2"/>
  <c r="S59" i="2"/>
  <c r="S53" i="2"/>
  <c r="S52" i="2"/>
  <c r="S51" i="2"/>
  <c r="S50" i="2"/>
  <c r="S49" i="2"/>
  <c r="S47" i="2"/>
  <c r="S46" i="2"/>
  <c r="S45" i="2"/>
  <c r="S44" i="2"/>
  <c r="S42" i="2"/>
  <c r="S37" i="2"/>
  <c r="S36" i="2"/>
  <c r="S35" i="2"/>
  <c r="S34" i="2"/>
  <c r="S33" i="2"/>
  <c r="S56" i="2"/>
  <c r="S55" i="2"/>
  <c r="S31" i="2"/>
  <c r="S30" i="2"/>
  <c r="S29" i="2"/>
  <c r="S28" i="2"/>
  <c r="S24" i="2"/>
  <c r="S22" i="2"/>
  <c r="S21" i="2"/>
  <c r="S19" i="2"/>
  <c r="S18" i="2"/>
  <c r="S17" i="2"/>
  <c r="S16" i="2"/>
  <c r="S14" i="2"/>
  <c r="S13" i="2"/>
  <c r="S11" i="2"/>
  <c r="S10" i="2"/>
  <c r="S8" i="2"/>
  <c r="S7" i="2"/>
  <c r="L70" i="2"/>
  <c r="L69" i="2"/>
  <c r="L68" i="2"/>
  <c r="L66" i="2"/>
  <c r="L65" i="2"/>
  <c r="L63" i="2"/>
  <c r="L62" i="2"/>
  <c r="L61" i="2"/>
  <c r="L60" i="2"/>
  <c r="L59" i="2"/>
  <c r="L57" i="2"/>
  <c r="L53" i="2"/>
  <c r="L52" i="2"/>
  <c r="L51" i="2"/>
  <c r="L50" i="2"/>
  <c r="L49" i="2"/>
  <c r="L47" i="2"/>
  <c r="L46" i="2"/>
  <c r="L45" i="2"/>
  <c r="L42" i="2"/>
  <c r="L37" i="2"/>
  <c r="L35" i="2"/>
  <c r="L34" i="2"/>
  <c r="L33" i="2"/>
  <c r="L56" i="2"/>
  <c r="L55" i="2"/>
  <c r="L54" i="2"/>
  <c r="L31" i="2"/>
  <c r="L30" i="2"/>
  <c r="L29" i="2"/>
  <c r="L28" i="2"/>
  <c r="L24" i="2"/>
  <c r="L22" i="2"/>
  <c r="L21" i="2"/>
  <c r="L19" i="2"/>
  <c r="L18" i="2"/>
  <c r="L17" i="2"/>
  <c r="L16" i="2"/>
  <c r="L14" i="2"/>
  <c r="L13" i="2"/>
  <c r="L11" i="2"/>
  <c r="L10" i="2"/>
  <c r="L8" i="2"/>
  <c r="L7" i="2"/>
  <c r="R20" i="3"/>
  <c r="S20" i="3"/>
  <c r="L55" i="3"/>
  <c r="L106" i="3"/>
  <c r="O25" i="3"/>
  <c r="H36" i="3"/>
  <c r="M36" i="3"/>
  <c r="R36" i="3"/>
  <c r="R62" i="3"/>
  <c r="I62" i="3"/>
  <c r="X62" i="3"/>
  <c r="S62" i="3"/>
  <c r="R65" i="3"/>
  <c r="M65" i="3"/>
  <c r="M9" i="3"/>
  <c r="M97" i="3"/>
  <c r="L26" i="3"/>
  <c r="L31" i="3"/>
  <c r="G39" i="3"/>
  <c r="L39" i="3"/>
  <c r="N26" i="3"/>
  <c r="N31" i="3"/>
  <c r="J36" i="3"/>
  <c r="T36" i="3"/>
  <c r="I39" i="3"/>
  <c r="N39" i="3"/>
  <c r="M41" i="3"/>
  <c r="O43" i="3"/>
  <c r="J62" i="3"/>
  <c r="T62" i="3"/>
  <c r="M68" i="3"/>
  <c r="M14" i="3"/>
  <c r="M19" i="3"/>
  <c r="N19" i="3"/>
  <c r="N43" i="3"/>
  <c r="O59" i="3"/>
  <c r="L32" i="3"/>
  <c r="L58" i="3"/>
  <c r="N29" i="3"/>
  <c r="O65" i="3"/>
  <c r="T65" i="3"/>
  <c r="N14" i="3"/>
  <c r="O6" i="3"/>
  <c r="M27" i="3"/>
  <c r="O29" i="3"/>
  <c r="M32" i="3"/>
  <c r="O34" i="3"/>
  <c r="I37" i="3"/>
  <c r="N37" i="3"/>
  <c r="M40" i="3"/>
  <c r="R40" i="3"/>
  <c r="O12" i="3"/>
  <c r="H37" i="3"/>
  <c r="M37" i="3"/>
  <c r="T37" i="3"/>
  <c r="L15" i="3"/>
  <c r="L17" i="3"/>
  <c r="N6" i="3"/>
  <c r="O9" i="3"/>
  <c r="O97" i="3"/>
  <c r="O30" i="3"/>
  <c r="O17" i="3"/>
  <c r="O99" i="3"/>
  <c r="N53" i="3"/>
  <c r="O48" i="3"/>
  <c r="Q35" i="3"/>
  <c r="L35" i="3"/>
  <c r="N52" i="3"/>
  <c r="N35" i="3"/>
  <c r="S35" i="3"/>
  <c r="O47" i="3"/>
  <c r="M64" i="3"/>
  <c r="R22" i="3"/>
  <c r="R100" i="3"/>
  <c r="M12" i="3"/>
  <c r="M15" i="3"/>
  <c r="M17" i="3"/>
  <c r="M99" i="3"/>
  <c r="N8" i="3"/>
  <c r="O19" i="3"/>
  <c r="M53" i="3"/>
  <c r="J38" i="3"/>
  <c r="O64" i="3"/>
  <c r="M8" i="3"/>
  <c r="G38" i="3"/>
  <c r="L27" i="3"/>
  <c r="Q40" i="3"/>
  <c r="L40" i="3"/>
  <c r="N41" i="3"/>
  <c r="O46" i="3"/>
  <c r="M20" i="3"/>
  <c r="L52" i="3"/>
  <c r="L50" i="3"/>
  <c r="G36" i="3"/>
  <c r="L36" i="3"/>
  <c r="Q36" i="3"/>
  <c r="L43" i="3"/>
  <c r="N25" i="3"/>
  <c r="O52" i="3"/>
  <c r="N30" i="3"/>
  <c r="T35" i="3"/>
  <c r="O35" i="3"/>
  <c r="I38" i="3"/>
  <c r="M48" i="3"/>
  <c r="M59" i="3"/>
  <c r="N64" i="3"/>
  <c r="S64" i="3"/>
  <c r="N12" i="3"/>
  <c r="N17" i="3"/>
  <c r="O20" i="3"/>
  <c r="E106" i="3"/>
  <c r="B100" i="3"/>
  <c r="C100" i="3"/>
  <c r="E97" i="3"/>
  <c r="AA97" i="3"/>
  <c r="D100" i="3"/>
  <c r="AC96" i="3"/>
  <c r="E100" i="3"/>
  <c r="E99" i="3"/>
  <c r="E94" i="3"/>
  <c r="E79" i="3"/>
  <c r="AD97" i="3"/>
  <c r="AB106" i="3"/>
  <c r="C79" i="3"/>
  <c r="B97" i="3"/>
  <c r="C99" i="3"/>
  <c r="D99" i="3"/>
  <c r="D96" i="3"/>
  <c r="B106" i="3"/>
  <c r="C95" i="3"/>
  <c r="B94" i="3"/>
  <c r="C94" i="3"/>
  <c r="Z70" i="2"/>
  <c r="B70" i="2"/>
  <c r="I68" i="3"/>
  <c r="AK69" i="2"/>
  <c r="D69" i="2"/>
  <c r="R67" i="3"/>
  <c r="Z69" i="2"/>
  <c r="B69" i="2"/>
  <c r="I67" i="3"/>
  <c r="AK68" i="2"/>
  <c r="D68" i="2"/>
  <c r="T66" i="3"/>
  <c r="Z68" i="2"/>
  <c r="B68" i="2"/>
  <c r="I66" i="3"/>
  <c r="Z67" i="2"/>
  <c r="B67" i="2"/>
  <c r="J65" i="3"/>
  <c r="Y65" i="3"/>
  <c r="Z66" i="2"/>
  <c r="B66" i="2"/>
  <c r="AK65" i="2"/>
  <c r="D65" i="2"/>
  <c r="Z65" i="2"/>
  <c r="B65" i="2"/>
  <c r="AK63" i="2"/>
  <c r="D63" i="2"/>
  <c r="Z63" i="2"/>
  <c r="B63" i="2"/>
  <c r="H61" i="3"/>
  <c r="AK62" i="2"/>
  <c r="D62" i="2"/>
  <c r="Z62" i="2"/>
  <c r="B62" i="2"/>
  <c r="AK61" i="2"/>
  <c r="D61" i="2"/>
  <c r="R59" i="3"/>
  <c r="Z61" i="2"/>
  <c r="B61" i="2"/>
  <c r="AK60" i="2"/>
  <c r="D60" i="2"/>
  <c r="Z60" i="2"/>
  <c r="B60" i="2"/>
  <c r="AK59" i="2"/>
  <c r="D59" i="2"/>
  <c r="T57" i="3"/>
  <c r="Z59" i="2"/>
  <c r="B59" i="2"/>
  <c r="H57" i="3"/>
  <c r="Z58" i="2"/>
  <c r="B58" i="2"/>
  <c r="J56" i="3"/>
  <c r="AK57" i="2"/>
  <c r="D57" i="2"/>
  <c r="Z57" i="2"/>
  <c r="B57" i="2"/>
  <c r="G55" i="3"/>
  <c r="G106" i="3"/>
  <c r="AK53" i="2"/>
  <c r="D53" i="2"/>
  <c r="Z53" i="2"/>
  <c r="B53" i="2"/>
  <c r="I51" i="3"/>
  <c r="AK52" i="2"/>
  <c r="D52" i="2"/>
  <c r="Z52" i="2"/>
  <c r="B52" i="2"/>
  <c r="AK51" i="2"/>
  <c r="D51" i="2"/>
  <c r="Z51" i="2"/>
  <c r="B51" i="2"/>
  <c r="AK50" i="2"/>
  <c r="D50" i="2"/>
  <c r="Z50" i="2"/>
  <c r="B50" i="2"/>
  <c r="AK49" i="2"/>
  <c r="D49" i="2"/>
  <c r="S47" i="3"/>
  <c r="Z49" i="2"/>
  <c r="B49" i="2"/>
  <c r="AK48" i="2"/>
  <c r="D48" i="2"/>
  <c r="Z48" i="2"/>
  <c r="B48" i="2"/>
  <c r="H46" i="3"/>
  <c r="AK47" i="2"/>
  <c r="D47" i="2"/>
  <c r="Z47" i="2"/>
  <c r="B47" i="2"/>
  <c r="AK46" i="2"/>
  <c r="D46" i="2"/>
  <c r="Q44" i="3"/>
  <c r="Z46" i="2"/>
  <c r="B46" i="2"/>
  <c r="G44" i="3"/>
  <c r="AK45" i="2"/>
  <c r="D45" i="2"/>
  <c r="Z45" i="2"/>
  <c r="B45" i="2"/>
  <c r="AK44" i="2"/>
  <c r="D44" i="2"/>
  <c r="Z44" i="2"/>
  <c r="B44" i="2"/>
  <c r="AK43" i="2"/>
  <c r="D43" i="2"/>
  <c r="Z43" i="2"/>
  <c r="B43" i="2"/>
  <c r="Z42" i="2"/>
  <c r="B42" i="2"/>
  <c r="Z37" i="2"/>
  <c r="B37" i="2"/>
  <c r="H35" i="3"/>
  <c r="AK36" i="2"/>
  <c r="D36" i="2"/>
  <c r="Z36" i="2"/>
  <c r="B36" i="2"/>
  <c r="AK35" i="2"/>
  <c r="D35" i="2"/>
  <c r="Z35" i="2"/>
  <c r="B35" i="2"/>
  <c r="AK34" i="2"/>
  <c r="D34" i="2"/>
  <c r="R32" i="3"/>
  <c r="Z34" i="2"/>
  <c r="B34" i="2"/>
  <c r="H32" i="3"/>
  <c r="W32" i="3"/>
  <c r="AK33" i="2"/>
  <c r="D33" i="2"/>
  <c r="Z33" i="2"/>
  <c r="B33" i="2"/>
  <c r="Z32" i="2"/>
  <c r="B32" i="2"/>
  <c r="AK56" i="2"/>
  <c r="D56" i="2"/>
  <c r="Z56" i="2"/>
  <c r="B56" i="2"/>
  <c r="AK55" i="2"/>
  <c r="D55" i="2"/>
  <c r="Q53" i="3"/>
  <c r="Z55" i="2"/>
  <c r="B55" i="2"/>
  <c r="G53" i="3"/>
  <c r="AL54" i="2"/>
  <c r="Z54" i="2"/>
  <c r="B54" i="2"/>
  <c r="G52" i="3"/>
  <c r="AK31" i="2"/>
  <c r="D31" i="2"/>
  <c r="S29" i="3"/>
  <c r="Z31" i="2"/>
  <c r="B31" i="2"/>
  <c r="J29" i="3"/>
  <c r="AK30" i="2"/>
  <c r="D30" i="2"/>
  <c r="Z30" i="2"/>
  <c r="B30" i="2"/>
  <c r="AK29" i="2"/>
  <c r="D29" i="2"/>
  <c r="Z29" i="2"/>
  <c r="B29" i="2"/>
  <c r="AK28" i="2"/>
  <c r="D28" i="2"/>
  <c r="Z28" i="2"/>
  <c r="B28" i="2"/>
  <c r="AK27" i="2"/>
  <c r="D27" i="2"/>
  <c r="Z27" i="2"/>
  <c r="B27" i="2"/>
  <c r="Z24" i="2"/>
  <c r="B24" i="2"/>
  <c r="H22" i="3"/>
  <c r="H100" i="3"/>
  <c r="Z22" i="2"/>
  <c r="B22" i="2"/>
  <c r="Z21" i="2"/>
  <c r="B21" i="2"/>
  <c r="AK19" i="2"/>
  <c r="D19" i="2"/>
  <c r="Z19" i="2"/>
  <c r="B19" i="2"/>
  <c r="Z18" i="2"/>
  <c r="B18" i="2"/>
  <c r="H16" i="3"/>
  <c r="W16" i="3"/>
  <c r="AK17" i="2"/>
  <c r="Z17" i="2"/>
  <c r="B17" i="2"/>
  <c r="Z16" i="2"/>
  <c r="B16" i="2"/>
  <c r="I14" i="3"/>
  <c r="Z14" i="2"/>
  <c r="B14" i="2"/>
  <c r="Z13" i="2"/>
  <c r="B13" i="2"/>
  <c r="H11" i="3"/>
  <c r="AK11" i="2"/>
  <c r="D11" i="2"/>
  <c r="Z11" i="2"/>
  <c r="B11" i="2"/>
  <c r="H9" i="3"/>
  <c r="H97" i="3"/>
  <c r="AK10" i="2"/>
  <c r="D10" i="2"/>
  <c r="Z10" i="2"/>
  <c r="B10" i="2"/>
  <c r="H8" i="3"/>
  <c r="H96" i="3"/>
  <c r="AK8" i="2"/>
  <c r="D8" i="2"/>
  <c r="S6" i="3"/>
  <c r="Z8" i="2"/>
  <c r="B8" i="2"/>
  <c r="AK7" i="2"/>
  <c r="D7" i="2"/>
  <c r="Z7" i="2"/>
  <c r="B7" i="2"/>
  <c r="B73" i="1"/>
  <c r="T9" i="3"/>
  <c r="T97" i="3"/>
  <c r="R17" i="3"/>
  <c r="R99" i="3"/>
  <c r="Q17" i="3"/>
  <c r="Q99" i="3"/>
  <c r="T17" i="3"/>
  <c r="T99" i="3"/>
  <c r="T26" i="3"/>
  <c r="R27" i="3"/>
  <c r="Q27" i="3"/>
  <c r="AK13" i="2"/>
  <c r="D13" i="2"/>
  <c r="AK14" i="2"/>
  <c r="D14" i="2"/>
  <c r="Q12" i="3"/>
  <c r="AK15" i="2"/>
  <c r="D15" i="2"/>
  <c r="AK16" i="2"/>
  <c r="D16" i="2"/>
  <c r="Q14" i="3"/>
  <c r="AK18" i="2"/>
  <c r="D18" i="2"/>
  <c r="S16" i="3"/>
  <c r="D17" i="2"/>
  <c r="R15" i="3"/>
  <c r="Q32" i="3"/>
  <c r="Q33" i="3"/>
  <c r="Q41" i="3"/>
  <c r="R41" i="3"/>
  <c r="S41" i="3"/>
  <c r="R42" i="3"/>
  <c r="S45" i="3"/>
  <c r="S49" i="3"/>
  <c r="R49" i="3"/>
  <c r="Q49" i="3"/>
  <c r="T50" i="3"/>
  <c r="R57" i="3"/>
  <c r="T59" i="3"/>
  <c r="S60" i="3"/>
  <c r="S66" i="3"/>
  <c r="S17" i="3"/>
  <c r="S99" i="3"/>
  <c r="Q50" i="3"/>
  <c r="I12" i="3"/>
  <c r="G35" i="3"/>
  <c r="G61" i="3"/>
  <c r="I56" i="3"/>
  <c r="G49" i="3"/>
  <c r="H43" i="3"/>
  <c r="G40" i="3"/>
  <c r="V40" i="3"/>
  <c r="G32" i="3"/>
  <c r="H30" i="3"/>
  <c r="I11" i="3"/>
  <c r="J9" i="3"/>
  <c r="J97" i="3"/>
  <c r="H65" i="3"/>
  <c r="W65" i="3"/>
  <c r="I22" i="3"/>
  <c r="I100" i="3"/>
  <c r="J46" i="3"/>
  <c r="H27" i="3"/>
  <c r="W27" i="3"/>
  <c r="J61" i="3"/>
  <c r="J58" i="3"/>
  <c r="I35" i="3"/>
  <c r="X35" i="3"/>
  <c r="J17" i="3"/>
  <c r="Y17" i="3"/>
  <c r="Y99" i="3"/>
  <c r="G63" i="3"/>
  <c r="H68" i="3"/>
  <c r="J22" i="3"/>
  <c r="J100" i="3"/>
  <c r="S25" i="3"/>
  <c r="J47" i="3"/>
  <c r="I52" i="3"/>
  <c r="G22" i="3"/>
  <c r="G100" i="3"/>
  <c r="I54" i="3"/>
  <c r="I34" i="3"/>
  <c r="H19" i="3"/>
  <c r="AK58" i="2"/>
  <c r="D58" i="2"/>
  <c r="G42" i="3"/>
  <c r="H14" i="3"/>
  <c r="J35" i="3"/>
  <c r="Y35" i="3"/>
  <c r="G43" i="3"/>
  <c r="H56" i="3"/>
  <c r="R25" i="3"/>
  <c r="J34" i="3"/>
  <c r="H41" i="3"/>
  <c r="W41" i="3"/>
  <c r="J52" i="3"/>
  <c r="J57" i="3"/>
  <c r="I29" i="3"/>
  <c r="AK54" i="2"/>
  <c r="D54" i="2"/>
  <c r="I64" i="3"/>
  <c r="X64" i="3"/>
  <c r="I8" i="3"/>
  <c r="I96" i="3"/>
  <c r="AC102" i="3"/>
  <c r="W36" i="3"/>
  <c r="X66" i="3"/>
  <c r="V36" i="3"/>
  <c r="Y62" i="3"/>
  <c r="W57" i="3"/>
  <c r="L99" i="3"/>
  <c r="AK32" i="2"/>
  <c r="D32" i="2"/>
  <c r="N96" i="3"/>
  <c r="N99" i="3"/>
  <c r="Q15" i="3"/>
  <c r="R14" i="3"/>
  <c r="W14" i="3"/>
  <c r="S14" i="3"/>
  <c r="X14" i="3"/>
  <c r="R12" i="3"/>
  <c r="T12" i="3"/>
  <c r="S12" i="3"/>
  <c r="R16" i="3"/>
  <c r="T13" i="3"/>
  <c r="R13" i="3"/>
  <c r="S13" i="3"/>
  <c r="Y57" i="3"/>
  <c r="S56" i="3"/>
  <c r="X56" i="3"/>
  <c r="T56" i="3"/>
  <c r="Y56" i="3"/>
  <c r="R56" i="3"/>
  <c r="Q52" i="3"/>
  <c r="T52" i="3"/>
  <c r="S52" i="3"/>
  <c r="S30" i="3"/>
  <c r="T30" i="3"/>
  <c r="R107" i="3"/>
  <c r="G15" i="3"/>
  <c r="H15" i="3"/>
  <c r="AA45" i="3"/>
  <c r="Q45" i="3"/>
  <c r="G45" i="3"/>
  <c r="V45" i="3"/>
  <c r="L45" i="3"/>
  <c r="AD33" i="3"/>
  <c r="AD101" i="3"/>
  <c r="T33" i="3"/>
  <c r="E101" i="3"/>
  <c r="N16" i="3"/>
  <c r="M16" i="3"/>
  <c r="N33" i="3"/>
  <c r="M33" i="3"/>
  <c r="L42" i="3"/>
  <c r="M42" i="3"/>
  <c r="I7" i="3"/>
  <c r="X7" i="3"/>
  <c r="G7" i="3"/>
  <c r="V7" i="3"/>
  <c r="J7" i="3"/>
  <c r="Y7" i="3"/>
  <c r="Y9" i="3"/>
  <c r="Y97" i="3"/>
  <c r="Q5" i="3"/>
  <c r="T5" i="3"/>
  <c r="T94" i="3"/>
  <c r="H20" i="3"/>
  <c r="W20" i="3"/>
  <c r="G20" i="3"/>
  <c r="Q26" i="3"/>
  <c r="S26" i="3"/>
  <c r="I42" i="3"/>
  <c r="H42" i="3"/>
  <c r="W42" i="3"/>
  <c r="J42" i="3"/>
  <c r="Y42" i="3"/>
  <c r="J48" i="3"/>
  <c r="H48" i="3"/>
  <c r="R50" i="3"/>
  <c r="S50" i="3"/>
  <c r="J59" i="3"/>
  <c r="J107" i="3"/>
  <c r="H59" i="3"/>
  <c r="W59" i="3"/>
  <c r="O42" i="3"/>
  <c r="L47" i="3"/>
  <c r="N47" i="3"/>
  <c r="M61" i="3"/>
  <c r="O61" i="3"/>
  <c r="L61" i="3"/>
  <c r="S39" i="3"/>
  <c r="X39" i="3"/>
  <c r="Q39" i="3"/>
  <c r="V39" i="3"/>
  <c r="T39" i="3"/>
  <c r="R28" i="3"/>
  <c r="Q28" i="3"/>
  <c r="AA56" i="3"/>
  <c r="L56" i="3"/>
  <c r="G56" i="3"/>
  <c r="V56" i="3"/>
  <c r="AD41" i="3"/>
  <c r="O41" i="3"/>
  <c r="T41" i="3"/>
  <c r="J41" i="3"/>
  <c r="AD49" i="3"/>
  <c r="T49" i="3"/>
  <c r="J49" i="3"/>
  <c r="Y49" i="3"/>
  <c r="AD60" i="3"/>
  <c r="AD107" i="3"/>
  <c r="T60" i="3"/>
  <c r="O60" i="3"/>
  <c r="E107" i="3"/>
  <c r="AB66" i="3"/>
  <c r="H66" i="3"/>
  <c r="W66" i="3"/>
  <c r="R66" i="3"/>
  <c r="M66" i="3"/>
  <c r="AD11" i="3"/>
  <c r="AD70" i="3"/>
  <c r="AD84" i="3"/>
  <c r="J11" i="3"/>
  <c r="O11" i="3"/>
  <c r="AD16" i="3"/>
  <c r="O16" i="3"/>
  <c r="J16" i="3"/>
  <c r="N11" i="3"/>
  <c r="M11" i="3"/>
  <c r="M22" i="3"/>
  <c r="M100" i="3"/>
  <c r="N22" i="3"/>
  <c r="N100" i="3"/>
  <c r="N38" i="3"/>
  <c r="O38" i="3"/>
  <c r="M60" i="3"/>
  <c r="N60" i="3"/>
  <c r="R38" i="3"/>
  <c r="S38" i="3"/>
  <c r="X38" i="3"/>
  <c r="Q38" i="3"/>
  <c r="V38" i="3"/>
  <c r="T38" i="3"/>
  <c r="Y38" i="3"/>
  <c r="Y52" i="3"/>
  <c r="Y61" i="3"/>
  <c r="H54" i="3"/>
  <c r="J54" i="3"/>
  <c r="I45" i="3"/>
  <c r="X45" i="3"/>
  <c r="J45" i="3"/>
  <c r="Y45" i="3"/>
  <c r="H45" i="3"/>
  <c r="T48" i="3"/>
  <c r="R48" i="3"/>
  <c r="O22" i="3"/>
  <c r="O100" i="3"/>
  <c r="M56" i="3"/>
  <c r="O56" i="3"/>
  <c r="N56" i="3"/>
  <c r="H7" i="3"/>
  <c r="W7" i="3"/>
  <c r="AB26" i="3"/>
  <c r="H26" i="3"/>
  <c r="W26" i="3"/>
  <c r="M26" i="3"/>
  <c r="R26" i="3"/>
  <c r="AB58" i="3"/>
  <c r="AB107" i="3"/>
  <c r="H58" i="3"/>
  <c r="W58" i="3"/>
  <c r="M58" i="3"/>
  <c r="R58" i="3"/>
  <c r="C107" i="3"/>
  <c r="R11" i="3"/>
  <c r="R95" i="3"/>
  <c r="S11" i="3"/>
  <c r="X11" i="3"/>
  <c r="J6" i="3"/>
  <c r="I6" i="3"/>
  <c r="X6" i="3"/>
  <c r="J27" i="3"/>
  <c r="G27" i="3"/>
  <c r="V27" i="3"/>
  <c r="X29" i="3"/>
  <c r="R54" i="3"/>
  <c r="S54" i="3"/>
  <c r="X54" i="3"/>
  <c r="T42" i="3"/>
  <c r="S42" i="3"/>
  <c r="X42" i="3"/>
  <c r="Q42" i="3"/>
  <c r="T45" i="3"/>
  <c r="R45" i="3"/>
  <c r="G60" i="3"/>
  <c r="H60" i="3"/>
  <c r="I60" i="3"/>
  <c r="X60" i="3"/>
  <c r="O57" i="3"/>
  <c r="M57" i="3"/>
  <c r="I26" i="3"/>
  <c r="X26" i="3"/>
  <c r="J26" i="3"/>
  <c r="J102" i="3"/>
  <c r="T34" i="3"/>
  <c r="R34" i="3"/>
  <c r="S34" i="3"/>
  <c r="X34" i="3"/>
  <c r="Q61" i="3"/>
  <c r="S61" i="3"/>
  <c r="R61" i="3"/>
  <c r="AA64" i="3"/>
  <c r="Q64" i="3"/>
  <c r="L64" i="3"/>
  <c r="G64" i="3"/>
  <c r="AB31" i="3"/>
  <c r="AB101" i="3"/>
  <c r="R31" i="3"/>
  <c r="H31" i="3"/>
  <c r="M31" i="3"/>
  <c r="AB39" i="3"/>
  <c r="C103" i="3"/>
  <c r="H39" i="3"/>
  <c r="M39" i="3"/>
  <c r="R39" i="3"/>
  <c r="AB47" i="3"/>
  <c r="M47" i="3"/>
  <c r="R47" i="3"/>
  <c r="AC63" i="3"/>
  <c r="S63" i="3"/>
  <c r="X63" i="3"/>
  <c r="N63" i="3"/>
  <c r="AD8" i="3"/>
  <c r="AD96" i="3"/>
  <c r="J8" i="3"/>
  <c r="Y8" i="3"/>
  <c r="Y96" i="3"/>
  <c r="E77" i="3"/>
  <c r="M28" i="3"/>
  <c r="N28" i="3"/>
  <c r="G26" i="3"/>
  <c r="Y34" i="3"/>
  <c r="T61" i="3"/>
  <c r="T47" i="3"/>
  <c r="Y47" i="3"/>
  <c r="T54" i="3"/>
  <c r="G17" i="3"/>
  <c r="V17" i="3"/>
  <c r="V99" i="3"/>
  <c r="H17" i="3"/>
  <c r="I17" i="3"/>
  <c r="I33" i="3"/>
  <c r="H33" i="3"/>
  <c r="G33" i="3"/>
  <c r="J40" i="3"/>
  <c r="H40" i="3"/>
  <c r="W40" i="3"/>
  <c r="J43" i="3"/>
  <c r="I43" i="3"/>
  <c r="I49" i="3"/>
  <c r="X49" i="3"/>
  <c r="H49" i="3"/>
  <c r="W49" i="3"/>
  <c r="S51" i="3"/>
  <c r="X51" i="3"/>
  <c r="Q51" i="3"/>
  <c r="T63" i="3"/>
  <c r="T108" i="3"/>
  <c r="Q63" i="3"/>
  <c r="L38" i="3"/>
  <c r="N36" i="3"/>
  <c r="M49" i="3"/>
  <c r="N49" i="3"/>
  <c r="T22" i="3"/>
  <c r="T100" i="3"/>
  <c r="S22" i="3"/>
  <c r="W68" i="3"/>
  <c r="Q56" i="3"/>
  <c r="I16" i="3"/>
  <c r="X16" i="3"/>
  <c r="X52" i="3"/>
  <c r="J60" i="3"/>
  <c r="Y60" i="3"/>
  <c r="V61" i="3"/>
  <c r="T29" i="3"/>
  <c r="Y29" i="3"/>
  <c r="I25" i="3"/>
  <c r="X25" i="3"/>
  <c r="G25" i="3"/>
  <c r="V25" i="3"/>
  <c r="J25" i="3"/>
  <c r="I30" i="3"/>
  <c r="J30" i="3"/>
  <c r="Y30" i="3"/>
  <c r="G30" i="3"/>
  <c r="S33" i="3"/>
  <c r="R33" i="3"/>
  <c r="T43" i="3"/>
  <c r="S43" i="3"/>
  <c r="R46" i="3"/>
  <c r="W46" i="3"/>
  <c r="T46" i="3"/>
  <c r="Y46" i="3"/>
  <c r="Q60" i="3"/>
  <c r="R60" i="3"/>
  <c r="H64" i="3"/>
  <c r="W64" i="3"/>
  <c r="J64" i="3"/>
  <c r="J67" i="3"/>
  <c r="H67" i="3"/>
  <c r="W67" i="3"/>
  <c r="N50" i="3"/>
  <c r="O50" i="3"/>
  <c r="M50" i="3"/>
  <c r="N58" i="3"/>
  <c r="O58" i="3"/>
  <c r="O107" i="3"/>
  <c r="T64" i="3"/>
  <c r="R64" i="3"/>
  <c r="J5" i="3"/>
  <c r="G5" i="3"/>
  <c r="AD28" i="3"/>
  <c r="AD102" i="3"/>
  <c r="T28" i="3"/>
  <c r="J28" i="3"/>
  <c r="Y28" i="3"/>
  <c r="O28" i="3"/>
  <c r="E83" i="3"/>
  <c r="AC44" i="3"/>
  <c r="N44" i="3"/>
  <c r="D104" i="3"/>
  <c r="AD14" i="3"/>
  <c r="T14" i="3"/>
  <c r="J14" i="3"/>
  <c r="Y14" i="3"/>
  <c r="J33" i="3"/>
  <c r="Y33" i="3"/>
  <c r="I55" i="3"/>
  <c r="I106" i="3"/>
  <c r="W56" i="3"/>
  <c r="X8" i="3"/>
  <c r="X96" i="3"/>
  <c r="T16" i="3"/>
  <c r="S28" i="3"/>
  <c r="T6" i="3"/>
  <c r="J12" i="3"/>
  <c r="Y12" i="3"/>
  <c r="G12" i="3"/>
  <c r="V12" i="3"/>
  <c r="H12" i="3"/>
  <c r="W12" i="3"/>
  <c r="G28" i="3"/>
  <c r="H28" i="3"/>
  <c r="I28" i="3"/>
  <c r="X28" i="3"/>
  <c r="G31" i="3"/>
  <c r="I31" i="3"/>
  <c r="J31" i="3"/>
  <c r="G41" i="3"/>
  <c r="I41" i="3"/>
  <c r="X41" i="3"/>
  <c r="H47" i="3"/>
  <c r="W47" i="3"/>
  <c r="G58" i="3"/>
  <c r="I58" i="3"/>
  <c r="W61" i="3"/>
  <c r="O14" i="3"/>
  <c r="M45" i="3"/>
  <c r="N45" i="3"/>
  <c r="O66" i="3"/>
  <c r="N66" i="3"/>
  <c r="R68" i="3"/>
  <c r="S68" i="3"/>
  <c r="X68" i="3"/>
  <c r="R19" i="3"/>
  <c r="W19" i="3"/>
  <c r="T19" i="3"/>
  <c r="AA54" i="3"/>
  <c r="AA81" i="3"/>
  <c r="L54" i="3"/>
  <c r="G54" i="3"/>
  <c r="Q54" i="3"/>
  <c r="Q105" i="3"/>
  <c r="AC53" i="3"/>
  <c r="AC105" i="3"/>
  <c r="S53" i="3"/>
  <c r="AD68" i="3"/>
  <c r="T68" i="3"/>
  <c r="O68" i="3"/>
  <c r="J68" i="3"/>
  <c r="AC5" i="3"/>
  <c r="D94" i="3"/>
  <c r="I5" i="3"/>
  <c r="X5" i="3"/>
  <c r="D79" i="3"/>
  <c r="N5" i="3"/>
  <c r="N94" i="3"/>
  <c r="S5" i="3"/>
  <c r="N54" i="3"/>
  <c r="N105" i="3"/>
  <c r="M54" i="3"/>
  <c r="O54" i="3"/>
  <c r="T11" i="3"/>
  <c r="Y11" i="3"/>
  <c r="S8" i="3"/>
  <c r="S96" i="3"/>
  <c r="R8" i="3"/>
  <c r="R96" i="3"/>
  <c r="J19" i="3"/>
  <c r="I19" i="3"/>
  <c r="T25" i="3"/>
  <c r="Y25" i="3"/>
  <c r="Q25" i="3"/>
  <c r="Q31" i="3"/>
  <c r="S31" i="3"/>
  <c r="V44" i="3"/>
  <c r="G47" i="3"/>
  <c r="I47" i="3"/>
  <c r="X47" i="3"/>
  <c r="J50" i="3"/>
  <c r="Y50" i="3"/>
  <c r="I50" i="3"/>
  <c r="X50" i="3"/>
  <c r="H50" i="3"/>
  <c r="G50" i="3"/>
  <c r="V50" i="3"/>
  <c r="Q55" i="3"/>
  <c r="T55" i="3"/>
  <c r="T106" i="3"/>
  <c r="S58" i="3"/>
  <c r="T58" i="3"/>
  <c r="T107" i="3"/>
  <c r="D103" i="3"/>
  <c r="O49" i="3"/>
  <c r="N51" i="3"/>
  <c r="O51" i="3"/>
  <c r="N67" i="3"/>
  <c r="O67" i="3"/>
  <c r="M67" i="3"/>
  <c r="S37" i="3"/>
  <c r="X37" i="3"/>
  <c r="R37" i="3"/>
  <c r="W37" i="3"/>
  <c r="L62" i="3"/>
  <c r="N62" i="3"/>
  <c r="O62" i="3"/>
  <c r="AA68" i="3"/>
  <c r="AA108" i="3"/>
  <c r="AB52" i="3"/>
  <c r="AB105" i="3"/>
  <c r="AD45" i="3"/>
  <c r="AC67" i="3"/>
  <c r="AC108" i="3"/>
  <c r="AD22" i="3"/>
  <c r="AD100" i="3"/>
  <c r="AD17" i="3"/>
  <c r="AD99" i="3"/>
  <c r="AB98" i="3"/>
  <c r="T67" i="3"/>
  <c r="M52" i="3"/>
  <c r="AC52" i="3"/>
  <c r="AB103" i="3"/>
  <c r="AD67" i="3"/>
  <c r="AD108" i="3"/>
  <c r="AA6" i="3"/>
  <c r="AC98" i="3"/>
  <c r="H10" i="3"/>
  <c r="W10" i="3"/>
  <c r="AC21" i="3"/>
  <c r="J66" i="3"/>
  <c r="Y66" i="3"/>
  <c r="G68" i="3"/>
  <c r="Q68" i="3"/>
  <c r="L33" i="3"/>
  <c r="AA52" i="3"/>
  <c r="AD52" i="3"/>
  <c r="AD105" i="3"/>
  <c r="AC107" i="3"/>
  <c r="AB68" i="3"/>
  <c r="I10" i="3"/>
  <c r="X10" i="3"/>
  <c r="AD21" i="3"/>
  <c r="AD98" i="3"/>
  <c r="AA13" i="3"/>
  <c r="AA95" i="3"/>
  <c r="O37" i="3"/>
  <c r="L68" i="3"/>
  <c r="L28" i="3"/>
  <c r="AC68" i="3"/>
  <c r="AD6" i="3"/>
  <c r="J10" i="3"/>
  <c r="Y10" i="3"/>
  <c r="AA5" i="3"/>
  <c r="AA94" i="3"/>
  <c r="AB13" i="3"/>
  <c r="AB95" i="3"/>
  <c r="AC13" i="3"/>
  <c r="AC95" i="3"/>
  <c r="M35" i="3"/>
  <c r="L49" i="3"/>
  <c r="O45" i="3"/>
  <c r="AC47" i="3"/>
  <c r="AA22" i="3"/>
  <c r="AA100" i="3"/>
  <c r="AA17" i="3"/>
  <c r="AA99" i="3"/>
  <c r="AC6" i="3"/>
  <c r="AC79" i="3"/>
  <c r="W18" i="3"/>
  <c r="AD13" i="3"/>
  <c r="R35" i="3"/>
  <c r="W35" i="3"/>
  <c r="L41" i="3"/>
  <c r="AA47" i="3"/>
  <c r="AD103" i="3"/>
  <c r="AB45" i="3"/>
  <c r="AB104" i="3"/>
  <c r="AD47" i="3"/>
  <c r="AD104" i="3"/>
  <c r="AB22" i="3"/>
  <c r="AB100" i="3"/>
  <c r="AB17" i="3"/>
  <c r="AB99" i="3"/>
  <c r="N32" i="3"/>
  <c r="AA67" i="3"/>
  <c r="AC45" i="3"/>
  <c r="AB67" i="3"/>
  <c r="AC22" i="3"/>
  <c r="AC100" i="3"/>
  <c r="AC17" i="3"/>
  <c r="AC99" i="3"/>
  <c r="AB6" i="3"/>
  <c r="AB75" i="3"/>
  <c r="AA21" i="3"/>
  <c r="AA98" i="3"/>
  <c r="J51" i="3"/>
  <c r="T51" i="3"/>
  <c r="C104" i="3"/>
  <c r="H51" i="3"/>
  <c r="M51" i="3"/>
  <c r="AB102" i="3"/>
  <c r="T15" i="3"/>
  <c r="O15" i="3"/>
  <c r="J15" i="3"/>
  <c r="Y15" i="3"/>
  <c r="S15" i="3"/>
  <c r="S95" i="3"/>
  <c r="D95" i="3"/>
  <c r="N15" i="3"/>
  <c r="N95" i="3"/>
  <c r="I15" i="3"/>
  <c r="I95" i="3"/>
  <c r="I79" i="3"/>
  <c r="N79" i="3"/>
  <c r="H5" i="3"/>
  <c r="R5" i="3"/>
  <c r="O5" i="3"/>
  <c r="X79" i="3"/>
  <c r="X94" i="3"/>
  <c r="AC75" i="3"/>
  <c r="I94" i="3"/>
  <c r="D98" i="3"/>
  <c r="I20" i="3"/>
  <c r="X20" i="3"/>
  <c r="S19" i="3"/>
  <c r="S98" i="3"/>
  <c r="N20" i="3"/>
  <c r="S21" i="3"/>
  <c r="R6" i="3"/>
  <c r="M21" i="3"/>
  <c r="M98" i="3"/>
  <c r="C73" i="3"/>
  <c r="R21" i="3"/>
  <c r="R98" i="3"/>
  <c r="H21" i="3"/>
  <c r="C98" i="3"/>
  <c r="H6" i="3"/>
  <c r="R9" i="3"/>
  <c r="R97" i="3"/>
  <c r="C97" i="3"/>
  <c r="M6" i="3"/>
  <c r="M94" i="3"/>
  <c r="J104" i="3"/>
  <c r="T53" i="3"/>
  <c r="T105" i="3"/>
  <c r="O55" i="3"/>
  <c r="O106" i="3"/>
  <c r="J53" i="3"/>
  <c r="Y53" i="3"/>
  <c r="O53" i="3"/>
  <c r="O105" i="3"/>
  <c r="J63" i="3"/>
  <c r="E105" i="3"/>
  <c r="E108" i="3"/>
  <c r="O44" i="3"/>
  <c r="T44" i="3"/>
  <c r="E104" i="3"/>
  <c r="O63" i="3"/>
  <c r="O108" i="3"/>
  <c r="J44" i="3"/>
  <c r="J55" i="3"/>
  <c r="I65" i="3"/>
  <c r="I59" i="3"/>
  <c r="D108" i="3"/>
  <c r="N61" i="3"/>
  <c r="N59" i="3"/>
  <c r="S65" i="3"/>
  <c r="S57" i="3"/>
  <c r="D107" i="3"/>
  <c r="N65" i="3"/>
  <c r="N108" i="3"/>
  <c r="N46" i="3"/>
  <c r="I44" i="3"/>
  <c r="S48" i="3"/>
  <c r="I46" i="3"/>
  <c r="N55" i="3"/>
  <c r="N106" i="3"/>
  <c r="I57" i="3"/>
  <c r="I53" i="3"/>
  <c r="S67" i="3"/>
  <c r="X67" i="3"/>
  <c r="S59" i="3"/>
  <c r="D105" i="3"/>
  <c r="D106" i="3"/>
  <c r="I48" i="3"/>
  <c r="X48" i="3"/>
  <c r="S55" i="3"/>
  <c r="S106" i="3"/>
  <c r="S46" i="3"/>
  <c r="S44" i="3"/>
  <c r="I61" i="3"/>
  <c r="X61" i="3"/>
  <c r="N42" i="3"/>
  <c r="N57" i="3"/>
  <c r="N48" i="3"/>
  <c r="W62" i="3"/>
  <c r="R52" i="3"/>
  <c r="H44" i="3"/>
  <c r="C108" i="3"/>
  <c r="R51" i="3"/>
  <c r="R44" i="3"/>
  <c r="R43" i="3"/>
  <c r="M55" i="3"/>
  <c r="M106" i="3"/>
  <c r="R63" i="3"/>
  <c r="R108" i="3"/>
  <c r="C70" i="3"/>
  <c r="C80" i="3"/>
  <c r="M43" i="3"/>
  <c r="M62" i="3"/>
  <c r="M108" i="3"/>
  <c r="H63" i="3"/>
  <c r="H108" i="3"/>
  <c r="H55" i="3"/>
  <c r="R55" i="3"/>
  <c r="R106" i="3"/>
  <c r="R53" i="3"/>
  <c r="H52" i="3"/>
  <c r="H53" i="3"/>
  <c r="C105" i="3"/>
  <c r="C106" i="3"/>
  <c r="M44" i="3"/>
  <c r="AD79" i="3"/>
  <c r="AD75" i="3"/>
  <c r="AD94" i="3"/>
  <c r="AD77" i="3"/>
  <c r="AD83" i="3"/>
  <c r="Y26" i="3"/>
  <c r="J20" i="3"/>
  <c r="T8" i="3"/>
  <c r="T96" i="3"/>
  <c r="E103" i="3"/>
  <c r="O32" i="3"/>
  <c r="T21" i="3"/>
  <c r="J99" i="3"/>
  <c r="T32" i="3"/>
  <c r="E75" i="3"/>
  <c r="E95" i="3"/>
  <c r="E102" i="3"/>
  <c r="Y36" i="3"/>
  <c r="T31" i="3"/>
  <c r="O40" i="3"/>
  <c r="J21" i="3"/>
  <c r="Y22" i="3"/>
  <c r="Y100" i="3"/>
  <c r="E70" i="3"/>
  <c r="E80" i="3"/>
  <c r="E73" i="3"/>
  <c r="O27" i="3"/>
  <c r="T40" i="3"/>
  <c r="T103" i="3"/>
  <c r="E81" i="3"/>
  <c r="O39" i="3"/>
  <c r="J37" i="3"/>
  <c r="O26" i="3"/>
  <c r="O33" i="3"/>
  <c r="T20" i="3"/>
  <c r="T75" i="3"/>
  <c r="O13" i="3"/>
  <c r="O95" i="3"/>
  <c r="T27" i="3"/>
  <c r="Y27" i="3"/>
  <c r="J32" i="3"/>
  <c r="E96" i="3"/>
  <c r="O31" i="3"/>
  <c r="J39" i="3"/>
  <c r="Y39" i="3"/>
  <c r="O8" i="3"/>
  <c r="E98" i="3"/>
  <c r="O21" i="3"/>
  <c r="O98" i="3"/>
  <c r="J13" i="3"/>
  <c r="D81" i="3"/>
  <c r="S40" i="3"/>
  <c r="S36" i="3"/>
  <c r="S103" i="3"/>
  <c r="X12" i="3"/>
  <c r="S9" i="3"/>
  <c r="D77" i="3"/>
  <c r="N40" i="3"/>
  <c r="N103" i="3"/>
  <c r="I21" i="3"/>
  <c r="X21" i="3"/>
  <c r="D70" i="3"/>
  <c r="D80" i="3"/>
  <c r="N27" i="3"/>
  <c r="N21" i="3"/>
  <c r="N98" i="3"/>
  <c r="AC81" i="3"/>
  <c r="D101" i="3"/>
  <c r="D97" i="3"/>
  <c r="D75" i="3"/>
  <c r="D83" i="3"/>
  <c r="D102" i="3"/>
  <c r="I27" i="3"/>
  <c r="S32" i="3"/>
  <c r="S101" i="3"/>
  <c r="D73" i="3"/>
  <c r="AC97" i="3"/>
  <c r="N34" i="3"/>
  <c r="N101" i="3"/>
  <c r="AC70" i="3"/>
  <c r="I9" i="3"/>
  <c r="AC73" i="3"/>
  <c r="I40" i="3"/>
  <c r="I103" i="3"/>
  <c r="I32" i="3"/>
  <c r="S27" i="3"/>
  <c r="N9" i="3"/>
  <c r="I13" i="3"/>
  <c r="X13" i="3"/>
  <c r="AB77" i="3"/>
  <c r="AB73" i="3"/>
  <c r="R30" i="3"/>
  <c r="R101" i="3"/>
  <c r="W22" i="3"/>
  <c r="W100" i="3"/>
  <c r="W8" i="3"/>
  <c r="H29" i="3"/>
  <c r="M38" i="3"/>
  <c r="M103" i="3"/>
  <c r="M25" i="3"/>
  <c r="W15" i="3"/>
  <c r="M96" i="3"/>
  <c r="C96" i="3"/>
  <c r="H38" i="3"/>
  <c r="M13" i="3"/>
  <c r="C101" i="3"/>
  <c r="C75" i="3"/>
  <c r="C102" i="3"/>
  <c r="M34" i="3"/>
  <c r="H25" i="3"/>
  <c r="C77" i="3"/>
  <c r="M77" i="3"/>
  <c r="R29" i="3"/>
  <c r="R83" i="3"/>
  <c r="M30" i="3"/>
  <c r="M29" i="3"/>
  <c r="M75" i="3"/>
  <c r="H34" i="3"/>
  <c r="C81" i="3"/>
  <c r="C83" i="3"/>
  <c r="H13" i="3"/>
  <c r="L20" i="3"/>
  <c r="L98" i="3"/>
  <c r="L19" i="3"/>
  <c r="Q19" i="3"/>
  <c r="G19" i="3"/>
  <c r="B98" i="3"/>
  <c r="B96" i="3"/>
  <c r="Q8" i="3"/>
  <c r="Q96" i="3"/>
  <c r="L8" i="3"/>
  <c r="L96" i="3"/>
  <c r="G8" i="3"/>
  <c r="L5" i="3"/>
  <c r="V5" i="3"/>
  <c r="V53" i="3"/>
  <c r="G105" i="3"/>
  <c r="L44" i="3"/>
  <c r="AA104" i="3"/>
  <c r="AA107" i="3"/>
  <c r="V42" i="3"/>
  <c r="L53" i="3"/>
  <c r="L105" i="3"/>
  <c r="L63" i="3"/>
  <c r="B108" i="3"/>
  <c r="V41" i="3"/>
  <c r="V64" i="3"/>
  <c r="Q67" i="3"/>
  <c r="Q59" i="3"/>
  <c r="L48" i="3"/>
  <c r="Q43" i="3"/>
  <c r="V43" i="3"/>
  <c r="Q62" i="3"/>
  <c r="Q48" i="3"/>
  <c r="G62" i="3"/>
  <c r="G48" i="3"/>
  <c r="V48" i="3"/>
  <c r="V49" i="3"/>
  <c r="G67" i="3"/>
  <c r="B107" i="3"/>
  <c r="B105" i="3"/>
  <c r="L51" i="3"/>
  <c r="B104" i="3"/>
  <c r="G51" i="3"/>
  <c r="V51" i="3"/>
  <c r="V68" i="3"/>
  <c r="L67" i="3"/>
  <c r="V63" i="3"/>
  <c r="G59" i="3"/>
  <c r="L59" i="3"/>
  <c r="Q46" i="3"/>
  <c r="L66" i="3"/>
  <c r="L65" i="3"/>
  <c r="Q58" i="3"/>
  <c r="V58" i="3"/>
  <c r="Q65" i="3"/>
  <c r="L57" i="3"/>
  <c r="L46" i="3"/>
  <c r="Q47" i="3"/>
  <c r="V47" i="3"/>
  <c r="G65" i="3"/>
  <c r="V52" i="3"/>
  <c r="G66" i="3"/>
  <c r="G46" i="3"/>
  <c r="V46" i="3"/>
  <c r="G57" i="3"/>
  <c r="Q66" i="3"/>
  <c r="Q57" i="3"/>
  <c r="Q16" i="3"/>
  <c r="V35" i="3"/>
  <c r="V15" i="3"/>
  <c r="L9" i="3"/>
  <c r="L97" i="3"/>
  <c r="G21" i="3"/>
  <c r="G9" i="3"/>
  <c r="G97" i="3"/>
  <c r="Q13" i="3"/>
  <c r="V33" i="3"/>
  <c r="B83" i="3"/>
  <c r="Q9" i="3"/>
  <c r="Q97" i="3"/>
  <c r="B73" i="3"/>
  <c r="Q21" i="3"/>
  <c r="V26" i="3"/>
  <c r="G96" i="3"/>
  <c r="G11" i="3"/>
  <c r="G34" i="3"/>
  <c r="G29" i="3"/>
  <c r="V31" i="3"/>
  <c r="B77" i="3"/>
  <c r="B79" i="3"/>
  <c r="Q6" i="3"/>
  <c r="AA73" i="3"/>
  <c r="Q34" i="3"/>
  <c r="G16" i="3"/>
  <c r="B75" i="3"/>
  <c r="AA102" i="3"/>
  <c r="AA101" i="3"/>
  <c r="L6" i="3"/>
  <c r="V32" i="3"/>
  <c r="L11" i="3"/>
  <c r="L16" i="3"/>
  <c r="G6" i="3"/>
  <c r="V28" i="3"/>
  <c r="B102" i="3"/>
  <c r="L34" i="3"/>
  <c r="L13" i="3"/>
  <c r="B101" i="3"/>
  <c r="L12" i="3"/>
  <c r="G99" i="3"/>
  <c r="Q11" i="3"/>
  <c r="G14" i="3"/>
  <c r="V14" i="3"/>
  <c r="B95" i="3"/>
  <c r="B99" i="3"/>
  <c r="L29" i="3"/>
  <c r="Q30" i="3"/>
  <c r="Q29" i="3"/>
  <c r="L22" i="3"/>
  <c r="L100" i="3"/>
  <c r="L14" i="3"/>
  <c r="G13" i="3"/>
  <c r="L30" i="3"/>
  <c r="Q22" i="3"/>
  <c r="L25" i="3"/>
  <c r="L102" i="3"/>
  <c r="Q20" i="3"/>
  <c r="AA103" i="3"/>
  <c r="B103" i="3"/>
  <c r="AA70" i="3"/>
  <c r="B70" i="3"/>
  <c r="Q37" i="3"/>
  <c r="AA83" i="3"/>
  <c r="B81" i="3"/>
  <c r="L37" i="3"/>
  <c r="G37" i="3"/>
  <c r="Q106" i="3"/>
  <c r="V55" i="3"/>
  <c r="V106" i="3"/>
  <c r="J79" i="3"/>
  <c r="J77" i="3"/>
  <c r="AA79" i="3"/>
  <c r="AB70" i="3"/>
  <c r="AB80" i="3"/>
  <c r="AD109" i="3"/>
  <c r="W9" i="3"/>
  <c r="W97" i="3"/>
  <c r="H104" i="3"/>
  <c r="AA105" i="3"/>
  <c r="V54" i="3"/>
  <c r="W107" i="3"/>
  <c r="AC104" i="3"/>
  <c r="Y67" i="3"/>
  <c r="S100" i="3"/>
  <c r="X22" i="3"/>
  <c r="X100" i="3"/>
  <c r="W60" i="3"/>
  <c r="AB83" i="3"/>
  <c r="AA75" i="3"/>
  <c r="W29" i="3"/>
  <c r="AB79" i="3"/>
  <c r="AD73" i="3"/>
  <c r="AD74" i="3"/>
  <c r="S104" i="3"/>
  <c r="S107" i="3"/>
  <c r="R77" i="3"/>
  <c r="AD95" i="3"/>
  <c r="Y68" i="3"/>
  <c r="Y64" i="3"/>
  <c r="W33" i="3"/>
  <c r="W39" i="3"/>
  <c r="V60" i="3"/>
  <c r="W45" i="3"/>
  <c r="Y58" i="3"/>
  <c r="H107" i="3"/>
  <c r="V13" i="3"/>
  <c r="X33" i="3"/>
  <c r="AB81" i="3"/>
  <c r="AB82" i="3"/>
  <c r="AB94" i="3"/>
  <c r="AB109" i="3"/>
  <c r="Y32" i="3"/>
  <c r="O103" i="3"/>
  <c r="J96" i="3"/>
  <c r="Y5" i="3"/>
  <c r="AD81" i="3"/>
  <c r="AD82" i="3"/>
  <c r="X19" i="3"/>
  <c r="X98" i="3"/>
  <c r="S79" i="3"/>
  <c r="S94" i="3"/>
  <c r="X31" i="3"/>
  <c r="I99" i="3"/>
  <c r="X17" i="3"/>
  <c r="X99" i="3"/>
  <c r="S108" i="3"/>
  <c r="V105" i="3"/>
  <c r="Y31" i="3"/>
  <c r="T83" i="3"/>
  <c r="R104" i="3"/>
  <c r="T104" i="3"/>
  <c r="AC94" i="3"/>
  <c r="Y19" i="3"/>
  <c r="X43" i="3"/>
  <c r="W17" i="3"/>
  <c r="W99" i="3"/>
  <c r="H99" i="3"/>
  <c r="Y54" i="3"/>
  <c r="Y105" i="3"/>
  <c r="R103" i="3"/>
  <c r="W50" i="3"/>
  <c r="X30" i="3"/>
  <c r="G102" i="3"/>
  <c r="Q104" i="3"/>
  <c r="J94" i="3"/>
  <c r="T73" i="3"/>
  <c r="N107" i="3"/>
  <c r="O104" i="3"/>
  <c r="W21" i="3"/>
  <c r="W98" i="3"/>
  <c r="AC77" i="3"/>
  <c r="T79" i="3"/>
  <c r="T95" i="3"/>
  <c r="M105" i="3"/>
  <c r="S105" i="3"/>
  <c r="X58" i="3"/>
  <c r="Y43" i="3"/>
  <c r="W31" i="3"/>
  <c r="M107" i="3"/>
  <c r="Y6" i="3"/>
  <c r="W54" i="3"/>
  <c r="Y16" i="3"/>
  <c r="W48" i="3"/>
  <c r="W11" i="3"/>
  <c r="AA77" i="3"/>
  <c r="L107" i="3"/>
  <c r="V19" i="3"/>
  <c r="N104" i="3"/>
  <c r="Y59" i="3"/>
  <c r="Y107" i="3"/>
  <c r="W28" i="3"/>
  <c r="AB108" i="3"/>
  <c r="Y41" i="3"/>
  <c r="Y48" i="3"/>
  <c r="Y51" i="3"/>
  <c r="M104" i="3"/>
  <c r="W51" i="3"/>
  <c r="Y102" i="3"/>
  <c r="E109" i="3"/>
  <c r="X15" i="3"/>
  <c r="X95" i="3"/>
  <c r="E82" i="3"/>
  <c r="E78" i="3"/>
  <c r="E74" i="3"/>
  <c r="AC78" i="3"/>
  <c r="C74" i="3"/>
  <c r="R79" i="3"/>
  <c r="W5" i="3"/>
  <c r="H94" i="3"/>
  <c r="AB78" i="3"/>
  <c r="C82" i="3"/>
  <c r="O94" i="3"/>
  <c r="O79" i="3"/>
  <c r="R70" i="3"/>
  <c r="R88" i="3"/>
  <c r="D220" i="4"/>
  <c r="R75" i="3"/>
  <c r="C76" i="3"/>
  <c r="R94" i="3"/>
  <c r="M79" i="3"/>
  <c r="W6" i="3"/>
  <c r="H77" i="3"/>
  <c r="H79" i="3"/>
  <c r="C84" i="3"/>
  <c r="C78" i="3"/>
  <c r="H98" i="3"/>
  <c r="AD76" i="3"/>
  <c r="AD78" i="3"/>
  <c r="T81" i="3"/>
  <c r="J106" i="3"/>
  <c r="Y55" i="3"/>
  <c r="Y106" i="3"/>
  <c r="Y44" i="3"/>
  <c r="J108" i="3"/>
  <c r="Y63" i="3"/>
  <c r="Y108" i="3"/>
  <c r="J105" i="3"/>
  <c r="E76" i="3"/>
  <c r="X57" i="3"/>
  <c r="I107" i="3"/>
  <c r="AC74" i="3"/>
  <c r="X46" i="3"/>
  <c r="AC84" i="3"/>
  <c r="D109" i="3"/>
  <c r="X59" i="3"/>
  <c r="AC80" i="3"/>
  <c r="I104" i="3"/>
  <c r="X44" i="3"/>
  <c r="X65" i="3"/>
  <c r="X108" i="3"/>
  <c r="I108" i="3"/>
  <c r="AC76" i="3"/>
  <c r="AC82" i="3"/>
  <c r="X53" i="3"/>
  <c r="X105" i="3"/>
  <c r="I105" i="3"/>
  <c r="X55" i="3"/>
  <c r="X106" i="3"/>
  <c r="AB76" i="3"/>
  <c r="W52" i="3"/>
  <c r="H105" i="3"/>
  <c r="R105" i="3"/>
  <c r="AB74" i="3"/>
  <c r="H106" i="3"/>
  <c r="W55" i="3"/>
  <c r="W106" i="3"/>
  <c r="W43" i="3"/>
  <c r="AB84" i="3"/>
  <c r="W63" i="3"/>
  <c r="W108" i="3"/>
  <c r="W53" i="3"/>
  <c r="W44" i="3"/>
  <c r="Y13" i="3"/>
  <c r="Y95" i="3"/>
  <c r="J70" i="3"/>
  <c r="J95" i="3"/>
  <c r="J73" i="3"/>
  <c r="J101" i="3"/>
  <c r="T70" i="3"/>
  <c r="O96" i="3"/>
  <c r="O77" i="3"/>
  <c r="O73" i="3"/>
  <c r="O70" i="3"/>
  <c r="O75" i="3"/>
  <c r="T98" i="3"/>
  <c r="Y21" i="3"/>
  <c r="T101" i="3"/>
  <c r="Y40" i="3"/>
  <c r="Y103" i="3"/>
  <c r="E84" i="3"/>
  <c r="Y20" i="3"/>
  <c r="J98" i="3"/>
  <c r="AD80" i="3"/>
  <c r="J83" i="3"/>
  <c r="J81" i="3"/>
  <c r="O101" i="3"/>
  <c r="O81" i="3"/>
  <c r="O83" i="3"/>
  <c r="O102" i="3"/>
  <c r="T77" i="3"/>
  <c r="J103" i="3"/>
  <c r="Y37" i="3"/>
  <c r="T102" i="3"/>
  <c r="J75" i="3"/>
  <c r="Y77" i="3"/>
  <c r="Y79" i="3"/>
  <c r="Y94" i="3"/>
  <c r="I97" i="3"/>
  <c r="I77" i="3"/>
  <c r="X9" i="3"/>
  <c r="I75" i="3"/>
  <c r="I73" i="3"/>
  <c r="I70" i="3"/>
  <c r="D84" i="3"/>
  <c r="D76" i="3"/>
  <c r="D82" i="3"/>
  <c r="D78" i="3"/>
  <c r="I98" i="3"/>
  <c r="N70" i="3"/>
  <c r="N73" i="3"/>
  <c r="N75" i="3"/>
  <c r="N77" i="3"/>
  <c r="N97" i="3"/>
  <c r="S70" i="3"/>
  <c r="S77" i="3"/>
  <c r="S75" i="3"/>
  <c r="S73" i="3"/>
  <c r="S97" i="3"/>
  <c r="S81" i="3"/>
  <c r="S102" i="3"/>
  <c r="S83" i="3"/>
  <c r="D74" i="3"/>
  <c r="X36" i="3"/>
  <c r="X32" i="3"/>
  <c r="X101" i="3"/>
  <c r="I101" i="3"/>
  <c r="X40" i="3"/>
  <c r="I102" i="3"/>
  <c r="X27" i="3"/>
  <c r="I81" i="3"/>
  <c r="I83" i="3"/>
  <c r="N83" i="3"/>
  <c r="N102" i="3"/>
  <c r="N81" i="3"/>
  <c r="M70" i="3"/>
  <c r="M88" i="3"/>
  <c r="M95" i="3"/>
  <c r="M73" i="3"/>
  <c r="M101" i="3"/>
  <c r="H103" i="3"/>
  <c r="W38" i="3"/>
  <c r="W103" i="3"/>
  <c r="W96" i="3"/>
  <c r="R102" i="3"/>
  <c r="R109" i="3"/>
  <c r="D186" i="4"/>
  <c r="R73" i="3"/>
  <c r="R81" i="3"/>
  <c r="C109" i="3"/>
  <c r="W13" i="3"/>
  <c r="H70" i="3"/>
  <c r="W30" i="3"/>
  <c r="H95" i="3"/>
  <c r="H75" i="3"/>
  <c r="W34" i="3"/>
  <c r="H101" i="3"/>
  <c r="H102" i="3"/>
  <c r="H81" i="3"/>
  <c r="W25" i="3"/>
  <c r="H83" i="3"/>
  <c r="H73" i="3"/>
  <c r="M83" i="3"/>
  <c r="M81" i="3"/>
  <c r="M102" i="3"/>
  <c r="V8" i="3"/>
  <c r="V96" i="3"/>
  <c r="AA76" i="3"/>
  <c r="L108" i="3"/>
  <c r="V104" i="3"/>
  <c r="L104" i="3"/>
  <c r="G104" i="3"/>
  <c r="Q108" i="3"/>
  <c r="V62" i="3"/>
  <c r="G108" i="3"/>
  <c r="Q107" i="3"/>
  <c r="V59" i="3"/>
  <c r="V57" i="3"/>
  <c r="G107" i="3"/>
  <c r="V67" i="3"/>
  <c r="V66" i="3"/>
  <c r="V65" i="3"/>
  <c r="V102" i="3"/>
  <c r="AA109" i="3"/>
  <c r="B138" i="4"/>
  <c r="V21" i="3"/>
  <c r="G77" i="3"/>
  <c r="AA82" i="3"/>
  <c r="V29" i="3"/>
  <c r="V16" i="3"/>
  <c r="V9" i="3"/>
  <c r="V97" i="3"/>
  <c r="AA78" i="3"/>
  <c r="V34" i="3"/>
  <c r="AA80" i="3"/>
  <c r="AA74" i="3"/>
  <c r="G98" i="3"/>
  <c r="B109" i="3"/>
  <c r="E110" i="3"/>
  <c r="AA84" i="3"/>
  <c r="Q75" i="3"/>
  <c r="Q79" i="3"/>
  <c r="Q77" i="3"/>
  <c r="Q94" i="3"/>
  <c r="G95" i="3"/>
  <c r="V6" i="3"/>
  <c r="G94" i="3"/>
  <c r="G79" i="3"/>
  <c r="G75" i="3"/>
  <c r="L95" i="3"/>
  <c r="G101" i="3"/>
  <c r="V20" i="3"/>
  <c r="V98" i="3"/>
  <c r="Q98" i="3"/>
  <c r="Q81" i="3"/>
  <c r="B78" i="3"/>
  <c r="L101" i="3"/>
  <c r="L94" i="3"/>
  <c r="L79" i="3"/>
  <c r="L77" i="3"/>
  <c r="L75" i="3"/>
  <c r="Q102" i="3"/>
  <c r="V30" i="3"/>
  <c r="V101" i="3"/>
  <c r="Q101" i="3"/>
  <c r="Q100" i="3"/>
  <c r="V22" i="3"/>
  <c r="V100" i="3"/>
  <c r="B80" i="3"/>
  <c r="V11" i="3"/>
  <c r="Q95" i="3"/>
  <c r="B84" i="3"/>
  <c r="B82" i="3"/>
  <c r="B76" i="3"/>
  <c r="B74" i="3"/>
  <c r="Q103" i="3"/>
  <c r="Q83" i="3"/>
  <c r="Q73" i="3"/>
  <c r="Q70" i="3"/>
  <c r="G81" i="3"/>
  <c r="G70" i="3"/>
  <c r="G103" i="3"/>
  <c r="G83" i="3"/>
  <c r="G73" i="3"/>
  <c r="L73" i="3"/>
  <c r="L70" i="3"/>
  <c r="L103" i="3"/>
  <c r="L83" i="3"/>
  <c r="L81" i="3"/>
  <c r="V37" i="3"/>
  <c r="W77" i="3"/>
  <c r="Y101" i="3"/>
  <c r="W101" i="3"/>
  <c r="Y83" i="3"/>
  <c r="AC109" i="3"/>
  <c r="Y104" i="3"/>
  <c r="T109" i="3"/>
  <c r="F186" i="4"/>
  <c r="H109" i="3"/>
  <c r="D185" i="4"/>
  <c r="D187" i="4"/>
  <c r="N76" i="3"/>
  <c r="R89" i="3"/>
  <c r="R87" i="3"/>
  <c r="R74" i="3"/>
  <c r="R80" i="3"/>
  <c r="R84" i="3"/>
  <c r="R78" i="3"/>
  <c r="R76" i="3"/>
  <c r="N82" i="3"/>
  <c r="M78" i="3"/>
  <c r="M82" i="3"/>
  <c r="M84" i="3"/>
  <c r="M74" i="3"/>
  <c r="R82" i="3"/>
  <c r="O109" i="3"/>
  <c r="J76" i="3"/>
  <c r="J82" i="3"/>
  <c r="J74" i="3"/>
  <c r="N74" i="3"/>
  <c r="H74" i="3"/>
  <c r="M76" i="3"/>
  <c r="J109" i="3"/>
  <c r="F185" i="4"/>
  <c r="Y98" i="3"/>
  <c r="Y109" i="3"/>
  <c r="I109" i="3"/>
  <c r="E185" i="4"/>
  <c r="S82" i="3"/>
  <c r="S74" i="3"/>
  <c r="S76" i="3"/>
  <c r="W79" i="3"/>
  <c r="W94" i="3"/>
  <c r="H84" i="3"/>
  <c r="H82" i="3"/>
  <c r="I82" i="3"/>
  <c r="S84" i="3"/>
  <c r="X104" i="3"/>
  <c r="N78" i="3"/>
  <c r="X107" i="3"/>
  <c r="W105" i="3"/>
  <c r="W104" i="3"/>
  <c r="O74" i="3"/>
  <c r="O82" i="3"/>
  <c r="O78" i="3"/>
  <c r="J87" i="3"/>
  <c r="J89" i="3"/>
  <c r="J80" i="3"/>
  <c r="J78" i="3"/>
  <c r="J88" i="3"/>
  <c r="F219" i="4"/>
  <c r="T89" i="3"/>
  <c r="T87" i="3"/>
  <c r="T88" i="3"/>
  <c r="F220" i="4"/>
  <c r="T80" i="3"/>
  <c r="T76" i="3"/>
  <c r="J84" i="3"/>
  <c r="T82" i="3"/>
  <c r="Y81" i="3"/>
  <c r="O84" i="3"/>
  <c r="Y75" i="3"/>
  <c r="Y70" i="3"/>
  <c r="T74" i="3"/>
  <c r="O87" i="3"/>
  <c r="O89" i="3"/>
  <c r="O80" i="3"/>
  <c r="O88" i="3"/>
  <c r="Y73" i="3"/>
  <c r="T78" i="3"/>
  <c r="O76" i="3"/>
  <c r="T84" i="3"/>
  <c r="X83" i="3"/>
  <c r="X81" i="3"/>
  <c r="X102" i="3"/>
  <c r="I87" i="3"/>
  <c r="I80" i="3"/>
  <c r="I89" i="3"/>
  <c r="I88" i="3"/>
  <c r="E219" i="4"/>
  <c r="N80" i="3"/>
  <c r="N89" i="3"/>
  <c r="N87" i="3"/>
  <c r="N88" i="3"/>
  <c r="I74" i="3"/>
  <c r="S109" i="3"/>
  <c r="E186" i="4"/>
  <c r="I76" i="3"/>
  <c r="N84" i="3"/>
  <c r="X103" i="3"/>
  <c r="S78" i="3"/>
  <c r="X77" i="3"/>
  <c r="X70" i="3"/>
  <c r="X73" i="3"/>
  <c r="X75" i="3"/>
  <c r="X97" i="3"/>
  <c r="I84" i="3"/>
  <c r="S89" i="3"/>
  <c r="S87" i="3"/>
  <c r="S80" i="3"/>
  <c r="S88" i="3"/>
  <c r="E220" i="4"/>
  <c r="I78" i="3"/>
  <c r="N109" i="3"/>
  <c r="W81" i="3"/>
  <c r="W83" i="3"/>
  <c r="W102" i="3"/>
  <c r="H89" i="3"/>
  <c r="H80" i="3"/>
  <c r="H87" i="3"/>
  <c r="H78" i="3"/>
  <c r="H88" i="3"/>
  <c r="D219" i="4"/>
  <c r="D221" i="4"/>
  <c r="W95" i="3"/>
  <c r="W70" i="3"/>
  <c r="W78" i="3"/>
  <c r="W73" i="3"/>
  <c r="M109" i="3"/>
  <c r="H76" i="3"/>
  <c r="W75" i="3"/>
  <c r="M89" i="3"/>
  <c r="M87" i="3"/>
  <c r="M80" i="3"/>
  <c r="B12" i="4"/>
  <c r="V107" i="3"/>
  <c r="AB110" i="3"/>
  <c r="V108" i="3"/>
  <c r="AC110" i="3"/>
  <c r="AD110" i="3"/>
  <c r="G84" i="3"/>
  <c r="L109" i="3"/>
  <c r="D110" i="3"/>
  <c r="V95" i="3"/>
  <c r="Q74" i="3"/>
  <c r="V75" i="3"/>
  <c r="V77" i="3"/>
  <c r="V79" i="3"/>
  <c r="V94" i="3"/>
  <c r="Q109" i="3"/>
  <c r="G109" i="3"/>
  <c r="B62" i="4"/>
  <c r="C110" i="3"/>
  <c r="Q89" i="3"/>
  <c r="Q87" i="3"/>
  <c r="Q88" i="3"/>
  <c r="C220" i="4"/>
  <c r="Q76" i="3"/>
  <c r="Q78" i="3"/>
  <c r="Q80" i="3"/>
  <c r="G74" i="3"/>
  <c r="Q84" i="3"/>
  <c r="Q82" i="3"/>
  <c r="V70" i="3"/>
  <c r="V103" i="3"/>
  <c r="V81" i="3"/>
  <c r="V83" i="3"/>
  <c r="L74" i="3"/>
  <c r="L82" i="3"/>
  <c r="G87" i="3"/>
  <c r="G88" i="3"/>
  <c r="C219" i="4"/>
  <c r="G76" i="3"/>
  <c r="G89" i="3"/>
  <c r="G80" i="3"/>
  <c r="G78" i="3"/>
  <c r="L87" i="3"/>
  <c r="L80" i="3"/>
  <c r="L89" i="3"/>
  <c r="L76" i="3"/>
  <c r="L78" i="3"/>
  <c r="L88" i="3"/>
  <c r="L84" i="3"/>
  <c r="G82" i="3"/>
  <c r="V73" i="3"/>
  <c r="F187" i="4"/>
  <c r="X109" i="3"/>
  <c r="E187" i="4"/>
  <c r="W76" i="3"/>
  <c r="E221" i="4"/>
  <c r="W74" i="3"/>
  <c r="X84" i="3"/>
  <c r="X76" i="3"/>
  <c r="X74" i="3"/>
  <c r="Y88" i="3"/>
  <c r="Y87" i="3"/>
  <c r="Y89" i="3"/>
  <c r="Y78" i="3"/>
  <c r="Y80" i="3"/>
  <c r="Y82" i="3"/>
  <c r="Y76" i="3"/>
  <c r="F221" i="4"/>
  <c r="Y74" i="3"/>
  <c r="Y84" i="3"/>
  <c r="X88" i="3"/>
  <c r="X89" i="3"/>
  <c r="X87" i="3"/>
  <c r="X80" i="3"/>
  <c r="X78" i="3"/>
  <c r="S110" i="3"/>
  <c r="N110" i="3"/>
  <c r="X82" i="3"/>
  <c r="W84" i="3"/>
  <c r="W88" i="3"/>
  <c r="W89" i="3"/>
  <c r="W87" i="3"/>
  <c r="W80" i="3"/>
  <c r="W109" i="3"/>
  <c r="W82" i="3"/>
  <c r="O110" i="3"/>
  <c r="B87" i="4"/>
  <c r="V74" i="3"/>
  <c r="V109" i="3"/>
  <c r="Y110" i="3"/>
  <c r="M110" i="3"/>
  <c r="T110" i="3"/>
  <c r="C185" i="4"/>
  <c r="J110" i="3"/>
  <c r="R110" i="3"/>
  <c r="C186" i="4"/>
  <c r="H110" i="3"/>
  <c r="B113" i="4"/>
  <c r="I110" i="3"/>
  <c r="V80" i="3"/>
  <c r="V78" i="3"/>
  <c r="V89" i="3"/>
  <c r="V87" i="3"/>
  <c r="V76" i="3"/>
  <c r="V88" i="3"/>
  <c r="V84" i="3"/>
  <c r="R219" i="4"/>
  <c r="C221" i="4"/>
  <c r="V82" i="3"/>
  <c r="W110" i="3"/>
  <c r="C187" i="4"/>
  <c r="E188" i="4"/>
  <c r="R185" i="4"/>
  <c r="X110" i="3"/>
  <c r="B37" i="4"/>
  <c r="C222" i="4"/>
  <c r="F222" i="4"/>
  <c r="D222" i="4"/>
  <c r="E222" i="4"/>
  <c r="R221" i="4"/>
  <c r="D188" i="4"/>
  <c r="R187" i="4"/>
  <c r="F188" i="4"/>
  <c r="C18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Waite</author>
  </authors>
  <commentList>
    <comment ref="B1" authorId="0" shapeId="0" xr:uid="{9F3C3489-1942-4ACB-922E-5C6D6294082D}">
      <text>
        <r>
          <rPr>
            <b/>
            <sz val="9"/>
            <color indexed="81"/>
            <rFont val="Tahoma"/>
            <family val="2"/>
          </rPr>
          <t>Richard Waite:</t>
        </r>
        <r>
          <rPr>
            <sz val="9"/>
            <color indexed="81"/>
            <rFont val="Tahoma"/>
            <family val="2"/>
          </rPr>
          <t xml:space="preserve">
For illustrative purposes, the "2015" data approximate food proportions in 2015 North American consumption via FAOSTAT. "2016-18" data here illustrate a shift in food proportions.</t>
        </r>
      </text>
    </comment>
    <comment ref="A6" authorId="0" shapeId="0" xr:uid="{29156229-1179-4197-9B52-1910A11816B7}">
      <text>
        <r>
          <rPr>
            <b/>
            <sz val="9"/>
            <color indexed="81"/>
            <rFont val="Tahoma"/>
            <family val="2"/>
          </rPr>
          <t>Richard Waite:</t>
        </r>
        <r>
          <rPr>
            <sz val="9"/>
            <color indexed="81"/>
            <rFont val="Tahoma"/>
            <family val="2"/>
          </rPr>
          <t xml:space="preserve">
For all Poore &amp; Nemecek data, this is weighted beef &amp; dairy herd by region, based on %s from "Beef-Dairy Weights" sheet.</t>
        </r>
      </text>
    </comment>
    <comment ref="A36" authorId="0" shapeId="0" xr:uid="{2746CF3D-0FE3-4102-9933-163B032E6524}">
      <text>
        <r>
          <rPr>
            <b/>
            <sz val="9"/>
            <color indexed="81"/>
            <rFont val="Tahoma"/>
            <family val="2"/>
          </rPr>
          <t>Richard Waite:</t>
        </r>
        <r>
          <rPr>
            <sz val="9"/>
            <color indexed="81"/>
            <rFont val="Tahoma"/>
            <family val="2"/>
          </rPr>
          <t xml:space="preserve">
Tree nuts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 Waite</author>
  </authors>
  <commentList>
    <comment ref="A5" authorId="0" shapeId="0" xr:uid="{B30A2A6C-F9DC-495A-8C51-6AD075B25B5C}">
      <text>
        <r>
          <rPr>
            <b/>
            <sz val="9"/>
            <color indexed="81"/>
            <rFont val="Tahoma"/>
            <family val="2"/>
          </rPr>
          <t>Richard Waite:</t>
        </r>
        <r>
          <rPr>
            <sz val="9"/>
            <color indexed="81"/>
            <rFont val="Tahoma"/>
            <family val="2"/>
          </rPr>
          <t xml:space="preserve">
For all Poore &amp; Nemecek data, this is weighted beef &amp; dairy herd by region, based on %s from "Beef-Dairy Weights" sheet.</t>
        </r>
      </text>
    </comment>
    <comment ref="A35" authorId="0" shapeId="0" xr:uid="{AE7C0629-4758-4998-8217-41CEDC9AF423}">
      <text>
        <r>
          <rPr>
            <b/>
            <sz val="9"/>
            <color indexed="81"/>
            <rFont val="Tahoma"/>
            <family val="2"/>
          </rPr>
          <t>Richard Waite:</t>
        </r>
        <r>
          <rPr>
            <sz val="9"/>
            <color indexed="81"/>
            <rFont val="Tahoma"/>
            <family val="2"/>
          </rPr>
          <t xml:space="preserve">
Tree nuts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 Waite</author>
    <author>Gerard Pozzi</author>
  </authors>
  <commentList>
    <comment ref="AJ2" authorId="0" shapeId="0" xr:uid="{5A8BC194-487E-456D-9F37-7228F119BC98}">
      <text>
        <r>
          <rPr>
            <b/>
            <sz val="9"/>
            <color indexed="81"/>
            <rFont val="Tahoma"/>
            <family val="2"/>
          </rPr>
          <t>Richard Waite:</t>
        </r>
        <r>
          <rPr>
            <sz val="9"/>
            <color indexed="81"/>
            <rFont val="Tahoma"/>
            <family val="2"/>
          </rPr>
          <t xml:space="preserve">
Carbon loss method. </t>
        </r>
      </text>
    </comment>
    <comment ref="AK2" authorId="0" shapeId="0" xr:uid="{D740C90A-CD4E-4F31-85CC-41276A115B16}">
      <text>
        <r>
          <rPr>
            <b/>
            <sz val="9"/>
            <color indexed="81"/>
            <rFont val="Tahoma"/>
            <family val="2"/>
          </rPr>
          <t>Richard Waite:</t>
        </r>
        <r>
          <rPr>
            <sz val="9"/>
            <color indexed="81"/>
            <rFont val="Tahoma"/>
            <family val="2"/>
          </rPr>
          <t xml:space="preserve">
Carbon loss method. </t>
        </r>
      </text>
    </comment>
    <comment ref="A7" authorId="0" shapeId="0" xr:uid="{7A6C44AA-C20E-4852-9450-D66EEEE1CE06}">
      <text>
        <r>
          <rPr>
            <b/>
            <sz val="9"/>
            <color indexed="81"/>
            <rFont val="Tahoma"/>
            <family val="2"/>
          </rPr>
          <t>Richard Waite:</t>
        </r>
        <r>
          <rPr>
            <sz val="9"/>
            <color indexed="81"/>
            <rFont val="Tahoma"/>
            <family val="2"/>
          </rPr>
          <t xml:space="preserve">
For all Poore &amp; Nemecek data, this is weighted beef &amp; dairy herd by region, based on %s from "Beef-Dairy Weights" sheet.</t>
        </r>
      </text>
    </comment>
    <comment ref="AG8" authorId="0" shapeId="0" xr:uid="{035A9048-77D9-4200-B68D-10B582C709D3}">
      <text>
        <r>
          <rPr>
            <b/>
            <sz val="9"/>
            <color indexed="81"/>
            <rFont val="Tahoma"/>
            <family val="2"/>
          </rPr>
          <t>Richard Waite:</t>
        </r>
        <r>
          <rPr>
            <sz val="9"/>
            <color indexed="81"/>
            <rFont val="Tahoma"/>
            <family val="2"/>
          </rPr>
          <t xml:space="preserve">
Europe</t>
        </r>
      </text>
    </comment>
    <comment ref="AH8" authorId="0" shapeId="0" xr:uid="{5F2B85C0-5C9F-45E0-B57C-A8C8AFB5F031}">
      <text>
        <r>
          <rPr>
            <b/>
            <sz val="9"/>
            <color indexed="81"/>
            <rFont val="Tahoma"/>
            <family val="2"/>
          </rPr>
          <t>Richard Waite:</t>
        </r>
        <r>
          <rPr>
            <sz val="9"/>
            <color indexed="81"/>
            <rFont val="Tahoma"/>
            <family val="2"/>
          </rPr>
          <t xml:space="preserve">
Europe</t>
        </r>
      </text>
    </comment>
    <comment ref="AG11" authorId="1" shapeId="0" xr:uid="{328DCC2E-F0E1-4FFD-BD74-C709BCDEB9E8}">
      <text>
        <r>
          <rPr>
            <b/>
            <sz val="9"/>
            <color indexed="81"/>
            <rFont val="Tahoma"/>
            <family val="2"/>
          </rPr>
          <t>Gerard Pozzi:</t>
        </r>
        <r>
          <rPr>
            <sz val="9"/>
            <color indexed="81"/>
            <rFont val="Tahoma"/>
            <family val="2"/>
          </rPr>
          <t xml:space="preserve">
Simple average</t>
        </r>
      </text>
    </comment>
    <comment ref="A12" authorId="0" shapeId="0" xr:uid="{21964238-5F65-41F1-B540-C86D76A6EF0A}">
      <text>
        <r>
          <rPr>
            <b/>
            <sz val="9"/>
            <color indexed="81"/>
            <rFont val="Tahoma"/>
            <family val="2"/>
          </rPr>
          <t>Richard Waite:</t>
        </r>
        <r>
          <rPr>
            <sz val="9"/>
            <color indexed="81"/>
            <rFont val="Tahoma"/>
            <family val="2"/>
          </rPr>
          <t xml:space="preserve">
For all dairy products, Feed and Farm emissions are estimated using milk solids concentration factors in Feitz et al. (2007), with downstream emissions for non-milk products using factors for cheese in Poore and Nemecek (2018).</t>
        </r>
      </text>
    </comment>
    <comment ref="AM13" authorId="0" shapeId="0" xr:uid="{846E05A8-2799-4E5A-8BF4-C528C5D1E09E}">
      <text>
        <r>
          <rPr>
            <b/>
            <sz val="9"/>
            <color indexed="81"/>
            <rFont val="Tahoma"/>
            <family val="2"/>
          </rPr>
          <t>Richard Waite:</t>
        </r>
        <r>
          <rPr>
            <sz val="9"/>
            <color indexed="81"/>
            <rFont val="Tahoma"/>
            <family val="2"/>
          </rPr>
          <t xml:space="preserve">
National nutrient database (01145 butter, without salt)</t>
        </r>
      </text>
    </comment>
    <comment ref="AN13" authorId="0" shapeId="0" xr:uid="{A65CCB5B-218E-48E2-94C3-09C3BC6ED693}">
      <text>
        <r>
          <rPr>
            <b/>
            <sz val="9"/>
            <color indexed="81"/>
            <rFont val="Tahoma"/>
            <family val="2"/>
          </rPr>
          <t>Richard Waite:</t>
        </r>
        <r>
          <rPr>
            <sz val="9"/>
            <color indexed="81"/>
            <rFont val="Tahoma"/>
            <family val="2"/>
          </rPr>
          <t xml:space="preserve">
National nutrient database (01145 butter, without salt)</t>
        </r>
      </text>
    </comment>
    <comment ref="AO13" authorId="0" shapeId="0" xr:uid="{0CDC1BEF-47DF-4725-BE31-747A3C83C382}">
      <text>
        <r>
          <rPr>
            <b/>
            <sz val="9"/>
            <color indexed="81"/>
            <rFont val="Tahoma"/>
            <family val="2"/>
          </rPr>
          <t>Richard Waite:</t>
        </r>
        <r>
          <rPr>
            <sz val="9"/>
            <color indexed="81"/>
            <rFont val="Tahoma"/>
            <family val="2"/>
          </rPr>
          <t xml:space="preserve">
National nutrient database (01145 butter, without salt)</t>
        </r>
      </text>
    </comment>
    <comment ref="AM14" authorId="0" shapeId="0" xr:uid="{958E1739-671A-4F83-89FA-267BAFC53B27}">
      <text>
        <r>
          <rPr>
            <b/>
            <sz val="9"/>
            <color indexed="81"/>
            <rFont val="Tahoma"/>
            <family val="2"/>
          </rPr>
          <t>Richard Waite:</t>
        </r>
        <r>
          <rPr>
            <sz val="9"/>
            <color indexed="81"/>
            <rFont val="Tahoma"/>
            <family val="2"/>
          </rPr>
          <t xml:space="preserve">
USDA national nutrient database (01005 cheese, brick)</t>
        </r>
      </text>
    </comment>
    <comment ref="AN14" authorId="0" shapeId="0" xr:uid="{FD253637-7D92-4975-8858-843BCFB97385}">
      <text>
        <r>
          <rPr>
            <b/>
            <sz val="9"/>
            <color indexed="81"/>
            <rFont val="Tahoma"/>
            <family val="2"/>
          </rPr>
          <t>Richard Waite:</t>
        </r>
        <r>
          <rPr>
            <sz val="9"/>
            <color indexed="81"/>
            <rFont val="Tahoma"/>
            <family val="2"/>
          </rPr>
          <t xml:space="preserve">
USDA national nutrient database (01005 cheese, brick)</t>
        </r>
      </text>
    </comment>
    <comment ref="AO14" authorId="0" shapeId="0" xr:uid="{12F22392-42DF-4EC4-93B1-96DA236A2094}">
      <text>
        <r>
          <rPr>
            <b/>
            <sz val="9"/>
            <color indexed="81"/>
            <rFont val="Tahoma"/>
            <family val="2"/>
          </rPr>
          <t>Richard Waite:</t>
        </r>
        <r>
          <rPr>
            <sz val="9"/>
            <color indexed="81"/>
            <rFont val="Tahoma"/>
            <family val="2"/>
          </rPr>
          <t xml:space="preserve">
USDA national nutrient database (01005 cheese, brick)</t>
        </r>
      </text>
    </comment>
    <comment ref="A15" authorId="0" shapeId="0" xr:uid="{BE51B7CF-1416-41E4-8262-D091F35D35D4}">
      <text>
        <r>
          <rPr>
            <b/>
            <sz val="9"/>
            <color indexed="81"/>
            <rFont val="Tahoma"/>
            <family val="2"/>
          </rPr>
          <t>Richard Waite:</t>
        </r>
        <r>
          <rPr>
            <sz val="9"/>
            <color indexed="81"/>
            <rFont val="Tahoma"/>
            <family val="2"/>
          </rPr>
          <t xml:space="preserve">
Emission factors are only approximate as only the milk portion of ice cream is counted (using milk solids concentration factor from Feitz et al. 2007).</t>
        </r>
      </text>
    </comment>
    <comment ref="AM15" authorId="0" shapeId="0" xr:uid="{473C09F8-801B-4B58-BB28-BAF3AB81B1C3}">
      <text>
        <r>
          <rPr>
            <b/>
            <sz val="9"/>
            <color indexed="81"/>
            <rFont val="Tahoma"/>
            <family val="2"/>
          </rPr>
          <t>Richard Waite:</t>
        </r>
        <r>
          <rPr>
            <sz val="9"/>
            <color indexed="81"/>
            <rFont val="Tahoma"/>
            <family val="2"/>
          </rPr>
          <t xml:space="preserve">
USDA national nutrient database (19095 ice cream, vanilla)</t>
        </r>
      </text>
    </comment>
    <comment ref="AN15" authorId="0" shapeId="0" xr:uid="{4300F5E4-64A9-45A5-9E8F-D02F39855E24}">
      <text>
        <r>
          <rPr>
            <b/>
            <sz val="9"/>
            <color indexed="81"/>
            <rFont val="Tahoma"/>
            <family val="2"/>
          </rPr>
          <t>Richard Waite:</t>
        </r>
        <r>
          <rPr>
            <sz val="9"/>
            <color indexed="81"/>
            <rFont val="Tahoma"/>
            <family val="2"/>
          </rPr>
          <t xml:space="preserve">
USDA national nutrient database (19095 ice cream, vanilla)</t>
        </r>
      </text>
    </comment>
    <comment ref="AO15" authorId="0" shapeId="0" xr:uid="{515D56C4-4FDA-47FA-9985-6ACCCD349397}">
      <text>
        <r>
          <rPr>
            <b/>
            <sz val="9"/>
            <color indexed="81"/>
            <rFont val="Tahoma"/>
            <family val="2"/>
          </rPr>
          <t>Richard Waite:</t>
        </r>
        <r>
          <rPr>
            <sz val="9"/>
            <color indexed="81"/>
            <rFont val="Tahoma"/>
            <family val="2"/>
          </rPr>
          <t xml:space="preserve">
USDA national nutrient database (19095 ice cream, vanilla)</t>
        </r>
      </text>
    </comment>
    <comment ref="AM16" authorId="0" shapeId="0" xr:uid="{D34001C1-9EC6-4769-AD79-486E7DC2516D}">
      <text>
        <r>
          <rPr>
            <b/>
            <sz val="9"/>
            <color indexed="81"/>
            <rFont val="Tahoma"/>
            <family val="2"/>
          </rPr>
          <t>Richard Waite:</t>
        </r>
        <r>
          <rPr>
            <sz val="9"/>
            <color indexed="81"/>
            <rFont val="Tahoma"/>
            <family val="2"/>
          </rPr>
          <t xml:space="preserve">
USDA national nutrient database (01050 cream, fluid, light)</t>
        </r>
      </text>
    </comment>
    <comment ref="AN16" authorId="0" shapeId="0" xr:uid="{90FD03E0-2283-4D6E-AAB7-91B2078907D8}">
      <text>
        <r>
          <rPr>
            <b/>
            <sz val="9"/>
            <color indexed="81"/>
            <rFont val="Tahoma"/>
            <family val="2"/>
          </rPr>
          <t>Richard Waite:</t>
        </r>
        <r>
          <rPr>
            <sz val="9"/>
            <color indexed="81"/>
            <rFont val="Tahoma"/>
            <family val="2"/>
          </rPr>
          <t xml:space="preserve">
USDA national nutrient database (01050 cream, fluid, light)</t>
        </r>
      </text>
    </comment>
    <comment ref="AO16" authorId="0" shapeId="0" xr:uid="{06FEA210-9932-4B19-853C-E294EDFFC33E}">
      <text>
        <r>
          <rPr>
            <b/>
            <sz val="9"/>
            <color indexed="81"/>
            <rFont val="Tahoma"/>
            <family val="2"/>
          </rPr>
          <t>Richard Waite:</t>
        </r>
        <r>
          <rPr>
            <sz val="9"/>
            <color indexed="81"/>
            <rFont val="Tahoma"/>
            <family val="2"/>
          </rPr>
          <t xml:space="preserve">
USDA national nutrient database (01050 cream, fluid, light)</t>
        </r>
      </text>
    </comment>
    <comment ref="AM18" authorId="0" shapeId="0" xr:uid="{6F583BCF-32E6-499E-8B38-78A7AE32DEC8}">
      <text>
        <r>
          <rPr>
            <b/>
            <sz val="9"/>
            <color indexed="81"/>
            <rFont val="Tahoma"/>
            <family val="2"/>
          </rPr>
          <t>Richard Waite:</t>
        </r>
        <r>
          <rPr>
            <sz val="9"/>
            <color indexed="81"/>
            <rFont val="Tahoma"/>
            <family val="2"/>
          </rPr>
          <t xml:space="preserve">
USDA national nutrient database (01116 yogurt, plain, whole milk)</t>
        </r>
      </text>
    </comment>
    <comment ref="AN18" authorId="0" shapeId="0" xr:uid="{A8E4B9E3-0C20-4355-AAFE-2C8B1A3F34C0}">
      <text>
        <r>
          <rPr>
            <b/>
            <sz val="9"/>
            <color indexed="81"/>
            <rFont val="Tahoma"/>
            <family val="2"/>
          </rPr>
          <t>Richard Waite:</t>
        </r>
        <r>
          <rPr>
            <sz val="9"/>
            <color indexed="81"/>
            <rFont val="Tahoma"/>
            <family val="2"/>
          </rPr>
          <t xml:space="preserve">
USDA national nutrient database (01116 yogurt, plain, whole milk)</t>
        </r>
      </text>
    </comment>
    <comment ref="AO18" authorId="0" shapeId="0" xr:uid="{F3DF64F2-DB05-4CFB-BDA4-19983C8723EF}">
      <text>
        <r>
          <rPr>
            <b/>
            <sz val="9"/>
            <color indexed="81"/>
            <rFont val="Tahoma"/>
            <family val="2"/>
          </rPr>
          <t>Richard Waite:</t>
        </r>
        <r>
          <rPr>
            <sz val="9"/>
            <color indexed="81"/>
            <rFont val="Tahoma"/>
            <family val="2"/>
          </rPr>
          <t xml:space="preserve">
USDA national nutrient database (01116 yogurt, plain, whole milk)</t>
        </r>
      </text>
    </comment>
    <comment ref="AJ21" authorId="0" shapeId="0" xr:uid="{9EEE143C-5A0D-4136-8DE1-48E7FEA5A1CF}">
      <text>
        <r>
          <rPr>
            <b/>
            <sz val="9"/>
            <color indexed="81"/>
            <rFont val="Tahoma"/>
            <family val="2"/>
          </rPr>
          <t>Richard Waite:</t>
        </r>
        <r>
          <rPr>
            <sz val="9"/>
            <color indexed="81"/>
            <rFont val="Tahoma"/>
            <family val="2"/>
          </rPr>
          <t xml:space="preserve">
Used finfish to poultry ratio in Metric 3 cropland use</t>
        </r>
      </text>
    </comment>
    <comment ref="AN21" authorId="0" shapeId="0" xr:uid="{FAD6B34D-4B36-4E66-95DF-4F2EF3A21793}">
      <text>
        <r>
          <rPr>
            <b/>
            <sz val="9"/>
            <color indexed="81"/>
            <rFont val="Tahoma"/>
            <family val="2"/>
          </rPr>
          <t>Richard Waite:</t>
        </r>
        <r>
          <rPr>
            <sz val="9"/>
            <color indexed="81"/>
            <rFont val="Tahoma"/>
            <family val="2"/>
          </rPr>
          <t xml:space="preserve">
Marine fish other</t>
        </r>
      </text>
    </comment>
    <comment ref="AA22" authorId="0" shapeId="0" xr:uid="{0F08D998-C9BD-468F-B0FC-FEB48CBD422A}">
      <text>
        <r>
          <rPr>
            <b/>
            <sz val="9"/>
            <color indexed="81"/>
            <rFont val="Tahoma"/>
            <family val="2"/>
          </rPr>
          <t>Richard Waite:</t>
        </r>
        <r>
          <rPr>
            <sz val="9"/>
            <color indexed="81"/>
            <rFont val="Tahoma"/>
            <family val="2"/>
          </rPr>
          <t xml:space="preserve">
Global</t>
        </r>
      </text>
    </comment>
    <comment ref="AG22" authorId="0" shapeId="0" xr:uid="{886EF3F2-FD4E-4AAF-8A79-056EFBA49309}">
      <text>
        <r>
          <rPr>
            <b/>
            <sz val="9"/>
            <color indexed="81"/>
            <rFont val="Tahoma"/>
            <family val="2"/>
          </rPr>
          <t>Richard Waite:</t>
        </r>
        <r>
          <rPr>
            <sz val="9"/>
            <color indexed="81"/>
            <rFont val="Tahoma"/>
            <family val="2"/>
          </rPr>
          <t xml:space="preserve">
Global</t>
        </r>
      </text>
    </comment>
    <comment ref="AJ22" authorId="0" shapeId="0" xr:uid="{4E52E7ED-C815-406C-A475-40CF0FF3A0D0}">
      <text>
        <r>
          <rPr>
            <b/>
            <sz val="9"/>
            <color indexed="81"/>
            <rFont val="Tahoma"/>
            <family val="2"/>
          </rPr>
          <t>Richard Waite:</t>
        </r>
        <r>
          <rPr>
            <sz val="9"/>
            <color indexed="81"/>
            <rFont val="Tahoma"/>
            <family val="2"/>
          </rPr>
          <t xml:space="preserve">
Used crustaceans to poultry ratio in Metric 3: cropland use</t>
        </r>
      </text>
    </comment>
    <comment ref="F23" authorId="0" shapeId="0" xr:uid="{E6D8A29B-77A5-4EC2-9F8D-C51331196763}">
      <text>
        <r>
          <rPr>
            <b/>
            <sz val="9"/>
            <color indexed="81"/>
            <rFont val="Tahoma"/>
            <family val="2"/>
          </rPr>
          <t>Richard Waite:</t>
        </r>
        <r>
          <rPr>
            <sz val="9"/>
            <color indexed="81"/>
            <rFont val="Tahoma"/>
            <family val="2"/>
          </rPr>
          <t xml:space="preserve">
Farmed mollusks consume no feed</t>
        </r>
      </text>
    </comment>
    <comment ref="G23" authorId="0" shapeId="0" xr:uid="{617D7D72-E224-4B4B-9B8A-E050D4D25C91}">
      <text>
        <r>
          <rPr>
            <b/>
            <sz val="9"/>
            <color indexed="81"/>
            <rFont val="Tahoma"/>
            <family val="2"/>
          </rPr>
          <t>Richard Waite:</t>
        </r>
        <r>
          <rPr>
            <sz val="9"/>
            <color indexed="81"/>
            <rFont val="Tahoma"/>
            <family val="2"/>
          </rPr>
          <t xml:space="preserve">
Average based on 1.2-2.6 for wild mollusks and 0.1-0.4 for farmed mollusks from Tyedmers and Parker (2019).</t>
        </r>
      </text>
    </comment>
    <comment ref="H23" authorId="0" shapeId="0" xr:uid="{21E5B896-BA19-4B5B-B41A-C910E38FA63F}">
      <text>
        <r>
          <rPr>
            <b/>
            <sz val="9"/>
            <color indexed="81"/>
            <rFont val="Tahoma"/>
            <family val="2"/>
          </rPr>
          <t>Richard Waite:</t>
        </r>
        <r>
          <rPr>
            <sz val="9"/>
            <color indexed="81"/>
            <rFont val="Tahoma"/>
            <family val="2"/>
          </rPr>
          <t xml:space="preserve">
Rest of supply chain copied from finfish entry above</t>
        </r>
      </text>
    </comment>
    <comment ref="M23" authorId="0" shapeId="0" xr:uid="{06229819-C178-41A4-A754-92EEB4A2D69F}">
      <text>
        <r>
          <rPr>
            <b/>
            <sz val="9"/>
            <color indexed="81"/>
            <rFont val="Tahoma"/>
            <family val="2"/>
          </rPr>
          <t>Richard Waite:</t>
        </r>
        <r>
          <rPr>
            <sz val="9"/>
            <color indexed="81"/>
            <rFont val="Tahoma"/>
            <family val="2"/>
          </rPr>
          <t xml:space="preserve">
Farmed mollusks consume no feed</t>
        </r>
      </text>
    </comment>
    <comment ref="N23" authorId="0" shapeId="0" xr:uid="{5463706D-32AE-4304-B012-152AEF7D923A}">
      <text>
        <r>
          <rPr>
            <b/>
            <sz val="9"/>
            <color indexed="81"/>
            <rFont val="Tahoma"/>
            <family val="2"/>
          </rPr>
          <t>Richard Waite:</t>
        </r>
        <r>
          <rPr>
            <sz val="9"/>
            <color indexed="81"/>
            <rFont val="Tahoma"/>
            <family val="2"/>
          </rPr>
          <t xml:space="preserve">
Average based on 1.2-2.6 for wild mollusks and 0.1-0.4 for farmed mollusks from Tyedmers and Parker (2019).</t>
        </r>
      </text>
    </comment>
    <comment ref="O23" authorId="0" shapeId="0" xr:uid="{12ABE032-1A0F-4656-8CEA-3CE2B4D2F6FC}">
      <text>
        <r>
          <rPr>
            <b/>
            <sz val="9"/>
            <color indexed="81"/>
            <rFont val="Tahoma"/>
            <family val="2"/>
          </rPr>
          <t>Richard Waite:</t>
        </r>
        <r>
          <rPr>
            <sz val="9"/>
            <color indexed="81"/>
            <rFont val="Tahoma"/>
            <family val="2"/>
          </rPr>
          <t xml:space="preserve">
Rest of supply chain copied from finfish above</t>
        </r>
      </text>
    </comment>
    <comment ref="T23" authorId="0" shapeId="0" xr:uid="{E82B5ED6-D9DE-4046-A41E-09F6D6368621}">
      <text>
        <r>
          <rPr>
            <b/>
            <sz val="9"/>
            <color indexed="81"/>
            <rFont val="Tahoma"/>
            <family val="2"/>
          </rPr>
          <t>Richard Waite:</t>
        </r>
        <r>
          <rPr>
            <sz val="9"/>
            <color indexed="81"/>
            <rFont val="Tahoma"/>
            <family val="2"/>
          </rPr>
          <t xml:space="preserve">
Farmed mollusks consume no feed</t>
        </r>
      </text>
    </comment>
    <comment ref="U23" authorId="0" shapeId="0" xr:uid="{C1D3065B-1047-406B-A8F6-B1B6E833C0BD}">
      <text>
        <r>
          <rPr>
            <b/>
            <sz val="9"/>
            <color indexed="81"/>
            <rFont val="Tahoma"/>
            <family val="2"/>
          </rPr>
          <t>Richard Waite:</t>
        </r>
        <r>
          <rPr>
            <sz val="9"/>
            <color indexed="81"/>
            <rFont val="Tahoma"/>
            <family val="2"/>
          </rPr>
          <t xml:space="preserve">
Average based on 1.2-2.6 for wild mollusks and 0.1-0.4 for farmed mollusks from Tyedmers and Parker (2019).</t>
        </r>
      </text>
    </comment>
    <comment ref="V23" authorId="0" shapeId="0" xr:uid="{1FFACDDB-877C-4B3A-80B4-CA3661898913}">
      <text>
        <r>
          <rPr>
            <b/>
            <sz val="9"/>
            <color indexed="81"/>
            <rFont val="Tahoma"/>
            <family val="2"/>
          </rPr>
          <t>Richard Waite:</t>
        </r>
        <r>
          <rPr>
            <sz val="9"/>
            <color indexed="81"/>
            <rFont val="Tahoma"/>
            <family val="2"/>
          </rPr>
          <t xml:space="preserve">
Rest of supply chain copied from finfish above</t>
        </r>
      </text>
    </comment>
    <comment ref="AA23" authorId="0" shapeId="0" xr:uid="{EA8C281D-B0A5-4B0E-A17F-BAF114B4A199}">
      <text>
        <r>
          <rPr>
            <b/>
            <sz val="9"/>
            <color indexed="81"/>
            <rFont val="Tahoma"/>
            <family val="2"/>
          </rPr>
          <t>Richard Waite:</t>
        </r>
        <r>
          <rPr>
            <sz val="9"/>
            <color indexed="81"/>
            <rFont val="Tahoma"/>
            <family val="2"/>
          </rPr>
          <t xml:space="preserve">
Farmed mollusks are not fed</t>
        </r>
      </text>
    </comment>
    <comment ref="AD23" authorId="0" shapeId="0" xr:uid="{7688D989-6FE1-4E7C-997C-089CD95F6D0B}">
      <text>
        <r>
          <rPr>
            <b/>
            <sz val="9"/>
            <color indexed="81"/>
            <rFont val="Tahoma"/>
            <family val="2"/>
          </rPr>
          <t>Richard Waite:</t>
        </r>
        <r>
          <rPr>
            <sz val="9"/>
            <color indexed="81"/>
            <rFont val="Tahoma"/>
            <family val="2"/>
          </rPr>
          <t xml:space="preserve">
Farmed mollusks are not fed</t>
        </r>
      </text>
    </comment>
    <comment ref="AG23" authorId="0" shapeId="0" xr:uid="{5E59A526-F7F9-4247-9A28-A81E082DC28C}">
      <text>
        <r>
          <rPr>
            <b/>
            <sz val="9"/>
            <color indexed="81"/>
            <rFont val="Tahoma"/>
            <family val="2"/>
          </rPr>
          <t>Richard Waite:</t>
        </r>
        <r>
          <rPr>
            <sz val="9"/>
            <color indexed="81"/>
            <rFont val="Tahoma"/>
            <family val="2"/>
          </rPr>
          <t xml:space="preserve">
Farmed mollusks are not fed</t>
        </r>
      </text>
    </comment>
    <comment ref="AJ23" authorId="0" shapeId="0" xr:uid="{E5B64CF3-370E-40C9-82AD-86A6E64DF5DD}">
      <text>
        <r>
          <rPr>
            <b/>
            <sz val="9"/>
            <color indexed="81"/>
            <rFont val="Tahoma"/>
            <family val="2"/>
          </rPr>
          <t>Richard Waite:</t>
        </r>
        <r>
          <rPr>
            <sz val="9"/>
            <color indexed="81"/>
            <rFont val="Tahoma"/>
            <family val="2"/>
          </rPr>
          <t xml:space="preserve">
Farmed mollusks are not fed</t>
        </r>
      </text>
    </comment>
    <comment ref="AL23" authorId="0" shapeId="0" xr:uid="{CDBB0649-917A-46F3-8570-E713061536D3}">
      <text>
        <r>
          <rPr>
            <b/>
            <sz val="9"/>
            <color indexed="81"/>
            <rFont val="Tahoma"/>
            <family val="2"/>
          </rPr>
          <t>Richard Waite:</t>
        </r>
        <r>
          <rPr>
            <sz val="9"/>
            <color indexed="81"/>
            <rFont val="Tahoma"/>
            <family val="2"/>
          </rPr>
          <t xml:space="preserve">
Copied from finfish above</t>
        </r>
      </text>
    </comment>
    <comment ref="K24" authorId="0" shapeId="0" xr:uid="{5C81A35E-EACF-4AEA-9BA7-3D98D5C5EC02}">
      <text>
        <r>
          <rPr>
            <b/>
            <sz val="9"/>
            <color indexed="81"/>
            <rFont val="Tahoma"/>
            <family val="2"/>
          </rPr>
          <t>Richard Waite:</t>
        </r>
        <r>
          <rPr>
            <sz val="9"/>
            <color indexed="81"/>
            <rFont val="Tahoma"/>
            <family val="2"/>
          </rPr>
          <t xml:space="preserve">
Reduced number in Poore Global sheet by 72% (similar to poultry adjustment)</t>
        </r>
      </text>
    </comment>
    <comment ref="R24" authorId="0" shapeId="0" xr:uid="{E51D85BA-09FE-47AA-9FFF-2C7FD97DF98C}">
      <text>
        <r>
          <rPr>
            <b/>
            <sz val="9"/>
            <color indexed="81"/>
            <rFont val="Tahoma"/>
            <family val="2"/>
          </rPr>
          <t>Richard Waite:</t>
        </r>
        <r>
          <rPr>
            <sz val="9"/>
            <color indexed="81"/>
            <rFont val="Tahoma"/>
            <family val="2"/>
          </rPr>
          <t xml:space="preserve">
Reduced number in Poore Global sheet by 72% (similar to poultry adjustment)</t>
        </r>
      </text>
    </comment>
    <comment ref="Y24" authorId="0" shapeId="0" xr:uid="{90E18A2C-13DC-4D4D-934F-F4E84BDC7605}">
      <text>
        <r>
          <rPr>
            <b/>
            <sz val="9"/>
            <color indexed="81"/>
            <rFont val="Tahoma"/>
            <family val="2"/>
          </rPr>
          <t>Richard Waite:</t>
        </r>
        <r>
          <rPr>
            <sz val="9"/>
            <color indexed="81"/>
            <rFont val="Tahoma"/>
            <family val="2"/>
          </rPr>
          <t xml:space="preserve">
Reduced number in Poore Global sheet by 72% (similar to poultry adjustment)</t>
        </r>
      </text>
    </comment>
    <comment ref="AJ24" authorId="0" shapeId="0" xr:uid="{1A163ADB-4EFB-418F-9B9B-3740A0E9D644}">
      <text>
        <r>
          <rPr>
            <b/>
            <sz val="9"/>
            <color indexed="81"/>
            <rFont val="Tahoma"/>
            <family val="2"/>
          </rPr>
          <t>Richard Waite:</t>
        </r>
        <r>
          <rPr>
            <sz val="9"/>
            <color indexed="81"/>
            <rFont val="Tahoma"/>
            <family val="2"/>
          </rPr>
          <t xml:space="preserve">
Used animal fats to poultry ratio in Metric 3: cropland use.</t>
        </r>
      </text>
    </comment>
    <comment ref="AN24" authorId="0" shapeId="0" xr:uid="{43024301-8EAF-4014-AF39-3C6368E48CFA}">
      <text>
        <r>
          <rPr>
            <b/>
            <sz val="9"/>
            <color indexed="81"/>
            <rFont val="Tahoma"/>
            <family val="2"/>
          </rPr>
          <t>Richard Waite:</t>
        </r>
        <r>
          <rPr>
            <sz val="9"/>
            <color indexed="81"/>
            <rFont val="Tahoma"/>
            <family val="2"/>
          </rPr>
          <t xml:space="preserve">
Fats, animals, raw</t>
        </r>
      </text>
    </comment>
    <comment ref="AJ28" authorId="1" shapeId="0" xr:uid="{754FF129-1A12-4E62-AEEC-65FF8D421004}">
      <text>
        <r>
          <rPr>
            <b/>
            <sz val="9"/>
            <color indexed="81"/>
            <rFont val="Tahoma"/>
            <family val="2"/>
          </rPr>
          <t>Gerard Pozzi:</t>
        </r>
        <r>
          <rPr>
            <sz val="9"/>
            <color indexed="81"/>
            <rFont val="Tahoma"/>
            <family val="2"/>
          </rPr>
          <t xml:space="preserve">
Average of common beans and lentils</t>
        </r>
      </text>
    </comment>
    <comment ref="AN28" authorId="1" shapeId="0" xr:uid="{9DE37B6A-A7F1-44D1-A3AD-70D38F357A2C}">
      <text>
        <r>
          <rPr>
            <b/>
            <sz val="9"/>
            <color indexed="81"/>
            <rFont val="Tahoma"/>
            <family val="2"/>
          </rPr>
          <t>Gerard Pozzi:</t>
        </r>
        <r>
          <rPr>
            <sz val="9"/>
            <color indexed="81"/>
            <rFont val="Tahoma"/>
            <family val="2"/>
          </rPr>
          <t xml:space="preserve">
Beans</t>
        </r>
      </text>
    </comment>
    <comment ref="AJ29" authorId="1" shapeId="0" xr:uid="{A5552BB7-ADC0-4D4A-8FFA-04637C5FBC66}">
      <text>
        <r>
          <rPr>
            <b/>
            <sz val="9"/>
            <color indexed="81"/>
            <rFont val="Tahoma"/>
            <family val="2"/>
          </rPr>
          <t>Gerard Pozzi:</t>
        </r>
        <r>
          <rPr>
            <sz val="9"/>
            <color indexed="81"/>
            <rFont val="Tahoma"/>
            <family val="2"/>
          </rPr>
          <t xml:space="preserve">
Includes chickpeas, cowpeas, and pigeon peas from Carbon Benefits Calculator</t>
        </r>
      </text>
    </comment>
    <comment ref="AA31" authorId="0" shapeId="0" xr:uid="{67E2165B-5BCB-46E8-AB10-B91ADBF14587}">
      <text>
        <r>
          <rPr>
            <b/>
            <sz val="9"/>
            <color indexed="81"/>
            <rFont val="Tahoma"/>
            <family val="2"/>
          </rPr>
          <t>Richard Waite:</t>
        </r>
        <r>
          <rPr>
            <sz val="9"/>
            <color indexed="81"/>
            <rFont val="Tahoma"/>
            <family val="2"/>
          </rPr>
          <t xml:space="preserve">
Tofu</t>
        </r>
      </text>
    </comment>
    <comment ref="AD31" authorId="1" shapeId="0" xr:uid="{A99338E9-C9B0-485B-8E17-049E6ACB7750}">
      <text>
        <r>
          <rPr>
            <b/>
            <sz val="9"/>
            <color indexed="81"/>
            <rFont val="Tahoma"/>
            <family val="2"/>
          </rPr>
          <t>Gerard Pozzi:</t>
        </r>
        <r>
          <rPr>
            <sz val="9"/>
            <color indexed="81"/>
            <rFont val="Tahoma"/>
            <family val="2"/>
          </rPr>
          <t xml:space="preserve">
Tofu</t>
        </r>
      </text>
    </comment>
    <comment ref="AJ34" authorId="0" shapeId="0" xr:uid="{D091D441-697F-4AC0-A26B-BDD21DF55D89}">
      <text>
        <r>
          <rPr>
            <b/>
            <sz val="9"/>
            <color indexed="81"/>
            <rFont val="Tahoma"/>
            <family val="2"/>
          </rPr>
          <t>Richard Waite:</t>
        </r>
        <r>
          <rPr>
            <sz val="9"/>
            <color indexed="81"/>
            <rFont val="Tahoma"/>
            <family val="2"/>
          </rPr>
          <t xml:space="preserve">
Corn/maize</t>
        </r>
      </text>
    </comment>
    <comment ref="AN35" authorId="1" shapeId="0" xr:uid="{5BD9B322-49A3-4E94-A959-1AB3A5C217B9}">
      <text>
        <r>
          <rPr>
            <b/>
            <sz val="9"/>
            <color indexed="81"/>
            <rFont val="Tahoma"/>
            <family val="2"/>
          </rPr>
          <t>Gerard Pozzi:</t>
        </r>
        <r>
          <rPr>
            <sz val="9"/>
            <color indexed="81"/>
            <rFont val="Tahoma"/>
            <family val="2"/>
          </rPr>
          <t xml:space="preserve">
Average of Wheat and Rye</t>
        </r>
      </text>
    </comment>
    <comment ref="F36" authorId="0" shapeId="0" xr:uid="{3398EF04-BC5C-40F6-AF51-E45E1AAAEFA9}">
      <text>
        <r>
          <rPr>
            <b/>
            <sz val="9"/>
            <color indexed="81"/>
            <rFont val="Tahoma"/>
            <family val="2"/>
          </rPr>
          <t>Richard Waite:</t>
        </r>
        <r>
          <rPr>
            <sz val="9"/>
            <color indexed="81"/>
            <rFont val="Tahoma"/>
            <family val="2"/>
          </rPr>
          <t xml:space="preserve">
Global</t>
        </r>
      </text>
    </comment>
    <comment ref="G36" authorId="0" shapeId="0" xr:uid="{9F6D16FE-1292-4C31-8CBE-7C23334DC253}">
      <text>
        <r>
          <rPr>
            <b/>
            <sz val="9"/>
            <color indexed="81"/>
            <rFont val="Tahoma"/>
            <family val="2"/>
          </rPr>
          <t>Richard Waite:</t>
        </r>
        <r>
          <rPr>
            <sz val="9"/>
            <color indexed="81"/>
            <rFont val="Tahoma"/>
            <family val="2"/>
          </rPr>
          <t xml:space="preserve">
Global</t>
        </r>
      </text>
    </comment>
    <comment ref="H36" authorId="0" shapeId="0" xr:uid="{96F730B3-FAFF-484E-B1B0-BCE76C8D1C2A}">
      <text>
        <r>
          <rPr>
            <b/>
            <sz val="9"/>
            <color indexed="81"/>
            <rFont val="Tahoma"/>
            <family val="2"/>
          </rPr>
          <t>Richard Waite:</t>
        </r>
        <r>
          <rPr>
            <sz val="9"/>
            <color indexed="81"/>
            <rFont val="Tahoma"/>
            <family val="2"/>
          </rPr>
          <t xml:space="preserve">
Global</t>
        </r>
      </text>
    </comment>
    <comment ref="I36" authorId="0" shapeId="0" xr:uid="{B889779C-DB6D-4B1F-A448-48404450C6D5}">
      <text>
        <r>
          <rPr>
            <b/>
            <sz val="9"/>
            <color indexed="81"/>
            <rFont val="Tahoma"/>
            <family val="2"/>
          </rPr>
          <t>Richard Waite:</t>
        </r>
        <r>
          <rPr>
            <sz val="9"/>
            <color indexed="81"/>
            <rFont val="Tahoma"/>
            <family val="2"/>
          </rPr>
          <t xml:space="preserve">
Global</t>
        </r>
      </text>
    </comment>
    <comment ref="J36" authorId="0" shapeId="0" xr:uid="{80E5CAE9-E2E6-4C73-A89D-2D5E628FD2D8}">
      <text>
        <r>
          <rPr>
            <b/>
            <sz val="9"/>
            <color indexed="81"/>
            <rFont val="Tahoma"/>
            <family val="2"/>
          </rPr>
          <t>Richard Waite:</t>
        </r>
        <r>
          <rPr>
            <sz val="9"/>
            <color indexed="81"/>
            <rFont val="Tahoma"/>
            <family val="2"/>
          </rPr>
          <t xml:space="preserve">
Global</t>
        </r>
      </text>
    </comment>
    <comment ref="K36" authorId="0" shapeId="0" xr:uid="{A7F056CB-03B5-4C14-99DB-A30B65FB0351}">
      <text>
        <r>
          <rPr>
            <b/>
            <sz val="9"/>
            <color indexed="81"/>
            <rFont val="Tahoma"/>
            <family val="2"/>
          </rPr>
          <t>Richard Waite:</t>
        </r>
        <r>
          <rPr>
            <sz val="9"/>
            <color indexed="81"/>
            <rFont val="Tahoma"/>
            <family val="2"/>
          </rPr>
          <t xml:space="preserve">
Global</t>
        </r>
      </text>
    </comment>
    <comment ref="L36" authorId="0" shapeId="0" xr:uid="{B226421E-F235-4EA3-BDC1-D54C7C257F7C}">
      <text>
        <r>
          <rPr>
            <b/>
            <sz val="9"/>
            <color indexed="81"/>
            <rFont val="Tahoma"/>
            <family val="2"/>
          </rPr>
          <t>Richard Waite:</t>
        </r>
        <r>
          <rPr>
            <sz val="9"/>
            <color indexed="81"/>
            <rFont val="Tahoma"/>
            <family val="2"/>
          </rPr>
          <t xml:space="preserve">
Global</t>
        </r>
      </text>
    </comment>
    <comment ref="AA36" authorId="0" shapeId="0" xr:uid="{43F16160-6C9F-478A-9348-59EBD90CCACB}">
      <text>
        <r>
          <rPr>
            <b/>
            <sz val="9"/>
            <color indexed="81"/>
            <rFont val="Tahoma"/>
            <family val="2"/>
          </rPr>
          <t>Richard Waite:</t>
        </r>
        <r>
          <rPr>
            <sz val="9"/>
            <color indexed="81"/>
            <rFont val="Tahoma"/>
            <family val="2"/>
          </rPr>
          <t xml:space="preserve">
Global</t>
        </r>
      </text>
    </comment>
    <comment ref="A37" authorId="0" shapeId="0" xr:uid="{CCE796A7-65F5-4A8B-84B4-3893322D959C}">
      <text>
        <r>
          <rPr>
            <b/>
            <sz val="9"/>
            <color indexed="81"/>
            <rFont val="Tahoma"/>
            <family val="2"/>
          </rPr>
          <t>Richard Waite:</t>
        </r>
        <r>
          <rPr>
            <sz val="9"/>
            <color indexed="81"/>
            <rFont val="Tahoma"/>
            <family val="2"/>
          </rPr>
          <t xml:space="preserve">
Tree nuts</t>
        </r>
      </text>
    </comment>
    <comment ref="AJ37" authorId="0" shapeId="0" xr:uid="{1BCA6E58-78B7-4621-9B6A-D97937ABC537}">
      <text>
        <r>
          <rPr>
            <b/>
            <sz val="9"/>
            <color indexed="81"/>
            <rFont val="Tahoma"/>
            <family val="2"/>
          </rPr>
          <t>Richard Waite:</t>
        </r>
        <r>
          <rPr>
            <sz val="9"/>
            <color indexed="81"/>
            <rFont val="Tahoma"/>
            <family val="2"/>
          </rPr>
          <t xml:space="preserve">
Used tree nuts/beans ratio in Metric 3 cropland use</t>
        </r>
      </text>
    </comment>
    <comment ref="AN37" authorId="1" shapeId="0" xr:uid="{3FDBCC02-B195-488D-970A-F0F589FFC575}">
      <text>
        <r>
          <rPr>
            <b/>
            <sz val="9"/>
            <color indexed="81"/>
            <rFont val="Tahoma"/>
            <family val="2"/>
          </rPr>
          <t>Gerard Pozzi:</t>
        </r>
        <r>
          <rPr>
            <sz val="9"/>
            <color indexed="81"/>
            <rFont val="Tahoma"/>
            <family val="2"/>
          </rPr>
          <t xml:space="preserve">
Nuts and products</t>
        </r>
      </text>
    </comment>
    <comment ref="L39" authorId="0" shapeId="0" xr:uid="{BB760E3A-BE14-4E18-8C16-6F9CAE44D02D}">
      <text>
        <r>
          <rPr>
            <b/>
            <sz val="9"/>
            <color indexed="81"/>
            <rFont val="Tahoma"/>
            <family val="2"/>
          </rPr>
          <t>Richard Waite:</t>
        </r>
        <r>
          <rPr>
            <sz val="9"/>
            <color indexed="81"/>
            <rFont val="Tahoma"/>
            <family val="2"/>
          </rPr>
          <t xml:space="preserve">
Global - ALL supply chain stages</t>
        </r>
      </text>
    </comment>
    <comment ref="Z39" authorId="0" shapeId="0" xr:uid="{2E7DD72C-45C1-41B0-BF69-D7889EEE1E71}">
      <text>
        <r>
          <rPr>
            <b/>
            <sz val="9"/>
            <color indexed="81"/>
            <rFont val="Tahoma"/>
            <family val="2"/>
          </rPr>
          <t>Richard Waite:</t>
        </r>
        <r>
          <rPr>
            <sz val="9"/>
            <color indexed="81"/>
            <rFont val="Tahoma"/>
            <family val="2"/>
          </rPr>
          <t xml:space="preserve">
Global - ALL supply chain stages</t>
        </r>
      </text>
    </comment>
    <comment ref="AA39" authorId="0" shapeId="0" xr:uid="{324E91E4-F09B-4FAC-AEA3-CB6849C1960D}">
      <text>
        <r>
          <rPr>
            <b/>
            <sz val="9"/>
            <color indexed="81"/>
            <rFont val="Tahoma"/>
            <family val="2"/>
          </rPr>
          <t>Richard Waite:</t>
        </r>
        <r>
          <rPr>
            <sz val="9"/>
            <color indexed="81"/>
            <rFont val="Tahoma"/>
            <family val="2"/>
          </rPr>
          <t xml:space="preserve">
Global</t>
        </r>
      </text>
    </comment>
    <comment ref="AC39" authorId="0" shapeId="0" xr:uid="{C4D529C3-E444-4E0E-A5A4-00344C00ACB7}">
      <text>
        <r>
          <rPr>
            <b/>
            <sz val="9"/>
            <color indexed="81"/>
            <rFont val="Tahoma"/>
            <family val="2"/>
          </rPr>
          <t>Richard Waite:</t>
        </r>
        <r>
          <rPr>
            <sz val="9"/>
            <color indexed="81"/>
            <rFont val="Tahoma"/>
            <family val="2"/>
          </rPr>
          <t xml:space="preserve">
Global</t>
        </r>
      </text>
    </comment>
    <comment ref="AG39" authorId="0" shapeId="0" xr:uid="{FE188690-3E1C-4786-839A-89AC4ACFE905}">
      <text>
        <r>
          <rPr>
            <b/>
            <sz val="9"/>
            <color indexed="81"/>
            <rFont val="Tahoma"/>
            <family val="2"/>
          </rPr>
          <t>Richard Waite:</t>
        </r>
        <r>
          <rPr>
            <sz val="9"/>
            <color indexed="81"/>
            <rFont val="Tahoma"/>
            <family val="2"/>
          </rPr>
          <t xml:space="preserve">
Global</t>
        </r>
      </text>
    </comment>
    <comment ref="AI39" authorId="0" shapeId="0" xr:uid="{448D136F-02A7-45C5-B03A-DF0CFDFDC274}">
      <text>
        <r>
          <rPr>
            <b/>
            <sz val="9"/>
            <color indexed="81"/>
            <rFont val="Tahoma"/>
            <family val="2"/>
          </rPr>
          <t>Richard Waite:</t>
        </r>
        <r>
          <rPr>
            <sz val="9"/>
            <color indexed="81"/>
            <rFont val="Tahoma"/>
            <family val="2"/>
          </rPr>
          <t xml:space="preserve">
Global</t>
        </r>
      </text>
    </comment>
    <comment ref="AJ39" authorId="0" shapeId="0" xr:uid="{789317DB-DB3C-486D-9822-FAD68D1E682E}">
      <text>
        <r>
          <rPr>
            <b/>
            <sz val="9"/>
            <color indexed="81"/>
            <rFont val="Tahoma"/>
            <family val="2"/>
          </rPr>
          <t>Richard Waite:</t>
        </r>
        <r>
          <rPr>
            <sz val="9"/>
            <color indexed="81"/>
            <rFont val="Tahoma"/>
            <family val="2"/>
          </rPr>
          <t xml:space="preserve">
Averaged oat and soy milk as almond milk was roughly in the middle in Metric 3 cropland use</t>
        </r>
      </text>
    </comment>
    <comment ref="AM39" authorId="0" shapeId="0" xr:uid="{DC8E1E76-D263-4EFF-8ACF-59ACCDB04EFC}">
      <text>
        <r>
          <rPr>
            <b/>
            <sz val="9"/>
            <color indexed="81"/>
            <rFont val="Tahoma"/>
            <family val="2"/>
          </rPr>
          <t>Richard Waite:</t>
        </r>
        <r>
          <rPr>
            <sz val="9"/>
            <color indexed="81"/>
            <rFont val="Tahoma"/>
            <family val="2"/>
          </rPr>
          <t xml:space="preserve">
USDA database 45215643
WALMART</t>
        </r>
      </text>
    </comment>
    <comment ref="AN39" authorId="0" shapeId="0" xr:uid="{430BB386-0F25-4BD8-BE92-D24102B03662}">
      <text>
        <r>
          <rPr>
            <b/>
            <sz val="9"/>
            <color indexed="81"/>
            <rFont val="Tahoma"/>
            <family val="2"/>
          </rPr>
          <t>Richard Waite:</t>
        </r>
        <r>
          <rPr>
            <sz val="9"/>
            <color indexed="81"/>
            <rFont val="Tahoma"/>
            <family val="2"/>
          </rPr>
          <t xml:space="preserve">
USDA database 45215643
WALMART</t>
        </r>
      </text>
    </comment>
    <comment ref="AO39" authorId="0" shapeId="0" xr:uid="{7F2570E8-057A-402A-8F33-C5E6BDFFF75A}">
      <text>
        <r>
          <rPr>
            <b/>
            <sz val="9"/>
            <color indexed="81"/>
            <rFont val="Tahoma"/>
            <family val="2"/>
          </rPr>
          <t>Richard Waite:</t>
        </r>
        <r>
          <rPr>
            <sz val="9"/>
            <color indexed="81"/>
            <rFont val="Tahoma"/>
            <family val="2"/>
          </rPr>
          <t xml:space="preserve">
USDA database 45215643
WALMART</t>
        </r>
      </text>
    </comment>
    <comment ref="Z40" authorId="0" shapeId="0" xr:uid="{44E5DB16-3446-4287-A12B-66B3EEFB255F}">
      <text>
        <r>
          <rPr>
            <b/>
            <sz val="9"/>
            <color indexed="81"/>
            <rFont val="Tahoma"/>
            <family val="2"/>
          </rPr>
          <t>Richard Waite:</t>
        </r>
        <r>
          <rPr>
            <sz val="9"/>
            <color indexed="81"/>
            <rFont val="Tahoma"/>
            <family val="2"/>
          </rPr>
          <t xml:space="preserve">
All supply chain stages</t>
        </r>
      </text>
    </comment>
    <comment ref="AJ40" authorId="0" shapeId="0" xr:uid="{AE5B7DE6-B504-4D1E-ACC3-FE5ECEEAC235}">
      <text>
        <r>
          <rPr>
            <b/>
            <sz val="9"/>
            <color indexed="81"/>
            <rFont val="Tahoma"/>
            <family val="2"/>
          </rPr>
          <t>Richard Waite:</t>
        </r>
        <r>
          <rPr>
            <sz val="9"/>
            <color indexed="81"/>
            <rFont val="Tahoma"/>
            <family val="2"/>
          </rPr>
          <t xml:space="preserve">
Used oat/oat milk ratio from Metric 3 cropland use</t>
        </r>
      </text>
    </comment>
    <comment ref="AM40" authorId="0" shapeId="0" xr:uid="{4B6A05D8-93B2-4B8B-9900-8C1D8A3118BD}">
      <text>
        <r>
          <rPr>
            <b/>
            <sz val="9"/>
            <color indexed="81"/>
            <rFont val="Tahoma"/>
            <family val="2"/>
          </rPr>
          <t>Richard Waite:</t>
        </r>
        <r>
          <rPr>
            <sz val="9"/>
            <color indexed="81"/>
            <rFont val="Tahoma"/>
            <family val="2"/>
          </rPr>
          <t xml:space="preserve">
USDA database 45238584</t>
        </r>
      </text>
    </comment>
    <comment ref="AN40" authorId="0" shapeId="0" xr:uid="{4D3163F0-C6B8-4DF1-AE5B-C95E0D60738B}">
      <text>
        <r>
          <rPr>
            <b/>
            <sz val="9"/>
            <color indexed="81"/>
            <rFont val="Tahoma"/>
            <family val="2"/>
          </rPr>
          <t>Richard Waite:</t>
        </r>
        <r>
          <rPr>
            <sz val="9"/>
            <color indexed="81"/>
            <rFont val="Tahoma"/>
            <family val="2"/>
          </rPr>
          <t xml:space="preserve">
USDA database 45238584</t>
        </r>
      </text>
    </comment>
    <comment ref="AO40" authorId="0" shapeId="0" xr:uid="{6ADE9D0D-B4F2-457D-9B4E-CF1242778A2A}">
      <text>
        <r>
          <rPr>
            <b/>
            <sz val="9"/>
            <color indexed="81"/>
            <rFont val="Tahoma"/>
            <family val="2"/>
          </rPr>
          <t>Richard Waite:</t>
        </r>
        <r>
          <rPr>
            <sz val="9"/>
            <color indexed="81"/>
            <rFont val="Tahoma"/>
            <family val="2"/>
          </rPr>
          <t xml:space="preserve">
USDA database 45238584</t>
        </r>
      </text>
    </comment>
    <comment ref="Z41" authorId="0" shapeId="0" xr:uid="{13C91E03-D16B-4A47-9493-D10C6FDEC8F6}">
      <text>
        <r>
          <rPr>
            <b/>
            <sz val="9"/>
            <color indexed="81"/>
            <rFont val="Tahoma"/>
            <family val="2"/>
          </rPr>
          <t>Richard Waite:</t>
        </r>
        <r>
          <rPr>
            <sz val="9"/>
            <color indexed="81"/>
            <rFont val="Tahoma"/>
            <family val="2"/>
          </rPr>
          <t xml:space="preserve">
All supply chain stages</t>
        </r>
      </text>
    </comment>
    <comment ref="AJ41" authorId="0" shapeId="0" xr:uid="{E1FA4E25-B93C-4325-A846-9277ADA90028}">
      <text>
        <r>
          <rPr>
            <b/>
            <sz val="9"/>
            <color indexed="81"/>
            <rFont val="Tahoma"/>
            <family val="2"/>
          </rPr>
          <t>Richard Waite:</t>
        </r>
        <r>
          <rPr>
            <sz val="9"/>
            <color indexed="81"/>
            <rFont val="Tahoma"/>
            <family val="2"/>
          </rPr>
          <t xml:space="preserve">
Used rice/rice milk ratio from Metric 3 cropland use</t>
        </r>
      </text>
    </comment>
    <comment ref="AM41" authorId="0" shapeId="0" xr:uid="{BA31E4E4-7A8A-47AE-B651-866A4210D11D}">
      <text>
        <r>
          <rPr>
            <b/>
            <sz val="9"/>
            <color indexed="81"/>
            <rFont val="Tahoma"/>
            <family val="2"/>
          </rPr>
          <t>Richard Waite:</t>
        </r>
        <r>
          <rPr>
            <sz val="9"/>
            <color indexed="81"/>
            <rFont val="Tahoma"/>
            <family val="2"/>
          </rPr>
          <t xml:space="preserve">
USDA database 14639</t>
        </r>
      </text>
    </comment>
    <comment ref="AN41" authorId="0" shapeId="0" xr:uid="{27BC3D08-0EB3-4C08-992C-468E2CAB235D}">
      <text>
        <r>
          <rPr>
            <b/>
            <sz val="9"/>
            <color indexed="81"/>
            <rFont val="Tahoma"/>
            <family val="2"/>
          </rPr>
          <t>Richard Waite:</t>
        </r>
        <r>
          <rPr>
            <sz val="9"/>
            <color indexed="81"/>
            <rFont val="Tahoma"/>
            <family val="2"/>
          </rPr>
          <t xml:space="preserve">
USDA database 14639</t>
        </r>
      </text>
    </comment>
    <comment ref="AO41" authorId="0" shapeId="0" xr:uid="{4B5A7B95-A4C4-4FBE-B9B9-554C3170B9D2}">
      <text>
        <r>
          <rPr>
            <b/>
            <sz val="9"/>
            <color indexed="81"/>
            <rFont val="Tahoma"/>
            <family val="2"/>
          </rPr>
          <t>Richard Waite:</t>
        </r>
        <r>
          <rPr>
            <sz val="9"/>
            <color indexed="81"/>
            <rFont val="Tahoma"/>
            <family val="2"/>
          </rPr>
          <t xml:space="preserve">
USDA database 14639</t>
        </r>
      </text>
    </comment>
    <comment ref="AJ42" authorId="0" shapeId="0" xr:uid="{7E2C0777-F4B9-46C0-8267-613225B8D058}">
      <text>
        <r>
          <rPr>
            <b/>
            <sz val="9"/>
            <color indexed="81"/>
            <rFont val="Tahoma"/>
            <family val="2"/>
          </rPr>
          <t>Richard Waite:</t>
        </r>
        <r>
          <rPr>
            <sz val="9"/>
            <color indexed="81"/>
            <rFont val="Tahoma"/>
            <family val="2"/>
          </rPr>
          <t xml:space="preserve">
Used soy/soy milk ratio from Metric 3 cropland use</t>
        </r>
      </text>
    </comment>
    <comment ref="AM42" authorId="0" shapeId="0" xr:uid="{FEDD58DA-1E4B-469C-A08F-C954D0C382B2}">
      <text>
        <r>
          <rPr>
            <b/>
            <sz val="9"/>
            <color indexed="81"/>
            <rFont val="Tahoma"/>
            <family val="2"/>
          </rPr>
          <t>Richard Waite:</t>
        </r>
        <r>
          <rPr>
            <sz val="9"/>
            <color indexed="81"/>
            <rFont val="Tahoma"/>
            <family val="2"/>
          </rPr>
          <t xml:space="preserve">
USDA database 45237653</t>
        </r>
      </text>
    </comment>
    <comment ref="AN42" authorId="0" shapeId="0" xr:uid="{EE48255B-40B8-493E-BDAB-E81F022CCB13}">
      <text>
        <r>
          <rPr>
            <b/>
            <sz val="9"/>
            <color indexed="81"/>
            <rFont val="Tahoma"/>
            <family val="2"/>
          </rPr>
          <t>Richard Waite:</t>
        </r>
        <r>
          <rPr>
            <sz val="9"/>
            <color indexed="81"/>
            <rFont val="Tahoma"/>
            <family val="2"/>
          </rPr>
          <t xml:space="preserve">
USDA database 45237653</t>
        </r>
      </text>
    </comment>
    <comment ref="AO42" authorId="0" shapeId="0" xr:uid="{FAED2A1E-B678-4195-8CA0-A92E401E6EA5}">
      <text>
        <r>
          <rPr>
            <b/>
            <sz val="9"/>
            <color indexed="81"/>
            <rFont val="Tahoma"/>
            <family val="2"/>
          </rPr>
          <t>Richard Waite:</t>
        </r>
        <r>
          <rPr>
            <sz val="9"/>
            <color indexed="81"/>
            <rFont val="Tahoma"/>
            <family val="2"/>
          </rPr>
          <t xml:space="preserve">
USDA database 45237653</t>
        </r>
      </text>
    </comment>
    <comment ref="AJ44" authorId="1" shapeId="0" xr:uid="{BC64DF71-D3C2-486D-A9AA-0D7CDC6281FA}">
      <text>
        <r>
          <rPr>
            <b/>
            <sz val="9"/>
            <color indexed="81"/>
            <rFont val="Tahoma"/>
            <family val="2"/>
          </rPr>
          <t>Gerard Pozzi:</t>
        </r>
        <r>
          <rPr>
            <sz val="9"/>
            <color indexed="81"/>
            <rFont val="Tahoma"/>
            <family val="2"/>
          </rPr>
          <t xml:space="preserve">
Used temperate fruit number</t>
        </r>
      </text>
    </comment>
    <comment ref="AJ46" authorId="1" shapeId="0" xr:uid="{AB9D0B4F-9CEC-4574-804E-CF7199F151FA}">
      <text>
        <r>
          <rPr>
            <b/>
            <sz val="9"/>
            <color indexed="81"/>
            <rFont val="Tahoma"/>
            <family val="2"/>
          </rPr>
          <t>Gerard Pozzi:</t>
        </r>
        <r>
          <rPr>
            <sz val="9"/>
            <color indexed="81"/>
            <rFont val="Tahoma"/>
            <family val="2"/>
          </rPr>
          <t xml:space="preserve">
Used temperate fruit number</t>
        </r>
      </text>
    </comment>
    <comment ref="AM46" authorId="0" shapeId="0" xr:uid="{ED0A2EDE-C8CD-4758-B316-53DE4ACE5DE7}">
      <text>
        <r>
          <rPr>
            <b/>
            <sz val="9"/>
            <color indexed="81"/>
            <rFont val="Tahoma"/>
            <family val="2"/>
          </rPr>
          <t>Richard Waite:</t>
        </r>
        <r>
          <rPr>
            <sz val="9"/>
            <color indexed="81"/>
            <rFont val="Tahoma"/>
            <family val="2"/>
          </rPr>
          <t xml:space="preserve">
Used weighted avg for fruits</t>
        </r>
      </text>
    </comment>
    <comment ref="AN46" authorId="0" shapeId="0" xr:uid="{ED70BD9C-FB42-43F1-A553-469B58366330}">
      <text>
        <r>
          <rPr>
            <b/>
            <sz val="9"/>
            <color indexed="81"/>
            <rFont val="Tahoma"/>
            <family val="2"/>
          </rPr>
          <t>Richard Waite:</t>
        </r>
        <r>
          <rPr>
            <sz val="9"/>
            <color indexed="81"/>
            <rFont val="Tahoma"/>
            <family val="2"/>
          </rPr>
          <t xml:space="preserve">
Weighted average for fruits</t>
        </r>
      </text>
    </comment>
    <comment ref="AO46" authorId="0" shapeId="0" xr:uid="{A100B402-7471-4830-B9D7-DBBEB881A309}">
      <text>
        <r>
          <rPr>
            <b/>
            <sz val="9"/>
            <color indexed="81"/>
            <rFont val="Tahoma"/>
            <family val="2"/>
          </rPr>
          <t>Richard Waite:</t>
        </r>
        <r>
          <rPr>
            <sz val="9"/>
            <color indexed="81"/>
            <rFont val="Tahoma"/>
            <family val="2"/>
          </rPr>
          <t xml:space="preserve">
Used weighted avg for fruits</t>
        </r>
      </text>
    </comment>
    <comment ref="AJ47" authorId="1" shapeId="0" xr:uid="{97C2EDA3-5681-4961-A232-E42B1D521EE5}">
      <text>
        <r>
          <rPr>
            <b/>
            <sz val="9"/>
            <color indexed="81"/>
            <rFont val="Tahoma"/>
            <family val="2"/>
          </rPr>
          <t>Gerard Pozzi:</t>
        </r>
        <r>
          <rPr>
            <sz val="9"/>
            <color indexed="81"/>
            <rFont val="Tahoma"/>
            <family val="2"/>
          </rPr>
          <t xml:space="preserve">
Used tropical fruit number</t>
        </r>
      </text>
    </comment>
    <comment ref="AN47" authorId="1" shapeId="0" xr:uid="{7439D895-407A-4E52-B7BC-7A011811C8E9}">
      <text>
        <r>
          <rPr>
            <b/>
            <sz val="9"/>
            <color indexed="81"/>
            <rFont val="Tahoma"/>
            <family val="2"/>
          </rPr>
          <t>Gerard Pozzi:</t>
        </r>
        <r>
          <rPr>
            <sz val="9"/>
            <color indexed="81"/>
            <rFont val="Tahoma"/>
            <family val="2"/>
          </rPr>
          <t xml:space="preserve">
Average of Citrus, Other, Grapefruit and products, Lemons, Limes and products, Oranges, Mandarins</t>
        </r>
      </text>
    </comment>
    <comment ref="AJ48" authorId="1" shapeId="0" xr:uid="{55336321-E468-479D-9A3B-AD66A9EADABA}">
      <text>
        <r>
          <rPr>
            <b/>
            <sz val="9"/>
            <color indexed="81"/>
            <rFont val="Tahoma"/>
            <family val="2"/>
          </rPr>
          <t>Gerard Pozzi:</t>
        </r>
        <r>
          <rPr>
            <sz val="9"/>
            <color indexed="81"/>
            <rFont val="Tahoma"/>
            <family val="2"/>
          </rPr>
          <t xml:space="preserve">
Vegetables (all) from Carbon Benefits Calculator</t>
        </r>
      </text>
    </comment>
    <comment ref="AM49" authorId="0" shapeId="0" xr:uid="{70F3AA86-0ADD-48B7-BC6B-BADA54B3B969}">
      <text>
        <r>
          <rPr>
            <b/>
            <sz val="9"/>
            <color indexed="81"/>
            <rFont val="Tahoma"/>
            <family val="2"/>
          </rPr>
          <t>Richard Waite:</t>
        </r>
        <r>
          <rPr>
            <sz val="9"/>
            <color indexed="81"/>
            <rFont val="Tahoma"/>
            <family val="2"/>
          </rPr>
          <t xml:space="preserve">
Used weighted average for veg</t>
        </r>
      </text>
    </comment>
    <comment ref="AN49" authorId="0" shapeId="0" xr:uid="{92F0C430-BEC9-495E-A9CB-C0CEC655E98D}">
      <text>
        <r>
          <rPr>
            <b/>
            <sz val="9"/>
            <color indexed="81"/>
            <rFont val="Tahoma"/>
            <family val="2"/>
          </rPr>
          <t>Richard Waite:</t>
        </r>
        <r>
          <rPr>
            <sz val="9"/>
            <color indexed="81"/>
            <rFont val="Tahoma"/>
            <family val="2"/>
          </rPr>
          <t xml:space="preserve">
Used weighted average for veg</t>
        </r>
      </text>
    </comment>
    <comment ref="AO49" authorId="0" shapeId="0" xr:uid="{CE758490-C860-48C2-B1D7-E36511CB42BD}">
      <text>
        <r>
          <rPr>
            <b/>
            <sz val="9"/>
            <color indexed="81"/>
            <rFont val="Tahoma"/>
            <family val="2"/>
          </rPr>
          <t>Richard Waite:</t>
        </r>
        <r>
          <rPr>
            <sz val="9"/>
            <color indexed="81"/>
            <rFont val="Tahoma"/>
            <family val="2"/>
          </rPr>
          <t xml:space="preserve">
Used weighted average for vegetables</t>
        </r>
      </text>
    </comment>
    <comment ref="AM51" authorId="0" shapeId="0" xr:uid="{229699C3-0AE1-4F2E-A304-389C8342C292}">
      <text>
        <r>
          <rPr>
            <b/>
            <sz val="9"/>
            <color indexed="81"/>
            <rFont val="Tahoma"/>
            <family val="2"/>
          </rPr>
          <t>Richard Waite:</t>
        </r>
        <r>
          <rPr>
            <sz val="9"/>
            <color indexed="81"/>
            <rFont val="Tahoma"/>
            <family val="2"/>
          </rPr>
          <t xml:space="preserve">
Used weighted average for veg</t>
        </r>
      </text>
    </comment>
    <comment ref="AN52" authorId="1" shapeId="0" xr:uid="{5FAC257A-E274-412F-81E0-75E290AD9677}">
      <text>
        <r>
          <rPr>
            <b/>
            <sz val="9"/>
            <color indexed="81"/>
            <rFont val="Tahoma"/>
            <family val="2"/>
          </rPr>
          <t>Gerard Pozzi:</t>
        </r>
        <r>
          <rPr>
            <sz val="9"/>
            <color indexed="81"/>
            <rFont val="Tahoma"/>
            <family val="2"/>
          </rPr>
          <t xml:space="preserve">
Onions</t>
        </r>
      </text>
    </comment>
    <comment ref="AJ55" authorId="1" shapeId="0" xr:uid="{EB4E1D43-0838-4455-8E29-286E48E17F2B}">
      <text>
        <r>
          <rPr>
            <b/>
            <sz val="9"/>
            <color indexed="81"/>
            <rFont val="Tahoma"/>
            <family val="2"/>
          </rPr>
          <t xml:space="preserve">Gerard Pozzi:
Gerard Pozzi:
</t>
        </r>
        <r>
          <rPr>
            <sz val="9"/>
            <color indexed="81"/>
            <rFont val="Tahoma"/>
            <family val="2"/>
          </rPr>
          <t>White potato tubers</t>
        </r>
      </text>
    </comment>
    <comment ref="AJ56" authorId="1" shapeId="0" xr:uid="{5F72B2EA-6206-40B7-856B-B664593D8D01}">
      <text>
        <r>
          <rPr>
            <b/>
            <sz val="9"/>
            <color indexed="81"/>
            <rFont val="Tahoma"/>
            <family val="2"/>
          </rPr>
          <t>Gerard Pozzi:</t>
        </r>
        <r>
          <rPr>
            <sz val="9"/>
            <color indexed="81"/>
            <rFont val="Tahoma"/>
            <family val="2"/>
          </rPr>
          <t xml:space="preserve">
Cassava tubers</t>
        </r>
      </text>
    </comment>
    <comment ref="U57" authorId="1" shapeId="0" xr:uid="{5F14F070-3C69-4BE2-BDAA-1EDA04728369}">
      <text>
        <r>
          <rPr>
            <b/>
            <sz val="9"/>
            <color indexed="81"/>
            <rFont val="Tahoma"/>
            <family val="2"/>
          </rPr>
          <t>Gerard Pozzi:</t>
        </r>
        <r>
          <rPr>
            <sz val="9"/>
            <color indexed="81"/>
            <rFont val="Tahoma"/>
            <family val="2"/>
          </rPr>
          <t xml:space="preserve">
This is just sugar beet</t>
        </r>
      </text>
    </comment>
    <comment ref="AN57" authorId="1" shapeId="0" xr:uid="{391296A1-6839-4A46-9954-7766CF98D72A}">
      <text>
        <r>
          <rPr>
            <b/>
            <sz val="9"/>
            <color indexed="81"/>
            <rFont val="Tahoma"/>
            <family val="2"/>
          </rPr>
          <t>Gerard Pozzi:</t>
        </r>
        <r>
          <rPr>
            <sz val="9"/>
            <color indexed="81"/>
            <rFont val="Tahoma"/>
            <family val="2"/>
          </rPr>
          <t xml:space="preserve">
Sugar (Raw Equivalent)</t>
        </r>
      </text>
    </comment>
    <comment ref="AO60" authorId="0" shapeId="0" xr:uid="{E2638E57-F184-4D0E-803B-5FF6F7D7EE0D}">
      <text>
        <r>
          <rPr>
            <b/>
            <sz val="9"/>
            <color indexed="81"/>
            <rFont val="Tahoma"/>
            <family val="2"/>
          </rPr>
          <t>Richard Waite:</t>
        </r>
        <r>
          <rPr>
            <sz val="9"/>
            <color indexed="81"/>
            <rFont val="Tahoma"/>
            <family val="2"/>
          </rPr>
          <t xml:space="preserve">
Global</t>
        </r>
      </text>
    </comment>
    <comment ref="AJ63" authorId="0" shapeId="0" xr:uid="{91E25A4C-76A7-4E03-AA7F-DB7CACD25C75}">
      <text>
        <r>
          <rPr>
            <b/>
            <sz val="9"/>
            <color indexed="81"/>
            <rFont val="Tahoma"/>
            <family val="2"/>
          </rPr>
          <t>Richard Waite:</t>
        </r>
        <r>
          <rPr>
            <sz val="9"/>
            <color indexed="81"/>
            <rFont val="Tahoma"/>
            <family val="2"/>
          </rPr>
          <t xml:space="preserve">
Used soy oil to olive oil ratio in Metric 3: cropland use</t>
        </r>
      </text>
    </comment>
    <comment ref="AJ66" authorId="0" shapeId="0" xr:uid="{213D7E58-4AC3-466B-95E8-F2079BD6FE25}">
      <text>
        <r>
          <rPr>
            <b/>
            <sz val="9"/>
            <color indexed="81"/>
            <rFont val="Tahoma"/>
            <family val="2"/>
          </rPr>
          <t>Richard Waite:</t>
        </r>
        <r>
          <rPr>
            <sz val="9"/>
            <color indexed="81"/>
            <rFont val="Tahoma"/>
            <family val="2"/>
          </rPr>
          <t xml:space="preserve">
Used beer to wine ratio in Metric 3: cropland use</t>
        </r>
      </text>
    </comment>
    <comment ref="AJ70" authorId="0" shapeId="0" xr:uid="{96C74696-6C32-4E5D-8A3D-4BBD91F102A3}">
      <text>
        <r>
          <rPr>
            <b/>
            <sz val="9"/>
            <color indexed="81"/>
            <rFont val="Tahoma"/>
            <family val="2"/>
          </rPr>
          <t>Richard Waite:</t>
        </r>
        <r>
          <rPr>
            <sz val="9"/>
            <color indexed="81"/>
            <rFont val="Tahoma"/>
            <family val="2"/>
          </rPr>
          <t xml:space="preserve">
Used stimulants/spices misc to coffee ratio in Metric 3: cropland use</t>
        </r>
      </text>
    </comment>
    <comment ref="AN70" authorId="1" shapeId="0" xr:uid="{0CE7376B-553F-44AA-AC3A-E16E6F62B2AD}">
      <text>
        <r>
          <rPr>
            <b/>
            <sz val="9"/>
            <color indexed="81"/>
            <rFont val="Tahoma"/>
            <family val="2"/>
          </rPr>
          <t>Gerard Pozzi:</t>
        </r>
        <r>
          <rPr>
            <sz val="9"/>
            <color indexed="81"/>
            <rFont val="Tahoma"/>
            <family val="2"/>
          </rPr>
          <t xml:space="preserve">
Spices, Other</t>
        </r>
      </text>
    </comment>
  </commentList>
</comments>
</file>

<file path=xl/sharedStrings.xml><?xml version="1.0" encoding="utf-8"?>
<sst xmlns="http://schemas.openxmlformats.org/spreadsheetml/2006/main" count="450" uniqueCount="199">
  <si>
    <t>Region</t>
  </si>
  <si>
    <t>% boneless</t>
  </si>
  <si>
    <t>Feed</t>
  </si>
  <si>
    <t>Farm</t>
  </si>
  <si>
    <t>Processing</t>
  </si>
  <si>
    <t>Transport</t>
  </si>
  <si>
    <t>Packaging</t>
  </si>
  <si>
    <t>Losses</t>
  </si>
  <si>
    <t>Total</t>
  </si>
  <si>
    <t>kcal/kg fresh product (FBS)</t>
  </si>
  <si>
    <t>Global</t>
  </si>
  <si>
    <t>Europe</t>
  </si>
  <si>
    <t>North America</t>
  </si>
  <si>
    <t>Source</t>
  </si>
  <si>
    <t>Poore and Nemecek (2018)</t>
  </si>
  <si>
    <t>Animal-based foods</t>
  </si>
  <si>
    <t>Ruminant meats</t>
  </si>
  <si>
    <t>Beef &amp; buffalo meat</t>
  </si>
  <si>
    <t>Lamb/mutton &amp; goat meat</t>
  </si>
  <si>
    <t>Other meats</t>
  </si>
  <si>
    <t>Pork (pig meat)</t>
  </si>
  <si>
    <t>Poultry</t>
  </si>
  <si>
    <t>Dairy</t>
  </si>
  <si>
    <t>Butter</t>
  </si>
  <si>
    <t>Cheese</t>
  </si>
  <si>
    <t>Cream</t>
  </si>
  <si>
    <t>Milk (cow's milk)</t>
  </si>
  <si>
    <t>Yogurt</t>
  </si>
  <si>
    <t>Eggs</t>
  </si>
  <si>
    <t>Fish and seafood</t>
  </si>
  <si>
    <t>N/A</t>
  </si>
  <si>
    <t>Animal fats</t>
  </si>
  <si>
    <t>Plant-based foods</t>
  </si>
  <si>
    <t>Legumes and pulses</t>
  </si>
  <si>
    <t>Beans and pulses (dried)</t>
  </si>
  <si>
    <t>Peas</t>
  </si>
  <si>
    <t>Peanuts/groundnuts</t>
  </si>
  <si>
    <t>Soybeans/Tofu</t>
  </si>
  <si>
    <t>Roots and Tubers</t>
  </si>
  <si>
    <t>Potatoes</t>
  </si>
  <si>
    <t>Cassava and Other Roots</t>
  </si>
  <si>
    <t>Grains/cereals (except rice)</t>
  </si>
  <si>
    <t xml:space="preserve">Corn (Maize) </t>
  </si>
  <si>
    <t>Oats (Oatmeal)</t>
  </si>
  <si>
    <t>Wheat/Rye (Bread, pasta, baked goods)</t>
  </si>
  <si>
    <t>Rice</t>
  </si>
  <si>
    <t>Tree nuts and seeds</t>
  </si>
  <si>
    <t>Plant-based meat/dairy substitutes</t>
  </si>
  <si>
    <t>Almond milk</t>
  </si>
  <si>
    <t>Oat milk</t>
  </si>
  <si>
    <t>Rice milk</t>
  </si>
  <si>
    <t>Soy milk</t>
  </si>
  <si>
    <t xml:space="preserve">Fruits  </t>
  </si>
  <si>
    <t>Apples</t>
  </si>
  <si>
    <t>Bananas</t>
  </si>
  <si>
    <t>Berries</t>
  </si>
  <si>
    <t xml:space="preserve">Citrus Fruit </t>
  </si>
  <si>
    <t>Vegetables</t>
  </si>
  <si>
    <t>Cabbages and other Brassicas (Broccoli)</t>
  </si>
  <si>
    <t>Tomatoes</t>
  </si>
  <si>
    <t>Root Vegetables</t>
  </si>
  <si>
    <t>Onions and Leeks</t>
  </si>
  <si>
    <t>Other vegetables</t>
  </si>
  <si>
    <t>Sugars and sweeteners</t>
  </si>
  <si>
    <t>Vegetable oils</t>
  </si>
  <si>
    <t>Soybeans (Oil)</t>
  </si>
  <si>
    <t>Palm (Oil)</t>
  </si>
  <si>
    <t>Sunflower (Oil)</t>
  </si>
  <si>
    <t>Rapeseed/canola (Oil)</t>
  </si>
  <si>
    <t>Olives (Oil)</t>
  </si>
  <si>
    <t>Alcohol</t>
  </si>
  <si>
    <t>Barley (Beer)</t>
  </si>
  <si>
    <t>Wine Grapes (Wine)</t>
  </si>
  <si>
    <t>Stimulants</t>
  </si>
  <si>
    <t>Cocoa</t>
  </si>
  <si>
    <t>Coffee</t>
  </si>
  <si>
    <t>Stimulants &amp; Spices Misc.</t>
  </si>
  <si>
    <t>Subtotals</t>
  </si>
  <si>
    <t>% of total</t>
  </si>
  <si>
    <t>Total ALL animal-based foods</t>
  </si>
  <si>
    <t>Total meat (excl. dairy, fish, eggs)</t>
  </si>
  <si>
    <t>Total ruminant (beef/lamb/goat) meat</t>
  </si>
  <si>
    <t>Total ALL plant-based foods</t>
  </si>
  <si>
    <t>Total supply chain</t>
  </si>
  <si>
    <t>Searchinger et al. (2018b)</t>
  </si>
  <si>
    <t>FAO (2019)</t>
  </si>
  <si>
    <t>Metrics by food category</t>
  </si>
  <si>
    <t>Pork</t>
  </si>
  <si>
    <t>Seafood</t>
  </si>
  <si>
    <t>Grains</t>
  </si>
  <si>
    <t>Legumes</t>
  </si>
  <si>
    <t>Fruits &amp; vegetables</t>
  </si>
  <si>
    <t>Roots/tubers</t>
  </si>
  <si>
    <t>Added sugars</t>
  </si>
  <si>
    <t>Food type</t>
  </si>
  <si>
    <t>Poultry (chicken, turkey)</t>
  </si>
  <si>
    <t>Metric</t>
  </si>
  <si>
    <t>Sub-metric</t>
  </si>
  <si>
    <t>Conversion factors</t>
  </si>
  <si>
    <t>FBS weight to retail weight</t>
  </si>
  <si>
    <t>Name of organization</t>
  </si>
  <si>
    <t>Location of organization</t>
  </si>
  <si>
    <t>Default region for emission factors</t>
  </si>
  <si>
    <t>Food purchase weight (kg or l)</t>
  </si>
  <si>
    <t>Metric 3: Food-related land use (ha)</t>
  </si>
  <si>
    <t>For Metric 5: Total calories (millions of kcal)</t>
  </si>
  <si>
    <t>Metric 5: normalization</t>
  </si>
  <si>
    <t>Metric per kg of food</t>
  </si>
  <si>
    <t>Metric per optional normalization factor</t>
  </si>
  <si>
    <t>Metric 1: Food purchase weight (kg or l) (boneless equivalent)</t>
  </si>
  <si>
    <t>About this calculator:</t>
  </si>
  <si>
    <t>1. Food purchases (kg, boneless equivalent)</t>
  </si>
  <si>
    <t>3. Food-related land use (hectares)</t>
  </si>
  <si>
    <t>Metric 1: Food purchases, 2015 (boneless equivalent)</t>
  </si>
  <si>
    <t xml:space="preserve">100% = </t>
  </si>
  <si>
    <t>kg</t>
  </si>
  <si>
    <t>Metric 2: Food-related GHG emissions from agricultural supply chains, 2015</t>
  </si>
  <si>
    <t>Metric 1: Food purchases over time (kg)</t>
  </si>
  <si>
    <t>Legend</t>
  </si>
  <si>
    <t>Ruminant meats (beef, lamb, goat)</t>
  </si>
  <si>
    <t>Other animal-based foods (dairy, poultry, pork, seafood, eggs)</t>
  </si>
  <si>
    <t>Metric 3: Food-related land use, 2015</t>
  </si>
  <si>
    <t>ha</t>
  </si>
  <si>
    <t>Metric 3: Food-related land use over time (hectares)</t>
  </si>
  <si>
    <t>Metric 4: Food-related carbon opportunity costs, 2015</t>
  </si>
  <si>
    <t>How to use this calculator:</t>
  </si>
  <si>
    <t>Fruits (misc.)</t>
  </si>
  <si>
    <t>Vegetables (misc.)</t>
  </si>
  <si>
    <t>Stimulants &amp; Spices (misc.)</t>
  </si>
  <si>
    <t>Metric 2</t>
  </si>
  <si>
    <t>Metric 4</t>
  </si>
  <si>
    <t>2030 (Target)</t>
  </si>
  <si>
    <t>Metric per 1,000 kcal</t>
  </si>
  <si>
    <t>Legumes/nuts/seeds</t>
  </si>
  <si>
    <t>Other animal-based foods</t>
  </si>
  <si>
    <t>Other plant-based foods</t>
  </si>
  <si>
    <t>Plant proteins (grains, legumes, nuts, seeds, plant-based meat/dairy substitutes)</t>
  </si>
  <si>
    <t>Legumes (misc.)</t>
  </si>
  <si>
    <t>City, Country</t>
  </si>
  <si>
    <t>Sample company</t>
  </si>
  <si>
    <t>ACTIVE Total land use</t>
  </si>
  <si>
    <t>1. Enter your organizational information in this tab. The region selected becomes the default region for emission factors.</t>
  </si>
  <si>
    <t>2. Enter your annual food purchase data in the "Inputs - Food purchases" tab.</t>
  </si>
  <si>
    <t>3. You may view the results for the following metrics in the "Outputs - Metrics 1-5" tab:</t>
  </si>
  <si>
    <t>4. You may view results in graphical format in the "Outputs - Graphs" tab.</t>
  </si>
  <si>
    <t>January 2015-December 2018</t>
  </si>
  <si>
    <t>Reporting period(s)</t>
  </si>
  <si>
    <t>ACTIVE Kcal/kg fresh product</t>
  </si>
  <si>
    <t>ACTIVE Total supply chain emissions</t>
  </si>
  <si>
    <t>ACTIVE Carbon opp'ty costs</t>
  </si>
  <si>
    <t>Metric 2: Food-related emissions from agricultural supply chains (kg CO2e)</t>
  </si>
  <si>
    <r>
      <t xml:space="preserve">(Optional) normalization factor (e.g., meals served, card swipes, transactions). LIST FACTOR HERE: </t>
    </r>
    <r>
      <rPr>
        <sz val="10"/>
        <color rgb="FFFF0000"/>
        <rFont val="Arial Narrow"/>
        <family val="2"/>
      </rPr>
      <t>Transactions</t>
    </r>
  </si>
  <si>
    <r>
      <t>Metric 2: Total food-related emissions from agricultural supply chains (tonnes CO</t>
    </r>
    <r>
      <rPr>
        <b/>
        <vertAlign val="subscript"/>
        <sz val="10"/>
        <rFont val="Arial Narrow"/>
        <family val="2"/>
      </rPr>
      <t>2</t>
    </r>
    <r>
      <rPr>
        <b/>
        <sz val="10"/>
        <rFont val="Arial Narrow"/>
        <family val="2"/>
      </rPr>
      <t>e)</t>
    </r>
  </si>
  <si>
    <r>
      <t>Metric 4: Food-related carbon opportunity costs (annualized) (tonnes CO</t>
    </r>
    <r>
      <rPr>
        <b/>
        <vertAlign val="subscript"/>
        <sz val="10"/>
        <rFont val="Arial Narrow"/>
        <family val="2"/>
      </rPr>
      <t>2</t>
    </r>
    <r>
      <rPr>
        <b/>
        <sz val="10"/>
        <rFont val="Arial Narrow"/>
        <family val="2"/>
      </rPr>
      <t>e)</t>
    </r>
  </si>
  <si>
    <r>
      <t>Metric 2: Total food-related emissions from agricultural supply chains (kg CO</t>
    </r>
    <r>
      <rPr>
        <b/>
        <vertAlign val="subscript"/>
        <sz val="10"/>
        <rFont val="Arial Narrow"/>
        <family val="2"/>
      </rPr>
      <t>2</t>
    </r>
    <r>
      <rPr>
        <b/>
        <sz val="10"/>
        <rFont val="Arial Narrow"/>
        <family val="2"/>
      </rPr>
      <t>e)</t>
    </r>
  </si>
  <si>
    <r>
      <t>Metric 3: Food-related land use (m</t>
    </r>
    <r>
      <rPr>
        <b/>
        <vertAlign val="superscript"/>
        <sz val="10"/>
        <rFont val="Arial Narrow"/>
        <family val="2"/>
      </rPr>
      <t>2</t>
    </r>
    <r>
      <rPr>
        <b/>
        <sz val="10"/>
        <rFont val="Arial Narrow"/>
        <family val="2"/>
      </rPr>
      <t>)</t>
    </r>
  </si>
  <si>
    <r>
      <t>Metric 4: Food-related carbon opportunity costs (annualized) (kg CO</t>
    </r>
    <r>
      <rPr>
        <b/>
        <vertAlign val="subscript"/>
        <sz val="10"/>
        <rFont val="Arial Narrow"/>
        <family val="2"/>
      </rPr>
      <t>2</t>
    </r>
    <r>
      <rPr>
        <b/>
        <sz val="10"/>
        <rFont val="Arial Narrow"/>
        <family val="2"/>
      </rPr>
      <t>e)</t>
    </r>
  </si>
  <si>
    <r>
      <t>Metric 2 + Metric 4 (topline metric):
Total annual food-related carbon costs (kg CO</t>
    </r>
    <r>
      <rPr>
        <b/>
        <vertAlign val="subscript"/>
        <sz val="10"/>
        <rFont val="Arial Narrow"/>
        <family val="2"/>
      </rPr>
      <t>2</t>
    </r>
    <r>
      <rPr>
        <b/>
        <sz val="10"/>
        <rFont val="Arial Narrow"/>
        <family val="2"/>
      </rPr>
      <t>e)</t>
    </r>
  </si>
  <si>
    <r>
      <t>Topline metric: Total food-related carbon costs over time (t CO</t>
    </r>
    <r>
      <rPr>
        <b/>
        <vertAlign val="subscript"/>
        <sz val="10"/>
        <color theme="1"/>
        <rFont val="Arial Narrow"/>
        <family val="2"/>
      </rPr>
      <t>2</t>
    </r>
    <r>
      <rPr>
        <b/>
        <sz val="10"/>
        <color theme="1"/>
        <rFont val="Arial Narrow"/>
        <family val="2"/>
      </rPr>
      <t>e)</t>
    </r>
  </si>
  <si>
    <r>
      <t>t CO</t>
    </r>
    <r>
      <rPr>
        <vertAlign val="subscript"/>
        <sz val="10"/>
        <color theme="1"/>
        <rFont val="Arial Narrow"/>
        <family val="2"/>
      </rPr>
      <t>2</t>
    </r>
    <r>
      <rPr>
        <sz val="10"/>
        <color theme="1"/>
        <rFont val="Arial Narrow"/>
        <family val="2"/>
      </rPr>
      <t>e</t>
    </r>
  </si>
  <si>
    <r>
      <t>Metric 2: Food-related GHG emissions from agricultural supply chains over time (t CO</t>
    </r>
    <r>
      <rPr>
        <b/>
        <vertAlign val="subscript"/>
        <sz val="10"/>
        <color theme="1"/>
        <rFont val="Arial Narrow"/>
        <family val="2"/>
      </rPr>
      <t>2</t>
    </r>
    <r>
      <rPr>
        <b/>
        <sz val="10"/>
        <color theme="1"/>
        <rFont val="Arial Narrow"/>
        <family val="2"/>
      </rPr>
      <t>e)</t>
    </r>
  </si>
  <si>
    <r>
      <t>Metric 4: Food-related carbon opportunity costs over time (t CO</t>
    </r>
    <r>
      <rPr>
        <b/>
        <vertAlign val="subscript"/>
        <sz val="10"/>
        <color theme="1"/>
        <rFont val="Arial Narrow"/>
        <family val="2"/>
      </rPr>
      <t>2</t>
    </r>
    <r>
      <rPr>
        <b/>
        <sz val="10"/>
        <color theme="1"/>
        <rFont val="Arial Narrow"/>
        <family val="2"/>
      </rPr>
      <t>e)</t>
    </r>
  </si>
  <si>
    <r>
      <t>Metric 2: Food-related emissions from agricultural supply chains (kg CO</t>
    </r>
    <r>
      <rPr>
        <b/>
        <vertAlign val="subscript"/>
        <sz val="10"/>
        <rFont val="Arial Narrow"/>
        <family val="2"/>
      </rPr>
      <t>2</t>
    </r>
    <r>
      <rPr>
        <b/>
        <sz val="10"/>
        <rFont val="Arial Narrow"/>
        <family val="2"/>
      </rPr>
      <t>e)</t>
    </r>
  </si>
  <si>
    <r>
      <t>Metric 4: Food-related carbon opportunity costs (kg CO</t>
    </r>
    <r>
      <rPr>
        <b/>
        <vertAlign val="subscript"/>
        <sz val="10"/>
        <rFont val="Arial Narrow"/>
        <family val="2"/>
      </rPr>
      <t>2</t>
    </r>
    <r>
      <rPr>
        <b/>
        <sz val="10"/>
        <rFont val="Arial Narrow"/>
        <family val="2"/>
      </rPr>
      <t>e)</t>
    </r>
  </si>
  <si>
    <r>
      <t>Cropland use (m</t>
    </r>
    <r>
      <rPr>
        <b/>
        <vertAlign val="superscript"/>
        <sz val="10"/>
        <rFont val="Arial Narrow"/>
        <family val="2"/>
      </rPr>
      <t>2</t>
    </r>
    <r>
      <rPr>
        <b/>
        <sz val="10"/>
        <rFont val="Arial Narrow"/>
        <family val="2"/>
      </rPr>
      <t>)/kg</t>
    </r>
  </si>
  <si>
    <r>
      <t>Pastureland use (m</t>
    </r>
    <r>
      <rPr>
        <b/>
        <vertAlign val="superscript"/>
        <sz val="10"/>
        <rFont val="Arial Narrow"/>
        <family val="2"/>
      </rPr>
      <t>2</t>
    </r>
    <r>
      <rPr>
        <b/>
        <sz val="10"/>
        <rFont val="Arial Narrow"/>
        <family val="2"/>
      </rPr>
      <t>)/kg</t>
    </r>
  </si>
  <si>
    <r>
      <t>Total land use (m</t>
    </r>
    <r>
      <rPr>
        <b/>
        <vertAlign val="superscript"/>
        <sz val="10"/>
        <rFont val="Arial Narrow"/>
        <family val="2"/>
      </rPr>
      <t>2</t>
    </r>
    <r>
      <rPr>
        <b/>
        <sz val="10"/>
        <rFont val="Arial Narrow"/>
        <family val="2"/>
      </rPr>
      <t>)/kg</t>
    </r>
  </si>
  <si>
    <r>
      <t>Carbon Opportunity Cost (kg CO</t>
    </r>
    <r>
      <rPr>
        <b/>
        <vertAlign val="subscript"/>
        <sz val="10"/>
        <rFont val="Arial Narrow"/>
        <family val="2"/>
      </rPr>
      <t>2</t>
    </r>
    <r>
      <rPr>
        <b/>
        <sz val="10"/>
        <rFont val="Arial Narrow"/>
        <family val="2"/>
      </rPr>
      <t>e)/kg fresh weight</t>
    </r>
  </si>
  <si>
    <r>
      <t>Carbon Opportunity Cost (kg CO</t>
    </r>
    <r>
      <rPr>
        <b/>
        <vertAlign val="subscript"/>
        <sz val="10"/>
        <rFont val="Arial Narrow"/>
        <family val="2"/>
      </rPr>
      <t>2</t>
    </r>
    <r>
      <rPr>
        <b/>
        <sz val="10"/>
        <rFont val="Arial Narrow"/>
        <family val="2"/>
      </rPr>
      <t>e)/kg retail weight</t>
    </r>
  </si>
  <si>
    <t>% Change since baseline</t>
  </si>
  <si>
    <r>
      <t>Metric 2 + Metric 4:
Total annual food-related carbon costs (tonnes CO</t>
    </r>
    <r>
      <rPr>
        <b/>
        <vertAlign val="subscript"/>
        <sz val="10"/>
        <rFont val="Arial Narrow"/>
        <family val="2"/>
      </rPr>
      <t>2</t>
    </r>
    <r>
      <rPr>
        <b/>
        <sz val="10"/>
        <rFont val="Arial Narrow"/>
        <family val="2"/>
      </rPr>
      <t>e)</t>
    </r>
  </si>
  <si>
    <t>Plant-based milk substitutes</t>
  </si>
  <si>
    <t>Metric 2 + Metric 4: Total food-related carbon costs, 2015</t>
  </si>
  <si>
    <t>Total ALL mandatory items</t>
  </si>
  <si>
    <t>Total plant-based mandatory items</t>
  </si>
  <si>
    <t>Plant-based milk subs.</t>
  </si>
  <si>
    <t>Mollusks</t>
  </si>
  <si>
    <t>Fish (finfish)</t>
  </si>
  <si>
    <t>Crustaceans (shrimp/prawns)</t>
  </si>
  <si>
    <t>Ice cream</t>
  </si>
  <si>
    <r>
      <t>Absolute target: Total food-related carbon costs (t CO</t>
    </r>
    <r>
      <rPr>
        <b/>
        <vertAlign val="subscript"/>
        <sz val="10"/>
        <color theme="1"/>
        <rFont val="Arial Narrow"/>
        <family val="2"/>
      </rPr>
      <t>2</t>
    </r>
    <r>
      <rPr>
        <b/>
        <sz val="10"/>
        <color theme="1"/>
        <rFont val="Arial Narrow"/>
        <family val="2"/>
      </rPr>
      <t>e) over time, with comparison to pathway toward 25% reduction target for 2030</t>
    </r>
  </si>
  <si>
    <t>% change since baseline</t>
  </si>
  <si>
    <t>% change to be on target</t>
  </si>
  <si>
    <r>
      <t>2. Food-related GHG emissions from agricultural supply chains (tonnes CO</t>
    </r>
    <r>
      <rPr>
        <vertAlign val="subscript"/>
        <sz val="10"/>
        <color theme="1"/>
        <rFont val="Arial Narrow"/>
        <family val="2"/>
      </rPr>
      <t>2</t>
    </r>
    <r>
      <rPr>
        <sz val="10"/>
        <color theme="1"/>
        <rFont val="Arial Narrow"/>
        <family val="2"/>
      </rPr>
      <t>e)</t>
    </r>
  </si>
  <si>
    <r>
      <t>4. Food-related carbon opportunity costs (tonnes CO</t>
    </r>
    <r>
      <rPr>
        <vertAlign val="subscript"/>
        <sz val="10"/>
        <color theme="1"/>
        <rFont val="Arial Narrow"/>
        <family val="2"/>
      </rPr>
      <t>2</t>
    </r>
    <r>
      <rPr>
        <sz val="10"/>
        <color theme="1"/>
        <rFont val="Arial Narrow"/>
        <family val="2"/>
      </rPr>
      <t>e)</t>
    </r>
  </si>
  <si>
    <t>Calculation date</t>
  </si>
  <si>
    <t>Today's date</t>
  </si>
  <si>
    <t>Cool Food Pledge Calculator - Version April 8, 2020</t>
  </si>
  <si>
    <t>Total calories, 2015</t>
  </si>
  <si>
    <t>Total calories over time (millions of kcal)</t>
  </si>
  <si>
    <t>million kcal</t>
  </si>
  <si>
    <r>
      <t>Relative target: Total food-related carbon costs (kg CO</t>
    </r>
    <r>
      <rPr>
        <b/>
        <vertAlign val="subscript"/>
        <sz val="10"/>
        <color theme="1"/>
        <rFont val="Arial Narrow"/>
        <family val="2"/>
      </rPr>
      <t>2</t>
    </r>
    <r>
      <rPr>
        <b/>
        <sz val="10"/>
        <color theme="1"/>
        <rFont val="Arial Narrow"/>
        <family val="2"/>
      </rPr>
      <t>e) per 1,000 kcal over time, with comparison to pathway toward 38% reduction target for 2030</t>
    </r>
  </si>
  <si>
    <t>Alcohol, stimulants, spices</t>
  </si>
  <si>
    <t xml:space="preserve">This calculator is intended to help Cool Food Pledge members measure and monitor over time the greenhouse gas (GHG) emissions and land use impacts of the food they purchase. </t>
  </si>
  <si>
    <t>The calculator facilitates entry of members’ annual food purchase data and automates the GHG analysis using emission factors from Poore and Nemecek (2018) and Searchinger et al. (2018).</t>
  </si>
  <si>
    <t>5. Normalized metrics (per kg, per 1,000 kcal, and per optional additional normalization factor provided by member)</t>
  </si>
  <si>
    <r>
      <rPr>
        <i/>
        <sz val="10"/>
        <color theme="1"/>
        <rFont val="Arial Narrow"/>
        <family val="2"/>
      </rPr>
      <t>Note:</t>
    </r>
    <r>
      <rPr>
        <sz val="10"/>
        <color theme="1"/>
        <rFont val="Arial Narrow"/>
        <family val="2"/>
      </rPr>
      <t xml:space="preserve"> You may change the years (default 2015-18) to other years in the headings and the calculator will still work, but the trend graphs may no longer display correctly. Emission factors are stored in the "Emission factors" tab and include global factors plus regional factors for Europe and North America (other regions to be added soon). See the technical note "Tracking Progress Toward the Cool Food Pledge" for additional details about the metrics, methods, data, and other considerations for pledge members (www.coolfoodpledge.org).</t>
    </r>
  </si>
  <si>
    <t>MANDATORY for Cool Food Pledge members</t>
  </si>
  <si>
    <t>OPTIONAL for Cool Food Pledge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</si>
</sst>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0"/>
      <name val="Arial"/>
      <family val="2"/>
    </font>
    <font>
      <b/>
      <sz val="12"/>
      <name val="Arial"/>
      <family val="2"/>
    </font>
    <font>
      <sz val="10"/>
      <name val="Arial"/>
      <family val="2"/>
    </font>
    <font>
      <b/>
      <sz val="9"/>
      <color indexed="81"/>
      <name val="Tahoma"/>
      <family val="2"/>
    </font>
    <font>
      <sz val="9"/>
      <color indexed="81"/>
      <name val="Tahoma"/>
      <family val="2"/>
    </font>
    <font>
      <sz val="12"/>
      <name val="Arial"/>
      <family val="2"/>
    </font>
    <font>
      <sz val="11"/>
      <color theme="1"/>
      <name val="Arial"/>
      <family val="2"/>
    </font>
    <font>
      <sz val="10"/>
      <color theme="1"/>
      <name val="Arial"/>
      <family val="2"/>
    </font>
    <font>
      <b/>
      <sz val="10"/>
      <color theme="1"/>
      <name val="Arial"/>
      <family val="2"/>
    </font>
    <font>
      <sz val="11"/>
      <name val="Calibri"/>
      <family val="2"/>
      <scheme val="minor"/>
    </font>
    <font>
      <b/>
      <sz val="10"/>
      <color theme="1"/>
      <name val="Arial Narrow"/>
      <family val="2"/>
    </font>
    <font>
      <sz val="10"/>
      <color theme="1"/>
      <name val="Arial Narrow"/>
      <family val="2"/>
    </font>
    <font>
      <b/>
      <i/>
      <sz val="10"/>
      <color theme="1"/>
      <name val="Arial Narrow"/>
      <family val="2"/>
    </font>
    <font>
      <sz val="11"/>
      <color theme="1"/>
      <name val="Arial Narrow"/>
      <family val="2"/>
    </font>
    <font>
      <b/>
      <sz val="10"/>
      <name val="Arial Narrow"/>
      <family val="2"/>
    </font>
    <font>
      <b/>
      <sz val="12"/>
      <name val="Arial Narrow"/>
      <family val="2"/>
    </font>
    <font>
      <sz val="10"/>
      <name val="Arial Narrow"/>
      <family val="2"/>
    </font>
    <font>
      <sz val="10"/>
      <color rgb="FFFF0000"/>
      <name val="Arial Narrow"/>
      <family val="2"/>
    </font>
    <font>
      <b/>
      <sz val="18"/>
      <name val="Arial Narrow"/>
      <family val="2"/>
    </font>
    <font>
      <b/>
      <vertAlign val="subscript"/>
      <sz val="10"/>
      <name val="Arial Narrow"/>
      <family val="2"/>
    </font>
    <font>
      <b/>
      <vertAlign val="superscript"/>
      <sz val="10"/>
      <name val="Arial Narrow"/>
      <family val="2"/>
    </font>
    <font>
      <sz val="12"/>
      <name val="Arial Narrow"/>
      <family val="2"/>
    </font>
    <font>
      <b/>
      <vertAlign val="subscript"/>
      <sz val="10"/>
      <color theme="1"/>
      <name val="Arial Narrow"/>
      <family val="2"/>
    </font>
    <font>
      <vertAlign val="subscript"/>
      <sz val="10"/>
      <color theme="1"/>
      <name val="Arial Narrow"/>
      <family val="2"/>
    </font>
    <font>
      <b/>
      <sz val="12"/>
      <color theme="1"/>
      <name val="Arial Narrow"/>
      <family val="2"/>
    </font>
    <font>
      <i/>
      <sz val="10"/>
      <color theme="1"/>
      <name val="Arial Narrow"/>
      <family val="2"/>
    </font>
    <font>
      <sz val="12"/>
      <color theme="1"/>
      <name val="Arial"/>
      <family val="2"/>
    </font>
    <font>
      <i/>
      <sz val="11"/>
      <color theme="1"/>
      <name val="Arial"/>
      <family val="2"/>
    </font>
    <font>
      <b/>
      <sz val="18"/>
      <color theme="1"/>
      <name val="Arial Narrow"/>
      <family val="2"/>
    </font>
  </fonts>
  <fills count="10">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FFC000"/>
        <bgColor indexed="64"/>
      </patternFill>
    </fill>
    <fill>
      <patternFill patternType="solid">
        <fgColor rgb="FF96BC33"/>
        <bgColor indexed="64"/>
      </patternFill>
    </fill>
    <fill>
      <patternFill patternType="solid">
        <fgColor rgb="FF0092C3"/>
        <bgColor indexed="64"/>
      </patternFill>
    </fill>
    <fill>
      <patternFill patternType="solid">
        <fgColor rgb="FFFDB813"/>
        <bgColor indexed="64"/>
      </patternFill>
    </fill>
  </fills>
  <borders count="36">
    <border>
      <left/>
      <right/>
      <top/>
      <bottom/>
      <diagonal/>
    </border>
    <border>
      <left style="medium">
        <color indexed="64"/>
      </left>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auto="1"/>
      </top>
      <bottom/>
      <diagonal/>
    </border>
    <border>
      <left/>
      <right style="medium">
        <color indexed="64"/>
      </right>
      <top/>
      <bottom style="thin">
        <color auto="1"/>
      </bottom>
      <diagonal/>
    </border>
    <border>
      <left style="thin">
        <color auto="1"/>
      </left>
      <right style="medium">
        <color indexed="64"/>
      </right>
      <top style="thin">
        <color auto="1"/>
      </top>
      <bottom/>
      <diagonal/>
    </border>
    <border>
      <left style="medium">
        <color indexed="64"/>
      </left>
      <right/>
      <top style="medium">
        <color indexed="64"/>
      </top>
      <bottom style="thin">
        <color auto="1"/>
      </bottom>
      <diagonal/>
    </border>
    <border>
      <left style="medium">
        <color indexed="64"/>
      </left>
      <right/>
      <top style="thin">
        <color auto="1"/>
      </top>
      <bottom style="medium">
        <color indexed="64"/>
      </bottom>
      <diagonal/>
    </border>
    <border>
      <left style="thin">
        <color auto="1"/>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medium">
        <color indexed="64"/>
      </bottom>
      <diagonal/>
    </border>
  </borders>
  <cellStyleXfs count="1">
    <xf numFmtId="0" fontId="0" fillId="0" borderId="0"/>
  </cellStyleXfs>
  <cellXfs count="285">
    <xf numFmtId="0" fontId="0" fillId="0" borderId="0" xfId="0"/>
    <xf numFmtId="0" fontId="0" fillId="4" borderId="0" xfId="0" applyFill="1" applyAlignment="1"/>
    <xf numFmtId="0" fontId="0" fillId="4" borderId="0" xfId="0" applyFill="1"/>
    <xf numFmtId="3" fontId="0" fillId="4" borderId="16" xfId="0" applyNumberFormat="1" applyFill="1" applyBorder="1"/>
    <xf numFmtId="0" fontId="0" fillId="0" borderId="0" xfId="0" applyFill="1"/>
    <xf numFmtId="0" fontId="3" fillId="4" borderId="0" xfId="0" applyFont="1" applyFill="1"/>
    <xf numFmtId="0" fontId="1" fillId="4" borderId="0" xfId="0" applyFont="1" applyFill="1"/>
    <xf numFmtId="0" fontId="1" fillId="0" borderId="0" xfId="0" applyFont="1" applyFill="1"/>
    <xf numFmtId="0" fontId="2" fillId="4" borderId="0" xfId="0" applyFont="1" applyFill="1"/>
    <xf numFmtId="10" fontId="0" fillId="4" borderId="0" xfId="0" applyNumberFormat="1" applyFill="1"/>
    <xf numFmtId="0" fontId="0" fillId="2" borderId="9" xfId="0" applyFill="1" applyBorder="1"/>
    <xf numFmtId="3" fontId="0" fillId="4" borderId="0" xfId="0" applyNumberFormat="1" applyFill="1"/>
    <xf numFmtId="3" fontId="0" fillId="0" borderId="0" xfId="0" applyNumberFormat="1" applyFill="1"/>
    <xf numFmtId="2" fontId="3" fillId="4" borderId="16" xfId="0" applyNumberFormat="1" applyFont="1" applyFill="1" applyBorder="1" applyAlignment="1">
      <alignment horizontal="right"/>
    </xf>
    <xf numFmtId="0" fontId="3" fillId="4" borderId="16" xfId="0" applyFont="1" applyFill="1" applyBorder="1" applyAlignment="1">
      <alignment horizontal="right"/>
    </xf>
    <xf numFmtId="3" fontId="3" fillId="4" borderId="16" xfId="0" applyNumberFormat="1" applyFont="1" applyFill="1" applyBorder="1" applyAlignment="1">
      <alignment horizontal="right"/>
    </xf>
    <xf numFmtId="2" fontId="0" fillId="4" borderId="16" xfId="0" applyNumberFormat="1" applyFill="1" applyBorder="1" applyAlignment="1">
      <alignment horizontal="right"/>
    </xf>
    <xf numFmtId="0" fontId="0" fillId="4" borderId="16" xfId="0" applyFill="1" applyBorder="1" applyAlignment="1">
      <alignment horizontal="right"/>
    </xf>
    <xf numFmtId="3" fontId="0" fillId="4" borderId="16" xfId="0" applyNumberFormat="1" applyFill="1" applyBorder="1" applyAlignment="1">
      <alignment horizontal="right"/>
    </xf>
    <xf numFmtId="10" fontId="6" fillId="4" borderId="0" xfId="0" applyNumberFormat="1" applyFont="1" applyFill="1"/>
    <xf numFmtId="0" fontId="0" fillId="2" borderId="23" xfId="0" applyFill="1" applyBorder="1"/>
    <xf numFmtId="0" fontId="0" fillId="2" borderId="24" xfId="0" applyFill="1" applyBorder="1"/>
    <xf numFmtId="0" fontId="3" fillId="4" borderId="14" xfId="0" applyFont="1" applyFill="1" applyBorder="1" applyAlignment="1">
      <alignment horizontal="right"/>
    </xf>
    <xf numFmtId="3" fontId="0" fillId="4" borderId="14" xfId="0" applyNumberFormat="1" applyFill="1" applyBorder="1"/>
    <xf numFmtId="0" fontId="7" fillId="4" borderId="0" xfId="0" applyFont="1" applyFill="1" applyAlignment="1"/>
    <xf numFmtId="0" fontId="7" fillId="4" borderId="0" xfId="0" applyFont="1" applyFill="1"/>
    <xf numFmtId="0" fontId="7" fillId="0" borderId="0" xfId="0" applyFont="1" applyFill="1"/>
    <xf numFmtId="3" fontId="8" fillId="4" borderId="0" xfId="0" applyNumberFormat="1" applyFont="1" applyFill="1"/>
    <xf numFmtId="9" fontId="8" fillId="4" borderId="0" xfId="0" applyNumberFormat="1" applyFont="1" applyFill="1"/>
    <xf numFmtId="0" fontId="3" fillId="4" borderId="0" xfId="0" applyFont="1" applyFill="1" applyBorder="1" applyAlignment="1">
      <alignment horizontal="right"/>
    </xf>
    <xf numFmtId="0" fontId="0" fillId="4" borderId="0" xfId="0" applyFill="1" applyBorder="1" applyAlignment="1">
      <alignment horizontal="right"/>
    </xf>
    <xf numFmtId="0" fontId="8" fillId="2" borderId="0" xfId="0" applyFont="1" applyFill="1" applyBorder="1"/>
    <xf numFmtId="0" fontId="9" fillId="0" borderId="0" xfId="0" applyFont="1"/>
    <xf numFmtId="0" fontId="8" fillId="0" borderId="0" xfId="0" applyFont="1"/>
    <xf numFmtId="0" fontId="8" fillId="0" borderId="0" xfId="0" applyFont="1" applyBorder="1"/>
    <xf numFmtId="0" fontId="0" fillId="2" borderId="15" xfId="0" applyFill="1" applyBorder="1"/>
    <xf numFmtId="0" fontId="0" fillId="0" borderId="24" xfId="0" applyBorder="1"/>
    <xf numFmtId="0" fontId="0" fillId="2" borderId="31" xfId="0" applyFill="1" applyBorder="1"/>
    <xf numFmtId="0" fontId="8" fillId="2" borderId="0" xfId="0" applyFont="1" applyFill="1" applyBorder="1" applyAlignment="1">
      <alignment horizontal="left" wrapText="1" indent="2"/>
    </xf>
    <xf numFmtId="0" fontId="8" fillId="3" borderId="12" xfId="0" applyFont="1" applyFill="1" applyBorder="1"/>
    <xf numFmtId="0" fontId="0" fillId="2" borderId="24" xfId="0" applyFont="1" applyFill="1" applyBorder="1" applyAlignment="1">
      <alignment horizontal="left" wrapText="1" indent="2"/>
    </xf>
    <xf numFmtId="0" fontId="11" fillId="3" borderId="13" xfId="0" applyFont="1" applyFill="1" applyBorder="1"/>
    <xf numFmtId="0" fontId="11" fillId="3" borderId="16" xfId="0" applyFont="1" applyFill="1" applyBorder="1"/>
    <xf numFmtId="0" fontId="12" fillId="0" borderId="16" xfId="0" applyFont="1" applyBorder="1"/>
    <xf numFmtId="0" fontId="12" fillId="4" borderId="16" xfId="0" applyFont="1" applyFill="1" applyBorder="1"/>
    <xf numFmtId="0" fontId="13" fillId="3" borderId="16" xfId="0" applyFont="1" applyFill="1" applyBorder="1" applyAlignment="1">
      <alignment wrapText="1"/>
    </xf>
    <xf numFmtId="0" fontId="12" fillId="3" borderId="16" xfId="0" applyFont="1" applyFill="1" applyBorder="1" applyAlignment="1">
      <alignment wrapText="1"/>
    </xf>
    <xf numFmtId="0" fontId="12" fillId="3" borderId="16" xfId="0" applyFont="1" applyFill="1" applyBorder="1" applyAlignment="1">
      <alignment horizontal="left" wrapText="1"/>
    </xf>
    <xf numFmtId="0" fontId="12" fillId="2" borderId="0" xfId="0" applyFont="1" applyFill="1" applyBorder="1" applyAlignment="1">
      <alignment horizontal="left" wrapText="1"/>
    </xf>
    <xf numFmtId="0" fontId="12" fillId="3" borderId="16" xfId="0" applyFont="1" applyFill="1" applyBorder="1"/>
    <xf numFmtId="0" fontId="12" fillId="3" borderId="16" xfId="0" applyFont="1" applyFill="1" applyBorder="1" applyAlignment="1">
      <alignment horizontal="left" wrapText="1" indent="2"/>
    </xf>
    <xf numFmtId="0" fontId="16" fillId="3" borderId="33" xfId="0" applyFont="1" applyFill="1" applyBorder="1" applyAlignment="1">
      <alignment wrapText="1"/>
    </xf>
    <xf numFmtId="1" fontId="15" fillId="3" borderId="6" xfId="0" applyNumberFormat="1" applyFont="1" applyFill="1" applyBorder="1" applyAlignment="1">
      <alignment horizontal="center" wrapText="1"/>
    </xf>
    <xf numFmtId="9" fontId="15" fillId="3" borderId="17" xfId="0" applyNumberFormat="1" applyFont="1" applyFill="1" applyBorder="1" applyAlignment="1">
      <alignment horizontal="center" wrapText="1"/>
    </xf>
    <xf numFmtId="0" fontId="16" fillId="3" borderId="34" xfId="0" applyFont="1" applyFill="1" applyBorder="1"/>
    <xf numFmtId="3" fontId="15" fillId="2" borderId="22" xfId="0" applyNumberFormat="1" applyFont="1" applyFill="1" applyBorder="1"/>
    <xf numFmtId="9" fontId="15" fillId="2" borderId="25" xfId="0" applyNumberFormat="1" applyFont="1" applyFill="1" applyBorder="1"/>
    <xf numFmtId="0" fontId="15" fillId="3" borderId="34" xfId="0" applyFont="1" applyFill="1" applyBorder="1"/>
    <xf numFmtId="3" fontId="15" fillId="2" borderId="18" xfId="0" applyNumberFormat="1" applyFont="1" applyFill="1" applyBorder="1"/>
    <xf numFmtId="9" fontId="15" fillId="2" borderId="26" xfId="0" applyNumberFormat="1" applyFont="1" applyFill="1" applyBorder="1"/>
    <xf numFmtId="0" fontId="17" fillId="3" borderId="34" xfId="0" applyFont="1" applyFill="1" applyBorder="1"/>
    <xf numFmtId="3" fontId="12" fillId="0" borderId="6" xfId="0" applyNumberFormat="1" applyFont="1" applyBorder="1"/>
    <xf numFmtId="9" fontId="12" fillId="4" borderId="17" xfId="0" applyNumberFormat="1" applyFont="1" applyFill="1" applyBorder="1"/>
    <xf numFmtId="9" fontId="12" fillId="0" borderId="17" xfId="0" applyNumberFormat="1" applyFont="1" applyBorder="1"/>
    <xf numFmtId="3" fontId="12" fillId="2" borderId="10" xfId="0" applyNumberFormat="1" applyFont="1" applyFill="1" applyBorder="1"/>
    <xf numFmtId="9" fontId="12" fillId="2" borderId="11" xfId="0" applyNumberFormat="1" applyFont="1" applyFill="1" applyBorder="1"/>
    <xf numFmtId="3" fontId="12" fillId="4" borderId="6" xfId="0" applyNumberFormat="1" applyFont="1" applyFill="1" applyBorder="1"/>
    <xf numFmtId="3" fontId="15" fillId="2" borderId="10" xfId="0" applyNumberFormat="1" applyFont="1" applyFill="1" applyBorder="1"/>
    <xf numFmtId="9" fontId="12" fillId="2" borderId="30" xfId="0" applyNumberFormat="1" applyFont="1" applyFill="1" applyBorder="1"/>
    <xf numFmtId="3" fontId="17" fillId="4" borderId="6" xfId="0" applyNumberFormat="1" applyFont="1" applyFill="1" applyBorder="1"/>
    <xf numFmtId="9" fontId="17" fillId="2" borderId="30" xfId="0" applyNumberFormat="1" applyFont="1" applyFill="1" applyBorder="1"/>
    <xf numFmtId="3" fontId="17" fillId="0" borderId="6" xfId="0" applyNumberFormat="1" applyFont="1" applyFill="1" applyBorder="1"/>
    <xf numFmtId="9" fontId="17" fillId="4" borderId="17" xfId="0" applyNumberFormat="1" applyFont="1" applyFill="1" applyBorder="1"/>
    <xf numFmtId="9" fontId="12" fillId="2" borderId="27" xfId="0" applyNumberFormat="1" applyFont="1" applyFill="1" applyBorder="1"/>
    <xf numFmtId="9" fontId="15" fillId="2" borderId="15" xfId="0" applyNumberFormat="1" applyFont="1" applyFill="1" applyBorder="1"/>
    <xf numFmtId="3" fontId="15" fillId="4" borderId="6" xfId="0" applyNumberFormat="1" applyFont="1" applyFill="1" applyBorder="1"/>
    <xf numFmtId="9" fontId="15" fillId="2" borderId="30" xfId="0" applyNumberFormat="1" applyFont="1" applyFill="1" applyBorder="1"/>
    <xf numFmtId="2" fontId="17" fillId="3" borderId="34" xfId="0" applyNumberFormat="1" applyFont="1" applyFill="1" applyBorder="1"/>
    <xf numFmtId="3" fontId="17" fillId="0" borderId="6" xfId="0" applyNumberFormat="1" applyFont="1" applyBorder="1"/>
    <xf numFmtId="3" fontId="18" fillId="2" borderId="10" xfId="0" applyNumberFormat="1" applyFont="1" applyFill="1" applyBorder="1"/>
    <xf numFmtId="9" fontId="18" fillId="2" borderId="15" xfId="0" applyNumberFormat="1" applyFont="1" applyFill="1" applyBorder="1"/>
    <xf numFmtId="3" fontId="15" fillId="0" borderId="6" xfId="0" applyNumberFormat="1" applyFont="1" applyFill="1" applyBorder="1"/>
    <xf numFmtId="0" fontId="14" fillId="3" borderId="34" xfId="0" applyFont="1" applyFill="1" applyBorder="1"/>
    <xf numFmtId="3" fontId="12" fillId="3" borderId="6" xfId="0" applyNumberFormat="1" applyFont="1" applyFill="1" applyBorder="1"/>
    <xf numFmtId="3" fontId="15" fillId="3" borderId="6" xfId="0" applyNumberFormat="1" applyFont="1" applyFill="1" applyBorder="1"/>
    <xf numFmtId="0" fontId="16" fillId="2" borderId="34" xfId="0" applyFont="1" applyFill="1" applyBorder="1"/>
    <xf numFmtId="0" fontId="17" fillId="3" borderId="34" xfId="0" applyFont="1" applyFill="1" applyBorder="1" applyAlignment="1">
      <alignment wrapText="1"/>
    </xf>
    <xf numFmtId="3" fontId="12" fillId="4" borderId="19" xfId="0" applyNumberFormat="1" applyFont="1" applyFill="1" applyBorder="1"/>
    <xf numFmtId="0" fontId="17" fillId="2" borderId="35" xfId="0" applyFont="1" applyFill="1" applyBorder="1"/>
    <xf numFmtId="3" fontId="12" fillId="2" borderId="23" xfId="0" applyNumberFormat="1" applyFont="1" applyFill="1" applyBorder="1"/>
    <xf numFmtId="9" fontId="12" fillId="2" borderId="31" xfId="0" applyNumberFormat="1" applyFont="1" applyFill="1" applyBorder="1"/>
    <xf numFmtId="0" fontId="19" fillId="2" borderId="1" xfId="0" applyFont="1" applyFill="1" applyBorder="1" applyAlignment="1"/>
    <xf numFmtId="0" fontId="14" fillId="2" borderId="7" xfId="0" applyFont="1" applyFill="1" applyBorder="1" applyAlignment="1">
      <alignment horizontal="right"/>
    </xf>
    <xf numFmtId="3" fontId="14" fillId="2" borderId="7" xfId="0" applyNumberFormat="1" applyFont="1" applyFill="1" applyBorder="1" applyAlignment="1"/>
    <xf numFmtId="0" fontId="14" fillId="2" borderId="7" xfId="0" applyFont="1" applyFill="1" applyBorder="1" applyAlignment="1"/>
    <xf numFmtId="3" fontId="15" fillId="2" borderId="8" xfId="0" applyNumberFormat="1" applyFont="1" applyFill="1" applyBorder="1" applyAlignment="1">
      <alignment horizontal="center" wrapText="1"/>
    </xf>
    <xf numFmtId="1" fontId="15" fillId="3" borderId="16" xfId="0" applyNumberFormat="1" applyFont="1" applyFill="1" applyBorder="1" applyAlignment="1">
      <alignment horizontal="center" wrapText="1"/>
    </xf>
    <xf numFmtId="1" fontId="15" fillId="3" borderId="17" xfId="0" applyNumberFormat="1" applyFont="1" applyFill="1" applyBorder="1" applyAlignment="1">
      <alignment horizontal="center" wrapText="1"/>
    </xf>
    <xf numFmtId="0" fontId="14" fillId="2" borderId="0" xfId="0" applyFont="1" applyFill="1" applyBorder="1" applyAlignment="1">
      <alignment horizontal="right"/>
    </xf>
    <xf numFmtId="3" fontId="15" fillId="2" borderId="0" xfId="0" applyNumberFormat="1" applyFont="1" applyFill="1" applyBorder="1" applyAlignment="1">
      <alignment wrapText="1"/>
    </xf>
    <xf numFmtId="0" fontId="14" fillId="2" borderId="0" xfId="0" applyFont="1" applyFill="1" applyBorder="1"/>
    <xf numFmtId="1" fontId="15" fillId="2" borderId="15" xfId="0" applyNumberFormat="1" applyFont="1" applyFill="1" applyBorder="1" applyAlignment="1">
      <alignment horizontal="center" wrapText="1"/>
    </xf>
    <xf numFmtId="0" fontId="16" fillId="3" borderId="10" xfId="0" applyFont="1" applyFill="1" applyBorder="1"/>
    <xf numFmtId="4" fontId="14" fillId="3" borderId="6" xfId="0" applyNumberFormat="1" applyFont="1" applyFill="1" applyBorder="1"/>
    <xf numFmtId="4" fontId="14" fillId="3" borderId="16" xfId="0" applyNumberFormat="1" applyFont="1" applyFill="1" applyBorder="1"/>
    <xf numFmtId="4" fontId="14" fillId="3" borderId="17" xfId="0" applyNumberFormat="1" applyFont="1" applyFill="1" applyBorder="1"/>
    <xf numFmtId="4" fontId="14" fillId="2" borderId="0" xfId="0" applyNumberFormat="1" applyFont="1" applyFill="1" applyBorder="1"/>
    <xf numFmtId="4" fontId="14" fillId="2" borderId="15" xfId="0" applyNumberFormat="1" applyFont="1" applyFill="1" applyBorder="1"/>
    <xf numFmtId="0" fontId="15" fillId="3" borderId="10" xfId="0" applyFont="1" applyFill="1" applyBorder="1"/>
    <xf numFmtId="0" fontId="17" fillId="3" borderId="10" xfId="0" applyFont="1" applyFill="1" applyBorder="1"/>
    <xf numFmtId="4" fontId="12" fillId="3" borderId="6" xfId="0" applyNumberFormat="1" applyFont="1" applyFill="1" applyBorder="1"/>
    <xf numFmtId="4" fontId="12" fillId="3" borderId="16" xfId="0" applyNumberFormat="1" applyFont="1" applyFill="1" applyBorder="1"/>
    <xf numFmtId="4" fontId="12" fillId="3" borderId="17" xfId="0" applyNumberFormat="1" applyFont="1" applyFill="1" applyBorder="1"/>
    <xf numFmtId="2" fontId="12" fillId="2" borderId="0" xfId="0" applyNumberFormat="1" applyFont="1" applyFill="1" applyBorder="1" applyAlignment="1">
      <alignment horizontal="right"/>
    </xf>
    <xf numFmtId="4" fontId="12" fillId="2" borderId="0" xfId="0" applyNumberFormat="1" applyFont="1" applyFill="1" applyBorder="1"/>
    <xf numFmtId="0" fontId="12" fillId="2" borderId="0" xfId="0" applyFont="1" applyFill="1" applyBorder="1"/>
    <xf numFmtId="0" fontId="12" fillId="2" borderId="0" xfId="0" applyFont="1" applyFill="1" applyBorder="1" applyAlignment="1">
      <alignment horizontal="right"/>
    </xf>
    <xf numFmtId="0" fontId="17" fillId="2" borderId="0" xfId="0" applyFont="1" applyFill="1" applyBorder="1" applyAlignment="1">
      <alignment horizontal="right"/>
    </xf>
    <xf numFmtId="4" fontId="17" fillId="2" borderId="0" xfId="0" applyNumberFormat="1" applyFont="1" applyFill="1" applyBorder="1"/>
    <xf numFmtId="0" fontId="17" fillId="2" borderId="0" xfId="0" applyFont="1" applyFill="1" applyBorder="1"/>
    <xf numFmtId="2" fontId="17" fillId="3" borderId="10" xfId="0" applyNumberFormat="1" applyFont="1" applyFill="1" applyBorder="1"/>
    <xf numFmtId="0" fontId="15" fillId="2" borderId="0" xfId="0" applyFont="1" applyFill="1" applyBorder="1" applyAlignment="1">
      <alignment horizontal="right"/>
    </xf>
    <xf numFmtId="4" fontId="15" fillId="2" borderId="0" xfId="0" applyNumberFormat="1" applyFont="1" applyFill="1" applyBorder="1"/>
    <xf numFmtId="0" fontId="15" fillId="2" borderId="0" xfId="0" applyFont="1" applyFill="1" applyBorder="1"/>
    <xf numFmtId="2" fontId="17" fillId="2" borderId="0" xfId="0" applyNumberFormat="1" applyFont="1" applyFill="1" applyBorder="1" applyAlignment="1">
      <alignment horizontal="right"/>
    </xf>
    <xf numFmtId="0" fontId="14" fillId="3" borderId="10" xfId="0" applyFont="1" applyFill="1" applyBorder="1"/>
    <xf numFmtId="4" fontId="16" fillId="3" borderId="19" xfId="0" applyNumberFormat="1" applyFont="1" applyFill="1" applyBorder="1"/>
    <xf numFmtId="4" fontId="16" fillId="3" borderId="20" xfId="0" applyNumberFormat="1" applyFont="1" applyFill="1" applyBorder="1"/>
    <xf numFmtId="4" fontId="16" fillId="3" borderId="21" xfId="0" applyNumberFormat="1" applyFont="1" applyFill="1" applyBorder="1"/>
    <xf numFmtId="2" fontId="16" fillId="2" borderId="0" xfId="0" applyNumberFormat="1" applyFont="1" applyFill="1" applyBorder="1" applyAlignment="1">
      <alignment horizontal="right"/>
    </xf>
    <xf numFmtId="4" fontId="16" fillId="3" borderId="16" xfId="0" applyNumberFormat="1" applyFont="1" applyFill="1" applyBorder="1"/>
    <xf numFmtId="4" fontId="16" fillId="2" borderId="0" xfId="0" applyNumberFormat="1" applyFont="1" applyFill="1" applyBorder="1"/>
    <xf numFmtId="10" fontId="16" fillId="2" borderId="0" xfId="0" applyNumberFormat="1" applyFont="1" applyFill="1" applyBorder="1"/>
    <xf numFmtId="4" fontId="16" fillId="2" borderId="15" xfId="0" applyNumberFormat="1" applyFont="1" applyFill="1" applyBorder="1"/>
    <xf numFmtId="0" fontId="16" fillId="2" borderId="10" xfId="0" applyFont="1" applyFill="1" applyBorder="1"/>
    <xf numFmtId="3" fontId="15" fillId="2" borderId="0" xfId="0" applyNumberFormat="1" applyFont="1" applyFill="1" applyBorder="1"/>
    <xf numFmtId="2" fontId="15" fillId="2" borderId="0" xfId="0" applyNumberFormat="1" applyFont="1" applyFill="1" applyBorder="1" applyAlignment="1">
      <alignment horizontal="right"/>
    </xf>
    <xf numFmtId="10" fontId="15" fillId="2" borderId="0" xfId="0" applyNumberFormat="1" applyFont="1" applyFill="1" applyBorder="1"/>
    <xf numFmtId="3" fontId="15" fillId="2" borderId="15" xfId="0" applyNumberFormat="1" applyFont="1" applyFill="1" applyBorder="1"/>
    <xf numFmtId="4" fontId="12" fillId="3" borderId="2" xfId="0" applyNumberFormat="1" applyFont="1" applyFill="1" applyBorder="1"/>
    <xf numFmtId="3" fontId="12" fillId="2" borderId="0" xfId="0" applyNumberFormat="1" applyFont="1" applyFill="1" applyBorder="1"/>
    <xf numFmtId="4" fontId="12" fillId="2" borderId="15" xfId="0" applyNumberFormat="1" applyFont="1" applyFill="1" applyBorder="1"/>
    <xf numFmtId="10" fontId="17" fillId="3" borderId="10" xfId="0" applyNumberFormat="1" applyFont="1" applyFill="1" applyBorder="1"/>
    <xf numFmtId="10" fontId="12" fillId="3" borderId="6" xfId="0" applyNumberFormat="1" applyFont="1" applyFill="1" applyBorder="1"/>
    <xf numFmtId="10" fontId="12" fillId="3" borderId="16" xfId="0" applyNumberFormat="1" applyFont="1" applyFill="1" applyBorder="1"/>
    <xf numFmtId="10" fontId="12" fillId="3" borderId="17" xfId="0" applyNumberFormat="1" applyFont="1" applyFill="1" applyBorder="1"/>
    <xf numFmtId="10" fontId="12" fillId="2" borderId="0" xfId="0" applyNumberFormat="1" applyFont="1" applyFill="1" applyBorder="1"/>
    <xf numFmtId="10" fontId="12" fillId="2" borderId="15" xfId="0" applyNumberFormat="1" applyFont="1" applyFill="1" applyBorder="1"/>
    <xf numFmtId="10" fontId="12" fillId="3" borderId="19" xfId="0" applyNumberFormat="1" applyFont="1" applyFill="1" applyBorder="1"/>
    <xf numFmtId="10" fontId="12" fillId="3" borderId="20" xfId="0" applyNumberFormat="1" applyFont="1" applyFill="1" applyBorder="1"/>
    <xf numFmtId="10" fontId="12" fillId="3" borderId="21" xfId="0" applyNumberFormat="1" applyFont="1" applyFill="1" applyBorder="1"/>
    <xf numFmtId="0" fontId="14" fillId="2" borderId="10" xfId="0" applyFont="1" applyFill="1" applyBorder="1"/>
    <xf numFmtId="3" fontId="14" fillId="2" borderId="0" xfId="0" applyNumberFormat="1" applyFont="1" applyFill="1" applyBorder="1"/>
    <xf numFmtId="3" fontId="14" fillId="2" borderId="15" xfId="0" applyNumberFormat="1" applyFont="1" applyFill="1" applyBorder="1"/>
    <xf numFmtId="3" fontId="15" fillId="2" borderId="0" xfId="0" applyNumberFormat="1" applyFont="1" applyFill="1" applyBorder="1" applyAlignment="1">
      <alignment horizontal="center"/>
    </xf>
    <xf numFmtId="4" fontId="17" fillId="2" borderId="9" xfId="0" applyNumberFormat="1" applyFont="1" applyFill="1" applyBorder="1"/>
    <xf numFmtId="4" fontId="17" fillId="3" borderId="6" xfId="0" applyNumberFormat="1" applyFont="1" applyFill="1" applyBorder="1"/>
    <xf numFmtId="4" fontId="17" fillId="3" borderId="16" xfId="0" applyNumberFormat="1" applyFont="1" applyFill="1" applyBorder="1"/>
    <xf numFmtId="4" fontId="17" fillId="3" borderId="17" xfId="0" applyNumberFormat="1" applyFont="1" applyFill="1" applyBorder="1"/>
    <xf numFmtId="4" fontId="17" fillId="2" borderId="15" xfId="0" applyNumberFormat="1" applyFont="1" applyFill="1" applyBorder="1"/>
    <xf numFmtId="0" fontId="17" fillId="3" borderId="22" xfId="0" applyFont="1" applyFill="1" applyBorder="1" applyAlignment="1">
      <alignment wrapText="1"/>
    </xf>
    <xf numFmtId="4" fontId="17" fillId="3" borderId="19" xfId="0" applyNumberFormat="1" applyFont="1" applyFill="1" applyBorder="1"/>
    <xf numFmtId="4" fontId="17" fillId="3" borderId="20" xfId="0" applyNumberFormat="1" applyFont="1" applyFill="1" applyBorder="1"/>
    <xf numFmtId="4" fontId="17" fillId="3" borderId="21" xfId="0" applyNumberFormat="1" applyFont="1" applyFill="1" applyBorder="1"/>
    <xf numFmtId="0" fontId="14" fillId="2" borderId="9" xfId="0" applyFont="1" applyFill="1" applyBorder="1"/>
    <xf numFmtId="0" fontId="16" fillId="3" borderId="9" xfId="0" applyFont="1" applyFill="1" applyBorder="1"/>
    <xf numFmtId="0" fontId="15" fillId="3" borderId="28" xfId="0" applyFont="1" applyFill="1" applyBorder="1"/>
    <xf numFmtId="1" fontId="15" fillId="3" borderId="2" xfId="0" applyNumberFormat="1" applyFont="1" applyFill="1" applyBorder="1" applyAlignment="1">
      <alignment horizontal="center"/>
    </xf>
    <xf numFmtId="1" fontId="15" fillId="3" borderId="3" xfId="0" applyNumberFormat="1" applyFont="1" applyFill="1" applyBorder="1" applyAlignment="1">
      <alignment horizontal="center"/>
    </xf>
    <xf numFmtId="1" fontId="15" fillId="3" borderId="4" xfId="0" applyNumberFormat="1" applyFont="1" applyFill="1" applyBorder="1" applyAlignment="1">
      <alignment horizontal="center"/>
    </xf>
    <xf numFmtId="0" fontId="15" fillId="2" borderId="0" xfId="0" applyFont="1" applyFill="1" applyBorder="1" applyAlignment="1">
      <alignment horizontal="center"/>
    </xf>
    <xf numFmtId="1" fontId="15" fillId="2" borderId="0" xfId="0" applyNumberFormat="1" applyFont="1" applyFill="1" applyBorder="1" applyAlignment="1">
      <alignment horizontal="center"/>
    </xf>
    <xf numFmtId="1" fontId="15" fillId="2" borderId="15" xfId="0" applyNumberFormat="1" applyFont="1" applyFill="1" applyBorder="1"/>
    <xf numFmtId="0" fontId="12" fillId="3" borderId="10" xfId="0" applyFont="1" applyFill="1" applyBorder="1"/>
    <xf numFmtId="4" fontId="16" fillId="3" borderId="6" xfId="0" applyNumberFormat="1" applyFont="1" applyFill="1" applyBorder="1"/>
    <xf numFmtId="4" fontId="16" fillId="3" borderId="17" xfId="0" applyNumberFormat="1" applyFont="1" applyFill="1" applyBorder="1"/>
    <xf numFmtId="0" fontId="16" fillId="2" borderId="0" xfId="0" applyFont="1" applyFill="1" applyBorder="1"/>
    <xf numFmtId="3" fontId="16" fillId="2" borderId="0" xfId="0" applyNumberFormat="1" applyFont="1" applyFill="1" applyBorder="1"/>
    <xf numFmtId="10" fontId="22" fillId="3" borderId="29" xfId="0" applyNumberFormat="1" applyFont="1" applyFill="1" applyBorder="1"/>
    <xf numFmtId="10" fontId="22" fillId="3" borderId="19" xfId="0" applyNumberFormat="1" applyFont="1" applyFill="1" applyBorder="1"/>
    <xf numFmtId="10" fontId="22" fillId="3" borderId="20" xfId="0" applyNumberFormat="1" applyFont="1" applyFill="1" applyBorder="1"/>
    <xf numFmtId="10" fontId="22" fillId="3" borderId="21" xfId="0" applyNumberFormat="1" applyFont="1" applyFill="1" applyBorder="1"/>
    <xf numFmtId="10" fontId="22" fillId="2" borderId="0" xfId="0" applyNumberFormat="1" applyFont="1" applyFill="1" applyBorder="1" applyAlignment="1">
      <alignment horizontal="right"/>
    </xf>
    <xf numFmtId="10" fontId="22" fillId="2" borderId="0" xfId="0" applyNumberFormat="1" applyFont="1" applyFill="1" applyBorder="1"/>
    <xf numFmtId="10" fontId="22" fillId="2" borderId="15" xfId="0" applyNumberFormat="1" applyFont="1" applyFill="1" applyBorder="1"/>
    <xf numFmtId="0" fontId="14" fillId="2" borderId="23" xfId="0" applyFont="1" applyFill="1" applyBorder="1"/>
    <xf numFmtId="3" fontId="14" fillId="2" borderId="24" xfId="0" applyNumberFormat="1" applyFont="1" applyFill="1" applyBorder="1"/>
    <xf numFmtId="0" fontId="17" fillId="2" borderId="24" xfId="0" applyFont="1" applyFill="1" applyBorder="1" applyAlignment="1">
      <alignment horizontal="right"/>
    </xf>
    <xf numFmtId="0" fontId="14" fillId="2" borderId="24" xfId="0" applyFont="1" applyFill="1" applyBorder="1"/>
    <xf numFmtId="3" fontId="14" fillId="2" borderId="31" xfId="0" applyNumberFormat="1" applyFont="1" applyFill="1" applyBorder="1"/>
    <xf numFmtId="0" fontId="11" fillId="0" borderId="0" xfId="0" applyFont="1"/>
    <xf numFmtId="0" fontId="12" fillId="0" borderId="0" xfId="0" applyFont="1"/>
    <xf numFmtId="0" fontId="12" fillId="5" borderId="0" xfId="0" applyFont="1" applyFill="1"/>
    <xf numFmtId="0" fontId="12" fillId="6" borderId="0" xfId="0" applyFont="1" applyFill="1"/>
    <xf numFmtId="4" fontId="12" fillId="0" borderId="0" xfId="0" applyNumberFormat="1" applyFont="1"/>
    <xf numFmtId="0" fontId="16" fillId="3" borderId="16" xfId="0" applyFont="1" applyFill="1" applyBorder="1" applyAlignment="1">
      <alignment horizontal="left" wrapText="1"/>
    </xf>
    <xf numFmtId="0" fontId="25" fillId="3" borderId="16" xfId="0" applyFont="1" applyFill="1" applyBorder="1" applyAlignment="1">
      <alignment horizontal="center" wrapText="1"/>
    </xf>
    <xf numFmtId="2" fontId="15" fillId="3" borderId="16" xfId="0" applyNumberFormat="1" applyFont="1" applyFill="1" applyBorder="1" applyAlignment="1">
      <alignment horizontal="center" wrapText="1"/>
    </xf>
    <xf numFmtId="3" fontId="15" fillId="3" borderId="16" xfId="0" applyNumberFormat="1" applyFont="1" applyFill="1" applyBorder="1" applyAlignment="1">
      <alignment horizontal="center" wrapText="1"/>
    </xf>
    <xf numFmtId="0" fontId="16" fillId="3" borderId="16" xfId="0" applyFont="1" applyFill="1" applyBorder="1" applyAlignment="1">
      <alignment wrapText="1"/>
    </xf>
    <xf numFmtId="2" fontId="17" fillId="3" borderId="16" xfId="0" applyNumberFormat="1" applyFont="1" applyFill="1" applyBorder="1" applyAlignment="1">
      <alignment horizontal="center" wrapText="1"/>
    </xf>
    <xf numFmtId="3" fontId="17" fillId="3" borderId="16" xfId="0" applyNumberFormat="1" applyFont="1" applyFill="1" applyBorder="1" applyAlignment="1">
      <alignment horizontal="center" wrapText="1"/>
    </xf>
    <xf numFmtId="0" fontId="17" fillId="3" borderId="16" xfId="0" applyFont="1" applyFill="1" applyBorder="1" applyAlignment="1">
      <alignment horizontal="center" wrapText="1"/>
    </xf>
    <xf numFmtId="0" fontId="16" fillId="3" borderId="16" xfId="0" applyFont="1" applyFill="1" applyBorder="1"/>
    <xf numFmtId="2" fontId="14" fillId="3" borderId="16" xfId="0" applyNumberFormat="1" applyFont="1" applyFill="1" applyBorder="1" applyAlignment="1">
      <alignment horizontal="right"/>
    </xf>
    <xf numFmtId="3" fontId="16" fillId="3" borderId="16" xfId="0" applyNumberFormat="1" applyFont="1" applyFill="1" applyBorder="1"/>
    <xf numFmtId="3" fontId="14" fillId="3" borderId="16" xfId="0" applyNumberFormat="1" applyFont="1" applyFill="1" applyBorder="1" applyAlignment="1">
      <alignment horizontal="right"/>
    </xf>
    <xf numFmtId="0" fontId="15" fillId="3" borderId="16" xfId="0" applyFont="1" applyFill="1" applyBorder="1"/>
    <xf numFmtId="2" fontId="12" fillId="3" borderId="16" xfId="0" applyNumberFormat="1" applyFont="1" applyFill="1" applyBorder="1" applyAlignment="1">
      <alignment horizontal="right"/>
    </xf>
    <xf numFmtId="2" fontId="15" fillId="3" borderId="16" xfId="0" applyNumberFormat="1" applyFont="1" applyFill="1" applyBorder="1" applyAlignment="1">
      <alignment horizontal="right"/>
    </xf>
    <xf numFmtId="3" fontId="15" fillId="3" borderId="16" xfId="0" applyNumberFormat="1" applyFont="1" applyFill="1" applyBorder="1"/>
    <xf numFmtId="3" fontId="15" fillId="3" borderId="16" xfId="0" applyNumberFormat="1" applyFont="1" applyFill="1" applyBorder="1" applyAlignment="1">
      <alignment horizontal="right"/>
    </xf>
    <xf numFmtId="2" fontId="17" fillId="3" borderId="16" xfId="0" applyNumberFormat="1" applyFont="1" applyFill="1" applyBorder="1"/>
    <xf numFmtId="3" fontId="12" fillId="3" borderId="16" xfId="0" applyNumberFormat="1" applyFont="1" applyFill="1" applyBorder="1" applyAlignment="1">
      <alignment horizontal="right"/>
    </xf>
    <xf numFmtId="2" fontId="17" fillId="3" borderId="16" xfId="0" applyNumberFormat="1" applyFont="1" applyFill="1" applyBorder="1" applyAlignment="1">
      <alignment horizontal="right"/>
    </xf>
    <xf numFmtId="3" fontId="17" fillId="3" borderId="16" xfId="0" applyNumberFormat="1" applyFont="1" applyFill="1" applyBorder="1" applyAlignment="1">
      <alignment horizontal="right"/>
    </xf>
    <xf numFmtId="4" fontId="15" fillId="3" borderId="16" xfId="0" applyNumberFormat="1" applyFont="1" applyFill="1" applyBorder="1"/>
    <xf numFmtId="2" fontId="16" fillId="3" borderId="16" xfId="0" applyNumberFormat="1" applyFont="1" applyFill="1" applyBorder="1"/>
    <xf numFmtId="2" fontId="11" fillId="3" borderId="16" xfId="0" applyNumberFormat="1" applyFont="1" applyFill="1" applyBorder="1" applyAlignment="1">
      <alignment horizontal="right"/>
    </xf>
    <xf numFmtId="3" fontId="11" fillId="3" borderId="16" xfId="0" applyNumberFormat="1" applyFont="1" applyFill="1" applyBorder="1" applyAlignment="1">
      <alignment horizontal="right"/>
    </xf>
    <xf numFmtId="0" fontId="15" fillId="3" borderId="16" xfId="0" applyFont="1" applyFill="1" applyBorder="1" applyAlignment="1">
      <alignment horizontal="center" wrapText="1"/>
    </xf>
    <xf numFmtId="0" fontId="12" fillId="7" borderId="0" xfId="0" applyFont="1" applyFill="1"/>
    <xf numFmtId="0" fontId="12" fillId="8" borderId="0" xfId="0" applyFont="1" applyFill="1"/>
    <xf numFmtId="0" fontId="12" fillId="0" borderId="0" xfId="0" applyFont="1" applyFill="1"/>
    <xf numFmtId="10" fontId="12" fillId="0" borderId="0" xfId="0" applyNumberFormat="1" applyFont="1"/>
    <xf numFmtId="9" fontId="12" fillId="0" borderId="0" xfId="0" applyNumberFormat="1" applyFont="1"/>
    <xf numFmtId="0" fontId="12" fillId="0" borderId="0" xfId="0" applyFont="1" applyAlignment="1">
      <alignment wrapText="1"/>
    </xf>
    <xf numFmtId="3" fontId="14" fillId="2" borderId="9" xfId="0" applyNumberFormat="1" applyFont="1" applyFill="1" applyBorder="1"/>
    <xf numFmtId="4" fontId="12" fillId="3" borderId="3" xfId="0" applyNumberFormat="1" applyFont="1" applyFill="1" applyBorder="1"/>
    <xf numFmtId="4" fontId="12" fillId="3" borderId="4" xfId="0" applyNumberFormat="1" applyFont="1" applyFill="1" applyBorder="1"/>
    <xf numFmtId="0" fontId="25" fillId="3" borderId="16" xfId="0" applyFont="1" applyFill="1" applyBorder="1"/>
    <xf numFmtId="0" fontId="17" fillId="3" borderId="16" xfId="0" applyFont="1" applyFill="1" applyBorder="1"/>
    <xf numFmtId="4" fontId="11" fillId="3" borderId="16" xfId="0" applyNumberFormat="1" applyFont="1" applyFill="1" applyBorder="1"/>
    <xf numFmtId="1" fontId="15" fillId="3" borderId="16" xfId="0" applyNumberFormat="1" applyFont="1" applyFill="1" applyBorder="1"/>
    <xf numFmtId="1" fontId="17" fillId="3" borderId="16" xfId="0" applyNumberFormat="1" applyFont="1" applyFill="1" applyBorder="1"/>
    <xf numFmtId="0" fontId="0" fillId="2" borderId="0" xfId="0" applyFill="1"/>
    <xf numFmtId="0" fontId="27" fillId="9" borderId="0" xfId="0" applyFont="1" applyFill="1"/>
    <xf numFmtId="0" fontId="27" fillId="0" borderId="0" xfId="0" applyFont="1"/>
    <xf numFmtId="0" fontId="29" fillId="2" borderId="32" xfId="0" applyFont="1" applyFill="1" applyBorder="1" applyAlignment="1"/>
    <xf numFmtId="0" fontId="29" fillId="2" borderId="0" xfId="0" applyFont="1" applyFill="1"/>
    <xf numFmtId="0" fontId="11" fillId="2" borderId="0" xfId="0" applyFont="1" applyFill="1"/>
    <xf numFmtId="0" fontId="8" fillId="2" borderId="0" xfId="0" applyFont="1" applyFill="1"/>
    <xf numFmtId="0" fontId="8" fillId="0" borderId="0" xfId="0" applyFont="1" applyFill="1"/>
    <xf numFmtId="0" fontId="11" fillId="0" borderId="0" xfId="0" applyFont="1" applyFill="1"/>
    <xf numFmtId="0" fontId="0" fillId="0" borderId="0" xfId="0" applyFill="1" applyBorder="1"/>
    <xf numFmtId="0" fontId="0" fillId="0" borderId="0" xfId="0" applyFont="1" applyFill="1" applyBorder="1" applyAlignment="1">
      <alignment horizontal="left" wrapText="1" indent="2"/>
    </xf>
    <xf numFmtId="0" fontId="0" fillId="0" borderId="0" xfId="0" applyBorder="1"/>
    <xf numFmtId="0" fontId="10" fillId="0" borderId="0" xfId="0" applyFont="1" applyFill="1" applyBorder="1" applyAlignment="1">
      <alignment horizontal="left" wrapText="1" indent="2"/>
    </xf>
    <xf numFmtId="9" fontId="12" fillId="2" borderId="26" xfId="0" applyNumberFormat="1" applyFont="1" applyFill="1" applyBorder="1"/>
    <xf numFmtId="0" fontId="7" fillId="0" borderId="0" xfId="0" applyFont="1" applyFill="1" applyAlignment="1"/>
    <xf numFmtId="4" fontId="7" fillId="0" borderId="0" xfId="0" applyNumberFormat="1" applyFont="1" applyFill="1"/>
    <xf numFmtId="0" fontId="28" fillId="0" borderId="0" xfId="0" applyFont="1" applyFill="1"/>
    <xf numFmtId="4" fontId="28" fillId="0" borderId="0" xfId="0" applyNumberFormat="1" applyFont="1" applyFill="1"/>
    <xf numFmtId="0" fontId="3" fillId="0" borderId="0" xfId="0" applyFont="1" applyFill="1"/>
    <xf numFmtId="3" fontId="3" fillId="0" borderId="0" xfId="0" applyNumberFormat="1" applyFont="1" applyFill="1"/>
    <xf numFmtId="0" fontId="2" fillId="0" borderId="0" xfId="0" applyFont="1" applyFill="1"/>
    <xf numFmtId="3" fontId="7" fillId="0" borderId="0" xfId="0" applyNumberFormat="1" applyFont="1" applyFill="1"/>
    <xf numFmtId="3" fontId="8" fillId="0" borderId="0" xfId="0" applyNumberFormat="1" applyFont="1" applyFill="1"/>
    <xf numFmtId="9" fontId="8" fillId="0" borderId="0" xfId="0" applyNumberFormat="1" applyFont="1" applyFill="1"/>
    <xf numFmtId="0" fontId="7" fillId="0" borderId="0" xfId="0" applyFont="1" applyFill="1" applyBorder="1"/>
    <xf numFmtId="3" fontId="8" fillId="0" borderId="0" xfId="0" applyNumberFormat="1" applyFont="1" applyFill="1" applyBorder="1"/>
    <xf numFmtId="9" fontId="8" fillId="0" borderId="0" xfId="0" applyNumberFormat="1" applyFont="1" applyFill="1" applyBorder="1"/>
    <xf numFmtId="3" fontId="7" fillId="0" borderId="0" xfId="0" applyNumberFormat="1" applyFont="1" applyFill="1" applyBorder="1"/>
    <xf numFmtId="14" fontId="12" fillId="4" borderId="16" xfId="0" applyNumberFormat="1" applyFont="1" applyFill="1" applyBorder="1"/>
    <xf numFmtId="14" fontId="16" fillId="2" borderId="9" xfId="0" applyNumberFormat="1" applyFont="1" applyFill="1" applyBorder="1" applyAlignment="1">
      <alignment wrapText="1"/>
    </xf>
    <xf numFmtId="14" fontId="11" fillId="2" borderId="0" xfId="0" applyNumberFormat="1" applyFont="1" applyFill="1"/>
    <xf numFmtId="0" fontId="27" fillId="9" borderId="0" xfId="0" applyFont="1" applyFill="1"/>
    <xf numFmtId="0" fontId="16" fillId="3" borderId="9" xfId="0" applyFont="1" applyFill="1" applyBorder="1" applyAlignment="1">
      <alignment horizontal="left"/>
    </xf>
    <xf numFmtId="0" fontId="16" fillId="3" borderId="0" xfId="0" applyFont="1" applyFill="1" applyBorder="1" applyAlignment="1">
      <alignment horizontal="left"/>
    </xf>
    <xf numFmtId="0" fontId="16" fillId="3" borderId="15" xfId="0" applyFont="1" applyFill="1" applyBorder="1" applyAlignment="1">
      <alignment horizontal="left"/>
    </xf>
    <xf numFmtId="0" fontId="15" fillId="3" borderId="2" xfId="0" applyNumberFormat="1" applyFont="1" applyFill="1" applyBorder="1" applyAlignment="1">
      <alignment horizontal="center"/>
    </xf>
    <xf numFmtId="0" fontId="15" fillId="3" borderId="4" xfId="0" applyNumberFormat="1" applyFont="1" applyFill="1" applyBorder="1" applyAlignment="1">
      <alignment horizontal="center"/>
    </xf>
    <xf numFmtId="0" fontId="16" fillId="3" borderId="18" xfId="0" applyFont="1" applyFill="1" applyBorder="1" applyAlignment="1">
      <alignment horizontal="left" wrapText="1"/>
    </xf>
    <xf numFmtId="0" fontId="16" fillId="3" borderId="5" xfId="0" applyFont="1" applyFill="1" applyBorder="1" applyAlignment="1">
      <alignment horizontal="left" wrapText="1"/>
    </xf>
    <xf numFmtId="0" fontId="16" fillId="3" borderId="26" xfId="0" applyFont="1" applyFill="1" applyBorder="1" applyAlignment="1">
      <alignment horizontal="left" wrapText="1"/>
    </xf>
    <xf numFmtId="3" fontId="15" fillId="2" borderId="9" xfId="0" applyNumberFormat="1" applyFont="1" applyFill="1" applyBorder="1" applyAlignment="1">
      <alignment horizontal="center"/>
    </xf>
    <xf numFmtId="3" fontId="15" fillId="2" borderId="0" xfId="0" applyNumberFormat="1" applyFont="1" applyFill="1" applyBorder="1" applyAlignment="1">
      <alignment horizontal="center"/>
    </xf>
    <xf numFmtId="3" fontId="15" fillId="3" borderId="2" xfId="0" applyNumberFormat="1" applyFont="1" applyFill="1" applyBorder="1" applyAlignment="1">
      <alignment horizontal="center" wrapText="1"/>
    </xf>
    <xf numFmtId="3" fontId="15" fillId="3" borderId="3" xfId="0" applyNumberFormat="1" applyFont="1" applyFill="1" applyBorder="1" applyAlignment="1">
      <alignment horizontal="center" wrapText="1"/>
    </xf>
    <xf numFmtId="3" fontId="15" fillId="3" borderId="4" xfId="0" applyNumberFormat="1" applyFont="1" applyFill="1" applyBorder="1" applyAlignment="1">
      <alignment horizontal="center" wrapText="1"/>
    </xf>
    <xf numFmtId="3" fontId="15" fillId="3" borderId="2" xfId="0" applyNumberFormat="1" applyFont="1" applyFill="1" applyBorder="1" applyAlignment="1">
      <alignment horizontal="center"/>
    </xf>
    <xf numFmtId="3" fontId="15" fillId="3" borderId="3" xfId="0" applyNumberFormat="1" applyFont="1" applyFill="1" applyBorder="1" applyAlignment="1">
      <alignment horizontal="center"/>
    </xf>
    <xf numFmtId="3" fontId="15" fillId="3" borderId="4" xfId="0" applyNumberFormat="1" applyFont="1" applyFill="1" applyBorder="1" applyAlignment="1">
      <alignment horizontal="center"/>
    </xf>
    <xf numFmtId="0" fontId="15" fillId="3" borderId="16" xfId="0" applyFont="1" applyFill="1" applyBorder="1" applyAlignment="1">
      <alignment horizontal="center" wrapText="1"/>
    </xf>
    <xf numFmtId="0" fontId="15" fillId="3" borderId="16"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96BC33"/>
      <color rgb="FFFDB913"/>
      <color rgb="FF0092C3"/>
      <color rgb="FFC416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C67E-4F70-B978-FD25C18687F7}"/>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C67E-4F70-B978-FD25C18687F7}"/>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C67E-4F70-B978-FD25C18687F7}"/>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C67E-4F70-B978-FD25C18687F7}"/>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C67E-4F70-B978-FD25C18687F7}"/>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C67E-4F70-B978-FD25C18687F7}"/>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C67E-4F70-B978-FD25C18687F7}"/>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C67E-4F70-B978-FD25C18687F7}"/>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C67E-4F70-B978-FD25C18687F7}"/>
              </c:ext>
            </c:extLst>
          </c:dPt>
          <c:dPt>
            <c:idx val="9"/>
            <c:bubble3D val="0"/>
            <c:spPr>
              <a:solidFill>
                <a:srgbClr val="96BC33"/>
              </a:solidFill>
              <a:ln w="19050">
                <a:solidFill>
                  <a:schemeClr val="lt1"/>
                </a:solidFill>
              </a:ln>
              <a:effectLst/>
            </c:spPr>
            <c:extLst>
              <c:ext xmlns:c16="http://schemas.microsoft.com/office/drawing/2014/chart" uri="{C3380CC4-5D6E-409C-BE32-E72D297353CC}">
                <c16:uniqueId val="{00000013-C67E-4F70-B978-FD25C18687F7}"/>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C67E-4F70-B978-FD25C18687F7}"/>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C67E-4F70-B978-FD25C18687F7}"/>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C67E-4F70-B978-FD25C18687F7}"/>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D35F-48CA-A48D-C099A9A8E584}"/>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D35F-48CA-A48D-C099A9A8E584}"/>
              </c:ext>
            </c:extLst>
          </c:dPt>
          <c:dLbls>
            <c:dLbl>
              <c:idx val="7"/>
              <c:layout>
                <c:manualLayout>
                  <c:x val="0.18709668396246207"/>
                  <c:y val="6.779520137739615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18799737066615"/>
                      <c:h val="0.13877117857911495"/>
                    </c:manualLayout>
                  </c15:layout>
                </c:ext>
                <c:ext xmlns:c16="http://schemas.microsoft.com/office/drawing/2014/chart" uri="{C3380CC4-5D6E-409C-BE32-E72D297353CC}">
                  <c16:uniqueId val="{0000000F-C67E-4F70-B978-FD25C18687F7}"/>
                </c:ext>
              </c:extLst>
            </c:dLbl>
            <c:dLbl>
              <c:idx val="10"/>
              <c:layout>
                <c:manualLayout>
                  <c:x val="-2.4626229003790155E-2"/>
                  <c:y val="1.04964117939545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C67E-4F70-B978-FD25C18687F7}"/>
                </c:ext>
              </c:extLst>
            </c:dLbl>
            <c:dLbl>
              <c:idx val="11"/>
              <c:layout>
                <c:manualLayout>
                  <c:x val="3.1854659375393349E-2"/>
                  <c:y val="-7.585771853918825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C67E-4F70-B978-FD25C18687F7}"/>
                </c:ext>
              </c:extLst>
            </c:dLbl>
            <c:dLbl>
              <c:idx val="12"/>
              <c:layout>
                <c:manualLayout>
                  <c:x val="1.8615683696731514E-2"/>
                  <c:y val="2.66751764417760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C67E-4F70-B978-FD25C18687F7}"/>
                </c:ext>
              </c:extLst>
            </c:dLbl>
            <c:dLbl>
              <c:idx val="13"/>
              <c:layout>
                <c:manualLayout>
                  <c:x val="3.7142137872197591E-2"/>
                  <c:y val="2.331094569823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D35F-48CA-A48D-C099A9A8E5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Alcohol, stimulants, spices</c:v>
                </c:pt>
              </c:strCache>
            </c:strRef>
          </c:cat>
          <c:val>
            <c:numRef>
              <c:f>'Outputs - Metrics 1-5'!$B$94:$B$108</c:f>
              <c:numCache>
                <c:formatCode>#,##0.00</c:formatCode>
                <c:ptCount val="15"/>
                <c:pt idx="0">
                  <c:v>9079</c:v>
                </c:pt>
                <c:pt idx="1">
                  <c:v>88509</c:v>
                </c:pt>
                <c:pt idx="2">
                  <c:v>7090</c:v>
                </c:pt>
                <c:pt idx="3">
                  <c:v>13742</c:v>
                </c:pt>
                <c:pt idx="4">
                  <c:v>4138</c:v>
                </c:pt>
                <c:pt idx="5">
                  <c:v>5174</c:v>
                </c:pt>
                <c:pt idx="6">
                  <c:v>433</c:v>
                </c:pt>
                <c:pt idx="7">
                  <c:v>38434</c:v>
                </c:pt>
                <c:pt idx="8">
                  <c:v>3962</c:v>
                </c:pt>
                <c:pt idx="9">
                  <c:v>0</c:v>
                </c:pt>
                <c:pt idx="10">
                  <c:v>72985</c:v>
                </c:pt>
                <c:pt idx="11">
                  <c:v>19721</c:v>
                </c:pt>
                <c:pt idx="12">
                  <c:v>24630</c:v>
                </c:pt>
                <c:pt idx="13">
                  <c:v>7853</c:v>
                </c:pt>
                <c:pt idx="14">
                  <c:v>36530</c:v>
                </c:pt>
              </c:numCache>
            </c:numRef>
          </c:val>
          <c:extLst>
            <c:ext xmlns:c16="http://schemas.microsoft.com/office/drawing/2014/chart" uri="{C3380CC4-5D6E-409C-BE32-E72D297353CC}">
              <c16:uniqueId val="{0000001A-C67E-4F70-B978-FD25C18687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FDE3-460E-A8EA-9D649F7F44FB}"/>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FDE3-460E-A8EA-9D649F7F44FB}"/>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FDE3-460E-A8EA-9D649F7F44FB}"/>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FDE3-460E-A8EA-9D649F7F44FB}"/>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FDE3-460E-A8EA-9D649F7F44FB}"/>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FDE3-460E-A8EA-9D649F7F44FB}"/>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FDE3-460E-A8EA-9D649F7F44FB}"/>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FDE3-460E-A8EA-9D649F7F44FB}"/>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FDE3-460E-A8EA-9D649F7F44FB}"/>
              </c:ext>
            </c:extLst>
          </c:dPt>
          <c:dPt>
            <c:idx val="9"/>
            <c:bubble3D val="0"/>
            <c:spPr>
              <a:solidFill>
                <a:srgbClr val="96BC33"/>
              </a:solidFill>
              <a:ln w="19050">
                <a:solidFill>
                  <a:schemeClr val="lt1"/>
                </a:solidFill>
              </a:ln>
              <a:effectLst/>
            </c:spPr>
            <c:extLst>
              <c:ext xmlns:c16="http://schemas.microsoft.com/office/drawing/2014/chart" uri="{C3380CC4-5D6E-409C-BE32-E72D297353CC}">
                <c16:uniqueId val="{00000013-FDE3-460E-A8EA-9D649F7F44FB}"/>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FDE3-460E-A8EA-9D649F7F44FB}"/>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FDE3-460E-A8EA-9D649F7F44FB}"/>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FDE3-460E-A8EA-9D649F7F44FB}"/>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FDE3-460E-A8EA-9D649F7F44FB}"/>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FDE3-460E-A8EA-9D649F7F44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Alcohol, stimulants, spices</c:v>
                </c:pt>
              </c:strCache>
            </c:strRef>
          </c:cat>
          <c:val>
            <c:numRef>
              <c:f>'Outputs - Metrics 1-5'!$V$94:$V$108</c:f>
              <c:numCache>
                <c:formatCode>#,##0.00</c:formatCode>
                <c:ptCount val="15"/>
                <c:pt idx="0">
                  <c:v>2214.2045406051116</c:v>
                </c:pt>
                <c:pt idx="1">
                  <c:v>793.18712834760197</c:v>
                </c:pt>
                <c:pt idx="2">
                  <c:v>219.28562977161931</c:v>
                </c:pt>
                <c:pt idx="3">
                  <c:v>262.52523537330728</c:v>
                </c:pt>
                <c:pt idx="4">
                  <c:v>79.946074940562397</c:v>
                </c:pt>
                <c:pt idx="5">
                  <c:v>74.109635648758385</c:v>
                </c:pt>
                <c:pt idx="6">
                  <c:v>11.09175955655205</c:v>
                </c:pt>
                <c:pt idx="7">
                  <c:v>141.00285311152714</c:v>
                </c:pt>
                <c:pt idx="8">
                  <c:v>45.839271590608831</c:v>
                </c:pt>
                <c:pt idx="9">
                  <c:v>0</c:v>
                </c:pt>
                <c:pt idx="10">
                  <c:v>98.487134862992718</c:v>
                </c:pt>
                <c:pt idx="11">
                  <c:v>21.401449627966787</c:v>
                </c:pt>
                <c:pt idx="12">
                  <c:v>45.193993191462297</c:v>
                </c:pt>
                <c:pt idx="13">
                  <c:v>105.3592320688528</c:v>
                </c:pt>
                <c:pt idx="14">
                  <c:v>343.80543849286835</c:v>
                </c:pt>
              </c:numCache>
            </c:numRef>
          </c:val>
          <c:extLst>
            <c:ext xmlns:c16="http://schemas.microsoft.com/office/drawing/2014/chart" uri="{C3380CC4-5D6E-409C-BE32-E72D297353CC}">
              <c16:uniqueId val="{0000001E-FDE3-460E-A8EA-9D649F7F44F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1-5'!$V$94:$Y$94</c:f>
              <c:numCache>
                <c:formatCode>#,##0.00</c:formatCode>
                <c:ptCount val="4"/>
                <c:pt idx="0">
                  <c:v>2214.2045406051116</c:v>
                </c:pt>
                <c:pt idx="1">
                  <c:v>2105.8294639694886</c:v>
                </c:pt>
                <c:pt idx="2">
                  <c:v>1984.3327412838139</c:v>
                </c:pt>
                <c:pt idx="3">
                  <c:v>1887.1353631352736</c:v>
                </c:pt>
              </c:numCache>
            </c:numRef>
          </c:val>
          <c:extLst>
            <c:ext xmlns:c16="http://schemas.microsoft.com/office/drawing/2014/chart" uri="{C3380CC4-5D6E-409C-BE32-E72D297353CC}">
              <c16:uniqueId val="{00000000-8E68-4BD0-94FE-A932DD67ED60}"/>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1-5'!$V$95:$Y$95</c:f>
              <c:numCache>
                <c:formatCode>#,##0.00</c:formatCode>
                <c:ptCount val="4"/>
                <c:pt idx="0">
                  <c:v>793.18712834760197</c:v>
                </c:pt>
                <c:pt idx="1">
                  <c:v>765.56127534349116</c:v>
                </c:pt>
                <c:pt idx="2">
                  <c:v>731.85065544829786</c:v>
                </c:pt>
                <c:pt idx="3">
                  <c:v>698.14003555310467</c:v>
                </c:pt>
              </c:numCache>
            </c:numRef>
          </c:val>
          <c:extLst>
            <c:ext xmlns:c16="http://schemas.microsoft.com/office/drawing/2014/chart" uri="{C3380CC4-5D6E-409C-BE32-E72D297353CC}">
              <c16:uniqueId val="{00000001-8E68-4BD0-94FE-A932DD67ED60}"/>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1-5'!$V$96:$Y$96</c:f>
              <c:numCache>
                <c:formatCode>#,##0.00</c:formatCode>
                <c:ptCount val="4"/>
                <c:pt idx="0">
                  <c:v>219.28562977161931</c:v>
                </c:pt>
                <c:pt idx="1">
                  <c:v>219.28562977161931</c:v>
                </c:pt>
                <c:pt idx="2">
                  <c:v>219.28562977161931</c:v>
                </c:pt>
                <c:pt idx="3">
                  <c:v>219.28562977161931</c:v>
                </c:pt>
              </c:numCache>
            </c:numRef>
          </c:val>
          <c:extLst>
            <c:ext xmlns:c16="http://schemas.microsoft.com/office/drawing/2014/chart" uri="{C3380CC4-5D6E-409C-BE32-E72D297353CC}">
              <c16:uniqueId val="{00000002-8E68-4BD0-94FE-A932DD67ED60}"/>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1-5'!$V$97:$Y$97</c:f>
              <c:numCache>
                <c:formatCode>#,##0.00</c:formatCode>
                <c:ptCount val="4"/>
                <c:pt idx="0">
                  <c:v>262.52523537330728</c:v>
                </c:pt>
                <c:pt idx="1">
                  <c:v>262.52523537330728</c:v>
                </c:pt>
                <c:pt idx="2">
                  <c:v>262.52523537330728</c:v>
                </c:pt>
                <c:pt idx="3">
                  <c:v>262.52523537330728</c:v>
                </c:pt>
              </c:numCache>
            </c:numRef>
          </c:val>
          <c:extLst>
            <c:ext xmlns:c16="http://schemas.microsoft.com/office/drawing/2014/chart" uri="{C3380CC4-5D6E-409C-BE32-E72D297353CC}">
              <c16:uniqueId val="{00000003-8E68-4BD0-94FE-A932DD67ED60}"/>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1-5'!$V$98:$Y$98</c:f>
              <c:numCache>
                <c:formatCode>#,##0.00</c:formatCode>
                <c:ptCount val="4"/>
                <c:pt idx="0">
                  <c:v>79.946074940562397</c:v>
                </c:pt>
                <c:pt idx="1">
                  <c:v>79.946074940562397</c:v>
                </c:pt>
                <c:pt idx="2">
                  <c:v>79.946074940562397</c:v>
                </c:pt>
                <c:pt idx="3">
                  <c:v>79.946074940562397</c:v>
                </c:pt>
              </c:numCache>
            </c:numRef>
          </c:val>
          <c:extLst>
            <c:ext xmlns:c16="http://schemas.microsoft.com/office/drawing/2014/chart" uri="{C3380CC4-5D6E-409C-BE32-E72D297353CC}">
              <c16:uniqueId val="{00000004-8E68-4BD0-94FE-A932DD67ED60}"/>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1-5'!$V$99:$Y$99</c:f>
              <c:numCache>
                <c:formatCode>#,##0.00</c:formatCode>
                <c:ptCount val="4"/>
                <c:pt idx="0">
                  <c:v>74.109635648758385</c:v>
                </c:pt>
                <c:pt idx="1">
                  <c:v>74.109635648758385</c:v>
                </c:pt>
                <c:pt idx="2">
                  <c:v>74.109635648758385</c:v>
                </c:pt>
                <c:pt idx="3">
                  <c:v>74.109635648758385</c:v>
                </c:pt>
              </c:numCache>
            </c:numRef>
          </c:val>
          <c:extLst>
            <c:ext xmlns:c16="http://schemas.microsoft.com/office/drawing/2014/chart" uri="{C3380CC4-5D6E-409C-BE32-E72D297353CC}">
              <c16:uniqueId val="{00000005-8E68-4BD0-94FE-A932DD67ED60}"/>
            </c:ext>
          </c:extLst>
        </c:ser>
        <c:ser>
          <c:idx val="6"/>
          <c:order val="6"/>
          <c:tx>
            <c:strRef>
              <c:f>'Outputs - Metrics 1-5'!$A$100</c:f>
              <c:strCache>
                <c:ptCount val="1"/>
                <c:pt idx="0">
                  <c:v>Other animal-based foods</c:v>
                </c:pt>
              </c:strCache>
            </c:strRef>
          </c:tx>
          <c:spPr>
            <a:solidFill>
              <a:srgbClr val="FDB91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1-5'!$V$100:$Y$100</c:f>
              <c:numCache>
                <c:formatCode>#,##0.00</c:formatCode>
                <c:ptCount val="4"/>
                <c:pt idx="0">
                  <c:v>11.09175955655205</c:v>
                </c:pt>
                <c:pt idx="1">
                  <c:v>11.09175955655205</c:v>
                </c:pt>
                <c:pt idx="2">
                  <c:v>11.09175955655205</c:v>
                </c:pt>
                <c:pt idx="3">
                  <c:v>11.09175955655205</c:v>
                </c:pt>
              </c:numCache>
            </c:numRef>
          </c:val>
          <c:extLst>
            <c:ext xmlns:c16="http://schemas.microsoft.com/office/drawing/2014/chart" uri="{C3380CC4-5D6E-409C-BE32-E72D297353CC}">
              <c16:uniqueId val="{00000006-8E68-4BD0-94FE-A932DD67ED60}"/>
            </c:ext>
          </c:extLst>
        </c:ser>
        <c:ser>
          <c:idx val="7"/>
          <c:order val="7"/>
          <c:tx>
            <c:strRef>
              <c:f>'Outputs - Metrics 1-5'!$A$101</c:f>
              <c:strCache>
                <c:ptCount val="1"/>
                <c:pt idx="0">
                  <c:v>Grains</c:v>
                </c:pt>
              </c:strCache>
            </c:strRef>
          </c:tx>
          <c:spPr>
            <a:solidFill>
              <a:srgbClr val="96BC3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1-5'!$V$101:$Y$101</c:f>
              <c:numCache>
                <c:formatCode>#,##0.00</c:formatCode>
                <c:ptCount val="4"/>
                <c:pt idx="0">
                  <c:v>141.00285311152714</c:v>
                </c:pt>
                <c:pt idx="1">
                  <c:v>141.00285311152714</c:v>
                </c:pt>
                <c:pt idx="2">
                  <c:v>141.00285311152714</c:v>
                </c:pt>
                <c:pt idx="3">
                  <c:v>141.00285311152714</c:v>
                </c:pt>
              </c:numCache>
            </c:numRef>
          </c:val>
          <c:extLst>
            <c:ext xmlns:c16="http://schemas.microsoft.com/office/drawing/2014/chart" uri="{C3380CC4-5D6E-409C-BE32-E72D297353CC}">
              <c16:uniqueId val="{00000007-8E68-4BD0-94FE-A932DD67ED60}"/>
            </c:ext>
          </c:extLst>
        </c:ser>
        <c:ser>
          <c:idx val="8"/>
          <c:order val="8"/>
          <c:tx>
            <c:strRef>
              <c:f>'Outputs - Metrics 1-5'!$A$102</c:f>
              <c:strCache>
                <c:ptCount val="1"/>
                <c:pt idx="0">
                  <c:v>Legumes/nuts/seeds</c:v>
                </c:pt>
              </c:strCache>
            </c:strRef>
          </c:tx>
          <c:spPr>
            <a:solidFill>
              <a:srgbClr val="96BC3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1-5'!$V$102:$Y$102</c:f>
              <c:numCache>
                <c:formatCode>#,##0.00</c:formatCode>
                <c:ptCount val="4"/>
                <c:pt idx="0">
                  <c:v>45.839271590608831</c:v>
                </c:pt>
                <c:pt idx="1">
                  <c:v>50.791057517751611</c:v>
                </c:pt>
                <c:pt idx="2">
                  <c:v>56.644232372530311</c:v>
                </c:pt>
                <c:pt idx="3">
                  <c:v>62.497407227309019</c:v>
                </c:pt>
              </c:numCache>
            </c:numRef>
          </c:val>
          <c:extLst>
            <c:ext xmlns:c16="http://schemas.microsoft.com/office/drawing/2014/chart" uri="{C3380CC4-5D6E-409C-BE32-E72D297353CC}">
              <c16:uniqueId val="{00000008-8E68-4BD0-94FE-A932DD67ED60}"/>
            </c:ext>
          </c:extLst>
        </c:ser>
        <c:ser>
          <c:idx val="9"/>
          <c:order val="9"/>
          <c:tx>
            <c:strRef>
              <c:f>'Outputs - Metrics 1-5'!$A$103</c:f>
              <c:strCache>
                <c:ptCount val="1"/>
                <c:pt idx="0">
                  <c:v>Plant-based milk subs.</c:v>
                </c:pt>
              </c:strCache>
            </c:strRef>
          </c:tx>
          <c:spPr>
            <a:solidFill>
              <a:srgbClr val="96BC3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1-5'!$V$103:$Y$103</c:f>
              <c:numCache>
                <c:formatCode>#,##0.00</c:formatCode>
                <c:ptCount val="4"/>
                <c:pt idx="0">
                  <c:v>0</c:v>
                </c:pt>
                <c:pt idx="1">
                  <c:v>0</c:v>
                </c:pt>
                <c:pt idx="2">
                  <c:v>0</c:v>
                </c:pt>
                <c:pt idx="3">
                  <c:v>0</c:v>
                </c:pt>
              </c:numCache>
            </c:numRef>
          </c:val>
          <c:extLst>
            <c:ext xmlns:c16="http://schemas.microsoft.com/office/drawing/2014/chart" uri="{C3380CC4-5D6E-409C-BE32-E72D297353CC}">
              <c16:uniqueId val="{00000009-8E68-4BD0-94FE-A932DD67ED60}"/>
            </c:ext>
          </c:extLst>
        </c:ser>
        <c:ser>
          <c:idx val="10"/>
          <c:order val="10"/>
          <c:tx>
            <c:strRef>
              <c:f>'Outputs - Metrics 1-5'!$A$104</c:f>
              <c:strCache>
                <c:ptCount val="1"/>
                <c:pt idx="0">
                  <c:v>Fruits &amp; vegetables</c:v>
                </c:pt>
              </c:strCache>
            </c:strRef>
          </c:tx>
          <c:spPr>
            <a:solidFill>
              <a:srgbClr val="0092C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1-5'!$V$104:$Y$104</c:f>
              <c:numCache>
                <c:formatCode>#,##0.00</c:formatCode>
                <c:ptCount val="4"/>
                <c:pt idx="0">
                  <c:v>98.487134862992718</c:v>
                </c:pt>
                <c:pt idx="1">
                  <c:v>104.27621967655202</c:v>
                </c:pt>
                <c:pt idx="2">
                  <c:v>110.32542010869341</c:v>
                </c:pt>
                <c:pt idx="3">
                  <c:v>116.37462054083478</c:v>
                </c:pt>
              </c:numCache>
            </c:numRef>
          </c:val>
          <c:extLst>
            <c:ext xmlns:c16="http://schemas.microsoft.com/office/drawing/2014/chart" uri="{C3380CC4-5D6E-409C-BE32-E72D297353CC}">
              <c16:uniqueId val="{0000000A-8E68-4BD0-94FE-A932DD67ED60}"/>
            </c:ext>
          </c:extLst>
        </c:ser>
        <c:ser>
          <c:idx val="11"/>
          <c:order val="11"/>
          <c:tx>
            <c:strRef>
              <c:f>'Outputs - Metrics 1-5'!$A$105</c:f>
              <c:strCache>
                <c:ptCount val="1"/>
                <c:pt idx="0">
                  <c:v>Roots/tubers</c:v>
                </c:pt>
              </c:strCache>
            </c:strRef>
          </c:tx>
          <c:spPr>
            <a:solidFill>
              <a:srgbClr val="0092C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1-5'!$V$105:$Y$105</c:f>
              <c:numCache>
                <c:formatCode>#,##0.00</c:formatCode>
                <c:ptCount val="4"/>
                <c:pt idx="0">
                  <c:v>21.401449627966787</c:v>
                </c:pt>
                <c:pt idx="1">
                  <c:v>21.401449627966787</c:v>
                </c:pt>
                <c:pt idx="2">
                  <c:v>21.401449627966787</c:v>
                </c:pt>
                <c:pt idx="3">
                  <c:v>21.401449627966787</c:v>
                </c:pt>
              </c:numCache>
            </c:numRef>
          </c:val>
          <c:extLst>
            <c:ext xmlns:c16="http://schemas.microsoft.com/office/drawing/2014/chart" uri="{C3380CC4-5D6E-409C-BE32-E72D297353CC}">
              <c16:uniqueId val="{0000000B-8E68-4BD0-94FE-A932DD67ED60}"/>
            </c:ext>
          </c:extLst>
        </c:ser>
        <c:ser>
          <c:idx val="12"/>
          <c:order val="12"/>
          <c:tx>
            <c:strRef>
              <c:f>'Outputs - Metrics 1-5'!$A$106</c:f>
              <c:strCache>
                <c:ptCount val="1"/>
                <c:pt idx="0">
                  <c:v>Added sugars</c:v>
                </c:pt>
              </c:strCache>
            </c:strRef>
          </c:tx>
          <c:spPr>
            <a:solidFill>
              <a:srgbClr val="0092C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1-5'!$V$106:$Y$106</c:f>
              <c:numCache>
                <c:formatCode>#,##0.00</c:formatCode>
                <c:ptCount val="4"/>
                <c:pt idx="0">
                  <c:v>45.193993191462297</c:v>
                </c:pt>
                <c:pt idx="1">
                  <c:v>45.193993191462297</c:v>
                </c:pt>
                <c:pt idx="2">
                  <c:v>45.193993191462297</c:v>
                </c:pt>
                <c:pt idx="3">
                  <c:v>45.193993191462297</c:v>
                </c:pt>
              </c:numCache>
            </c:numRef>
          </c:val>
          <c:extLst>
            <c:ext xmlns:c16="http://schemas.microsoft.com/office/drawing/2014/chart" uri="{C3380CC4-5D6E-409C-BE32-E72D297353CC}">
              <c16:uniqueId val="{0000000C-8E68-4BD0-94FE-A932DD67ED60}"/>
            </c:ext>
          </c:extLst>
        </c:ser>
        <c:ser>
          <c:idx val="13"/>
          <c:order val="13"/>
          <c:tx>
            <c:strRef>
              <c:f>'Outputs - Metrics 1-5'!$A$107</c:f>
              <c:strCache>
                <c:ptCount val="1"/>
                <c:pt idx="0">
                  <c:v>Vegetable oils</c:v>
                </c:pt>
              </c:strCache>
            </c:strRef>
          </c:tx>
          <c:spPr>
            <a:solidFill>
              <a:srgbClr val="0092C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1-5'!$V$107:$Y$107</c:f>
              <c:numCache>
                <c:formatCode>#,##0.00</c:formatCode>
                <c:ptCount val="4"/>
                <c:pt idx="0">
                  <c:v>105.3592320688528</c:v>
                </c:pt>
                <c:pt idx="1">
                  <c:v>105.3592320688528</c:v>
                </c:pt>
                <c:pt idx="2">
                  <c:v>105.3592320688528</c:v>
                </c:pt>
                <c:pt idx="3">
                  <c:v>105.3592320688528</c:v>
                </c:pt>
              </c:numCache>
            </c:numRef>
          </c:val>
          <c:extLst>
            <c:ext xmlns:c16="http://schemas.microsoft.com/office/drawing/2014/chart" uri="{C3380CC4-5D6E-409C-BE32-E72D297353CC}">
              <c16:uniqueId val="{0000000D-8E68-4BD0-94FE-A932DD67ED60}"/>
            </c:ext>
          </c:extLst>
        </c:ser>
        <c:ser>
          <c:idx val="14"/>
          <c:order val="14"/>
          <c:tx>
            <c:strRef>
              <c:f>'Outputs - Metrics 1-5'!$A$108</c:f>
              <c:strCache>
                <c:ptCount val="1"/>
                <c:pt idx="0">
                  <c:v>Alcohol, stimulants, spices</c:v>
                </c:pt>
              </c:strCache>
            </c:strRef>
          </c:tx>
          <c:spPr>
            <a:solidFill>
              <a:srgbClr val="0092C3"/>
            </a:solidFill>
            <a:ln>
              <a:noFill/>
            </a:ln>
            <a:effectLst/>
          </c:spPr>
          <c:invertIfNegative val="0"/>
          <c:cat>
            <c:numRef>
              <c:f>'Outputs - Metrics 1-5'!$V$93:$Y$93</c:f>
              <c:numCache>
                <c:formatCode>0</c:formatCode>
                <c:ptCount val="4"/>
                <c:pt idx="0">
                  <c:v>2015</c:v>
                </c:pt>
                <c:pt idx="1">
                  <c:v>2016</c:v>
                </c:pt>
                <c:pt idx="2">
                  <c:v>2017</c:v>
                </c:pt>
                <c:pt idx="3">
                  <c:v>2018</c:v>
                </c:pt>
              </c:numCache>
            </c:numRef>
          </c:cat>
          <c:val>
            <c:numRef>
              <c:f>'Outputs - Metrics 1-5'!$V$108:$Y$108</c:f>
              <c:numCache>
                <c:formatCode>#,##0.00</c:formatCode>
                <c:ptCount val="4"/>
                <c:pt idx="0">
                  <c:v>343.80543849286835</c:v>
                </c:pt>
                <c:pt idx="1">
                  <c:v>343.80543849286835</c:v>
                </c:pt>
                <c:pt idx="2">
                  <c:v>343.80543849286835</c:v>
                </c:pt>
                <c:pt idx="3">
                  <c:v>343.80543849286835</c:v>
                </c:pt>
              </c:numCache>
            </c:numRef>
          </c:val>
          <c:extLst>
            <c:ext xmlns:c16="http://schemas.microsoft.com/office/drawing/2014/chart" uri="{C3380CC4-5D6E-409C-BE32-E72D297353CC}">
              <c16:uniqueId val="{0000000E-8E68-4BD0-94FE-A932DD67ED60}"/>
            </c:ext>
          </c:extLst>
        </c:ser>
        <c:dLbls>
          <c:showLegendKey val="0"/>
          <c:showVal val="0"/>
          <c:showCatName val="0"/>
          <c:showSerName val="0"/>
          <c:showPercent val="0"/>
          <c:showBubbleSize val="0"/>
        </c:dLbls>
        <c:gapWidth val="150"/>
        <c:overlap val="100"/>
        <c:axId val="1079536760"/>
        <c:axId val="1079539056"/>
      </c:barChart>
      <c:catAx>
        <c:axId val="1079536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9056"/>
        <c:crosses val="autoZero"/>
        <c:auto val="1"/>
        <c:lblAlgn val="ctr"/>
        <c:lblOffset val="100"/>
        <c:noMultiLvlLbl val="0"/>
      </c:catAx>
      <c:valAx>
        <c:axId val="107953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Metric 2: emissions from agricultural supply chains</c:v>
          </c:tx>
          <c:spPr>
            <a:solidFill>
              <a:schemeClr val="accent2">
                <a:lumMod val="60000"/>
                <a:lumOff val="40000"/>
              </a:schemeClr>
            </a:solidFill>
            <a:ln>
              <a:noFill/>
            </a:ln>
            <a:effectLst/>
          </c:spPr>
          <c:invertIfNegative val="0"/>
          <c:dPt>
            <c:idx val="15"/>
            <c:invertIfNegative val="0"/>
            <c:bubble3D val="0"/>
            <c:spPr>
              <a:solidFill>
                <a:srgbClr val="92D050"/>
              </a:solidFill>
              <a:ln>
                <a:noFill/>
              </a:ln>
              <a:effectLst/>
            </c:spPr>
            <c:extLst>
              <c:ext xmlns:c16="http://schemas.microsoft.com/office/drawing/2014/chart" uri="{C3380CC4-5D6E-409C-BE32-E72D297353CC}">
                <c16:uniqueId val="{00000001-9A6D-4653-9583-8B25F8A0546E}"/>
              </c:ext>
            </c:extLst>
          </c:dPt>
          <c:cat>
            <c:strRef>
              <c:f>'Outputs - Graphs'!$C$218:$R$218</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Graphs'!$C$219:$R$219</c:f>
              <c:numCache>
                <c:formatCode>#,##0.00</c:formatCode>
                <c:ptCount val="16"/>
                <c:pt idx="0">
                  <c:v>2.2192568055736861</c:v>
                </c:pt>
                <c:pt idx="1">
                  <c:v>2.1688031318968668</c:v>
                </c:pt>
                <c:pt idx="2">
                  <c:v>2.1111908085597002</c:v>
                </c:pt>
                <c:pt idx="3">
                  <c:v>2.0619669254937678</c:v>
                </c:pt>
                <c:pt idx="15">
                  <c:v>6.0181155788805034</c:v>
                </c:pt>
              </c:numCache>
            </c:numRef>
          </c:val>
          <c:extLst>
            <c:ext xmlns:c16="http://schemas.microsoft.com/office/drawing/2014/chart" uri="{C3380CC4-5D6E-409C-BE32-E72D297353CC}">
              <c16:uniqueId val="{00000002-9A6D-4653-9583-8B25F8A0546E}"/>
            </c:ext>
          </c:extLst>
        </c:ser>
        <c:ser>
          <c:idx val="1"/>
          <c:order val="1"/>
          <c:tx>
            <c:v>Metric 4: carbon opportunity costs</c:v>
          </c:tx>
          <c:spPr>
            <a:solidFill>
              <a:schemeClr val="accent2">
                <a:lumMod val="50000"/>
              </a:schemeClr>
            </a:solidFill>
            <a:ln>
              <a:noFill/>
            </a:ln>
            <a:effectLst/>
          </c:spPr>
          <c:invertIfNegative val="0"/>
          <c:cat>
            <c:strRef>
              <c:f>'Outputs - Graphs'!$C$218:$R$218</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Graphs'!$C$220:$R$220</c:f>
              <c:numCache>
                <c:formatCode>#,##0.00</c:formatCode>
                <c:ptCount val="16"/>
                <c:pt idx="0">
                  <c:v>7.4873812248787379</c:v>
                </c:pt>
                <c:pt idx="1">
                  <c:v>7.2600554328742666</c:v>
                </c:pt>
                <c:pt idx="2">
                  <c:v>7.0036660666475159</c:v>
                </c:pt>
                <c:pt idx="3">
                  <c:v>6.7891837400732058</c:v>
                </c:pt>
              </c:numCache>
            </c:numRef>
          </c:val>
          <c:extLst>
            <c:ext xmlns:c16="http://schemas.microsoft.com/office/drawing/2014/chart" uri="{C3380CC4-5D6E-409C-BE32-E72D297353CC}">
              <c16:uniqueId val="{00000003-9A6D-4653-9583-8B25F8A0546E}"/>
            </c:ext>
          </c:extLst>
        </c:ser>
        <c:dLbls>
          <c:showLegendKey val="0"/>
          <c:showVal val="0"/>
          <c:showCatName val="0"/>
          <c:showSerName val="0"/>
          <c:showPercent val="0"/>
          <c:showBubbleSize val="0"/>
        </c:dLbls>
        <c:gapWidth val="150"/>
        <c:overlap val="100"/>
        <c:axId val="809570880"/>
        <c:axId val="809570552"/>
      </c:barChart>
      <c:catAx>
        <c:axId val="8095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809570552"/>
        <c:crosses val="autoZero"/>
        <c:auto val="1"/>
        <c:lblAlgn val="ctr"/>
        <c:lblOffset val="100"/>
        <c:noMultiLvlLbl val="0"/>
      </c:catAx>
      <c:valAx>
        <c:axId val="809570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80957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4AB6-4859-805B-35D662066449}"/>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4AB6-4859-805B-35D662066449}"/>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4AB6-4859-805B-35D662066449}"/>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4AB6-4859-805B-35D662066449}"/>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4AB6-4859-805B-35D662066449}"/>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4AB6-4859-805B-35D662066449}"/>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4AB6-4859-805B-35D662066449}"/>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4AB6-4859-805B-35D662066449}"/>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4AB6-4859-805B-35D662066449}"/>
              </c:ext>
            </c:extLst>
          </c:dPt>
          <c:dPt>
            <c:idx val="9"/>
            <c:bubble3D val="0"/>
            <c:spPr>
              <a:solidFill>
                <a:srgbClr val="96BC33"/>
              </a:solidFill>
              <a:ln w="19050">
                <a:solidFill>
                  <a:schemeClr val="lt1"/>
                </a:solidFill>
              </a:ln>
              <a:effectLst/>
            </c:spPr>
            <c:extLst>
              <c:ext xmlns:c16="http://schemas.microsoft.com/office/drawing/2014/chart" uri="{C3380CC4-5D6E-409C-BE32-E72D297353CC}">
                <c16:uniqueId val="{00000013-4AB6-4859-805B-35D662066449}"/>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4AB6-4859-805B-35D662066449}"/>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4AB6-4859-805B-35D662066449}"/>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4AB6-4859-805B-35D662066449}"/>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4AB6-4859-805B-35D662066449}"/>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4AB6-4859-805B-35D6620664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Alcohol, stimulants, spices</c:v>
                </c:pt>
              </c:strCache>
            </c:strRef>
          </c:cat>
          <c:val>
            <c:numRef>
              <c:f>'Outputs - Metrics 1-5'!$AA$94:$AA$108</c:f>
              <c:numCache>
                <c:formatCode>#,##0.00</c:formatCode>
                <c:ptCount val="15"/>
                <c:pt idx="0">
                  <c:v>13.143844253065637</c:v>
                </c:pt>
                <c:pt idx="1">
                  <c:v>52.896305190776204</c:v>
                </c:pt>
                <c:pt idx="2">
                  <c:v>16.795130136752928</c:v>
                </c:pt>
                <c:pt idx="3">
                  <c:v>27.095320922674652</c:v>
                </c:pt>
                <c:pt idx="4">
                  <c:v>4.5766609883194027</c:v>
                </c:pt>
                <c:pt idx="5">
                  <c:v>7.1507005452576973</c:v>
                </c:pt>
                <c:pt idx="6">
                  <c:v>4.2334987999930789</c:v>
                </c:pt>
                <c:pt idx="7">
                  <c:v>114.99892628315449</c:v>
                </c:pt>
                <c:pt idx="8">
                  <c:v>18.702959295079761</c:v>
                </c:pt>
                <c:pt idx="9">
                  <c:v>0</c:v>
                </c:pt>
                <c:pt idx="10">
                  <c:v>19.065169361537688</c:v>
                </c:pt>
                <c:pt idx="11">
                  <c:v>11.559343052254434</c:v>
                </c:pt>
                <c:pt idx="12">
                  <c:v>90.799061910269259</c:v>
                </c:pt>
                <c:pt idx="13">
                  <c:v>59.552205970325971</c:v>
                </c:pt>
                <c:pt idx="14">
                  <c:v>18.44040503694168</c:v>
                </c:pt>
              </c:numCache>
            </c:numRef>
          </c:val>
          <c:extLst>
            <c:ext xmlns:c16="http://schemas.microsoft.com/office/drawing/2014/chart" uri="{C3380CC4-5D6E-409C-BE32-E72D297353CC}">
              <c16:uniqueId val="{0000001E-4AB6-4859-805B-35D6620664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1-5'!$AA$94:$AD$94</c:f>
              <c:numCache>
                <c:formatCode>#,##0.00</c:formatCode>
                <c:ptCount val="4"/>
                <c:pt idx="0">
                  <c:v>13.143844253065637</c:v>
                </c:pt>
                <c:pt idx="1">
                  <c:v>12.512308933115978</c:v>
                </c:pt>
                <c:pt idx="2">
                  <c:v>11.804309695504253</c:v>
                </c:pt>
                <c:pt idx="3">
                  <c:v>11.237910305414877</c:v>
                </c:pt>
              </c:numCache>
            </c:numRef>
          </c:val>
          <c:extLst>
            <c:ext xmlns:c16="http://schemas.microsoft.com/office/drawing/2014/chart" uri="{C3380CC4-5D6E-409C-BE32-E72D297353CC}">
              <c16:uniqueId val="{00000000-277E-48F0-A880-9A3EBD42BAA8}"/>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1-5'!$AA$95:$AD$95</c:f>
              <c:numCache>
                <c:formatCode>#,##0.00</c:formatCode>
                <c:ptCount val="4"/>
                <c:pt idx="0">
                  <c:v>52.896305190776204</c:v>
                </c:pt>
                <c:pt idx="1">
                  <c:v>51.169996199330882</c:v>
                </c:pt>
                <c:pt idx="2">
                  <c:v>49.063456856505603</c:v>
                </c:pt>
                <c:pt idx="3">
                  <c:v>46.956917513680324</c:v>
                </c:pt>
              </c:numCache>
            </c:numRef>
          </c:val>
          <c:extLst>
            <c:ext xmlns:c16="http://schemas.microsoft.com/office/drawing/2014/chart" uri="{C3380CC4-5D6E-409C-BE32-E72D297353CC}">
              <c16:uniqueId val="{00000001-277E-48F0-A880-9A3EBD42BAA8}"/>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1-5'!$AA$96:$AD$96</c:f>
              <c:numCache>
                <c:formatCode>#,##0.00</c:formatCode>
                <c:ptCount val="4"/>
                <c:pt idx="0">
                  <c:v>16.795130136752928</c:v>
                </c:pt>
                <c:pt idx="1">
                  <c:v>16.795130136752928</c:v>
                </c:pt>
                <c:pt idx="2">
                  <c:v>16.795130136752928</c:v>
                </c:pt>
                <c:pt idx="3">
                  <c:v>16.795130136752928</c:v>
                </c:pt>
              </c:numCache>
            </c:numRef>
          </c:val>
          <c:extLst>
            <c:ext xmlns:c16="http://schemas.microsoft.com/office/drawing/2014/chart" uri="{C3380CC4-5D6E-409C-BE32-E72D297353CC}">
              <c16:uniqueId val="{00000002-277E-48F0-A880-9A3EBD42BAA8}"/>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1-5'!$AA$97:$AD$97</c:f>
              <c:numCache>
                <c:formatCode>#,##0.00</c:formatCode>
                <c:ptCount val="4"/>
                <c:pt idx="0">
                  <c:v>27.095320922674652</c:v>
                </c:pt>
                <c:pt idx="1">
                  <c:v>27.095320922674652</c:v>
                </c:pt>
                <c:pt idx="2">
                  <c:v>27.095320922674652</c:v>
                </c:pt>
                <c:pt idx="3">
                  <c:v>27.095320922674652</c:v>
                </c:pt>
              </c:numCache>
            </c:numRef>
          </c:val>
          <c:extLst>
            <c:ext xmlns:c16="http://schemas.microsoft.com/office/drawing/2014/chart" uri="{C3380CC4-5D6E-409C-BE32-E72D297353CC}">
              <c16:uniqueId val="{00000003-277E-48F0-A880-9A3EBD42BAA8}"/>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1-5'!$AA$98:$AD$98</c:f>
              <c:numCache>
                <c:formatCode>#,##0.00</c:formatCode>
                <c:ptCount val="4"/>
                <c:pt idx="0">
                  <c:v>4.5766609883194027</c:v>
                </c:pt>
                <c:pt idx="1">
                  <c:v>4.5766609883194027</c:v>
                </c:pt>
                <c:pt idx="2">
                  <c:v>4.5766609883194027</c:v>
                </c:pt>
                <c:pt idx="3">
                  <c:v>4.5766609883194027</c:v>
                </c:pt>
              </c:numCache>
            </c:numRef>
          </c:val>
          <c:extLst>
            <c:ext xmlns:c16="http://schemas.microsoft.com/office/drawing/2014/chart" uri="{C3380CC4-5D6E-409C-BE32-E72D297353CC}">
              <c16:uniqueId val="{00000004-277E-48F0-A880-9A3EBD42BAA8}"/>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1-5'!$AA$99:$AD$99</c:f>
              <c:numCache>
                <c:formatCode>#,##0.00</c:formatCode>
                <c:ptCount val="4"/>
                <c:pt idx="0">
                  <c:v>7.1507005452576973</c:v>
                </c:pt>
                <c:pt idx="1">
                  <c:v>7.1507005452576973</c:v>
                </c:pt>
                <c:pt idx="2">
                  <c:v>7.1507005452576973</c:v>
                </c:pt>
                <c:pt idx="3">
                  <c:v>7.1507005452576973</c:v>
                </c:pt>
              </c:numCache>
            </c:numRef>
          </c:val>
          <c:extLst>
            <c:ext xmlns:c16="http://schemas.microsoft.com/office/drawing/2014/chart" uri="{C3380CC4-5D6E-409C-BE32-E72D297353CC}">
              <c16:uniqueId val="{00000005-277E-48F0-A880-9A3EBD42BAA8}"/>
            </c:ext>
          </c:extLst>
        </c:ser>
        <c:ser>
          <c:idx val="6"/>
          <c:order val="6"/>
          <c:tx>
            <c:strRef>
              <c:f>'Outputs - Metrics 1-5'!$A$100</c:f>
              <c:strCache>
                <c:ptCount val="1"/>
                <c:pt idx="0">
                  <c:v>Other animal-based foods</c:v>
                </c:pt>
              </c:strCache>
            </c:strRef>
          </c:tx>
          <c:spPr>
            <a:solidFill>
              <a:srgbClr val="FDB91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1-5'!$AA$100:$AD$100</c:f>
              <c:numCache>
                <c:formatCode>#,##0.00</c:formatCode>
                <c:ptCount val="4"/>
                <c:pt idx="0">
                  <c:v>4.2334987999930789</c:v>
                </c:pt>
                <c:pt idx="1">
                  <c:v>4.2334987999930789</c:v>
                </c:pt>
                <c:pt idx="2">
                  <c:v>4.2334987999930789</c:v>
                </c:pt>
                <c:pt idx="3">
                  <c:v>4.2334987999930789</c:v>
                </c:pt>
              </c:numCache>
            </c:numRef>
          </c:val>
          <c:extLst>
            <c:ext xmlns:c16="http://schemas.microsoft.com/office/drawing/2014/chart" uri="{C3380CC4-5D6E-409C-BE32-E72D297353CC}">
              <c16:uniqueId val="{00000006-277E-48F0-A880-9A3EBD42BAA8}"/>
            </c:ext>
          </c:extLst>
        </c:ser>
        <c:ser>
          <c:idx val="7"/>
          <c:order val="7"/>
          <c:tx>
            <c:strRef>
              <c:f>'Outputs - Metrics 1-5'!$A$101</c:f>
              <c:strCache>
                <c:ptCount val="1"/>
                <c:pt idx="0">
                  <c:v>Grains</c:v>
                </c:pt>
              </c:strCache>
            </c:strRef>
          </c:tx>
          <c:spPr>
            <a:solidFill>
              <a:srgbClr val="96BC3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1-5'!$AA$101:$AD$101</c:f>
              <c:numCache>
                <c:formatCode>#,##0.00</c:formatCode>
                <c:ptCount val="4"/>
                <c:pt idx="0">
                  <c:v>114.99892628315449</c:v>
                </c:pt>
                <c:pt idx="1">
                  <c:v>114.99892628315449</c:v>
                </c:pt>
                <c:pt idx="2">
                  <c:v>114.99892628315449</c:v>
                </c:pt>
                <c:pt idx="3">
                  <c:v>114.99892628315449</c:v>
                </c:pt>
              </c:numCache>
            </c:numRef>
          </c:val>
          <c:extLst>
            <c:ext xmlns:c16="http://schemas.microsoft.com/office/drawing/2014/chart" uri="{C3380CC4-5D6E-409C-BE32-E72D297353CC}">
              <c16:uniqueId val="{00000007-277E-48F0-A880-9A3EBD42BAA8}"/>
            </c:ext>
          </c:extLst>
        </c:ser>
        <c:ser>
          <c:idx val="8"/>
          <c:order val="8"/>
          <c:tx>
            <c:strRef>
              <c:f>'Outputs - Metrics 1-5'!$A$102</c:f>
              <c:strCache>
                <c:ptCount val="1"/>
                <c:pt idx="0">
                  <c:v>Legumes/nuts/seeds</c:v>
                </c:pt>
              </c:strCache>
            </c:strRef>
          </c:tx>
          <c:spPr>
            <a:solidFill>
              <a:srgbClr val="96BC3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1-5'!$AA$102:$AD$102</c:f>
              <c:numCache>
                <c:formatCode>#,##0.00</c:formatCode>
                <c:ptCount val="4"/>
                <c:pt idx="0">
                  <c:v>18.702959295079761</c:v>
                </c:pt>
                <c:pt idx="1">
                  <c:v>20.167732088285767</c:v>
                </c:pt>
                <c:pt idx="2">
                  <c:v>21.899142009333055</c:v>
                </c:pt>
                <c:pt idx="3">
                  <c:v>23.630551930380342</c:v>
                </c:pt>
              </c:numCache>
            </c:numRef>
          </c:val>
          <c:extLst>
            <c:ext xmlns:c16="http://schemas.microsoft.com/office/drawing/2014/chart" uri="{C3380CC4-5D6E-409C-BE32-E72D297353CC}">
              <c16:uniqueId val="{00000008-277E-48F0-A880-9A3EBD42BAA8}"/>
            </c:ext>
          </c:extLst>
        </c:ser>
        <c:ser>
          <c:idx val="9"/>
          <c:order val="9"/>
          <c:tx>
            <c:strRef>
              <c:f>'Outputs - Metrics 1-5'!$A$103</c:f>
              <c:strCache>
                <c:ptCount val="1"/>
                <c:pt idx="0">
                  <c:v>Plant-based milk subs.</c:v>
                </c:pt>
              </c:strCache>
            </c:strRef>
          </c:tx>
          <c:spPr>
            <a:solidFill>
              <a:srgbClr val="96BC3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1-5'!$AA$103:$AD$103</c:f>
              <c:numCache>
                <c:formatCode>#,##0.00</c:formatCode>
                <c:ptCount val="4"/>
                <c:pt idx="0">
                  <c:v>0</c:v>
                </c:pt>
                <c:pt idx="1">
                  <c:v>0</c:v>
                </c:pt>
                <c:pt idx="2">
                  <c:v>0</c:v>
                </c:pt>
                <c:pt idx="3">
                  <c:v>0</c:v>
                </c:pt>
              </c:numCache>
            </c:numRef>
          </c:val>
          <c:extLst>
            <c:ext xmlns:c16="http://schemas.microsoft.com/office/drawing/2014/chart" uri="{C3380CC4-5D6E-409C-BE32-E72D297353CC}">
              <c16:uniqueId val="{00000009-277E-48F0-A880-9A3EBD42BAA8}"/>
            </c:ext>
          </c:extLst>
        </c:ser>
        <c:ser>
          <c:idx val="10"/>
          <c:order val="10"/>
          <c:tx>
            <c:strRef>
              <c:f>'Outputs - Metrics 1-5'!$A$104</c:f>
              <c:strCache>
                <c:ptCount val="1"/>
                <c:pt idx="0">
                  <c:v>Fruits &amp; vegetables</c:v>
                </c:pt>
              </c:strCache>
            </c:strRef>
          </c:tx>
          <c:spPr>
            <a:solidFill>
              <a:srgbClr val="0092C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1-5'!$AA$104:$AD$104</c:f>
              <c:numCache>
                <c:formatCode>#,##0.00</c:formatCode>
                <c:ptCount val="4"/>
                <c:pt idx="0">
                  <c:v>19.065169361537688</c:v>
                </c:pt>
                <c:pt idx="1">
                  <c:v>20.196166134060718</c:v>
                </c:pt>
                <c:pt idx="2">
                  <c:v>21.377980943384678</c:v>
                </c:pt>
                <c:pt idx="3">
                  <c:v>22.559795752708641</c:v>
                </c:pt>
              </c:numCache>
            </c:numRef>
          </c:val>
          <c:extLst>
            <c:ext xmlns:c16="http://schemas.microsoft.com/office/drawing/2014/chart" uri="{C3380CC4-5D6E-409C-BE32-E72D297353CC}">
              <c16:uniqueId val="{0000000A-277E-48F0-A880-9A3EBD42BAA8}"/>
            </c:ext>
          </c:extLst>
        </c:ser>
        <c:ser>
          <c:idx val="11"/>
          <c:order val="11"/>
          <c:tx>
            <c:strRef>
              <c:f>'Outputs - Metrics 1-5'!$A$105</c:f>
              <c:strCache>
                <c:ptCount val="1"/>
                <c:pt idx="0">
                  <c:v>Roots/tubers</c:v>
                </c:pt>
              </c:strCache>
            </c:strRef>
          </c:tx>
          <c:spPr>
            <a:solidFill>
              <a:srgbClr val="0092C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1-5'!$AA$105:$AD$105</c:f>
              <c:numCache>
                <c:formatCode>#,##0.00</c:formatCode>
                <c:ptCount val="4"/>
                <c:pt idx="0">
                  <c:v>11.559343052254434</c:v>
                </c:pt>
                <c:pt idx="1">
                  <c:v>11.559343052254434</c:v>
                </c:pt>
                <c:pt idx="2">
                  <c:v>11.559343052254434</c:v>
                </c:pt>
                <c:pt idx="3">
                  <c:v>11.559343052254434</c:v>
                </c:pt>
              </c:numCache>
            </c:numRef>
          </c:val>
          <c:extLst>
            <c:ext xmlns:c16="http://schemas.microsoft.com/office/drawing/2014/chart" uri="{C3380CC4-5D6E-409C-BE32-E72D297353CC}">
              <c16:uniqueId val="{0000000B-277E-48F0-A880-9A3EBD42BAA8}"/>
            </c:ext>
          </c:extLst>
        </c:ser>
        <c:ser>
          <c:idx val="12"/>
          <c:order val="12"/>
          <c:tx>
            <c:strRef>
              <c:f>'Outputs - Metrics 1-5'!$A$106</c:f>
              <c:strCache>
                <c:ptCount val="1"/>
                <c:pt idx="0">
                  <c:v>Added sugars</c:v>
                </c:pt>
              </c:strCache>
            </c:strRef>
          </c:tx>
          <c:spPr>
            <a:solidFill>
              <a:srgbClr val="0092C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1-5'!$AA$106:$AD$106</c:f>
              <c:numCache>
                <c:formatCode>#,##0.00</c:formatCode>
                <c:ptCount val="4"/>
                <c:pt idx="0">
                  <c:v>90.799061910269259</c:v>
                </c:pt>
                <c:pt idx="1">
                  <c:v>90.799061910269259</c:v>
                </c:pt>
                <c:pt idx="2">
                  <c:v>90.799061910269259</c:v>
                </c:pt>
                <c:pt idx="3">
                  <c:v>90.799061910269259</c:v>
                </c:pt>
              </c:numCache>
            </c:numRef>
          </c:val>
          <c:extLst>
            <c:ext xmlns:c16="http://schemas.microsoft.com/office/drawing/2014/chart" uri="{C3380CC4-5D6E-409C-BE32-E72D297353CC}">
              <c16:uniqueId val="{0000000C-277E-48F0-A880-9A3EBD42BAA8}"/>
            </c:ext>
          </c:extLst>
        </c:ser>
        <c:ser>
          <c:idx val="13"/>
          <c:order val="13"/>
          <c:tx>
            <c:strRef>
              <c:f>'Outputs - Metrics 1-5'!$A$107</c:f>
              <c:strCache>
                <c:ptCount val="1"/>
                <c:pt idx="0">
                  <c:v>Vegetable oils</c:v>
                </c:pt>
              </c:strCache>
            </c:strRef>
          </c:tx>
          <c:spPr>
            <a:solidFill>
              <a:srgbClr val="0092C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1-5'!$AA$107:$AD$107</c:f>
              <c:numCache>
                <c:formatCode>#,##0.00</c:formatCode>
                <c:ptCount val="4"/>
                <c:pt idx="0">
                  <c:v>59.552205970325971</c:v>
                </c:pt>
                <c:pt idx="1">
                  <c:v>59.552205970325971</c:v>
                </c:pt>
                <c:pt idx="2">
                  <c:v>59.552205970325971</c:v>
                </c:pt>
                <c:pt idx="3">
                  <c:v>59.552205970325971</c:v>
                </c:pt>
              </c:numCache>
            </c:numRef>
          </c:val>
          <c:extLst>
            <c:ext xmlns:c16="http://schemas.microsoft.com/office/drawing/2014/chart" uri="{C3380CC4-5D6E-409C-BE32-E72D297353CC}">
              <c16:uniqueId val="{00000019-277E-48F0-A880-9A3EBD42BAA8}"/>
            </c:ext>
          </c:extLst>
        </c:ser>
        <c:ser>
          <c:idx val="14"/>
          <c:order val="14"/>
          <c:tx>
            <c:strRef>
              <c:f>'Outputs - Metrics 1-5'!$A$108</c:f>
              <c:strCache>
                <c:ptCount val="1"/>
                <c:pt idx="0">
                  <c:v>Alcohol, stimulants, spices</c:v>
                </c:pt>
              </c:strCache>
            </c:strRef>
          </c:tx>
          <c:spPr>
            <a:solidFill>
              <a:srgbClr val="0092C3"/>
            </a:solidFill>
            <a:ln>
              <a:noFill/>
            </a:ln>
            <a:effectLst/>
          </c:spPr>
          <c:invertIfNegative val="0"/>
          <c:cat>
            <c:numRef>
              <c:f>'Outputs - Metrics 1-5'!$AA$93:$AD$93</c:f>
              <c:numCache>
                <c:formatCode>0</c:formatCode>
                <c:ptCount val="4"/>
                <c:pt idx="0">
                  <c:v>2015</c:v>
                </c:pt>
                <c:pt idx="1">
                  <c:v>2016</c:v>
                </c:pt>
                <c:pt idx="2">
                  <c:v>2017</c:v>
                </c:pt>
                <c:pt idx="3">
                  <c:v>2018</c:v>
                </c:pt>
              </c:numCache>
            </c:numRef>
          </c:cat>
          <c:val>
            <c:numRef>
              <c:f>'Outputs - Metrics 1-5'!$AA$108:$AD$108</c:f>
              <c:numCache>
                <c:formatCode>#,##0.00</c:formatCode>
                <c:ptCount val="4"/>
                <c:pt idx="0">
                  <c:v>18.44040503694168</c:v>
                </c:pt>
                <c:pt idx="1">
                  <c:v>18.44040503694168</c:v>
                </c:pt>
                <c:pt idx="2">
                  <c:v>18.44040503694168</c:v>
                </c:pt>
                <c:pt idx="3">
                  <c:v>18.44040503694168</c:v>
                </c:pt>
              </c:numCache>
            </c:numRef>
          </c:val>
          <c:extLst>
            <c:ext xmlns:c16="http://schemas.microsoft.com/office/drawing/2014/chart" uri="{C3380CC4-5D6E-409C-BE32-E72D297353CC}">
              <c16:uniqueId val="{0000001A-277E-48F0-A880-9A3EBD42BAA8}"/>
            </c:ext>
          </c:extLst>
        </c:ser>
        <c:dLbls>
          <c:showLegendKey val="0"/>
          <c:showVal val="0"/>
          <c:showCatName val="0"/>
          <c:showSerName val="0"/>
          <c:showPercent val="0"/>
          <c:showBubbleSize val="0"/>
        </c:dLbls>
        <c:gapWidth val="150"/>
        <c:overlap val="100"/>
        <c:axId val="1079536760"/>
        <c:axId val="1079539056"/>
      </c:barChart>
      <c:catAx>
        <c:axId val="1079536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9056"/>
        <c:crosses val="autoZero"/>
        <c:auto val="1"/>
        <c:lblAlgn val="ctr"/>
        <c:lblOffset val="100"/>
        <c:noMultiLvlLbl val="0"/>
      </c:catAx>
      <c:valAx>
        <c:axId val="107953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B602-40FF-8B15-902354C6A2DF}"/>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B602-40FF-8B15-902354C6A2DF}"/>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B602-40FF-8B15-902354C6A2DF}"/>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B602-40FF-8B15-902354C6A2DF}"/>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B602-40FF-8B15-902354C6A2DF}"/>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B602-40FF-8B15-902354C6A2DF}"/>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B602-40FF-8B15-902354C6A2DF}"/>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B602-40FF-8B15-902354C6A2DF}"/>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B602-40FF-8B15-902354C6A2DF}"/>
              </c:ext>
            </c:extLst>
          </c:dPt>
          <c:dPt>
            <c:idx val="9"/>
            <c:bubble3D val="0"/>
            <c:spPr>
              <a:solidFill>
                <a:srgbClr val="96BC33"/>
              </a:solidFill>
              <a:ln w="19050">
                <a:solidFill>
                  <a:schemeClr val="lt1"/>
                </a:solidFill>
              </a:ln>
              <a:effectLst/>
            </c:spPr>
            <c:extLst>
              <c:ext xmlns:c16="http://schemas.microsoft.com/office/drawing/2014/chart" uri="{C3380CC4-5D6E-409C-BE32-E72D297353CC}">
                <c16:uniqueId val="{00000013-B602-40FF-8B15-902354C6A2DF}"/>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B602-40FF-8B15-902354C6A2DF}"/>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B602-40FF-8B15-902354C6A2DF}"/>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B602-40FF-8B15-902354C6A2DF}"/>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AA41-4BD8-A6DD-6E5708AF28F4}"/>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AA41-4BD8-A6DD-6E5708AF28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Alcohol, stimulants, spices</c:v>
                </c:pt>
              </c:strCache>
            </c:strRef>
          </c:cat>
          <c:val>
            <c:numRef>
              <c:f>'Outputs - Metrics 1-5'!$G$94:$G$108</c:f>
              <c:numCache>
                <c:formatCode>#,##0.00</c:formatCode>
                <c:ptCount val="15"/>
                <c:pt idx="0">
                  <c:v>375.41948648698389</c:v>
                </c:pt>
                <c:pt idx="1">
                  <c:v>207.317797328084</c:v>
                </c:pt>
                <c:pt idx="2">
                  <c:v>69.705355231365232</c:v>
                </c:pt>
                <c:pt idx="3">
                  <c:v>60.45943768175345</c:v>
                </c:pt>
                <c:pt idx="4">
                  <c:v>39.850141425477098</c:v>
                </c:pt>
                <c:pt idx="5">
                  <c:v>18.944380408394736</c:v>
                </c:pt>
                <c:pt idx="6">
                  <c:v>3.017693340194453</c:v>
                </c:pt>
                <c:pt idx="7">
                  <c:v>61.738203626061818</c:v>
                </c:pt>
                <c:pt idx="8">
                  <c:v>9.3621366171503198</c:v>
                </c:pt>
                <c:pt idx="9">
                  <c:v>0</c:v>
                </c:pt>
                <c:pt idx="10">
                  <c:v>37.074325708952927</c:v>
                </c:pt>
                <c:pt idx="11">
                  <c:v>7.8283480325797843</c:v>
                </c:pt>
                <c:pt idx="12">
                  <c:v>40.426921968748346</c:v>
                </c:pt>
                <c:pt idx="13">
                  <c:v>25.298082326130473</c:v>
                </c:pt>
                <c:pt idx="14">
                  <c:v>62.217716969518655</c:v>
                </c:pt>
              </c:numCache>
            </c:numRef>
          </c:val>
          <c:extLst>
            <c:ext xmlns:c16="http://schemas.microsoft.com/office/drawing/2014/chart" uri="{C3380CC4-5D6E-409C-BE32-E72D297353CC}">
              <c16:uniqueId val="{0000001A-B602-40FF-8B15-902354C6A2D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1-5'!$B$94:$E$94</c:f>
              <c:numCache>
                <c:formatCode>#,##0.00</c:formatCode>
                <c:ptCount val="4"/>
                <c:pt idx="0">
                  <c:v>9079</c:v>
                </c:pt>
                <c:pt idx="1">
                  <c:v>8633</c:v>
                </c:pt>
                <c:pt idx="2">
                  <c:v>8133</c:v>
                </c:pt>
                <c:pt idx="3">
                  <c:v>7733</c:v>
                </c:pt>
              </c:numCache>
            </c:numRef>
          </c:val>
          <c:extLst>
            <c:ext xmlns:c16="http://schemas.microsoft.com/office/drawing/2014/chart" uri="{C3380CC4-5D6E-409C-BE32-E72D297353CC}">
              <c16:uniqueId val="{00000000-0B06-4B93-BA47-45C9B7E226E2}"/>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1-5'!$B$95:$E$95</c:f>
              <c:numCache>
                <c:formatCode>#,##0.00</c:formatCode>
                <c:ptCount val="4"/>
                <c:pt idx="0">
                  <c:v>88509</c:v>
                </c:pt>
                <c:pt idx="1">
                  <c:v>85231</c:v>
                </c:pt>
                <c:pt idx="2">
                  <c:v>81231</c:v>
                </c:pt>
                <c:pt idx="3">
                  <c:v>77231</c:v>
                </c:pt>
              </c:numCache>
            </c:numRef>
          </c:val>
          <c:extLst>
            <c:ext xmlns:c16="http://schemas.microsoft.com/office/drawing/2014/chart" uri="{C3380CC4-5D6E-409C-BE32-E72D297353CC}">
              <c16:uniqueId val="{00000001-0B06-4B93-BA47-45C9B7E226E2}"/>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1-5'!$B$96:$E$96</c:f>
              <c:numCache>
                <c:formatCode>#,##0.00</c:formatCode>
                <c:ptCount val="4"/>
                <c:pt idx="0">
                  <c:v>7090</c:v>
                </c:pt>
                <c:pt idx="1">
                  <c:v>7090</c:v>
                </c:pt>
                <c:pt idx="2">
                  <c:v>7090</c:v>
                </c:pt>
                <c:pt idx="3">
                  <c:v>7090</c:v>
                </c:pt>
              </c:numCache>
            </c:numRef>
          </c:val>
          <c:extLst>
            <c:ext xmlns:c16="http://schemas.microsoft.com/office/drawing/2014/chart" uri="{C3380CC4-5D6E-409C-BE32-E72D297353CC}">
              <c16:uniqueId val="{00000002-0B06-4B93-BA47-45C9B7E226E2}"/>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1-5'!$B$97:$E$97</c:f>
              <c:numCache>
                <c:formatCode>#,##0.00</c:formatCode>
                <c:ptCount val="4"/>
                <c:pt idx="0">
                  <c:v>13742</c:v>
                </c:pt>
                <c:pt idx="1">
                  <c:v>13742</c:v>
                </c:pt>
                <c:pt idx="2">
                  <c:v>13742</c:v>
                </c:pt>
                <c:pt idx="3">
                  <c:v>13742</c:v>
                </c:pt>
              </c:numCache>
            </c:numRef>
          </c:val>
          <c:extLst>
            <c:ext xmlns:c16="http://schemas.microsoft.com/office/drawing/2014/chart" uri="{C3380CC4-5D6E-409C-BE32-E72D297353CC}">
              <c16:uniqueId val="{00000003-0B06-4B93-BA47-45C9B7E226E2}"/>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1-5'!$B$98:$E$98</c:f>
              <c:numCache>
                <c:formatCode>#,##0.00</c:formatCode>
                <c:ptCount val="4"/>
                <c:pt idx="0">
                  <c:v>4138</c:v>
                </c:pt>
                <c:pt idx="1">
                  <c:v>4138</c:v>
                </c:pt>
                <c:pt idx="2">
                  <c:v>4138</c:v>
                </c:pt>
                <c:pt idx="3">
                  <c:v>4138</c:v>
                </c:pt>
              </c:numCache>
            </c:numRef>
          </c:val>
          <c:extLst>
            <c:ext xmlns:c16="http://schemas.microsoft.com/office/drawing/2014/chart" uri="{C3380CC4-5D6E-409C-BE32-E72D297353CC}">
              <c16:uniqueId val="{00000004-0B06-4B93-BA47-45C9B7E226E2}"/>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1-5'!$B$99:$E$99</c:f>
              <c:numCache>
                <c:formatCode>#,##0.00</c:formatCode>
                <c:ptCount val="4"/>
                <c:pt idx="0">
                  <c:v>5174</c:v>
                </c:pt>
                <c:pt idx="1">
                  <c:v>5174</c:v>
                </c:pt>
                <c:pt idx="2">
                  <c:v>5174</c:v>
                </c:pt>
                <c:pt idx="3">
                  <c:v>5174</c:v>
                </c:pt>
              </c:numCache>
            </c:numRef>
          </c:val>
          <c:extLst>
            <c:ext xmlns:c16="http://schemas.microsoft.com/office/drawing/2014/chart" uri="{C3380CC4-5D6E-409C-BE32-E72D297353CC}">
              <c16:uniqueId val="{00000005-0B06-4B93-BA47-45C9B7E226E2}"/>
            </c:ext>
          </c:extLst>
        </c:ser>
        <c:ser>
          <c:idx val="6"/>
          <c:order val="6"/>
          <c:tx>
            <c:strRef>
              <c:f>'Outputs - Metrics 1-5'!$A$100</c:f>
              <c:strCache>
                <c:ptCount val="1"/>
                <c:pt idx="0">
                  <c:v>Other animal-based foods</c:v>
                </c:pt>
              </c:strCache>
            </c:strRef>
          </c:tx>
          <c:spPr>
            <a:solidFill>
              <a:srgbClr val="FDB91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1-5'!$B$100:$E$100</c:f>
              <c:numCache>
                <c:formatCode>#,##0.00</c:formatCode>
                <c:ptCount val="4"/>
                <c:pt idx="0">
                  <c:v>433</c:v>
                </c:pt>
                <c:pt idx="1">
                  <c:v>433</c:v>
                </c:pt>
                <c:pt idx="2">
                  <c:v>433</c:v>
                </c:pt>
                <c:pt idx="3">
                  <c:v>433</c:v>
                </c:pt>
              </c:numCache>
            </c:numRef>
          </c:val>
          <c:extLst>
            <c:ext xmlns:c16="http://schemas.microsoft.com/office/drawing/2014/chart" uri="{C3380CC4-5D6E-409C-BE32-E72D297353CC}">
              <c16:uniqueId val="{00000006-0B06-4B93-BA47-45C9B7E226E2}"/>
            </c:ext>
          </c:extLst>
        </c:ser>
        <c:ser>
          <c:idx val="7"/>
          <c:order val="7"/>
          <c:tx>
            <c:strRef>
              <c:f>'Outputs - Metrics 1-5'!$A$101</c:f>
              <c:strCache>
                <c:ptCount val="1"/>
                <c:pt idx="0">
                  <c:v>Grains</c:v>
                </c:pt>
              </c:strCache>
            </c:strRef>
          </c:tx>
          <c:spPr>
            <a:solidFill>
              <a:srgbClr val="96BC3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1-5'!$B$101:$E$101</c:f>
              <c:numCache>
                <c:formatCode>#,##0.00</c:formatCode>
                <c:ptCount val="4"/>
                <c:pt idx="0">
                  <c:v>38434</c:v>
                </c:pt>
                <c:pt idx="1">
                  <c:v>38434</c:v>
                </c:pt>
                <c:pt idx="2">
                  <c:v>38434</c:v>
                </c:pt>
                <c:pt idx="3">
                  <c:v>38434</c:v>
                </c:pt>
              </c:numCache>
            </c:numRef>
          </c:val>
          <c:extLst>
            <c:ext xmlns:c16="http://schemas.microsoft.com/office/drawing/2014/chart" uri="{C3380CC4-5D6E-409C-BE32-E72D297353CC}">
              <c16:uniqueId val="{00000007-0B06-4B93-BA47-45C9B7E226E2}"/>
            </c:ext>
          </c:extLst>
        </c:ser>
        <c:ser>
          <c:idx val="8"/>
          <c:order val="8"/>
          <c:tx>
            <c:strRef>
              <c:f>'Outputs - Metrics 1-5'!$A$102</c:f>
              <c:strCache>
                <c:ptCount val="1"/>
                <c:pt idx="0">
                  <c:v>Legumes/nuts/seeds</c:v>
                </c:pt>
              </c:strCache>
            </c:strRef>
          </c:tx>
          <c:spPr>
            <a:solidFill>
              <a:srgbClr val="96BC3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1-5'!$B$102:$E$102</c:f>
              <c:numCache>
                <c:formatCode>#,##0.00</c:formatCode>
                <c:ptCount val="4"/>
                <c:pt idx="0">
                  <c:v>3962</c:v>
                </c:pt>
                <c:pt idx="1">
                  <c:v>4385</c:v>
                </c:pt>
                <c:pt idx="2">
                  <c:v>4885</c:v>
                </c:pt>
                <c:pt idx="3">
                  <c:v>5385</c:v>
                </c:pt>
              </c:numCache>
            </c:numRef>
          </c:val>
          <c:extLst>
            <c:ext xmlns:c16="http://schemas.microsoft.com/office/drawing/2014/chart" uri="{C3380CC4-5D6E-409C-BE32-E72D297353CC}">
              <c16:uniqueId val="{00000008-0B06-4B93-BA47-45C9B7E226E2}"/>
            </c:ext>
          </c:extLst>
        </c:ser>
        <c:ser>
          <c:idx val="9"/>
          <c:order val="9"/>
          <c:tx>
            <c:strRef>
              <c:f>'Outputs - Metrics 1-5'!$A$103</c:f>
              <c:strCache>
                <c:ptCount val="1"/>
                <c:pt idx="0">
                  <c:v>Plant-based milk subs.</c:v>
                </c:pt>
              </c:strCache>
            </c:strRef>
          </c:tx>
          <c:spPr>
            <a:solidFill>
              <a:srgbClr val="96BC3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1-5'!$B$103:$E$103</c:f>
              <c:numCache>
                <c:formatCode>#,##0.00</c:formatCode>
                <c:ptCount val="4"/>
                <c:pt idx="0">
                  <c:v>0</c:v>
                </c:pt>
                <c:pt idx="1">
                  <c:v>0</c:v>
                </c:pt>
                <c:pt idx="2">
                  <c:v>0</c:v>
                </c:pt>
                <c:pt idx="3">
                  <c:v>0</c:v>
                </c:pt>
              </c:numCache>
            </c:numRef>
          </c:val>
          <c:extLst>
            <c:ext xmlns:c16="http://schemas.microsoft.com/office/drawing/2014/chart" uri="{C3380CC4-5D6E-409C-BE32-E72D297353CC}">
              <c16:uniqueId val="{00000009-0B06-4B93-BA47-45C9B7E226E2}"/>
            </c:ext>
          </c:extLst>
        </c:ser>
        <c:ser>
          <c:idx val="10"/>
          <c:order val="10"/>
          <c:tx>
            <c:strRef>
              <c:f>'Outputs - Metrics 1-5'!$A$104</c:f>
              <c:strCache>
                <c:ptCount val="1"/>
                <c:pt idx="0">
                  <c:v>Fruits &amp; vegetables</c:v>
                </c:pt>
              </c:strCache>
            </c:strRef>
          </c:tx>
          <c:spPr>
            <a:solidFill>
              <a:srgbClr val="0092C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1-5'!$B$104:$E$104</c:f>
              <c:numCache>
                <c:formatCode>#,##0.00</c:formatCode>
                <c:ptCount val="4"/>
                <c:pt idx="0">
                  <c:v>72985</c:v>
                </c:pt>
                <c:pt idx="1">
                  <c:v>77770</c:v>
                </c:pt>
                <c:pt idx="2">
                  <c:v>82770</c:v>
                </c:pt>
                <c:pt idx="3">
                  <c:v>87770</c:v>
                </c:pt>
              </c:numCache>
            </c:numRef>
          </c:val>
          <c:extLst>
            <c:ext xmlns:c16="http://schemas.microsoft.com/office/drawing/2014/chart" uri="{C3380CC4-5D6E-409C-BE32-E72D297353CC}">
              <c16:uniqueId val="{0000000A-0B06-4B93-BA47-45C9B7E226E2}"/>
            </c:ext>
          </c:extLst>
        </c:ser>
        <c:ser>
          <c:idx val="11"/>
          <c:order val="11"/>
          <c:tx>
            <c:strRef>
              <c:f>'Outputs - Metrics 1-5'!$A$105</c:f>
              <c:strCache>
                <c:ptCount val="1"/>
                <c:pt idx="0">
                  <c:v>Roots/tubers</c:v>
                </c:pt>
              </c:strCache>
            </c:strRef>
          </c:tx>
          <c:spPr>
            <a:solidFill>
              <a:srgbClr val="0092C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1-5'!$B$105:$E$105</c:f>
              <c:numCache>
                <c:formatCode>#,##0.00</c:formatCode>
                <c:ptCount val="4"/>
                <c:pt idx="0">
                  <c:v>19721</c:v>
                </c:pt>
                <c:pt idx="1">
                  <c:v>19721</c:v>
                </c:pt>
                <c:pt idx="2">
                  <c:v>19721</c:v>
                </c:pt>
                <c:pt idx="3">
                  <c:v>19721</c:v>
                </c:pt>
              </c:numCache>
            </c:numRef>
          </c:val>
          <c:extLst>
            <c:ext xmlns:c16="http://schemas.microsoft.com/office/drawing/2014/chart" uri="{C3380CC4-5D6E-409C-BE32-E72D297353CC}">
              <c16:uniqueId val="{0000000B-0B06-4B93-BA47-45C9B7E226E2}"/>
            </c:ext>
          </c:extLst>
        </c:ser>
        <c:ser>
          <c:idx val="12"/>
          <c:order val="12"/>
          <c:tx>
            <c:strRef>
              <c:f>'Outputs - Metrics 1-5'!$A$106</c:f>
              <c:strCache>
                <c:ptCount val="1"/>
                <c:pt idx="0">
                  <c:v>Added sugars</c:v>
                </c:pt>
              </c:strCache>
            </c:strRef>
          </c:tx>
          <c:spPr>
            <a:solidFill>
              <a:srgbClr val="0092C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1-5'!$B$106:$E$106</c:f>
              <c:numCache>
                <c:formatCode>#,##0.00</c:formatCode>
                <c:ptCount val="4"/>
                <c:pt idx="0">
                  <c:v>24630</c:v>
                </c:pt>
                <c:pt idx="1">
                  <c:v>24630</c:v>
                </c:pt>
                <c:pt idx="2">
                  <c:v>24630</c:v>
                </c:pt>
                <c:pt idx="3">
                  <c:v>24630</c:v>
                </c:pt>
              </c:numCache>
            </c:numRef>
          </c:val>
          <c:extLst>
            <c:ext xmlns:c16="http://schemas.microsoft.com/office/drawing/2014/chart" uri="{C3380CC4-5D6E-409C-BE32-E72D297353CC}">
              <c16:uniqueId val="{0000000C-0B06-4B93-BA47-45C9B7E226E2}"/>
            </c:ext>
          </c:extLst>
        </c:ser>
        <c:ser>
          <c:idx val="13"/>
          <c:order val="13"/>
          <c:tx>
            <c:strRef>
              <c:f>'Outputs - Metrics 1-5'!$A$107</c:f>
              <c:strCache>
                <c:ptCount val="1"/>
                <c:pt idx="0">
                  <c:v>Vegetable oils</c:v>
                </c:pt>
              </c:strCache>
            </c:strRef>
          </c:tx>
          <c:spPr>
            <a:solidFill>
              <a:srgbClr val="0092C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1-5'!$B$107:$E$107</c:f>
              <c:numCache>
                <c:formatCode>#,##0.00</c:formatCode>
                <c:ptCount val="4"/>
                <c:pt idx="0">
                  <c:v>7853</c:v>
                </c:pt>
                <c:pt idx="1">
                  <c:v>7853</c:v>
                </c:pt>
                <c:pt idx="2">
                  <c:v>7853</c:v>
                </c:pt>
                <c:pt idx="3">
                  <c:v>7853</c:v>
                </c:pt>
              </c:numCache>
            </c:numRef>
          </c:val>
          <c:extLst>
            <c:ext xmlns:c16="http://schemas.microsoft.com/office/drawing/2014/chart" uri="{C3380CC4-5D6E-409C-BE32-E72D297353CC}">
              <c16:uniqueId val="{00000000-C5DF-4CA8-8417-75AECFECF343}"/>
            </c:ext>
          </c:extLst>
        </c:ser>
        <c:ser>
          <c:idx val="14"/>
          <c:order val="14"/>
          <c:tx>
            <c:strRef>
              <c:f>'Outputs - Metrics 1-5'!$A$108</c:f>
              <c:strCache>
                <c:ptCount val="1"/>
                <c:pt idx="0">
                  <c:v>Alcohol, stimulants, spices</c:v>
                </c:pt>
              </c:strCache>
            </c:strRef>
          </c:tx>
          <c:spPr>
            <a:solidFill>
              <a:srgbClr val="0092C3"/>
            </a:solidFill>
            <a:ln>
              <a:noFill/>
            </a:ln>
            <a:effectLst/>
          </c:spPr>
          <c:invertIfNegative val="0"/>
          <c:cat>
            <c:numRef>
              <c:f>'Outputs - Metrics 1-5'!$B$93:$E$93</c:f>
              <c:numCache>
                <c:formatCode>0</c:formatCode>
                <c:ptCount val="4"/>
                <c:pt idx="0">
                  <c:v>2015</c:v>
                </c:pt>
                <c:pt idx="1">
                  <c:v>2016</c:v>
                </c:pt>
                <c:pt idx="2">
                  <c:v>2017</c:v>
                </c:pt>
                <c:pt idx="3">
                  <c:v>2018</c:v>
                </c:pt>
              </c:numCache>
            </c:numRef>
          </c:cat>
          <c:val>
            <c:numRef>
              <c:f>'Outputs - Metrics 1-5'!$B$108:$E$108</c:f>
              <c:numCache>
                <c:formatCode>#,##0.00</c:formatCode>
                <c:ptCount val="4"/>
                <c:pt idx="0">
                  <c:v>36530</c:v>
                </c:pt>
                <c:pt idx="1">
                  <c:v>36530</c:v>
                </c:pt>
                <c:pt idx="2">
                  <c:v>36530</c:v>
                </c:pt>
                <c:pt idx="3">
                  <c:v>36530</c:v>
                </c:pt>
              </c:numCache>
            </c:numRef>
          </c:val>
          <c:extLst>
            <c:ext xmlns:c16="http://schemas.microsoft.com/office/drawing/2014/chart" uri="{C3380CC4-5D6E-409C-BE32-E72D297353CC}">
              <c16:uniqueId val="{00000001-C5DF-4CA8-8417-75AECFECF343}"/>
            </c:ext>
          </c:extLst>
        </c:ser>
        <c:dLbls>
          <c:showLegendKey val="0"/>
          <c:showVal val="0"/>
          <c:showCatName val="0"/>
          <c:showSerName val="0"/>
          <c:showPercent val="0"/>
          <c:showBubbleSize val="0"/>
        </c:dLbls>
        <c:gapWidth val="150"/>
        <c:overlap val="100"/>
        <c:axId val="1043134952"/>
        <c:axId val="1043133968"/>
      </c:barChart>
      <c:catAx>
        <c:axId val="104313495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43133968"/>
        <c:crosses val="autoZero"/>
        <c:auto val="1"/>
        <c:lblAlgn val="ctr"/>
        <c:lblOffset val="100"/>
        <c:noMultiLvlLbl val="0"/>
      </c:catAx>
      <c:valAx>
        <c:axId val="1043133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43134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1-5'!$G$94:$J$94</c:f>
              <c:numCache>
                <c:formatCode>#,##0.00</c:formatCode>
                <c:ptCount val="4"/>
                <c:pt idx="0">
                  <c:v>375.41948648698389</c:v>
                </c:pt>
                <c:pt idx="1">
                  <c:v>356.97904277932599</c:v>
                </c:pt>
                <c:pt idx="2">
                  <c:v>336.30589960930598</c:v>
                </c:pt>
                <c:pt idx="3">
                  <c:v>319.76738507328997</c:v>
                </c:pt>
              </c:numCache>
            </c:numRef>
          </c:val>
          <c:extLst>
            <c:ext xmlns:c16="http://schemas.microsoft.com/office/drawing/2014/chart" uri="{C3380CC4-5D6E-409C-BE32-E72D297353CC}">
              <c16:uniqueId val="{00000000-2F28-4847-8F42-4BCA050113FC}"/>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1-5'!$G$95:$J$95</c:f>
              <c:numCache>
                <c:formatCode>#,##0.00</c:formatCode>
                <c:ptCount val="4"/>
                <c:pt idx="0">
                  <c:v>207.317797328084</c:v>
                </c:pt>
                <c:pt idx="1">
                  <c:v>199.99969558106835</c:v>
                </c:pt>
                <c:pt idx="2">
                  <c:v>191.06973615823034</c:v>
                </c:pt>
                <c:pt idx="3">
                  <c:v>182.13977673539239</c:v>
                </c:pt>
              </c:numCache>
            </c:numRef>
          </c:val>
          <c:extLst>
            <c:ext xmlns:c16="http://schemas.microsoft.com/office/drawing/2014/chart" uri="{C3380CC4-5D6E-409C-BE32-E72D297353CC}">
              <c16:uniqueId val="{00000001-2F28-4847-8F42-4BCA050113FC}"/>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1-5'!$G$96:$J$96</c:f>
              <c:numCache>
                <c:formatCode>#,##0.00</c:formatCode>
                <c:ptCount val="4"/>
                <c:pt idx="0">
                  <c:v>69.705355231365232</c:v>
                </c:pt>
                <c:pt idx="1">
                  <c:v>69.705355231365232</c:v>
                </c:pt>
                <c:pt idx="2">
                  <c:v>69.705355231365232</c:v>
                </c:pt>
                <c:pt idx="3">
                  <c:v>69.705355231365232</c:v>
                </c:pt>
              </c:numCache>
            </c:numRef>
          </c:val>
          <c:extLst>
            <c:ext xmlns:c16="http://schemas.microsoft.com/office/drawing/2014/chart" uri="{C3380CC4-5D6E-409C-BE32-E72D297353CC}">
              <c16:uniqueId val="{00000002-2F28-4847-8F42-4BCA050113FC}"/>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1-5'!$G$97:$J$97</c:f>
              <c:numCache>
                <c:formatCode>#,##0.00</c:formatCode>
                <c:ptCount val="4"/>
                <c:pt idx="0">
                  <c:v>60.45943768175345</c:v>
                </c:pt>
                <c:pt idx="1">
                  <c:v>60.45943768175345</c:v>
                </c:pt>
                <c:pt idx="2">
                  <c:v>60.45943768175345</c:v>
                </c:pt>
                <c:pt idx="3">
                  <c:v>60.45943768175345</c:v>
                </c:pt>
              </c:numCache>
            </c:numRef>
          </c:val>
          <c:extLst>
            <c:ext xmlns:c16="http://schemas.microsoft.com/office/drawing/2014/chart" uri="{C3380CC4-5D6E-409C-BE32-E72D297353CC}">
              <c16:uniqueId val="{00000003-2F28-4847-8F42-4BCA050113FC}"/>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1-5'!$G$98:$J$98</c:f>
              <c:numCache>
                <c:formatCode>#,##0.00</c:formatCode>
                <c:ptCount val="4"/>
                <c:pt idx="0">
                  <c:v>39.850141425477098</c:v>
                </c:pt>
                <c:pt idx="1">
                  <c:v>39.850141425477098</c:v>
                </c:pt>
                <c:pt idx="2">
                  <c:v>39.850141425477098</c:v>
                </c:pt>
                <c:pt idx="3">
                  <c:v>39.850141425477098</c:v>
                </c:pt>
              </c:numCache>
            </c:numRef>
          </c:val>
          <c:extLst>
            <c:ext xmlns:c16="http://schemas.microsoft.com/office/drawing/2014/chart" uri="{C3380CC4-5D6E-409C-BE32-E72D297353CC}">
              <c16:uniqueId val="{00000004-2F28-4847-8F42-4BCA050113FC}"/>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1-5'!$G$99:$J$99</c:f>
              <c:numCache>
                <c:formatCode>#,##0.00</c:formatCode>
                <c:ptCount val="4"/>
                <c:pt idx="0">
                  <c:v>18.944380408394736</c:v>
                </c:pt>
                <c:pt idx="1">
                  <c:v>18.944380408394736</c:v>
                </c:pt>
                <c:pt idx="2">
                  <c:v>18.944380408394736</c:v>
                </c:pt>
                <c:pt idx="3">
                  <c:v>18.944380408394736</c:v>
                </c:pt>
              </c:numCache>
            </c:numRef>
          </c:val>
          <c:extLst>
            <c:ext xmlns:c16="http://schemas.microsoft.com/office/drawing/2014/chart" uri="{C3380CC4-5D6E-409C-BE32-E72D297353CC}">
              <c16:uniqueId val="{00000005-2F28-4847-8F42-4BCA050113FC}"/>
            </c:ext>
          </c:extLst>
        </c:ser>
        <c:ser>
          <c:idx val="6"/>
          <c:order val="6"/>
          <c:tx>
            <c:strRef>
              <c:f>'Outputs - Metrics 1-5'!$A$100</c:f>
              <c:strCache>
                <c:ptCount val="1"/>
                <c:pt idx="0">
                  <c:v>Other animal-based foods</c:v>
                </c:pt>
              </c:strCache>
            </c:strRef>
          </c:tx>
          <c:spPr>
            <a:solidFill>
              <a:srgbClr val="FDB91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1-5'!$G$100:$J$100</c:f>
              <c:numCache>
                <c:formatCode>#,##0.00</c:formatCode>
                <c:ptCount val="4"/>
                <c:pt idx="0">
                  <c:v>3.017693340194453</c:v>
                </c:pt>
                <c:pt idx="1">
                  <c:v>3.017693340194453</c:v>
                </c:pt>
                <c:pt idx="2">
                  <c:v>3.017693340194453</c:v>
                </c:pt>
                <c:pt idx="3">
                  <c:v>3.017693340194453</c:v>
                </c:pt>
              </c:numCache>
            </c:numRef>
          </c:val>
          <c:extLst>
            <c:ext xmlns:c16="http://schemas.microsoft.com/office/drawing/2014/chart" uri="{C3380CC4-5D6E-409C-BE32-E72D297353CC}">
              <c16:uniqueId val="{00000006-2F28-4847-8F42-4BCA050113FC}"/>
            </c:ext>
          </c:extLst>
        </c:ser>
        <c:ser>
          <c:idx val="7"/>
          <c:order val="7"/>
          <c:tx>
            <c:strRef>
              <c:f>'Outputs - Metrics 1-5'!$A$101</c:f>
              <c:strCache>
                <c:ptCount val="1"/>
                <c:pt idx="0">
                  <c:v>Grains</c:v>
                </c:pt>
              </c:strCache>
            </c:strRef>
          </c:tx>
          <c:spPr>
            <a:solidFill>
              <a:srgbClr val="96BC3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1-5'!$G$101:$J$101</c:f>
              <c:numCache>
                <c:formatCode>#,##0.00</c:formatCode>
                <c:ptCount val="4"/>
                <c:pt idx="0">
                  <c:v>61.738203626061818</c:v>
                </c:pt>
                <c:pt idx="1">
                  <c:v>61.738203626061818</c:v>
                </c:pt>
                <c:pt idx="2">
                  <c:v>61.738203626061818</c:v>
                </c:pt>
                <c:pt idx="3">
                  <c:v>61.738203626061818</c:v>
                </c:pt>
              </c:numCache>
            </c:numRef>
          </c:val>
          <c:extLst>
            <c:ext xmlns:c16="http://schemas.microsoft.com/office/drawing/2014/chart" uri="{C3380CC4-5D6E-409C-BE32-E72D297353CC}">
              <c16:uniqueId val="{00000007-2F28-4847-8F42-4BCA050113FC}"/>
            </c:ext>
          </c:extLst>
        </c:ser>
        <c:ser>
          <c:idx val="8"/>
          <c:order val="8"/>
          <c:tx>
            <c:strRef>
              <c:f>'Outputs - Metrics 1-5'!$A$102</c:f>
              <c:strCache>
                <c:ptCount val="1"/>
                <c:pt idx="0">
                  <c:v>Legumes/nuts/seeds</c:v>
                </c:pt>
              </c:strCache>
            </c:strRef>
          </c:tx>
          <c:spPr>
            <a:solidFill>
              <a:srgbClr val="96BC3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1-5'!$G$102:$J$102</c:f>
              <c:numCache>
                <c:formatCode>#,##0.00</c:formatCode>
                <c:ptCount val="4"/>
                <c:pt idx="0">
                  <c:v>9.3621366171503198</c:v>
                </c:pt>
                <c:pt idx="1">
                  <c:v>10.071776188924296</c:v>
                </c:pt>
                <c:pt idx="2">
                  <c:v>10.910593649650039</c:v>
                </c:pt>
                <c:pt idx="3">
                  <c:v>11.749411110375783</c:v>
                </c:pt>
              </c:numCache>
            </c:numRef>
          </c:val>
          <c:extLst>
            <c:ext xmlns:c16="http://schemas.microsoft.com/office/drawing/2014/chart" uri="{C3380CC4-5D6E-409C-BE32-E72D297353CC}">
              <c16:uniqueId val="{00000008-2F28-4847-8F42-4BCA050113FC}"/>
            </c:ext>
          </c:extLst>
        </c:ser>
        <c:ser>
          <c:idx val="9"/>
          <c:order val="9"/>
          <c:tx>
            <c:strRef>
              <c:f>'Outputs - Metrics 1-5'!$A$103</c:f>
              <c:strCache>
                <c:ptCount val="1"/>
                <c:pt idx="0">
                  <c:v>Plant-based milk subs.</c:v>
                </c:pt>
              </c:strCache>
            </c:strRef>
          </c:tx>
          <c:spPr>
            <a:solidFill>
              <a:srgbClr val="96BC3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1-5'!$G$103:$J$103</c:f>
              <c:numCache>
                <c:formatCode>#,##0.00</c:formatCode>
                <c:ptCount val="4"/>
                <c:pt idx="0">
                  <c:v>0</c:v>
                </c:pt>
                <c:pt idx="1">
                  <c:v>0</c:v>
                </c:pt>
                <c:pt idx="2">
                  <c:v>0</c:v>
                </c:pt>
                <c:pt idx="3">
                  <c:v>0</c:v>
                </c:pt>
              </c:numCache>
            </c:numRef>
          </c:val>
          <c:extLst>
            <c:ext xmlns:c16="http://schemas.microsoft.com/office/drawing/2014/chart" uri="{C3380CC4-5D6E-409C-BE32-E72D297353CC}">
              <c16:uniqueId val="{00000009-2F28-4847-8F42-4BCA050113FC}"/>
            </c:ext>
          </c:extLst>
        </c:ser>
        <c:ser>
          <c:idx val="10"/>
          <c:order val="10"/>
          <c:tx>
            <c:strRef>
              <c:f>'Outputs - Metrics 1-5'!$A$104</c:f>
              <c:strCache>
                <c:ptCount val="1"/>
                <c:pt idx="0">
                  <c:v>Fruits &amp; vegetables</c:v>
                </c:pt>
              </c:strCache>
            </c:strRef>
          </c:tx>
          <c:spPr>
            <a:solidFill>
              <a:srgbClr val="0092C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1-5'!$G$104:$J$104</c:f>
              <c:numCache>
                <c:formatCode>#,##0.00</c:formatCode>
                <c:ptCount val="4"/>
                <c:pt idx="0">
                  <c:v>37.074325708952927</c:v>
                </c:pt>
                <c:pt idx="1">
                  <c:v>39.480527499327145</c:v>
                </c:pt>
                <c:pt idx="2">
                  <c:v>41.994844939634589</c:v>
                </c:pt>
                <c:pt idx="3">
                  <c:v>44.509162379942026</c:v>
                </c:pt>
              </c:numCache>
            </c:numRef>
          </c:val>
          <c:extLst>
            <c:ext xmlns:c16="http://schemas.microsoft.com/office/drawing/2014/chart" uri="{C3380CC4-5D6E-409C-BE32-E72D297353CC}">
              <c16:uniqueId val="{0000000A-2F28-4847-8F42-4BCA050113FC}"/>
            </c:ext>
          </c:extLst>
        </c:ser>
        <c:ser>
          <c:idx val="11"/>
          <c:order val="11"/>
          <c:tx>
            <c:strRef>
              <c:f>'Outputs - Metrics 1-5'!$A$105</c:f>
              <c:strCache>
                <c:ptCount val="1"/>
                <c:pt idx="0">
                  <c:v>Roots/tubers</c:v>
                </c:pt>
              </c:strCache>
            </c:strRef>
          </c:tx>
          <c:spPr>
            <a:solidFill>
              <a:srgbClr val="0092C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1-5'!$G$105:$J$105</c:f>
              <c:numCache>
                <c:formatCode>#,##0.00</c:formatCode>
                <c:ptCount val="4"/>
                <c:pt idx="0">
                  <c:v>7.8283480325797843</c:v>
                </c:pt>
                <c:pt idx="1">
                  <c:v>7.8283480325797843</c:v>
                </c:pt>
                <c:pt idx="2">
                  <c:v>7.8283480325797843</c:v>
                </c:pt>
                <c:pt idx="3">
                  <c:v>7.8283480325797843</c:v>
                </c:pt>
              </c:numCache>
            </c:numRef>
          </c:val>
          <c:extLst>
            <c:ext xmlns:c16="http://schemas.microsoft.com/office/drawing/2014/chart" uri="{C3380CC4-5D6E-409C-BE32-E72D297353CC}">
              <c16:uniqueId val="{0000000B-2F28-4847-8F42-4BCA050113FC}"/>
            </c:ext>
          </c:extLst>
        </c:ser>
        <c:ser>
          <c:idx val="12"/>
          <c:order val="12"/>
          <c:tx>
            <c:strRef>
              <c:f>'Outputs - Metrics 1-5'!$A$106</c:f>
              <c:strCache>
                <c:ptCount val="1"/>
                <c:pt idx="0">
                  <c:v>Added sugars</c:v>
                </c:pt>
              </c:strCache>
            </c:strRef>
          </c:tx>
          <c:spPr>
            <a:solidFill>
              <a:srgbClr val="0092C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1-5'!$G$106:$J$106</c:f>
              <c:numCache>
                <c:formatCode>#,##0.00</c:formatCode>
                <c:ptCount val="4"/>
                <c:pt idx="0">
                  <c:v>40.426921968748346</c:v>
                </c:pt>
                <c:pt idx="1">
                  <c:v>40.426921968748346</c:v>
                </c:pt>
                <c:pt idx="2">
                  <c:v>40.426921968748346</c:v>
                </c:pt>
                <c:pt idx="3">
                  <c:v>40.426921968748346</c:v>
                </c:pt>
              </c:numCache>
            </c:numRef>
          </c:val>
          <c:extLst>
            <c:ext xmlns:c16="http://schemas.microsoft.com/office/drawing/2014/chart" uri="{C3380CC4-5D6E-409C-BE32-E72D297353CC}">
              <c16:uniqueId val="{0000000C-2F28-4847-8F42-4BCA050113FC}"/>
            </c:ext>
          </c:extLst>
        </c:ser>
        <c:ser>
          <c:idx val="13"/>
          <c:order val="13"/>
          <c:tx>
            <c:strRef>
              <c:f>'Outputs - Metrics 1-5'!$A$107</c:f>
              <c:strCache>
                <c:ptCount val="1"/>
                <c:pt idx="0">
                  <c:v>Vegetable oils</c:v>
                </c:pt>
              </c:strCache>
            </c:strRef>
          </c:tx>
          <c:spPr>
            <a:solidFill>
              <a:srgbClr val="0092C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1-5'!$G$107:$J$107</c:f>
              <c:numCache>
                <c:formatCode>#,##0.00</c:formatCode>
                <c:ptCount val="4"/>
                <c:pt idx="0">
                  <c:v>25.298082326130473</c:v>
                </c:pt>
                <c:pt idx="1">
                  <c:v>25.298082326130473</c:v>
                </c:pt>
                <c:pt idx="2">
                  <c:v>25.298082326130473</c:v>
                </c:pt>
                <c:pt idx="3">
                  <c:v>25.298082326130473</c:v>
                </c:pt>
              </c:numCache>
            </c:numRef>
          </c:val>
          <c:extLst>
            <c:ext xmlns:c16="http://schemas.microsoft.com/office/drawing/2014/chart" uri="{C3380CC4-5D6E-409C-BE32-E72D297353CC}">
              <c16:uniqueId val="{00000000-963F-443C-8AEB-15AFF8BB89C7}"/>
            </c:ext>
          </c:extLst>
        </c:ser>
        <c:ser>
          <c:idx val="14"/>
          <c:order val="14"/>
          <c:tx>
            <c:strRef>
              <c:f>'Outputs - Metrics 1-5'!$A$108</c:f>
              <c:strCache>
                <c:ptCount val="1"/>
                <c:pt idx="0">
                  <c:v>Alcohol, stimulants, spices</c:v>
                </c:pt>
              </c:strCache>
            </c:strRef>
          </c:tx>
          <c:spPr>
            <a:solidFill>
              <a:srgbClr val="0092C3"/>
            </a:solidFill>
            <a:ln>
              <a:noFill/>
            </a:ln>
            <a:effectLst/>
          </c:spPr>
          <c:invertIfNegative val="0"/>
          <c:cat>
            <c:numRef>
              <c:f>'Outputs - Metrics 1-5'!$G$93:$J$93</c:f>
              <c:numCache>
                <c:formatCode>0</c:formatCode>
                <c:ptCount val="4"/>
                <c:pt idx="0">
                  <c:v>2015</c:v>
                </c:pt>
                <c:pt idx="1">
                  <c:v>2016</c:v>
                </c:pt>
                <c:pt idx="2">
                  <c:v>2017</c:v>
                </c:pt>
                <c:pt idx="3">
                  <c:v>2018</c:v>
                </c:pt>
              </c:numCache>
            </c:numRef>
          </c:cat>
          <c:val>
            <c:numRef>
              <c:f>'Outputs - Metrics 1-5'!$G$108:$J$108</c:f>
              <c:numCache>
                <c:formatCode>#,##0.00</c:formatCode>
                <c:ptCount val="4"/>
                <c:pt idx="0">
                  <c:v>62.217716969518655</c:v>
                </c:pt>
                <c:pt idx="1">
                  <c:v>62.217716969518655</c:v>
                </c:pt>
                <c:pt idx="2">
                  <c:v>62.217716969518655</c:v>
                </c:pt>
                <c:pt idx="3">
                  <c:v>62.217716969518655</c:v>
                </c:pt>
              </c:numCache>
            </c:numRef>
          </c:val>
          <c:extLst>
            <c:ext xmlns:c16="http://schemas.microsoft.com/office/drawing/2014/chart" uri="{C3380CC4-5D6E-409C-BE32-E72D297353CC}">
              <c16:uniqueId val="{00000001-963F-443C-8AEB-15AFF8BB89C7}"/>
            </c:ext>
          </c:extLst>
        </c:ser>
        <c:dLbls>
          <c:showLegendKey val="0"/>
          <c:showVal val="0"/>
          <c:showCatName val="0"/>
          <c:showSerName val="0"/>
          <c:showPercent val="0"/>
          <c:showBubbleSize val="0"/>
        </c:dLbls>
        <c:gapWidth val="150"/>
        <c:overlap val="100"/>
        <c:axId val="1079536760"/>
        <c:axId val="1079539056"/>
      </c:barChart>
      <c:catAx>
        <c:axId val="1079536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9056"/>
        <c:crosses val="autoZero"/>
        <c:auto val="1"/>
        <c:lblAlgn val="ctr"/>
        <c:lblOffset val="100"/>
        <c:noMultiLvlLbl val="0"/>
      </c:catAx>
      <c:valAx>
        <c:axId val="107953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E409-4B10-920A-651F7F4A60DD}"/>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E409-4B10-920A-651F7F4A60DD}"/>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E409-4B10-920A-651F7F4A60DD}"/>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E409-4B10-920A-651F7F4A60DD}"/>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E409-4B10-920A-651F7F4A60DD}"/>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E409-4B10-920A-651F7F4A60DD}"/>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E409-4B10-920A-651F7F4A60DD}"/>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E409-4B10-920A-651F7F4A60DD}"/>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E409-4B10-920A-651F7F4A60DD}"/>
              </c:ext>
            </c:extLst>
          </c:dPt>
          <c:dPt>
            <c:idx val="9"/>
            <c:bubble3D val="0"/>
            <c:spPr>
              <a:solidFill>
                <a:srgbClr val="96BC33"/>
              </a:solidFill>
              <a:ln w="19050">
                <a:solidFill>
                  <a:schemeClr val="lt1"/>
                </a:solidFill>
              </a:ln>
              <a:effectLst/>
            </c:spPr>
            <c:extLst>
              <c:ext xmlns:c16="http://schemas.microsoft.com/office/drawing/2014/chart" uri="{C3380CC4-5D6E-409C-BE32-E72D297353CC}">
                <c16:uniqueId val="{00000013-E409-4B10-920A-651F7F4A60DD}"/>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E409-4B10-920A-651F7F4A60DD}"/>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E409-4B10-920A-651F7F4A60DD}"/>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E409-4B10-920A-651F7F4A60DD}"/>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318C-49BC-8D9B-F2F3ED30E5A8}"/>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318C-49BC-8D9B-F2F3ED30E5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Alcohol, stimulants, spices</c:v>
                </c:pt>
              </c:strCache>
            </c:strRef>
          </c:cat>
          <c:val>
            <c:numRef>
              <c:f>'Outputs - Metrics 1-5'!$L$94:$L$108</c:f>
              <c:numCache>
                <c:formatCode>#,##0.00</c:formatCode>
                <c:ptCount val="15"/>
                <c:pt idx="0">
                  <c:v>115.02448417900972</c:v>
                </c:pt>
                <c:pt idx="1">
                  <c:v>19.403090053634088</c:v>
                </c:pt>
                <c:pt idx="2">
                  <c:v>14.902822769875632</c:v>
                </c:pt>
                <c:pt idx="3">
                  <c:v>15.81648771212306</c:v>
                </c:pt>
                <c:pt idx="4">
                  <c:v>1.9944049123747862</c:v>
                </c:pt>
                <c:pt idx="5">
                  <c:v>3.5390839961832317</c:v>
                </c:pt>
                <c:pt idx="6">
                  <c:v>0.64747456389303792</c:v>
                </c:pt>
                <c:pt idx="7">
                  <c:v>16.978546897569274</c:v>
                </c:pt>
                <c:pt idx="8">
                  <c:v>3.4167271514933399</c:v>
                </c:pt>
                <c:pt idx="9">
                  <c:v>0</c:v>
                </c:pt>
                <c:pt idx="10">
                  <c:v>5.745638478021684</c:v>
                </c:pt>
                <c:pt idx="11">
                  <c:v>1.0245463249762319</c:v>
                </c:pt>
                <c:pt idx="12">
                  <c:v>5.8943763271732363</c:v>
                </c:pt>
                <c:pt idx="13">
                  <c:v>10.690153403611566</c:v>
                </c:pt>
                <c:pt idx="14">
                  <c:v>8.771956235432727</c:v>
                </c:pt>
              </c:numCache>
            </c:numRef>
          </c:val>
          <c:extLst>
            <c:ext xmlns:c16="http://schemas.microsoft.com/office/drawing/2014/chart" uri="{C3380CC4-5D6E-409C-BE32-E72D297353CC}">
              <c16:uniqueId val="{0000001A-E409-4B10-920A-651F7F4A60D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1-5'!$L$94:$O$94</c:f>
              <c:numCache>
                <c:formatCode>#,##0.00</c:formatCode>
                <c:ptCount val="4"/>
                <c:pt idx="0">
                  <c:v>115.02448417900972</c:v>
                </c:pt>
                <c:pt idx="1">
                  <c:v>109.38492614370475</c:v>
                </c:pt>
                <c:pt idx="2">
                  <c:v>103.0625516646633</c:v>
                </c:pt>
                <c:pt idx="3">
                  <c:v>98.004652081430123</c:v>
                </c:pt>
              </c:numCache>
            </c:numRef>
          </c:val>
          <c:extLst>
            <c:ext xmlns:c16="http://schemas.microsoft.com/office/drawing/2014/chart" uri="{C3380CC4-5D6E-409C-BE32-E72D297353CC}">
              <c16:uniqueId val="{00000000-8E0E-466B-9AE5-50562C4E77EE}"/>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1-5'!$L$95:$O$95</c:f>
              <c:numCache>
                <c:formatCode>#,##0.00</c:formatCode>
                <c:ptCount val="4"/>
                <c:pt idx="0">
                  <c:v>19.403090053634088</c:v>
                </c:pt>
                <c:pt idx="1">
                  <c:v>18.730528604236266</c:v>
                </c:pt>
                <c:pt idx="2">
                  <c:v>17.909831289534839</c:v>
                </c:pt>
                <c:pt idx="3">
                  <c:v>17.089133974833413</c:v>
                </c:pt>
              </c:numCache>
            </c:numRef>
          </c:val>
          <c:extLst>
            <c:ext xmlns:c16="http://schemas.microsoft.com/office/drawing/2014/chart" uri="{C3380CC4-5D6E-409C-BE32-E72D297353CC}">
              <c16:uniqueId val="{00000001-8E0E-466B-9AE5-50562C4E77EE}"/>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1-5'!$L$96:$O$96</c:f>
              <c:numCache>
                <c:formatCode>#,##0.00</c:formatCode>
                <c:ptCount val="4"/>
                <c:pt idx="0">
                  <c:v>14.902822769875632</c:v>
                </c:pt>
                <c:pt idx="1">
                  <c:v>14.902822769875632</c:v>
                </c:pt>
                <c:pt idx="2">
                  <c:v>14.902822769875632</c:v>
                </c:pt>
                <c:pt idx="3">
                  <c:v>14.902822769875632</c:v>
                </c:pt>
              </c:numCache>
            </c:numRef>
          </c:val>
          <c:extLst>
            <c:ext xmlns:c16="http://schemas.microsoft.com/office/drawing/2014/chart" uri="{C3380CC4-5D6E-409C-BE32-E72D297353CC}">
              <c16:uniqueId val="{00000002-8E0E-466B-9AE5-50562C4E77EE}"/>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1-5'!$L$97:$O$97</c:f>
              <c:numCache>
                <c:formatCode>#,##0.00</c:formatCode>
                <c:ptCount val="4"/>
                <c:pt idx="0">
                  <c:v>15.81648771212306</c:v>
                </c:pt>
                <c:pt idx="1">
                  <c:v>15.81648771212306</c:v>
                </c:pt>
                <c:pt idx="2">
                  <c:v>15.81648771212306</c:v>
                </c:pt>
                <c:pt idx="3">
                  <c:v>15.81648771212306</c:v>
                </c:pt>
              </c:numCache>
            </c:numRef>
          </c:val>
          <c:extLst>
            <c:ext xmlns:c16="http://schemas.microsoft.com/office/drawing/2014/chart" uri="{C3380CC4-5D6E-409C-BE32-E72D297353CC}">
              <c16:uniqueId val="{00000003-8E0E-466B-9AE5-50562C4E77EE}"/>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1-5'!$L$98:$O$98</c:f>
              <c:numCache>
                <c:formatCode>#,##0.00</c:formatCode>
                <c:ptCount val="4"/>
                <c:pt idx="0">
                  <c:v>1.9944049123747862</c:v>
                </c:pt>
                <c:pt idx="1">
                  <c:v>1.9944049123747862</c:v>
                </c:pt>
                <c:pt idx="2">
                  <c:v>1.9944049123747862</c:v>
                </c:pt>
                <c:pt idx="3">
                  <c:v>1.9944049123747862</c:v>
                </c:pt>
              </c:numCache>
            </c:numRef>
          </c:val>
          <c:extLst>
            <c:ext xmlns:c16="http://schemas.microsoft.com/office/drawing/2014/chart" uri="{C3380CC4-5D6E-409C-BE32-E72D297353CC}">
              <c16:uniqueId val="{00000004-8E0E-466B-9AE5-50562C4E77EE}"/>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1-5'!$L$99:$O$99</c:f>
              <c:numCache>
                <c:formatCode>#,##0.00</c:formatCode>
                <c:ptCount val="4"/>
                <c:pt idx="0">
                  <c:v>3.5390839961832317</c:v>
                </c:pt>
                <c:pt idx="1">
                  <c:v>3.5390839961832317</c:v>
                </c:pt>
                <c:pt idx="2">
                  <c:v>3.5390839961832317</c:v>
                </c:pt>
                <c:pt idx="3">
                  <c:v>3.5390839961832317</c:v>
                </c:pt>
              </c:numCache>
            </c:numRef>
          </c:val>
          <c:extLst>
            <c:ext xmlns:c16="http://schemas.microsoft.com/office/drawing/2014/chart" uri="{C3380CC4-5D6E-409C-BE32-E72D297353CC}">
              <c16:uniqueId val="{00000005-8E0E-466B-9AE5-50562C4E77EE}"/>
            </c:ext>
          </c:extLst>
        </c:ser>
        <c:ser>
          <c:idx val="6"/>
          <c:order val="6"/>
          <c:tx>
            <c:strRef>
              <c:f>'Outputs - Metrics 1-5'!$A$100</c:f>
              <c:strCache>
                <c:ptCount val="1"/>
                <c:pt idx="0">
                  <c:v>Other animal-based foods</c:v>
                </c:pt>
              </c:strCache>
            </c:strRef>
          </c:tx>
          <c:spPr>
            <a:solidFill>
              <a:srgbClr val="FDB91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1-5'!$L$100:$O$100</c:f>
              <c:numCache>
                <c:formatCode>#,##0.00</c:formatCode>
                <c:ptCount val="4"/>
                <c:pt idx="0">
                  <c:v>0.64747456389303792</c:v>
                </c:pt>
                <c:pt idx="1">
                  <c:v>0.64747456389303792</c:v>
                </c:pt>
                <c:pt idx="2">
                  <c:v>0.64747456389303792</c:v>
                </c:pt>
                <c:pt idx="3">
                  <c:v>0.64747456389303792</c:v>
                </c:pt>
              </c:numCache>
            </c:numRef>
          </c:val>
          <c:extLst>
            <c:ext xmlns:c16="http://schemas.microsoft.com/office/drawing/2014/chart" uri="{C3380CC4-5D6E-409C-BE32-E72D297353CC}">
              <c16:uniqueId val="{00000006-8E0E-466B-9AE5-50562C4E77EE}"/>
            </c:ext>
          </c:extLst>
        </c:ser>
        <c:ser>
          <c:idx val="7"/>
          <c:order val="7"/>
          <c:tx>
            <c:strRef>
              <c:f>'Outputs - Metrics 1-5'!$A$101</c:f>
              <c:strCache>
                <c:ptCount val="1"/>
                <c:pt idx="0">
                  <c:v>Grains</c:v>
                </c:pt>
              </c:strCache>
            </c:strRef>
          </c:tx>
          <c:spPr>
            <a:solidFill>
              <a:srgbClr val="96BC3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1-5'!$L$101:$O$101</c:f>
              <c:numCache>
                <c:formatCode>#,##0.00</c:formatCode>
                <c:ptCount val="4"/>
                <c:pt idx="0">
                  <c:v>16.978546897569274</c:v>
                </c:pt>
                <c:pt idx="1">
                  <c:v>16.978546897569274</c:v>
                </c:pt>
                <c:pt idx="2">
                  <c:v>16.978546897569274</c:v>
                </c:pt>
                <c:pt idx="3">
                  <c:v>16.978546897569274</c:v>
                </c:pt>
              </c:numCache>
            </c:numRef>
          </c:val>
          <c:extLst>
            <c:ext xmlns:c16="http://schemas.microsoft.com/office/drawing/2014/chart" uri="{C3380CC4-5D6E-409C-BE32-E72D297353CC}">
              <c16:uniqueId val="{00000007-8E0E-466B-9AE5-50562C4E77EE}"/>
            </c:ext>
          </c:extLst>
        </c:ser>
        <c:ser>
          <c:idx val="8"/>
          <c:order val="8"/>
          <c:tx>
            <c:strRef>
              <c:f>'Outputs - Metrics 1-5'!$A$102</c:f>
              <c:strCache>
                <c:ptCount val="1"/>
                <c:pt idx="0">
                  <c:v>Legumes/nuts/seeds</c:v>
                </c:pt>
              </c:strCache>
            </c:strRef>
          </c:tx>
          <c:spPr>
            <a:solidFill>
              <a:srgbClr val="96BC3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1-5'!$L$102:$O$102</c:f>
              <c:numCache>
                <c:formatCode>#,##0.00</c:formatCode>
                <c:ptCount val="4"/>
                <c:pt idx="0">
                  <c:v>3.4167271514933399</c:v>
                </c:pt>
                <c:pt idx="1">
                  <c:v>3.9645920934475085</c:v>
                </c:pt>
                <c:pt idx="2">
                  <c:v>4.6121865874831673</c:v>
                </c:pt>
                <c:pt idx="3">
                  <c:v>5.2597810815188275</c:v>
                </c:pt>
              </c:numCache>
            </c:numRef>
          </c:val>
          <c:extLst>
            <c:ext xmlns:c16="http://schemas.microsoft.com/office/drawing/2014/chart" uri="{C3380CC4-5D6E-409C-BE32-E72D297353CC}">
              <c16:uniqueId val="{00000008-8E0E-466B-9AE5-50562C4E77EE}"/>
            </c:ext>
          </c:extLst>
        </c:ser>
        <c:ser>
          <c:idx val="9"/>
          <c:order val="9"/>
          <c:tx>
            <c:strRef>
              <c:f>'Outputs - Metrics 1-5'!$A$103</c:f>
              <c:strCache>
                <c:ptCount val="1"/>
                <c:pt idx="0">
                  <c:v>Plant-based milk subs.</c:v>
                </c:pt>
              </c:strCache>
            </c:strRef>
          </c:tx>
          <c:spPr>
            <a:solidFill>
              <a:srgbClr val="96BC3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1-5'!$L$103:$O$103</c:f>
              <c:numCache>
                <c:formatCode>#,##0.00</c:formatCode>
                <c:ptCount val="4"/>
                <c:pt idx="0">
                  <c:v>0</c:v>
                </c:pt>
                <c:pt idx="1">
                  <c:v>0</c:v>
                </c:pt>
                <c:pt idx="2">
                  <c:v>0</c:v>
                </c:pt>
                <c:pt idx="3">
                  <c:v>0</c:v>
                </c:pt>
              </c:numCache>
            </c:numRef>
          </c:val>
          <c:extLst>
            <c:ext xmlns:c16="http://schemas.microsoft.com/office/drawing/2014/chart" uri="{C3380CC4-5D6E-409C-BE32-E72D297353CC}">
              <c16:uniqueId val="{00000009-8E0E-466B-9AE5-50562C4E77EE}"/>
            </c:ext>
          </c:extLst>
        </c:ser>
        <c:ser>
          <c:idx val="10"/>
          <c:order val="10"/>
          <c:tx>
            <c:strRef>
              <c:f>'Outputs - Metrics 1-5'!$A$104</c:f>
              <c:strCache>
                <c:ptCount val="1"/>
                <c:pt idx="0">
                  <c:v>Fruits &amp; vegetables</c:v>
                </c:pt>
              </c:strCache>
            </c:strRef>
          </c:tx>
          <c:spPr>
            <a:solidFill>
              <a:srgbClr val="0092C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1-5'!$L$104:$O$104</c:f>
              <c:numCache>
                <c:formatCode>#,##0.00</c:formatCode>
                <c:ptCount val="4"/>
                <c:pt idx="0">
                  <c:v>5.745638478021684</c:v>
                </c:pt>
                <c:pt idx="1">
                  <c:v>6.3171244606103878</c:v>
                </c:pt>
                <c:pt idx="2">
                  <c:v>6.9142884967532341</c:v>
                </c:pt>
                <c:pt idx="3">
                  <c:v>7.5114525328960804</c:v>
                </c:pt>
              </c:numCache>
            </c:numRef>
          </c:val>
          <c:extLst>
            <c:ext xmlns:c16="http://schemas.microsoft.com/office/drawing/2014/chart" uri="{C3380CC4-5D6E-409C-BE32-E72D297353CC}">
              <c16:uniqueId val="{0000000A-8E0E-466B-9AE5-50562C4E77EE}"/>
            </c:ext>
          </c:extLst>
        </c:ser>
        <c:ser>
          <c:idx val="11"/>
          <c:order val="11"/>
          <c:tx>
            <c:strRef>
              <c:f>'Outputs - Metrics 1-5'!$A$105</c:f>
              <c:strCache>
                <c:ptCount val="1"/>
                <c:pt idx="0">
                  <c:v>Roots/tubers</c:v>
                </c:pt>
              </c:strCache>
            </c:strRef>
          </c:tx>
          <c:spPr>
            <a:solidFill>
              <a:srgbClr val="0092C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1-5'!$L$105:$O$105</c:f>
              <c:numCache>
                <c:formatCode>#,##0.00</c:formatCode>
                <c:ptCount val="4"/>
                <c:pt idx="0">
                  <c:v>1.0245463249762319</c:v>
                </c:pt>
                <c:pt idx="1">
                  <c:v>1.0245463249762319</c:v>
                </c:pt>
                <c:pt idx="2">
                  <c:v>1.0245463249762319</c:v>
                </c:pt>
                <c:pt idx="3">
                  <c:v>1.0245463249762319</c:v>
                </c:pt>
              </c:numCache>
            </c:numRef>
          </c:val>
          <c:extLst>
            <c:ext xmlns:c16="http://schemas.microsoft.com/office/drawing/2014/chart" uri="{C3380CC4-5D6E-409C-BE32-E72D297353CC}">
              <c16:uniqueId val="{0000000B-8E0E-466B-9AE5-50562C4E77EE}"/>
            </c:ext>
          </c:extLst>
        </c:ser>
        <c:ser>
          <c:idx val="12"/>
          <c:order val="12"/>
          <c:tx>
            <c:strRef>
              <c:f>'Outputs - Metrics 1-5'!$A$106</c:f>
              <c:strCache>
                <c:ptCount val="1"/>
                <c:pt idx="0">
                  <c:v>Added sugars</c:v>
                </c:pt>
              </c:strCache>
            </c:strRef>
          </c:tx>
          <c:spPr>
            <a:solidFill>
              <a:srgbClr val="0092C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1-5'!$L$106:$O$106</c:f>
              <c:numCache>
                <c:formatCode>#,##0.00</c:formatCode>
                <c:ptCount val="4"/>
                <c:pt idx="0">
                  <c:v>5.8943763271732363</c:v>
                </c:pt>
                <c:pt idx="1">
                  <c:v>5.8943763271732363</c:v>
                </c:pt>
                <c:pt idx="2">
                  <c:v>5.8943763271732363</c:v>
                </c:pt>
                <c:pt idx="3">
                  <c:v>5.8943763271732363</c:v>
                </c:pt>
              </c:numCache>
            </c:numRef>
          </c:val>
          <c:extLst>
            <c:ext xmlns:c16="http://schemas.microsoft.com/office/drawing/2014/chart" uri="{C3380CC4-5D6E-409C-BE32-E72D297353CC}">
              <c16:uniqueId val="{0000000C-8E0E-466B-9AE5-50562C4E77EE}"/>
            </c:ext>
          </c:extLst>
        </c:ser>
        <c:ser>
          <c:idx val="13"/>
          <c:order val="13"/>
          <c:tx>
            <c:strRef>
              <c:f>'Outputs - Metrics 1-5'!$A$107</c:f>
              <c:strCache>
                <c:ptCount val="1"/>
                <c:pt idx="0">
                  <c:v>Vegetable oils</c:v>
                </c:pt>
              </c:strCache>
            </c:strRef>
          </c:tx>
          <c:spPr>
            <a:solidFill>
              <a:srgbClr val="0092C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1-5'!$L$107:$O$107</c:f>
              <c:numCache>
                <c:formatCode>#,##0.00</c:formatCode>
                <c:ptCount val="4"/>
                <c:pt idx="0">
                  <c:v>10.690153403611566</c:v>
                </c:pt>
                <c:pt idx="1">
                  <c:v>10.690153403611566</c:v>
                </c:pt>
                <c:pt idx="2">
                  <c:v>10.690153403611566</c:v>
                </c:pt>
                <c:pt idx="3">
                  <c:v>10.690153403611566</c:v>
                </c:pt>
              </c:numCache>
            </c:numRef>
          </c:val>
          <c:extLst>
            <c:ext xmlns:c16="http://schemas.microsoft.com/office/drawing/2014/chart" uri="{C3380CC4-5D6E-409C-BE32-E72D297353CC}">
              <c16:uniqueId val="{00000000-C174-4729-8FDD-9EC1F1F127D3}"/>
            </c:ext>
          </c:extLst>
        </c:ser>
        <c:ser>
          <c:idx val="14"/>
          <c:order val="14"/>
          <c:tx>
            <c:strRef>
              <c:f>'Outputs - Metrics 1-5'!$A$108</c:f>
              <c:strCache>
                <c:ptCount val="1"/>
                <c:pt idx="0">
                  <c:v>Alcohol, stimulants, spices</c:v>
                </c:pt>
              </c:strCache>
            </c:strRef>
          </c:tx>
          <c:spPr>
            <a:solidFill>
              <a:srgbClr val="0092C3"/>
            </a:solidFill>
            <a:ln>
              <a:noFill/>
            </a:ln>
            <a:effectLst/>
          </c:spPr>
          <c:invertIfNegative val="0"/>
          <c:cat>
            <c:numRef>
              <c:f>'Outputs - Metrics 1-5'!$L$93:$O$93</c:f>
              <c:numCache>
                <c:formatCode>0</c:formatCode>
                <c:ptCount val="4"/>
                <c:pt idx="0">
                  <c:v>2015</c:v>
                </c:pt>
                <c:pt idx="1">
                  <c:v>2016</c:v>
                </c:pt>
                <c:pt idx="2">
                  <c:v>2017</c:v>
                </c:pt>
                <c:pt idx="3">
                  <c:v>2018</c:v>
                </c:pt>
              </c:numCache>
            </c:numRef>
          </c:cat>
          <c:val>
            <c:numRef>
              <c:f>'Outputs - Metrics 1-5'!$L$108:$O$108</c:f>
              <c:numCache>
                <c:formatCode>#,##0.00</c:formatCode>
                <c:ptCount val="4"/>
                <c:pt idx="0">
                  <c:v>8.771956235432727</c:v>
                </c:pt>
                <c:pt idx="1">
                  <c:v>8.771956235432727</c:v>
                </c:pt>
                <c:pt idx="2">
                  <c:v>8.771956235432727</c:v>
                </c:pt>
                <c:pt idx="3">
                  <c:v>8.771956235432727</c:v>
                </c:pt>
              </c:numCache>
            </c:numRef>
          </c:val>
          <c:extLst>
            <c:ext xmlns:c16="http://schemas.microsoft.com/office/drawing/2014/chart" uri="{C3380CC4-5D6E-409C-BE32-E72D297353CC}">
              <c16:uniqueId val="{00000001-C174-4729-8FDD-9EC1F1F127D3}"/>
            </c:ext>
          </c:extLst>
        </c:ser>
        <c:dLbls>
          <c:showLegendKey val="0"/>
          <c:showVal val="0"/>
          <c:showCatName val="0"/>
          <c:showSerName val="0"/>
          <c:showPercent val="0"/>
          <c:showBubbleSize val="0"/>
        </c:dLbls>
        <c:gapWidth val="150"/>
        <c:overlap val="100"/>
        <c:axId val="1079536760"/>
        <c:axId val="1079539056"/>
      </c:barChart>
      <c:catAx>
        <c:axId val="1079536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9056"/>
        <c:crosses val="autoZero"/>
        <c:auto val="1"/>
        <c:lblAlgn val="ctr"/>
        <c:lblOffset val="100"/>
        <c:noMultiLvlLbl val="0"/>
      </c:catAx>
      <c:valAx>
        <c:axId val="107953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4161C"/>
              </a:solidFill>
              <a:ln w="19050">
                <a:solidFill>
                  <a:schemeClr val="lt1"/>
                </a:solidFill>
              </a:ln>
              <a:effectLst/>
            </c:spPr>
            <c:extLst>
              <c:ext xmlns:c16="http://schemas.microsoft.com/office/drawing/2014/chart" uri="{C3380CC4-5D6E-409C-BE32-E72D297353CC}">
                <c16:uniqueId val="{00000001-C082-44DA-BD08-5BE475804FF7}"/>
              </c:ext>
            </c:extLst>
          </c:dPt>
          <c:dPt>
            <c:idx val="1"/>
            <c:bubble3D val="0"/>
            <c:spPr>
              <a:solidFill>
                <a:srgbClr val="FDB913"/>
              </a:solidFill>
              <a:ln w="19050">
                <a:solidFill>
                  <a:schemeClr val="lt1"/>
                </a:solidFill>
              </a:ln>
              <a:effectLst/>
            </c:spPr>
            <c:extLst>
              <c:ext xmlns:c16="http://schemas.microsoft.com/office/drawing/2014/chart" uri="{C3380CC4-5D6E-409C-BE32-E72D297353CC}">
                <c16:uniqueId val="{00000003-C082-44DA-BD08-5BE475804FF7}"/>
              </c:ext>
            </c:extLst>
          </c:dPt>
          <c:dPt>
            <c:idx val="2"/>
            <c:bubble3D val="0"/>
            <c:spPr>
              <a:solidFill>
                <a:srgbClr val="FDB913"/>
              </a:solidFill>
              <a:ln w="19050">
                <a:solidFill>
                  <a:schemeClr val="lt1"/>
                </a:solidFill>
              </a:ln>
              <a:effectLst/>
            </c:spPr>
            <c:extLst>
              <c:ext xmlns:c16="http://schemas.microsoft.com/office/drawing/2014/chart" uri="{C3380CC4-5D6E-409C-BE32-E72D297353CC}">
                <c16:uniqueId val="{00000005-C082-44DA-BD08-5BE475804FF7}"/>
              </c:ext>
            </c:extLst>
          </c:dPt>
          <c:dPt>
            <c:idx val="3"/>
            <c:bubble3D val="0"/>
            <c:spPr>
              <a:solidFill>
                <a:srgbClr val="FDB913"/>
              </a:solidFill>
              <a:ln w="19050">
                <a:solidFill>
                  <a:schemeClr val="lt1"/>
                </a:solidFill>
              </a:ln>
              <a:effectLst/>
            </c:spPr>
            <c:extLst>
              <c:ext xmlns:c16="http://schemas.microsoft.com/office/drawing/2014/chart" uri="{C3380CC4-5D6E-409C-BE32-E72D297353CC}">
                <c16:uniqueId val="{00000007-C082-44DA-BD08-5BE475804FF7}"/>
              </c:ext>
            </c:extLst>
          </c:dPt>
          <c:dPt>
            <c:idx val="4"/>
            <c:bubble3D val="0"/>
            <c:spPr>
              <a:solidFill>
                <a:srgbClr val="FDB913"/>
              </a:solidFill>
              <a:ln w="19050">
                <a:solidFill>
                  <a:schemeClr val="lt1"/>
                </a:solidFill>
              </a:ln>
              <a:effectLst/>
            </c:spPr>
            <c:extLst>
              <c:ext xmlns:c16="http://schemas.microsoft.com/office/drawing/2014/chart" uri="{C3380CC4-5D6E-409C-BE32-E72D297353CC}">
                <c16:uniqueId val="{00000009-C082-44DA-BD08-5BE475804FF7}"/>
              </c:ext>
            </c:extLst>
          </c:dPt>
          <c:dPt>
            <c:idx val="5"/>
            <c:bubble3D val="0"/>
            <c:spPr>
              <a:solidFill>
                <a:srgbClr val="FDB913"/>
              </a:solidFill>
              <a:ln w="19050">
                <a:solidFill>
                  <a:schemeClr val="lt1"/>
                </a:solidFill>
              </a:ln>
              <a:effectLst/>
            </c:spPr>
            <c:extLst>
              <c:ext xmlns:c16="http://schemas.microsoft.com/office/drawing/2014/chart" uri="{C3380CC4-5D6E-409C-BE32-E72D297353CC}">
                <c16:uniqueId val="{0000000B-C082-44DA-BD08-5BE475804FF7}"/>
              </c:ext>
            </c:extLst>
          </c:dPt>
          <c:dPt>
            <c:idx val="6"/>
            <c:bubble3D val="0"/>
            <c:spPr>
              <a:solidFill>
                <a:srgbClr val="FDB913"/>
              </a:solidFill>
              <a:ln w="19050">
                <a:solidFill>
                  <a:schemeClr val="lt1"/>
                </a:solidFill>
              </a:ln>
              <a:effectLst/>
            </c:spPr>
            <c:extLst>
              <c:ext xmlns:c16="http://schemas.microsoft.com/office/drawing/2014/chart" uri="{C3380CC4-5D6E-409C-BE32-E72D297353CC}">
                <c16:uniqueId val="{0000000D-C082-44DA-BD08-5BE475804FF7}"/>
              </c:ext>
            </c:extLst>
          </c:dPt>
          <c:dPt>
            <c:idx val="7"/>
            <c:bubble3D val="0"/>
            <c:spPr>
              <a:solidFill>
                <a:srgbClr val="96BC33"/>
              </a:solidFill>
              <a:ln w="19050">
                <a:solidFill>
                  <a:schemeClr val="lt1"/>
                </a:solidFill>
              </a:ln>
              <a:effectLst/>
            </c:spPr>
            <c:extLst>
              <c:ext xmlns:c16="http://schemas.microsoft.com/office/drawing/2014/chart" uri="{C3380CC4-5D6E-409C-BE32-E72D297353CC}">
                <c16:uniqueId val="{0000000F-C082-44DA-BD08-5BE475804FF7}"/>
              </c:ext>
            </c:extLst>
          </c:dPt>
          <c:dPt>
            <c:idx val="8"/>
            <c:bubble3D val="0"/>
            <c:spPr>
              <a:solidFill>
                <a:srgbClr val="96BC33"/>
              </a:solidFill>
              <a:ln w="19050">
                <a:solidFill>
                  <a:schemeClr val="lt1"/>
                </a:solidFill>
              </a:ln>
              <a:effectLst/>
            </c:spPr>
            <c:extLst>
              <c:ext xmlns:c16="http://schemas.microsoft.com/office/drawing/2014/chart" uri="{C3380CC4-5D6E-409C-BE32-E72D297353CC}">
                <c16:uniqueId val="{00000011-C082-44DA-BD08-5BE475804FF7}"/>
              </c:ext>
            </c:extLst>
          </c:dPt>
          <c:dPt>
            <c:idx val="9"/>
            <c:bubble3D val="0"/>
            <c:spPr>
              <a:solidFill>
                <a:srgbClr val="96BC33"/>
              </a:solidFill>
              <a:ln w="19050">
                <a:solidFill>
                  <a:schemeClr val="lt1"/>
                </a:solidFill>
              </a:ln>
              <a:effectLst/>
            </c:spPr>
            <c:extLst>
              <c:ext xmlns:c16="http://schemas.microsoft.com/office/drawing/2014/chart" uri="{C3380CC4-5D6E-409C-BE32-E72D297353CC}">
                <c16:uniqueId val="{00000013-C082-44DA-BD08-5BE475804FF7}"/>
              </c:ext>
            </c:extLst>
          </c:dPt>
          <c:dPt>
            <c:idx val="10"/>
            <c:bubble3D val="0"/>
            <c:spPr>
              <a:solidFill>
                <a:srgbClr val="0092C3"/>
              </a:solidFill>
              <a:ln w="19050">
                <a:solidFill>
                  <a:schemeClr val="lt1"/>
                </a:solidFill>
              </a:ln>
              <a:effectLst/>
            </c:spPr>
            <c:extLst>
              <c:ext xmlns:c16="http://schemas.microsoft.com/office/drawing/2014/chart" uri="{C3380CC4-5D6E-409C-BE32-E72D297353CC}">
                <c16:uniqueId val="{00000015-C082-44DA-BD08-5BE475804FF7}"/>
              </c:ext>
            </c:extLst>
          </c:dPt>
          <c:dPt>
            <c:idx val="11"/>
            <c:bubble3D val="0"/>
            <c:spPr>
              <a:solidFill>
                <a:srgbClr val="0092C3"/>
              </a:solidFill>
              <a:ln w="19050">
                <a:solidFill>
                  <a:schemeClr val="lt1"/>
                </a:solidFill>
              </a:ln>
              <a:effectLst/>
            </c:spPr>
            <c:extLst>
              <c:ext xmlns:c16="http://schemas.microsoft.com/office/drawing/2014/chart" uri="{C3380CC4-5D6E-409C-BE32-E72D297353CC}">
                <c16:uniqueId val="{00000017-C082-44DA-BD08-5BE475804FF7}"/>
              </c:ext>
            </c:extLst>
          </c:dPt>
          <c:dPt>
            <c:idx val="12"/>
            <c:bubble3D val="0"/>
            <c:spPr>
              <a:solidFill>
                <a:srgbClr val="0092C3"/>
              </a:solidFill>
              <a:ln w="19050">
                <a:solidFill>
                  <a:schemeClr val="lt1"/>
                </a:solidFill>
              </a:ln>
              <a:effectLst/>
            </c:spPr>
            <c:extLst>
              <c:ext xmlns:c16="http://schemas.microsoft.com/office/drawing/2014/chart" uri="{C3380CC4-5D6E-409C-BE32-E72D297353CC}">
                <c16:uniqueId val="{00000019-C082-44DA-BD08-5BE475804FF7}"/>
              </c:ext>
            </c:extLst>
          </c:dPt>
          <c:dPt>
            <c:idx val="13"/>
            <c:bubble3D val="0"/>
            <c:spPr>
              <a:solidFill>
                <a:srgbClr val="0092C3"/>
              </a:solidFill>
              <a:ln w="19050">
                <a:solidFill>
                  <a:schemeClr val="lt1"/>
                </a:solidFill>
              </a:ln>
              <a:effectLst/>
            </c:spPr>
            <c:extLst>
              <c:ext xmlns:c16="http://schemas.microsoft.com/office/drawing/2014/chart" uri="{C3380CC4-5D6E-409C-BE32-E72D297353CC}">
                <c16:uniqueId val="{0000001B-E881-49CB-A507-4301FCC48BE8}"/>
              </c:ext>
            </c:extLst>
          </c:dPt>
          <c:dPt>
            <c:idx val="14"/>
            <c:bubble3D val="0"/>
            <c:spPr>
              <a:solidFill>
                <a:srgbClr val="0092C3"/>
              </a:solidFill>
              <a:ln w="19050">
                <a:solidFill>
                  <a:schemeClr val="lt1"/>
                </a:solidFill>
              </a:ln>
              <a:effectLst/>
            </c:spPr>
            <c:extLst>
              <c:ext xmlns:c16="http://schemas.microsoft.com/office/drawing/2014/chart" uri="{C3380CC4-5D6E-409C-BE32-E72D297353CC}">
                <c16:uniqueId val="{0000001D-E881-49CB-A507-4301FCC48B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'Outputs - Metrics 1-5'!$A$94:$A$108</c:f>
              <c:strCache>
                <c:ptCount val="15"/>
                <c:pt idx="0">
                  <c:v>Ruminant meats</c:v>
                </c:pt>
                <c:pt idx="1">
                  <c:v>Dairy</c:v>
                </c:pt>
                <c:pt idx="2">
                  <c:v>Pork</c:v>
                </c:pt>
                <c:pt idx="3">
                  <c:v>Poultry</c:v>
                </c:pt>
                <c:pt idx="4">
                  <c:v>Seafood</c:v>
                </c:pt>
                <c:pt idx="5">
                  <c:v>Eggs</c:v>
                </c:pt>
                <c:pt idx="6">
                  <c:v>Other animal-based foods</c:v>
                </c:pt>
                <c:pt idx="7">
                  <c:v>Grains</c:v>
                </c:pt>
                <c:pt idx="8">
                  <c:v>Legumes/nuts/seeds</c:v>
                </c:pt>
                <c:pt idx="9">
                  <c:v>Plant-based milk subs.</c:v>
                </c:pt>
                <c:pt idx="10">
                  <c:v>Fruits &amp; vegetables</c:v>
                </c:pt>
                <c:pt idx="11">
                  <c:v>Roots/tubers</c:v>
                </c:pt>
                <c:pt idx="12">
                  <c:v>Added sugars</c:v>
                </c:pt>
                <c:pt idx="13">
                  <c:v>Vegetable oils</c:v>
                </c:pt>
                <c:pt idx="14">
                  <c:v>Alcohol, stimulants, spices</c:v>
                </c:pt>
              </c:strCache>
            </c:strRef>
          </c:cat>
          <c:val>
            <c:numRef>
              <c:f>'Outputs - Metrics 1-5'!$Q$94:$Q$108</c:f>
              <c:numCache>
                <c:formatCode>#,##0.00</c:formatCode>
                <c:ptCount val="15"/>
                <c:pt idx="0">
                  <c:v>1838.7850541181276</c:v>
                </c:pt>
                <c:pt idx="1">
                  <c:v>585.86933101951786</c:v>
                </c:pt>
                <c:pt idx="2">
                  <c:v>149.58027454025409</c:v>
                </c:pt>
                <c:pt idx="3">
                  <c:v>202.06579769155383</c:v>
                </c:pt>
                <c:pt idx="4">
                  <c:v>40.095933515085299</c:v>
                </c:pt>
                <c:pt idx="5">
                  <c:v>55.165255240363649</c:v>
                </c:pt>
                <c:pt idx="6">
                  <c:v>8.0740662163575969</c:v>
                </c:pt>
                <c:pt idx="7">
                  <c:v>79.264649485465327</c:v>
                </c:pt>
                <c:pt idx="8">
                  <c:v>36.477134973458504</c:v>
                </c:pt>
                <c:pt idx="9">
                  <c:v>0</c:v>
                </c:pt>
                <c:pt idx="10">
                  <c:v>61.412809154039778</c:v>
                </c:pt>
                <c:pt idx="11">
                  <c:v>13.573101595387003</c:v>
                </c:pt>
                <c:pt idx="12">
                  <c:v>4.7670712227139491</c:v>
                </c:pt>
                <c:pt idx="13">
                  <c:v>80.061149742722336</c:v>
                </c:pt>
                <c:pt idx="14">
                  <c:v>281.58772152334967</c:v>
                </c:pt>
              </c:numCache>
            </c:numRef>
          </c:val>
          <c:extLst>
            <c:ext xmlns:c16="http://schemas.microsoft.com/office/drawing/2014/chart" uri="{C3380CC4-5D6E-409C-BE32-E72D297353CC}">
              <c16:uniqueId val="{0000001A-C082-44DA-BD08-5BE475804FF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'Outputs - Metrics 1-5'!$A$94</c:f>
              <c:strCache>
                <c:ptCount val="1"/>
                <c:pt idx="0">
                  <c:v>Ruminant meats</c:v>
                </c:pt>
              </c:strCache>
            </c:strRef>
          </c:tx>
          <c:spPr>
            <a:solidFill>
              <a:srgbClr val="C4161C"/>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1-5'!$Q$94:$T$94</c:f>
              <c:numCache>
                <c:formatCode>#,##0.00</c:formatCode>
                <c:ptCount val="4"/>
                <c:pt idx="0">
                  <c:v>1838.7850541181276</c:v>
                </c:pt>
                <c:pt idx="1">
                  <c:v>1748.8504211901629</c:v>
                </c:pt>
                <c:pt idx="2">
                  <c:v>1648.0268416745078</c:v>
                </c:pt>
                <c:pt idx="3">
                  <c:v>1567.3679780619834</c:v>
                </c:pt>
              </c:numCache>
            </c:numRef>
          </c:val>
          <c:extLst>
            <c:ext xmlns:c16="http://schemas.microsoft.com/office/drawing/2014/chart" uri="{C3380CC4-5D6E-409C-BE32-E72D297353CC}">
              <c16:uniqueId val="{00000000-C69B-4AC5-A613-D3FE747FE557}"/>
            </c:ext>
          </c:extLst>
        </c:ser>
        <c:ser>
          <c:idx val="1"/>
          <c:order val="1"/>
          <c:tx>
            <c:strRef>
              <c:f>'Outputs - Metrics 1-5'!$A$95</c:f>
              <c:strCache>
                <c:ptCount val="1"/>
                <c:pt idx="0">
                  <c:v>Dairy</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1-5'!$Q$95:$T$95</c:f>
              <c:numCache>
                <c:formatCode>#,##0.00</c:formatCode>
                <c:ptCount val="4"/>
                <c:pt idx="0">
                  <c:v>585.86933101951786</c:v>
                </c:pt>
                <c:pt idx="1">
                  <c:v>565.56157976242275</c:v>
                </c:pt>
                <c:pt idx="2">
                  <c:v>540.78091929006746</c:v>
                </c:pt>
                <c:pt idx="3">
                  <c:v>516.00025881771217</c:v>
                </c:pt>
              </c:numCache>
            </c:numRef>
          </c:val>
          <c:extLst>
            <c:ext xmlns:c16="http://schemas.microsoft.com/office/drawing/2014/chart" uri="{C3380CC4-5D6E-409C-BE32-E72D297353CC}">
              <c16:uniqueId val="{00000001-C69B-4AC5-A613-D3FE747FE557}"/>
            </c:ext>
          </c:extLst>
        </c:ser>
        <c:ser>
          <c:idx val="2"/>
          <c:order val="2"/>
          <c:tx>
            <c:strRef>
              <c:f>'Outputs - Metrics 1-5'!$A$96</c:f>
              <c:strCache>
                <c:ptCount val="1"/>
                <c:pt idx="0">
                  <c:v>Pork</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1-5'!$Q$96:$T$96</c:f>
              <c:numCache>
                <c:formatCode>#,##0.00</c:formatCode>
                <c:ptCount val="4"/>
                <c:pt idx="0">
                  <c:v>149.58027454025409</c:v>
                </c:pt>
                <c:pt idx="1">
                  <c:v>149.58027454025409</c:v>
                </c:pt>
                <c:pt idx="2">
                  <c:v>149.58027454025409</c:v>
                </c:pt>
                <c:pt idx="3">
                  <c:v>149.58027454025409</c:v>
                </c:pt>
              </c:numCache>
            </c:numRef>
          </c:val>
          <c:extLst>
            <c:ext xmlns:c16="http://schemas.microsoft.com/office/drawing/2014/chart" uri="{C3380CC4-5D6E-409C-BE32-E72D297353CC}">
              <c16:uniqueId val="{00000002-C69B-4AC5-A613-D3FE747FE557}"/>
            </c:ext>
          </c:extLst>
        </c:ser>
        <c:ser>
          <c:idx val="3"/>
          <c:order val="3"/>
          <c:tx>
            <c:strRef>
              <c:f>'Outputs - Metrics 1-5'!$A$97</c:f>
              <c:strCache>
                <c:ptCount val="1"/>
                <c:pt idx="0">
                  <c:v>Poultry</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1-5'!$Q$97:$T$97</c:f>
              <c:numCache>
                <c:formatCode>#,##0.00</c:formatCode>
                <c:ptCount val="4"/>
                <c:pt idx="0">
                  <c:v>202.06579769155383</c:v>
                </c:pt>
                <c:pt idx="1">
                  <c:v>202.06579769155383</c:v>
                </c:pt>
                <c:pt idx="2">
                  <c:v>202.06579769155383</c:v>
                </c:pt>
                <c:pt idx="3">
                  <c:v>202.06579769155383</c:v>
                </c:pt>
              </c:numCache>
            </c:numRef>
          </c:val>
          <c:extLst>
            <c:ext xmlns:c16="http://schemas.microsoft.com/office/drawing/2014/chart" uri="{C3380CC4-5D6E-409C-BE32-E72D297353CC}">
              <c16:uniqueId val="{00000003-C69B-4AC5-A613-D3FE747FE557}"/>
            </c:ext>
          </c:extLst>
        </c:ser>
        <c:ser>
          <c:idx val="4"/>
          <c:order val="4"/>
          <c:tx>
            <c:strRef>
              <c:f>'Outputs - Metrics 1-5'!$A$98</c:f>
              <c:strCache>
                <c:ptCount val="1"/>
                <c:pt idx="0">
                  <c:v>Seafood</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1-5'!$Q$98:$T$98</c:f>
              <c:numCache>
                <c:formatCode>#,##0.00</c:formatCode>
                <c:ptCount val="4"/>
                <c:pt idx="0">
                  <c:v>40.095933515085299</c:v>
                </c:pt>
                <c:pt idx="1">
                  <c:v>40.095933515085299</c:v>
                </c:pt>
                <c:pt idx="2">
                  <c:v>40.095933515085299</c:v>
                </c:pt>
                <c:pt idx="3">
                  <c:v>40.095933515085299</c:v>
                </c:pt>
              </c:numCache>
            </c:numRef>
          </c:val>
          <c:extLst>
            <c:ext xmlns:c16="http://schemas.microsoft.com/office/drawing/2014/chart" uri="{C3380CC4-5D6E-409C-BE32-E72D297353CC}">
              <c16:uniqueId val="{00000004-C69B-4AC5-A613-D3FE747FE557}"/>
            </c:ext>
          </c:extLst>
        </c:ser>
        <c:ser>
          <c:idx val="5"/>
          <c:order val="5"/>
          <c:tx>
            <c:strRef>
              <c:f>'Outputs - Metrics 1-5'!$A$99</c:f>
              <c:strCache>
                <c:ptCount val="1"/>
                <c:pt idx="0">
                  <c:v>Eggs</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1-5'!$Q$99:$T$99</c:f>
              <c:numCache>
                <c:formatCode>#,##0.00</c:formatCode>
                <c:ptCount val="4"/>
                <c:pt idx="0">
                  <c:v>55.165255240363649</c:v>
                </c:pt>
                <c:pt idx="1">
                  <c:v>55.165255240363649</c:v>
                </c:pt>
                <c:pt idx="2">
                  <c:v>55.165255240363649</c:v>
                </c:pt>
                <c:pt idx="3">
                  <c:v>55.165255240363649</c:v>
                </c:pt>
              </c:numCache>
            </c:numRef>
          </c:val>
          <c:extLst>
            <c:ext xmlns:c16="http://schemas.microsoft.com/office/drawing/2014/chart" uri="{C3380CC4-5D6E-409C-BE32-E72D297353CC}">
              <c16:uniqueId val="{00000005-C69B-4AC5-A613-D3FE747FE557}"/>
            </c:ext>
          </c:extLst>
        </c:ser>
        <c:ser>
          <c:idx val="6"/>
          <c:order val="6"/>
          <c:tx>
            <c:strRef>
              <c:f>'Outputs - Metrics 1-5'!$A$100</c:f>
              <c:strCache>
                <c:ptCount val="1"/>
                <c:pt idx="0">
                  <c:v>Other animal-based foods</c:v>
                </c:pt>
              </c:strCache>
            </c:strRef>
          </c:tx>
          <c:spPr>
            <a:solidFill>
              <a:srgbClr val="FDB91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1-5'!$Q$100:$T$100</c:f>
              <c:numCache>
                <c:formatCode>#,##0.00</c:formatCode>
                <c:ptCount val="4"/>
                <c:pt idx="0">
                  <c:v>8.0740662163575969</c:v>
                </c:pt>
                <c:pt idx="1">
                  <c:v>8.0740662163575969</c:v>
                </c:pt>
                <c:pt idx="2">
                  <c:v>8.0740662163575969</c:v>
                </c:pt>
                <c:pt idx="3">
                  <c:v>8.0740662163575969</c:v>
                </c:pt>
              </c:numCache>
            </c:numRef>
          </c:val>
          <c:extLst>
            <c:ext xmlns:c16="http://schemas.microsoft.com/office/drawing/2014/chart" uri="{C3380CC4-5D6E-409C-BE32-E72D297353CC}">
              <c16:uniqueId val="{00000006-C69B-4AC5-A613-D3FE747FE557}"/>
            </c:ext>
          </c:extLst>
        </c:ser>
        <c:ser>
          <c:idx val="7"/>
          <c:order val="7"/>
          <c:tx>
            <c:strRef>
              <c:f>'Outputs - Metrics 1-5'!$A$101</c:f>
              <c:strCache>
                <c:ptCount val="1"/>
                <c:pt idx="0">
                  <c:v>Grains</c:v>
                </c:pt>
              </c:strCache>
            </c:strRef>
          </c:tx>
          <c:spPr>
            <a:solidFill>
              <a:srgbClr val="96BC3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1-5'!$Q$101:$T$101</c:f>
              <c:numCache>
                <c:formatCode>#,##0.00</c:formatCode>
                <c:ptCount val="4"/>
                <c:pt idx="0">
                  <c:v>79.264649485465327</c:v>
                </c:pt>
                <c:pt idx="1">
                  <c:v>79.264649485465327</c:v>
                </c:pt>
                <c:pt idx="2">
                  <c:v>79.264649485465327</c:v>
                </c:pt>
                <c:pt idx="3">
                  <c:v>79.264649485465327</c:v>
                </c:pt>
              </c:numCache>
            </c:numRef>
          </c:val>
          <c:extLst>
            <c:ext xmlns:c16="http://schemas.microsoft.com/office/drawing/2014/chart" uri="{C3380CC4-5D6E-409C-BE32-E72D297353CC}">
              <c16:uniqueId val="{00000007-C69B-4AC5-A613-D3FE747FE557}"/>
            </c:ext>
          </c:extLst>
        </c:ser>
        <c:ser>
          <c:idx val="8"/>
          <c:order val="8"/>
          <c:tx>
            <c:strRef>
              <c:f>'Outputs - Metrics 1-5'!$A$102</c:f>
              <c:strCache>
                <c:ptCount val="1"/>
                <c:pt idx="0">
                  <c:v>Legumes/nuts/seeds</c:v>
                </c:pt>
              </c:strCache>
            </c:strRef>
          </c:tx>
          <c:spPr>
            <a:solidFill>
              <a:srgbClr val="96BC3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1-5'!$Q$102:$T$102</c:f>
              <c:numCache>
                <c:formatCode>#,##0.00</c:formatCode>
                <c:ptCount val="4"/>
                <c:pt idx="0">
                  <c:v>36.477134973458504</c:v>
                </c:pt>
                <c:pt idx="1">
                  <c:v>40.719281328827307</c:v>
                </c:pt>
                <c:pt idx="2">
                  <c:v>45.733638722880272</c:v>
                </c:pt>
                <c:pt idx="3">
                  <c:v>50.74799611693323</c:v>
                </c:pt>
              </c:numCache>
            </c:numRef>
          </c:val>
          <c:extLst>
            <c:ext xmlns:c16="http://schemas.microsoft.com/office/drawing/2014/chart" uri="{C3380CC4-5D6E-409C-BE32-E72D297353CC}">
              <c16:uniqueId val="{00000008-C69B-4AC5-A613-D3FE747FE557}"/>
            </c:ext>
          </c:extLst>
        </c:ser>
        <c:ser>
          <c:idx val="9"/>
          <c:order val="9"/>
          <c:tx>
            <c:strRef>
              <c:f>'Outputs - Metrics 1-5'!$A$103</c:f>
              <c:strCache>
                <c:ptCount val="1"/>
                <c:pt idx="0">
                  <c:v>Plant-based milk subs.</c:v>
                </c:pt>
              </c:strCache>
            </c:strRef>
          </c:tx>
          <c:spPr>
            <a:solidFill>
              <a:srgbClr val="96BC3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1-5'!$Q$103:$T$103</c:f>
              <c:numCache>
                <c:formatCode>#,##0.00</c:formatCode>
                <c:ptCount val="4"/>
                <c:pt idx="0">
                  <c:v>0</c:v>
                </c:pt>
                <c:pt idx="1">
                  <c:v>0</c:v>
                </c:pt>
                <c:pt idx="2">
                  <c:v>0</c:v>
                </c:pt>
                <c:pt idx="3">
                  <c:v>0</c:v>
                </c:pt>
              </c:numCache>
            </c:numRef>
          </c:val>
          <c:extLst>
            <c:ext xmlns:c16="http://schemas.microsoft.com/office/drawing/2014/chart" uri="{C3380CC4-5D6E-409C-BE32-E72D297353CC}">
              <c16:uniqueId val="{00000009-C69B-4AC5-A613-D3FE747FE557}"/>
            </c:ext>
          </c:extLst>
        </c:ser>
        <c:ser>
          <c:idx val="10"/>
          <c:order val="10"/>
          <c:tx>
            <c:strRef>
              <c:f>'Outputs - Metrics 1-5'!$A$104</c:f>
              <c:strCache>
                <c:ptCount val="1"/>
                <c:pt idx="0">
                  <c:v>Fruits &amp; vegetables</c:v>
                </c:pt>
              </c:strCache>
            </c:strRef>
          </c:tx>
          <c:spPr>
            <a:solidFill>
              <a:srgbClr val="0092C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1-5'!$Q$104:$T$104</c:f>
              <c:numCache>
                <c:formatCode>#,##0.00</c:formatCode>
                <c:ptCount val="4"/>
                <c:pt idx="0">
                  <c:v>61.412809154039778</c:v>
                </c:pt>
                <c:pt idx="1">
                  <c:v>64.795692177224865</c:v>
                </c:pt>
                <c:pt idx="2">
                  <c:v>68.330575169058818</c:v>
                </c:pt>
                <c:pt idx="3">
                  <c:v>71.865458160892757</c:v>
                </c:pt>
              </c:numCache>
            </c:numRef>
          </c:val>
          <c:extLst>
            <c:ext xmlns:c16="http://schemas.microsoft.com/office/drawing/2014/chart" uri="{C3380CC4-5D6E-409C-BE32-E72D297353CC}">
              <c16:uniqueId val="{0000000A-C69B-4AC5-A613-D3FE747FE557}"/>
            </c:ext>
          </c:extLst>
        </c:ser>
        <c:ser>
          <c:idx val="11"/>
          <c:order val="11"/>
          <c:tx>
            <c:strRef>
              <c:f>'Outputs - Metrics 1-5'!$A$105</c:f>
              <c:strCache>
                <c:ptCount val="1"/>
                <c:pt idx="0">
                  <c:v>Roots/tubers</c:v>
                </c:pt>
              </c:strCache>
            </c:strRef>
          </c:tx>
          <c:spPr>
            <a:solidFill>
              <a:srgbClr val="0092C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1-5'!$Q$105:$T$105</c:f>
              <c:numCache>
                <c:formatCode>#,##0.00</c:formatCode>
                <c:ptCount val="4"/>
                <c:pt idx="0">
                  <c:v>13.573101595387003</c:v>
                </c:pt>
                <c:pt idx="1">
                  <c:v>13.573101595387003</c:v>
                </c:pt>
                <c:pt idx="2">
                  <c:v>13.573101595387003</c:v>
                </c:pt>
                <c:pt idx="3">
                  <c:v>13.573101595387003</c:v>
                </c:pt>
              </c:numCache>
            </c:numRef>
          </c:val>
          <c:extLst>
            <c:ext xmlns:c16="http://schemas.microsoft.com/office/drawing/2014/chart" uri="{C3380CC4-5D6E-409C-BE32-E72D297353CC}">
              <c16:uniqueId val="{0000000B-C69B-4AC5-A613-D3FE747FE557}"/>
            </c:ext>
          </c:extLst>
        </c:ser>
        <c:ser>
          <c:idx val="12"/>
          <c:order val="12"/>
          <c:tx>
            <c:strRef>
              <c:f>'Outputs - Metrics 1-5'!$A$106</c:f>
              <c:strCache>
                <c:ptCount val="1"/>
                <c:pt idx="0">
                  <c:v>Added sugars</c:v>
                </c:pt>
              </c:strCache>
            </c:strRef>
          </c:tx>
          <c:spPr>
            <a:solidFill>
              <a:srgbClr val="0092C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1-5'!$Q$106:$T$106</c:f>
              <c:numCache>
                <c:formatCode>#,##0.00</c:formatCode>
                <c:ptCount val="4"/>
                <c:pt idx="0">
                  <c:v>4.7670712227139491</c:v>
                </c:pt>
                <c:pt idx="1">
                  <c:v>4.7670712227139491</c:v>
                </c:pt>
                <c:pt idx="2">
                  <c:v>4.7670712227139491</c:v>
                </c:pt>
                <c:pt idx="3">
                  <c:v>4.7670712227139491</c:v>
                </c:pt>
              </c:numCache>
            </c:numRef>
          </c:val>
          <c:extLst>
            <c:ext xmlns:c16="http://schemas.microsoft.com/office/drawing/2014/chart" uri="{C3380CC4-5D6E-409C-BE32-E72D297353CC}">
              <c16:uniqueId val="{0000000C-C69B-4AC5-A613-D3FE747FE557}"/>
            </c:ext>
          </c:extLst>
        </c:ser>
        <c:ser>
          <c:idx val="13"/>
          <c:order val="13"/>
          <c:tx>
            <c:strRef>
              <c:f>'Outputs - Metrics 1-5'!$A$107</c:f>
              <c:strCache>
                <c:ptCount val="1"/>
                <c:pt idx="0">
                  <c:v>Vegetable oils</c:v>
                </c:pt>
              </c:strCache>
            </c:strRef>
          </c:tx>
          <c:spPr>
            <a:solidFill>
              <a:srgbClr val="0092C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1-5'!$Q$107:$T$107</c:f>
              <c:numCache>
                <c:formatCode>#,##0.00</c:formatCode>
                <c:ptCount val="4"/>
                <c:pt idx="0">
                  <c:v>80.061149742722336</c:v>
                </c:pt>
                <c:pt idx="1">
                  <c:v>80.061149742722336</c:v>
                </c:pt>
                <c:pt idx="2">
                  <c:v>80.061149742722336</c:v>
                </c:pt>
                <c:pt idx="3">
                  <c:v>80.061149742722336</c:v>
                </c:pt>
              </c:numCache>
            </c:numRef>
          </c:val>
          <c:extLst>
            <c:ext xmlns:c16="http://schemas.microsoft.com/office/drawing/2014/chart" uri="{C3380CC4-5D6E-409C-BE32-E72D297353CC}">
              <c16:uniqueId val="{00000000-7544-4F6F-92C8-81EDA708F465}"/>
            </c:ext>
          </c:extLst>
        </c:ser>
        <c:ser>
          <c:idx val="14"/>
          <c:order val="14"/>
          <c:tx>
            <c:strRef>
              <c:f>'Outputs - Metrics 1-5'!$A$108</c:f>
              <c:strCache>
                <c:ptCount val="1"/>
                <c:pt idx="0">
                  <c:v>Alcohol, stimulants, spices</c:v>
                </c:pt>
              </c:strCache>
            </c:strRef>
          </c:tx>
          <c:spPr>
            <a:solidFill>
              <a:srgbClr val="0092C3"/>
            </a:solidFill>
            <a:ln>
              <a:noFill/>
            </a:ln>
            <a:effectLst/>
          </c:spPr>
          <c:invertIfNegative val="0"/>
          <c:cat>
            <c:numRef>
              <c:f>'Outputs - Metrics 1-5'!$Q$93:$T$93</c:f>
              <c:numCache>
                <c:formatCode>0</c:formatCode>
                <c:ptCount val="4"/>
                <c:pt idx="0">
                  <c:v>2015</c:v>
                </c:pt>
                <c:pt idx="1">
                  <c:v>2016</c:v>
                </c:pt>
                <c:pt idx="2">
                  <c:v>2017</c:v>
                </c:pt>
                <c:pt idx="3">
                  <c:v>2018</c:v>
                </c:pt>
              </c:numCache>
            </c:numRef>
          </c:cat>
          <c:val>
            <c:numRef>
              <c:f>'Outputs - Metrics 1-5'!$Q$108:$T$108</c:f>
              <c:numCache>
                <c:formatCode>#,##0.00</c:formatCode>
                <c:ptCount val="4"/>
                <c:pt idx="0">
                  <c:v>281.58772152334967</c:v>
                </c:pt>
                <c:pt idx="1">
                  <c:v>281.58772152334967</c:v>
                </c:pt>
                <c:pt idx="2">
                  <c:v>281.58772152334967</c:v>
                </c:pt>
                <c:pt idx="3">
                  <c:v>281.58772152334967</c:v>
                </c:pt>
              </c:numCache>
            </c:numRef>
          </c:val>
          <c:extLst>
            <c:ext xmlns:c16="http://schemas.microsoft.com/office/drawing/2014/chart" uri="{C3380CC4-5D6E-409C-BE32-E72D297353CC}">
              <c16:uniqueId val="{00000001-7544-4F6F-92C8-81EDA708F465}"/>
            </c:ext>
          </c:extLst>
        </c:ser>
        <c:dLbls>
          <c:showLegendKey val="0"/>
          <c:showVal val="0"/>
          <c:showCatName val="0"/>
          <c:showSerName val="0"/>
          <c:showPercent val="0"/>
          <c:showBubbleSize val="0"/>
        </c:dLbls>
        <c:gapWidth val="150"/>
        <c:overlap val="100"/>
        <c:axId val="1079536760"/>
        <c:axId val="1079539056"/>
      </c:barChart>
      <c:catAx>
        <c:axId val="1079536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9056"/>
        <c:crosses val="autoZero"/>
        <c:auto val="1"/>
        <c:lblAlgn val="ctr"/>
        <c:lblOffset val="100"/>
        <c:noMultiLvlLbl val="0"/>
      </c:catAx>
      <c:valAx>
        <c:axId val="107953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107953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Metric 2: emissions from agricultural supply chains</c:v>
          </c:tx>
          <c:spPr>
            <a:solidFill>
              <a:schemeClr val="accent2">
                <a:lumMod val="60000"/>
                <a:lumOff val="40000"/>
              </a:schemeClr>
            </a:solidFill>
            <a:ln>
              <a:noFill/>
            </a:ln>
            <a:effectLst/>
          </c:spPr>
          <c:invertIfNegative val="0"/>
          <c:dPt>
            <c:idx val="15"/>
            <c:invertIfNegative val="0"/>
            <c:bubble3D val="0"/>
            <c:spPr>
              <a:solidFill>
                <a:srgbClr val="92D050"/>
              </a:solidFill>
              <a:ln>
                <a:noFill/>
              </a:ln>
              <a:effectLst/>
            </c:spPr>
            <c:extLst>
              <c:ext xmlns:c16="http://schemas.microsoft.com/office/drawing/2014/chart" uri="{C3380CC4-5D6E-409C-BE32-E72D297353CC}">
                <c16:uniqueId val="{00000001-4BF1-4844-AD44-30F2CD5C16F5}"/>
              </c:ext>
            </c:extLst>
          </c:dPt>
          <c:cat>
            <c:strRef>
              <c:f>'Outputs - Graphs'!$C$184:$R$184</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Graphs'!$C$185:$R$185</c:f>
              <c:numCache>
                <c:formatCode>#,##0.00</c:formatCode>
                <c:ptCount val="16"/>
                <c:pt idx="0">
                  <c:v>1018.6600271513954</c:v>
                </c:pt>
                <c:pt idx="1">
                  <c:v>996.01732305887003</c:v>
                </c:pt>
                <c:pt idx="2">
                  <c:v>969.76735536704518</c:v>
                </c:pt>
                <c:pt idx="3">
                  <c:v>947.65201630922434</c:v>
                </c:pt>
                <c:pt idx="15">
                  <c:v>3341.5795328923432</c:v>
                </c:pt>
              </c:numCache>
            </c:numRef>
          </c:val>
          <c:extLst>
            <c:ext xmlns:c16="http://schemas.microsoft.com/office/drawing/2014/chart" uri="{C3380CC4-5D6E-409C-BE32-E72D297353CC}">
              <c16:uniqueId val="{00000000-405E-4B46-B863-72D6F93D1A55}"/>
            </c:ext>
          </c:extLst>
        </c:ser>
        <c:ser>
          <c:idx val="1"/>
          <c:order val="1"/>
          <c:tx>
            <c:v>Metric 4: carbon opportunity costs</c:v>
          </c:tx>
          <c:spPr>
            <a:solidFill>
              <a:schemeClr val="accent2">
                <a:lumMod val="50000"/>
              </a:schemeClr>
            </a:solidFill>
            <a:ln>
              <a:noFill/>
            </a:ln>
            <a:effectLst/>
          </c:spPr>
          <c:invertIfNegative val="0"/>
          <c:cat>
            <c:strRef>
              <c:f>'Outputs - Graphs'!$C$184:$R$184</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 (Target)</c:v>
                </c:pt>
              </c:strCache>
            </c:strRef>
          </c:cat>
          <c:val>
            <c:numRef>
              <c:f>'Outputs - Graphs'!$C$186:$R$186</c:f>
              <c:numCache>
                <c:formatCode>#,##0.00</c:formatCode>
                <c:ptCount val="16"/>
                <c:pt idx="0">
                  <c:v>3436.7793500383955</c:v>
                </c:pt>
                <c:pt idx="1">
                  <c:v>3334.1619952318902</c:v>
                </c:pt>
                <c:pt idx="2">
                  <c:v>3217.1069956297661</c:v>
                </c:pt>
                <c:pt idx="3">
                  <c:v>3120.2167119307733</c:v>
                </c:pt>
              </c:numCache>
            </c:numRef>
          </c:val>
          <c:extLst>
            <c:ext xmlns:c16="http://schemas.microsoft.com/office/drawing/2014/chart" uri="{C3380CC4-5D6E-409C-BE32-E72D297353CC}">
              <c16:uniqueId val="{00000001-405E-4B46-B863-72D6F93D1A55}"/>
            </c:ext>
          </c:extLst>
        </c:ser>
        <c:dLbls>
          <c:showLegendKey val="0"/>
          <c:showVal val="0"/>
          <c:showCatName val="0"/>
          <c:showSerName val="0"/>
          <c:showPercent val="0"/>
          <c:showBubbleSize val="0"/>
        </c:dLbls>
        <c:gapWidth val="150"/>
        <c:overlap val="100"/>
        <c:axId val="809570880"/>
        <c:axId val="809570552"/>
      </c:barChart>
      <c:catAx>
        <c:axId val="8095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809570552"/>
        <c:crosses val="autoZero"/>
        <c:auto val="1"/>
        <c:lblAlgn val="ctr"/>
        <c:lblOffset val="100"/>
        <c:noMultiLvlLbl val="0"/>
      </c:catAx>
      <c:valAx>
        <c:axId val="809570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crossAx val="80957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31" fmlaLink="$C$9" fmlaRange="$E$5:$E$7" noThreeD="1" sel="3" val="0"/>
</file>

<file path=xl/ctrlProps/ctrlProp2.xml><?xml version="1.0" encoding="utf-8"?>
<formControlPr xmlns="http://schemas.microsoft.com/office/spreadsheetml/2009/9/main" objectType="Drop" dropStyle="combo" dx="31" fmlaLink="$C$9" fmlaRange="$E$5:$E$7" noThreeD="1" sel="3"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12700</xdr:colOff>
          <xdr:row>8</xdr:row>
          <xdr:rowOff>12700</xdr:rowOff>
        </xdr:from>
        <xdr:to>
          <xdr:col>2</xdr:col>
          <xdr:colOff>1974850</xdr:colOff>
          <xdr:row>9</xdr:row>
          <xdr:rowOff>31750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8</xdr:row>
          <xdr:rowOff>12700</xdr:rowOff>
        </xdr:from>
        <xdr:to>
          <xdr:col>3</xdr:col>
          <xdr:colOff>0</xdr:colOff>
          <xdr:row>9</xdr:row>
          <xdr:rowOff>31750</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00000000-0008-0000-00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0</xdr:colOff>
      <xdr:row>0</xdr:row>
      <xdr:rowOff>0</xdr:rowOff>
    </xdr:from>
    <xdr:to>
      <xdr:col>2</xdr:col>
      <xdr:colOff>50800</xdr:colOff>
      <xdr:row>1</xdr:row>
      <xdr:rowOff>223390</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55900" cy="4138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0</xdr:rowOff>
    </xdr:from>
    <xdr:to>
      <xdr:col>8</xdr:col>
      <xdr:colOff>565149</xdr:colOff>
      <xdr:row>33</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31750</xdr:colOff>
      <xdr:row>63</xdr:row>
      <xdr:rowOff>82550</xdr:rowOff>
    </xdr:from>
    <xdr:to>
      <xdr:col>8</xdr:col>
      <xdr:colOff>546099</xdr:colOff>
      <xdr:row>83</xdr:row>
      <xdr:rowOff>120650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13</xdr:row>
      <xdr:rowOff>0</xdr:rowOff>
    </xdr:from>
    <xdr:to>
      <xdr:col>18</xdr:col>
      <xdr:colOff>304800</xdr:colOff>
      <xdr:row>33</xdr:row>
      <xdr:rowOff>107950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11112</xdr:colOff>
      <xdr:row>63</xdr:row>
      <xdr:rowOff>34925</xdr:rowOff>
    </xdr:from>
    <xdr:to>
      <xdr:col>18</xdr:col>
      <xdr:colOff>354012</xdr:colOff>
      <xdr:row>83</xdr:row>
      <xdr:rowOff>104775</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88</xdr:row>
      <xdr:rowOff>0</xdr:rowOff>
    </xdr:from>
    <xdr:to>
      <xdr:col>8</xdr:col>
      <xdr:colOff>514349</xdr:colOff>
      <xdr:row>108</xdr:row>
      <xdr:rowOff>38100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574675</xdr:colOff>
      <xdr:row>88</xdr:row>
      <xdr:rowOff>0</xdr:rowOff>
    </xdr:from>
    <xdr:to>
      <xdr:col>18</xdr:col>
      <xdr:colOff>306387</xdr:colOff>
      <xdr:row>108</xdr:row>
      <xdr:rowOff>69850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113</xdr:row>
      <xdr:rowOff>152400</xdr:rowOff>
    </xdr:from>
    <xdr:to>
      <xdr:col>8</xdr:col>
      <xdr:colOff>514349</xdr:colOff>
      <xdr:row>134</xdr:row>
      <xdr:rowOff>31750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566737</xdr:colOff>
      <xdr:row>113</xdr:row>
      <xdr:rowOff>128588</xdr:rowOff>
    </xdr:from>
    <xdr:to>
      <xdr:col>18</xdr:col>
      <xdr:colOff>298449</xdr:colOff>
      <xdr:row>134</xdr:row>
      <xdr:rowOff>39688</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39688</xdr:colOff>
      <xdr:row>162</xdr:row>
      <xdr:rowOff>-1</xdr:rowOff>
    </xdr:from>
    <xdr:to>
      <xdr:col>18</xdr:col>
      <xdr:colOff>547687</xdr:colOff>
      <xdr:row>181</xdr:row>
      <xdr:rowOff>39686</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777235</xdr:colOff>
      <xdr:row>164</xdr:row>
      <xdr:rowOff>82312</xdr:rowOff>
    </xdr:from>
    <xdr:to>
      <xdr:col>18</xdr:col>
      <xdr:colOff>71438</xdr:colOff>
      <xdr:row>167</xdr:row>
      <xdr:rowOff>119062</xdr:rowOff>
    </xdr:to>
    <xdr:cxnSp macro="">
      <xdr:nvCxnSpPr>
        <xdr:cNvPr id="5" name="Straight Connector 4">
          <a:extLst>
            <a:ext uri="{FF2B5EF4-FFF2-40B4-BE49-F238E27FC236}">
              <a16:creationId xmlns:a16="http://schemas.microsoft.com/office/drawing/2014/main" id="{00000000-0008-0000-0300-000005000000}"/>
            </a:ext>
          </a:extLst>
        </xdr:cNvPr>
        <xdr:cNvCxnSpPr/>
      </xdr:nvCxnSpPr>
      <xdr:spPr>
        <a:xfrm>
          <a:off x="1372548" y="27085687"/>
          <a:ext cx="10081265" cy="536813"/>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38</xdr:row>
      <xdr:rowOff>47625</xdr:rowOff>
    </xdr:from>
    <xdr:to>
      <xdr:col>8</xdr:col>
      <xdr:colOff>514349</xdr:colOff>
      <xdr:row>58</xdr:row>
      <xdr:rowOff>85725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590549</xdr:colOff>
      <xdr:row>38</xdr:row>
      <xdr:rowOff>0</xdr:rowOff>
    </xdr:from>
    <xdr:to>
      <xdr:col>18</xdr:col>
      <xdr:colOff>322262</xdr:colOff>
      <xdr:row>58</xdr:row>
      <xdr:rowOff>69850</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194</xdr:row>
      <xdr:rowOff>142882</xdr:rowOff>
    </xdr:from>
    <xdr:to>
      <xdr:col>18</xdr:col>
      <xdr:colOff>507999</xdr:colOff>
      <xdr:row>215</xdr:row>
      <xdr:rowOff>15881</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138</xdr:row>
      <xdr:rowOff>152400</xdr:rowOff>
    </xdr:from>
    <xdr:to>
      <xdr:col>8</xdr:col>
      <xdr:colOff>514349</xdr:colOff>
      <xdr:row>159</xdr:row>
      <xdr:rowOff>31750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566737</xdr:colOff>
      <xdr:row>138</xdr:row>
      <xdr:rowOff>128588</xdr:rowOff>
    </xdr:from>
    <xdr:to>
      <xdr:col>18</xdr:col>
      <xdr:colOff>298449</xdr:colOff>
      <xdr:row>159</xdr:row>
      <xdr:rowOff>39688</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0.05235</cdr:x>
      <cdr:y>0.19159</cdr:y>
    </cdr:from>
    <cdr:to>
      <cdr:x>0.95573</cdr:x>
      <cdr:y>0.42822</cdr:y>
    </cdr:to>
    <cdr:cxnSp macro="">
      <cdr:nvCxnSpPr>
        <cdr:cNvPr id="2" name="Straight Connector 1">
          <a:extLst xmlns:a="http://schemas.openxmlformats.org/drawingml/2006/main">
            <a:ext uri="{FF2B5EF4-FFF2-40B4-BE49-F238E27FC236}">
              <a16:creationId xmlns:a16="http://schemas.microsoft.com/office/drawing/2014/main" id="{00000000-0008-0000-0300-000005000000}"/>
            </a:ext>
          </a:extLst>
        </cdr:cNvPr>
        <cdr:cNvCxnSpPr/>
      </cdr:nvCxnSpPr>
      <cdr:spPr>
        <a:xfrm xmlns:a="http://schemas.openxmlformats.org/drawingml/2006/main">
          <a:off x="591296" y="614372"/>
          <a:ext cx="10203704" cy="758808"/>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AE2FD-C7C7-443A-9B59-AF1A29E2D53A}">
  <dimension ref="A1:Z26"/>
  <sheetViews>
    <sheetView tabSelected="1" zoomScaleNormal="100" workbookViewId="0">
      <selection activeCell="B3" sqref="B3"/>
    </sheetView>
  </sheetViews>
  <sheetFormatPr defaultColWidth="8.81640625" defaultRowHeight="14.5" x14ac:dyDescent="0.35"/>
  <cols>
    <col min="1" max="1" width="3.453125" customWidth="1"/>
    <col min="2" max="2" width="32.1796875" customWidth="1"/>
    <col min="3" max="3" width="28.453125" customWidth="1"/>
    <col min="5" max="5" width="8.54296875" hidden="1" customWidth="1"/>
    <col min="6" max="6" width="79.1796875" customWidth="1"/>
    <col min="7" max="7" width="3.1796875" customWidth="1"/>
  </cols>
  <sheetData>
    <row r="1" spans="1:26" s="237" customFormat="1" ht="15.5" x14ac:dyDescent="0.35">
      <c r="A1" s="266"/>
      <c r="B1" s="266"/>
      <c r="C1" s="266"/>
      <c r="D1" s="266"/>
      <c r="E1" s="236"/>
      <c r="F1" s="236"/>
      <c r="G1" s="236"/>
      <c r="H1" s="236"/>
      <c r="I1" s="236"/>
      <c r="J1" s="236"/>
      <c r="K1" s="236"/>
      <c r="L1" s="236"/>
      <c r="M1" s="236"/>
      <c r="N1" s="236"/>
      <c r="O1" s="236"/>
      <c r="P1" s="236"/>
      <c r="Q1" s="236"/>
      <c r="R1" s="236"/>
      <c r="S1" s="236"/>
      <c r="T1" s="236"/>
      <c r="U1" s="236"/>
      <c r="V1" s="236"/>
      <c r="W1" s="236"/>
      <c r="X1" s="236"/>
      <c r="Y1" s="236"/>
      <c r="Z1" s="236"/>
    </row>
    <row r="2" spans="1:26" s="237" customFormat="1" ht="18" customHeight="1" x14ac:dyDescent="0.35">
      <c r="A2" s="266"/>
      <c r="B2" s="266"/>
      <c r="C2" s="266"/>
      <c r="D2" s="266"/>
      <c r="E2" s="236"/>
      <c r="F2" s="236"/>
      <c r="G2" s="236"/>
      <c r="H2" s="236"/>
      <c r="I2" s="236"/>
      <c r="J2" s="236"/>
      <c r="K2" s="236"/>
      <c r="L2" s="236"/>
      <c r="M2" s="236"/>
      <c r="N2" s="236"/>
      <c r="O2" s="236"/>
      <c r="P2" s="236"/>
      <c r="Q2" s="236"/>
      <c r="R2" s="236"/>
      <c r="S2" s="236"/>
      <c r="T2" s="236"/>
      <c r="U2" s="236"/>
      <c r="V2" s="236"/>
      <c r="W2" s="236"/>
      <c r="X2" s="236"/>
      <c r="Y2" s="236"/>
      <c r="Z2" s="236"/>
    </row>
    <row r="3" spans="1:26" x14ac:dyDescent="0.35">
      <c r="A3" s="10"/>
      <c r="B3" s="235"/>
      <c r="C3" s="235"/>
      <c r="D3" s="31"/>
      <c r="E3" s="34"/>
      <c r="F3" s="45" t="s">
        <v>110</v>
      </c>
      <c r="G3" s="35"/>
    </row>
    <row r="4" spans="1:26" ht="26.5" x14ac:dyDescent="0.35">
      <c r="A4" s="10"/>
      <c r="B4" s="41" t="s">
        <v>187</v>
      </c>
      <c r="C4" s="39"/>
      <c r="D4" s="31"/>
      <c r="E4" s="34"/>
      <c r="F4" s="46" t="s">
        <v>193</v>
      </c>
      <c r="G4" s="35"/>
    </row>
    <row r="5" spans="1:26" ht="28.5" customHeight="1" x14ac:dyDescent="0.35">
      <c r="A5" s="10"/>
      <c r="B5" s="235"/>
      <c r="C5" s="235"/>
      <c r="D5" s="31"/>
      <c r="E5" s="34" t="s">
        <v>11</v>
      </c>
      <c r="F5" s="47" t="s">
        <v>194</v>
      </c>
      <c r="G5" s="35"/>
    </row>
    <row r="6" spans="1:26" x14ac:dyDescent="0.35">
      <c r="A6" s="10"/>
      <c r="B6" s="235"/>
      <c r="C6" s="235"/>
      <c r="D6" s="31"/>
      <c r="E6" s="34" t="s">
        <v>10</v>
      </c>
      <c r="F6" s="48"/>
      <c r="G6" s="35"/>
    </row>
    <row r="7" spans="1:26" x14ac:dyDescent="0.35">
      <c r="A7" s="10"/>
      <c r="B7" s="42" t="s">
        <v>100</v>
      </c>
      <c r="C7" s="43" t="s">
        <v>139</v>
      </c>
      <c r="D7" s="31"/>
      <c r="E7" s="34" t="s">
        <v>12</v>
      </c>
      <c r="F7" s="45" t="s">
        <v>125</v>
      </c>
      <c r="G7" s="35"/>
    </row>
    <row r="8" spans="1:26" ht="26.5" x14ac:dyDescent="0.35">
      <c r="A8" s="10"/>
      <c r="B8" s="42" t="s">
        <v>101</v>
      </c>
      <c r="C8" s="43" t="s">
        <v>138</v>
      </c>
      <c r="D8" s="31"/>
      <c r="E8" s="34"/>
      <c r="F8" s="46" t="s">
        <v>141</v>
      </c>
      <c r="G8" s="35"/>
    </row>
    <row r="9" spans="1:26" x14ac:dyDescent="0.35">
      <c r="A9" s="10"/>
      <c r="B9" s="42" t="s">
        <v>102</v>
      </c>
      <c r="C9" s="43">
        <v>3</v>
      </c>
      <c r="D9" s="31"/>
      <c r="E9" s="34"/>
      <c r="F9" s="47" t="s">
        <v>142</v>
      </c>
      <c r="G9" s="35"/>
    </row>
    <row r="10" spans="1:26" x14ac:dyDescent="0.35">
      <c r="A10" s="10"/>
      <c r="B10" s="42" t="s">
        <v>146</v>
      </c>
      <c r="C10" s="44" t="s">
        <v>145</v>
      </c>
      <c r="D10" s="31"/>
      <c r="E10" s="34"/>
      <c r="F10" s="49" t="s">
        <v>143</v>
      </c>
      <c r="G10" s="35"/>
    </row>
    <row r="11" spans="1:26" x14ac:dyDescent="0.35">
      <c r="A11" s="10"/>
      <c r="B11" s="42" t="s">
        <v>185</v>
      </c>
      <c r="C11" s="263" t="s">
        <v>186</v>
      </c>
      <c r="D11" s="31"/>
      <c r="E11" s="34"/>
      <c r="F11" s="50" t="s">
        <v>111</v>
      </c>
      <c r="G11" s="35"/>
    </row>
    <row r="12" spans="1:26" ht="15" x14ac:dyDescent="0.4">
      <c r="A12" s="10"/>
      <c r="B12" s="235"/>
      <c r="C12" s="235"/>
      <c r="D12" s="31"/>
      <c r="E12" s="34"/>
      <c r="F12" s="50" t="s">
        <v>183</v>
      </c>
      <c r="G12" s="35"/>
    </row>
    <row r="13" spans="1:26" x14ac:dyDescent="0.35">
      <c r="A13" s="10"/>
      <c r="B13" s="235"/>
      <c r="C13" s="235"/>
      <c r="D13" s="31"/>
      <c r="E13" s="34"/>
      <c r="F13" s="50" t="s">
        <v>112</v>
      </c>
      <c r="G13" s="35"/>
    </row>
    <row r="14" spans="1:26" ht="15" x14ac:dyDescent="0.4">
      <c r="A14" s="10"/>
      <c r="B14" s="235"/>
      <c r="C14" s="235"/>
      <c r="D14" s="31"/>
      <c r="E14" s="31"/>
      <c r="F14" s="50" t="s">
        <v>184</v>
      </c>
      <c r="G14" s="35"/>
    </row>
    <row r="15" spans="1:26" ht="15" customHeight="1" x14ac:dyDescent="0.35">
      <c r="A15" s="10"/>
      <c r="B15" s="235"/>
      <c r="C15" s="235"/>
      <c r="D15" s="31"/>
      <c r="E15" s="34"/>
      <c r="F15" s="50" t="s">
        <v>195</v>
      </c>
      <c r="G15" s="35"/>
    </row>
    <row r="16" spans="1:26" x14ac:dyDescent="0.35">
      <c r="A16" s="10"/>
      <c r="B16" s="38"/>
      <c r="C16" s="31"/>
      <c r="D16" s="31"/>
      <c r="E16" s="34"/>
      <c r="F16" s="47" t="s">
        <v>144</v>
      </c>
      <c r="G16" s="35"/>
    </row>
    <row r="17" spans="1:7" ht="65.5" x14ac:dyDescent="0.35">
      <c r="A17" s="10"/>
      <c r="B17" s="38"/>
      <c r="C17" s="31"/>
      <c r="D17" s="31"/>
      <c r="E17" s="34"/>
      <c r="F17" s="47" t="s">
        <v>196</v>
      </c>
      <c r="G17" s="35"/>
    </row>
    <row r="18" spans="1:7" ht="15" thickBot="1" x14ac:dyDescent="0.4">
      <c r="A18" s="20"/>
      <c r="B18" s="40"/>
      <c r="C18" s="21"/>
      <c r="D18" s="21"/>
      <c r="E18" s="36"/>
      <c r="F18" s="21"/>
      <c r="G18" s="37"/>
    </row>
    <row r="19" spans="1:7" x14ac:dyDescent="0.35">
      <c r="A19" s="244"/>
      <c r="B19" s="245"/>
      <c r="C19" s="244"/>
    </row>
    <row r="20" spans="1:7" x14ac:dyDescent="0.35">
      <c r="A20" s="244"/>
      <c r="B20" s="245"/>
      <c r="C20" s="244"/>
      <c r="D20" s="246"/>
    </row>
    <row r="21" spans="1:7" x14ac:dyDescent="0.35">
      <c r="A21" s="244"/>
      <c r="B21" s="247"/>
      <c r="C21" s="244"/>
      <c r="D21" s="246"/>
    </row>
    <row r="22" spans="1:7" x14ac:dyDescent="0.35">
      <c r="A22" s="244"/>
      <c r="B22" s="244"/>
      <c r="C22" s="244"/>
      <c r="D22" s="246"/>
    </row>
    <row r="23" spans="1:7" x14ac:dyDescent="0.35">
      <c r="A23" s="246"/>
      <c r="B23" s="246"/>
      <c r="C23" s="246"/>
      <c r="D23" s="246"/>
    </row>
    <row r="24" spans="1:7" x14ac:dyDescent="0.35">
      <c r="A24" s="246"/>
      <c r="B24" s="246"/>
      <c r="C24" s="246"/>
      <c r="D24" s="246"/>
    </row>
    <row r="25" spans="1:7" x14ac:dyDescent="0.35">
      <c r="A25" s="246"/>
      <c r="B25" s="246"/>
      <c r="C25" s="246"/>
      <c r="D25" s="246"/>
    </row>
    <row r="26" spans="1:7" x14ac:dyDescent="0.35">
      <c r="A26" s="246"/>
      <c r="B26" s="246"/>
      <c r="C26" s="246"/>
      <c r="D26" s="246"/>
    </row>
  </sheetData>
  <mergeCells count="1">
    <mergeCell ref="A1:D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autoLine="0" autoPict="0">
                <anchor moveWithCells="1">
                  <from>
                    <xdr:col>2</xdr:col>
                    <xdr:colOff>12700</xdr:colOff>
                    <xdr:row>8</xdr:row>
                    <xdr:rowOff>12700</xdr:rowOff>
                  </from>
                  <to>
                    <xdr:col>2</xdr:col>
                    <xdr:colOff>1974850</xdr:colOff>
                    <xdr:row>9</xdr:row>
                    <xdr:rowOff>31750</xdr:rowOff>
                  </to>
                </anchor>
              </controlPr>
            </control>
          </mc:Choice>
        </mc:AlternateContent>
        <mc:AlternateContent xmlns:mc="http://schemas.openxmlformats.org/markup-compatibility/2006">
          <mc:Choice Requires="x14">
            <control shapeId="5122" r:id="rId5" name="Drop Down 2">
              <controlPr defaultSize="0" autoLine="0" autoPict="0">
                <anchor moveWithCells="1">
                  <from>
                    <xdr:col>2</xdr:col>
                    <xdr:colOff>12700</xdr:colOff>
                    <xdr:row>8</xdr:row>
                    <xdr:rowOff>12700</xdr:rowOff>
                  </from>
                  <to>
                    <xdr:col>3</xdr:col>
                    <xdr:colOff>0</xdr:colOff>
                    <xdr:row>9</xdr:row>
                    <xdr:rowOff>31750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36472-1776-4FFA-BA0C-66D4FFFC1A73}">
  <dimension ref="A1:AD832"/>
  <sheetViews>
    <sheetView zoomScale="80" zoomScaleNormal="80" workbookViewId="0">
      <pane xSplit="1" ySplit="2" topLeftCell="B30" activePane="bottomRight" state="frozen"/>
      <selection pane="topRight" activeCell="B1" sqref="B1"/>
      <selection pane="bottomLeft" activeCell="A3" sqref="A3"/>
      <selection pane="bottomRight" activeCell="A44" sqref="A44"/>
    </sheetView>
  </sheetViews>
  <sheetFormatPr defaultColWidth="9.1796875" defaultRowHeight="14" x14ac:dyDescent="0.3"/>
  <cols>
    <col min="1" max="1" width="34.1796875" style="25" customWidth="1"/>
    <col min="2" max="2" width="14.81640625" style="27" bestFit="1" customWidth="1"/>
    <col min="3" max="3" width="14.81640625" style="28" customWidth="1"/>
    <col min="4" max="4" width="14.81640625" style="27" bestFit="1" customWidth="1"/>
    <col min="5" max="5" width="14.81640625" style="28" customWidth="1"/>
    <col min="6" max="6" width="14.81640625" style="27" bestFit="1" customWidth="1"/>
    <col min="7" max="7" width="14.81640625" style="28" customWidth="1"/>
    <col min="8" max="8" width="14.81640625" style="27" bestFit="1" customWidth="1"/>
    <col min="9" max="9" width="14.81640625" style="28" customWidth="1"/>
    <col min="10" max="10" width="9.54296875" style="26" bestFit="1" customWidth="1"/>
    <col min="11" max="11" width="9.1796875" style="26" customWidth="1"/>
    <col min="12" max="12" width="9.54296875" style="26" bestFit="1" customWidth="1"/>
    <col min="13" max="30" width="9.1796875" style="26"/>
    <col min="31" max="16384" width="9.1796875" style="25"/>
  </cols>
  <sheetData>
    <row r="1" spans="1:30" s="24" customFormat="1" ht="40.5" customHeight="1" x14ac:dyDescent="0.45">
      <c r="A1" s="238" t="str">
        <f>'Intro and org info'!C7</f>
        <v>Sample company</v>
      </c>
      <c r="B1" s="270">
        <v>2015</v>
      </c>
      <c r="C1" s="271"/>
      <c r="D1" s="270">
        <v>2016</v>
      </c>
      <c r="E1" s="271"/>
      <c r="F1" s="270">
        <v>2017</v>
      </c>
      <c r="G1" s="271"/>
      <c r="H1" s="270">
        <v>2018</v>
      </c>
      <c r="I1" s="271"/>
      <c r="J1" s="249"/>
      <c r="K1" s="249"/>
      <c r="L1" s="249"/>
      <c r="M1" s="249"/>
      <c r="N1" s="249"/>
      <c r="O1" s="249"/>
      <c r="P1" s="249"/>
      <c r="Q1" s="249"/>
      <c r="R1" s="249"/>
      <c r="S1" s="249"/>
      <c r="T1" s="249"/>
      <c r="U1" s="249"/>
      <c r="V1" s="249"/>
      <c r="W1" s="249"/>
      <c r="X1" s="249"/>
      <c r="Y1" s="249"/>
      <c r="Z1" s="249"/>
      <c r="AA1" s="249"/>
      <c r="AB1" s="249"/>
      <c r="AC1" s="249"/>
      <c r="AD1" s="249"/>
    </row>
    <row r="2" spans="1:30" ht="26.5" x14ac:dyDescent="0.35">
      <c r="A2" s="51" t="s">
        <v>94</v>
      </c>
      <c r="B2" s="52" t="s">
        <v>103</v>
      </c>
      <c r="C2" s="53" t="s">
        <v>1</v>
      </c>
      <c r="D2" s="52" t="s">
        <v>103</v>
      </c>
      <c r="E2" s="53" t="s">
        <v>1</v>
      </c>
      <c r="F2" s="52" t="s">
        <v>103</v>
      </c>
      <c r="G2" s="53" t="s">
        <v>1</v>
      </c>
      <c r="H2" s="52" t="s">
        <v>103</v>
      </c>
      <c r="I2" s="53" t="s">
        <v>1</v>
      </c>
    </row>
    <row r="3" spans="1:30" ht="15.5" x14ac:dyDescent="0.35">
      <c r="A3" s="272" t="s">
        <v>197</v>
      </c>
      <c r="B3" s="273"/>
      <c r="C3" s="273"/>
      <c r="D3" s="273"/>
      <c r="E3" s="273"/>
      <c r="F3" s="273"/>
      <c r="G3" s="273"/>
      <c r="H3" s="273"/>
      <c r="I3" s="274"/>
    </row>
    <row r="4" spans="1:30" ht="15.5" x14ac:dyDescent="0.35">
      <c r="A4" s="54" t="s">
        <v>15</v>
      </c>
      <c r="B4" s="55"/>
      <c r="C4" s="56"/>
      <c r="D4" s="55"/>
      <c r="E4" s="56"/>
      <c r="F4" s="55"/>
      <c r="G4" s="56"/>
      <c r="H4" s="55"/>
      <c r="I4" s="56"/>
    </row>
    <row r="5" spans="1:30" ht="13.5" customHeight="1" x14ac:dyDescent="0.3">
      <c r="A5" s="57" t="s">
        <v>16</v>
      </c>
      <c r="B5" s="58"/>
      <c r="C5" s="59"/>
      <c r="D5" s="58"/>
      <c r="E5" s="59"/>
      <c r="F5" s="58"/>
      <c r="G5" s="59"/>
      <c r="H5" s="58"/>
      <c r="I5" s="59"/>
    </row>
    <row r="6" spans="1:30" ht="14.5" x14ac:dyDescent="0.35">
      <c r="A6" s="60" t="s">
        <v>17</v>
      </c>
      <c r="B6" s="61">
        <v>8946</v>
      </c>
      <c r="C6" s="62">
        <v>1</v>
      </c>
      <c r="D6" s="61">
        <v>8500</v>
      </c>
      <c r="E6" s="62">
        <v>1</v>
      </c>
      <c r="F6" s="61">
        <v>8000</v>
      </c>
      <c r="G6" s="62">
        <v>1</v>
      </c>
      <c r="H6" s="61">
        <v>7600</v>
      </c>
      <c r="I6" s="62">
        <v>1</v>
      </c>
      <c r="J6" s="250"/>
      <c r="L6" s="250"/>
      <c r="M6" s="250"/>
      <c r="N6" s="250"/>
      <c r="P6" s="251"/>
    </row>
    <row r="7" spans="1:30" x14ac:dyDescent="0.3">
      <c r="A7" s="60" t="s">
        <v>18</v>
      </c>
      <c r="B7" s="61">
        <v>133</v>
      </c>
      <c r="C7" s="63">
        <v>1</v>
      </c>
      <c r="D7" s="61">
        <v>133</v>
      </c>
      <c r="E7" s="63">
        <v>1</v>
      </c>
      <c r="F7" s="61">
        <v>133</v>
      </c>
      <c r="G7" s="63">
        <v>1</v>
      </c>
      <c r="H7" s="61">
        <v>133</v>
      </c>
      <c r="I7" s="63">
        <v>1</v>
      </c>
    </row>
    <row r="8" spans="1:30" x14ac:dyDescent="0.3">
      <c r="A8" s="57" t="s">
        <v>19</v>
      </c>
      <c r="B8" s="64"/>
      <c r="C8" s="65"/>
      <c r="D8" s="64"/>
      <c r="E8" s="65"/>
      <c r="F8" s="64"/>
      <c r="G8" s="65"/>
      <c r="H8" s="64"/>
      <c r="I8" s="65"/>
    </row>
    <row r="9" spans="1:30" ht="14.5" x14ac:dyDescent="0.35">
      <c r="A9" s="60" t="s">
        <v>20</v>
      </c>
      <c r="B9" s="61">
        <v>7090</v>
      </c>
      <c r="C9" s="63">
        <v>1</v>
      </c>
      <c r="D9" s="61">
        <v>7090</v>
      </c>
      <c r="E9" s="63">
        <v>1</v>
      </c>
      <c r="F9" s="61">
        <v>7090</v>
      </c>
      <c r="G9" s="63">
        <v>1</v>
      </c>
      <c r="H9" s="61">
        <v>7090</v>
      </c>
      <c r="I9" s="63">
        <v>1</v>
      </c>
      <c r="R9" s="251"/>
    </row>
    <row r="10" spans="1:30" ht="14.5" x14ac:dyDescent="0.35">
      <c r="A10" s="60" t="s">
        <v>95</v>
      </c>
      <c r="B10" s="66">
        <v>13742</v>
      </c>
      <c r="C10" s="62">
        <v>1</v>
      </c>
      <c r="D10" s="66">
        <v>13742</v>
      </c>
      <c r="E10" s="62">
        <v>1</v>
      </c>
      <c r="F10" s="66">
        <v>13742</v>
      </c>
      <c r="G10" s="62">
        <v>1</v>
      </c>
      <c r="H10" s="66">
        <v>13742</v>
      </c>
      <c r="I10" s="62">
        <v>1</v>
      </c>
      <c r="K10" s="250"/>
      <c r="L10" s="252"/>
      <c r="M10" s="252"/>
    </row>
    <row r="11" spans="1:30" x14ac:dyDescent="0.3">
      <c r="A11" s="57" t="s">
        <v>22</v>
      </c>
      <c r="B11" s="67"/>
      <c r="C11" s="56"/>
      <c r="D11" s="67"/>
      <c r="E11" s="56"/>
      <c r="F11" s="67"/>
      <c r="G11" s="56"/>
      <c r="H11" s="67"/>
      <c r="I11" s="56"/>
    </row>
    <row r="12" spans="1:30" x14ac:dyDescent="0.3">
      <c r="A12" s="60" t="s">
        <v>23</v>
      </c>
      <c r="B12" s="66">
        <v>871</v>
      </c>
      <c r="C12" s="68"/>
      <c r="D12" s="66">
        <v>871</v>
      </c>
      <c r="E12" s="68"/>
      <c r="F12" s="66">
        <v>871</v>
      </c>
      <c r="G12" s="68"/>
      <c r="H12" s="66">
        <v>871</v>
      </c>
      <c r="I12" s="68"/>
    </row>
    <row r="13" spans="1:30" x14ac:dyDescent="0.3">
      <c r="A13" s="60" t="s">
        <v>24</v>
      </c>
      <c r="B13" s="69">
        <v>0</v>
      </c>
      <c r="C13" s="70"/>
      <c r="D13" s="69">
        <v>0</v>
      </c>
      <c r="E13" s="70"/>
      <c r="F13" s="69">
        <v>0</v>
      </c>
      <c r="G13" s="70"/>
      <c r="H13" s="69">
        <v>0</v>
      </c>
      <c r="I13" s="70"/>
    </row>
    <row r="14" spans="1:30" x14ac:dyDescent="0.3">
      <c r="A14" s="60" t="s">
        <v>179</v>
      </c>
      <c r="B14" s="69">
        <v>0</v>
      </c>
      <c r="C14" s="70"/>
      <c r="D14" s="69">
        <v>0</v>
      </c>
      <c r="E14" s="70"/>
      <c r="F14" s="69">
        <v>0</v>
      </c>
      <c r="G14" s="70"/>
      <c r="H14" s="69">
        <v>0</v>
      </c>
      <c r="I14" s="70"/>
    </row>
    <row r="15" spans="1:30" s="26" customFormat="1" x14ac:dyDescent="0.3">
      <c r="A15" s="60" t="s">
        <v>25</v>
      </c>
      <c r="B15" s="71">
        <v>360</v>
      </c>
      <c r="C15" s="70"/>
      <c r="D15" s="71">
        <v>360</v>
      </c>
      <c r="E15" s="70"/>
      <c r="F15" s="71">
        <v>360</v>
      </c>
      <c r="G15" s="70"/>
      <c r="H15" s="71">
        <v>360</v>
      </c>
      <c r="I15" s="70"/>
    </row>
    <row r="16" spans="1:30" x14ac:dyDescent="0.3">
      <c r="A16" s="60" t="s">
        <v>26</v>
      </c>
      <c r="B16" s="69">
        <v>87278</v>
      </c>
      <c r="C16" s="70"/>
      <c r="D16" s="69">
        <v>84000</v>
      </c>
      <c r="E16" s="70"/>
      <c r="F16" s="69">
        <v>80000</v>
      </c>
      <c r="G16" s="70"/>
      <c r="H16" s="69">
        <v>76000</v>
      </c>
      <c r="I16" s="70"/>
    </row>
    <row r="17" spans="1:30" s="26" customFormat="1" x14ac:dyDescent="0.3">
      <c r="A17" s="60" t="s">
        <v>27</v>
      </c>
      <c r="B17" s="71">
        <v>0</v>
      </c>
      <c r="C17" s="70"/>
      <c r="D17" s="71">
        <v>0</v>
      </c>
      <c r="E17" s="70"/>
      <c r="F17" s="71">
        <v>0</v>
      </c>
      <c r="G17" s="70"/>
      <c r="H17" s="71">
        <v>0</v>
      </c>
      <c r="I17" s="70"/>
    </row>
    <row r="18" spans="1:30" s="5" customFormat="1" x14ac:dyDescent="0.3">
      <c r="A18" s="60" t="s">
        <v>28</v>
      </c>
      <c r="B18" s="69">
        <v>5174</v>
      </c>
      <c r="C18" s="70"/>
      <c r="D18" s="69">
        <v>5174</v>
      </c>
      <c r="E18" s="70"/>
      <c r="F18" s="69">
        <v>5174</v>
      </c>
      <c r="G18" s="70"/>
      <c r="H18" s="69">
        <v>5174</v>
      </c>
      <c r="I18" s="70"/>
      <c r="J18" s="253"/>
      <c r="K18" s="254"/>
      <c r="L18" s="254"/>
      <c r="M18" s="253"/>
      <c r="N18" s="253"/>
      <c r="O18" s="253"/>
      <c r="P18" s="253"/>
      <c r="Q18" s="253"/>
      <c r="R18" s="253"/>
      <c r="S18" s="253"/>
      <c r="T18" s="253"/>
      <c r="U18" s="253"/>
      <c r="V18" s="253"/>
      <c r="W18" s="253"/>
      <c r="X18" s="253"/>
      <c r="Y18" s="253"/>
      <c r="Z18" s="26"/>
      <c r="AA18" s="253"/>
      <c r="AB18" s="253"/>
      <c r="AC18" s="253"/>
      <c r="AD18" s="253"/>
    </row>
    <row r="19" spans="1:30" x14ac:dyDescent="0.3">
      <c r="A19" s="57" t="s">
        <v>29</v>
      </c>
      <c r="B19" s="64"/>
      <c r="C19" s="248"/>
      <c r="D19" s="64"/>
      <c r="E19" s="248"/>
      <c r="F19" s="64"/>
      <c r="G19" s="248"/>
      <c r="H19" s="64"/>
      <c r="I19" s="248"/>
    </row>
    <row r="20" spans="1:30" x14ac:dyDescent="0.3">
      <c r="A20" s="60" t="s">
        <v>177</v>
      </c>
      <c r="B20" s="69">
        <v>2342</v>
      </c>
      <c r="C20" s="72">
        <v>1</v>
      </c>
      <c r="D20" s="69">
        <v>2342</v>
      </c>
      <c r="E20" s="72">
        <v>1</v>
      </c>
      <c r="F20" s="69">
        <v>2342</v>
      </c>
      <c r="G20" s="72">
        <v>1</v>
      </c>
      <c r="H20" s="69">
        <v>2342</v>
      </c>
      <c r="I20" s="72">
        <v>1</v>
      </c>
    </row>
    <row r="21" spans="1:30" x14ac:dyDescent="0.3">
      <c r="A21" s="60" t="s">
        <v>178</v>
      </c>
      <c r="B21" s="69">
        <v>1274</v>
      </c>
      <c r="C21" s="72">
        <v>1</v>
      </c>
      <c r="D21" s="69">
        <v>1274</v>
      </c>
      <c r="E21" s="72">
        <v>1</v>
      </c>
      <c r="F21" s="69">
        <v>1274</v>
      </c>
      <c r="G21" s="72">
        <v>1</v>
      </c>
      <c r="H21" s="69">
        <v>1274</v>
      </c>
      <c r="I21" s="72">
        <v>1</v>
      </c>
    </row>
    <row r="22" spans="1:30" x14ac:dyDescent="0.3">
      <c r="A22" s="60" t="s">
        <v>176</v>
      </c>
      <c r="B22" s="69">
        <v>522</v>
      </c>
      <c r="C22" s="72">
        <v>1</v>
      </c>
      <c r="D22" s="69">
        <v>522</v>
      </c>
      <c r="E22" s="72">
        <v>1</v>
      </c>
      <c r="F22" s="69">
        <v>522</v>
      </c>
      <c r="G22" s="72">
        <v>1</v>
      </c>
      <c r="H22" s="69">
        <v>522</v>
      </c>
      <c r="I22" s="72">
        <v>1</v>
      </c>
    </row>
    <row r="23" spans="1:30" x14ac:dyDescent="0.3">
      <c r="A23" s="60" t="s">
        <v>31</v>
      </c>
      <c r="B23" s="61">
        <v>433</v>
      </c>
      <c r="C23" s="73"/>
      <c r="D23" s="61">
        <v>433</v>
      </c>
      <c r="E23" s="73"/>
      <c r="F23" s="61">
        <v>433</v>
      </c>
      <c r="G23" s="73"/>
      <c r="H23" s="61">
        <v>433</v>
      </c>
      <c r="I23" s="73"/>
    </row>
    <row r="24" spans="1:30" x14ac:dyDescent="0.3">
      <c r="A24" s="60"/>
      <c r="B24" s="69">
        <v>0</v>
      </c>
      <c r="C24" s="70"/>
      <c r="D24" s="69">
        <v>0</v>
      </c>
      <c r="E24" s="70"/>
      <c r="F24" s="69">
        <v>0</v>
      </c>
      <c r="G24" s="70"/>
      <c r="H24" s="69">
        <v>0</v>
      </c>
      <c r="I24" s="70"/>
    </row>
    <row r="25" spans="1:30" ht="15.5" x14ac:dyDescent="0.35">
      <c r="A25" s="54" t="s">
        <v>32</v>
      </c>
      <c r="B25" s="67"/>
      <c r="C25" s="74"/>
      <c r="D25" s="67"/>
      <c r="E25" s="74"/>
      <c r="F25" s="67"/>
      <c r="G25" s="74"/>
      <c r="H25" s="67"/>
      <c r="I25" s="74"/>
    </row>
    <row r="26" spans="1:30" x14ac:dyDescent="0.3">
      <c r="A26" s="57" t="s">
        <v>137</v>
      </c>
      <c r="B26" s="66">
        <v>0</v>
      </c>
      <c r="C26" s="68"/>
      <c r="D26" s="66">
        <v>0</v>
      </c>
      <c r="E26" s="68"/>
      <c r="F26" s="66">
        <v>0</v>
      </c>
      <c r="G26" s="68"/>
      <c r="H26" s="66">
        <v>0</v>
      </c>
      <c r="I26" s="68"/>
    </row>
    <row r="27" spans="1:30" x14ac:dyDescent="0.3">
      <c r="A27" s="60" t="s">
        <v>34</v>
      </c>
      <c r="B27" s="66">
        <v>1077</v>
      </c>
      <c r="C27" s="68"/>
      <c r="D27" s="66">
        <v>1500</v>
      </c>
      <c r="E27" s="68"/>
      <c r="F27" s="66">
        <v>2000</v>
      </c>
      <c r="G27" s="68"/>
      <c r="H27" s="66">
        <v>2500</v>
      </c>
      <c r="I27" s="68"/>
    </row>
    <row r="28" spans="1:30" x14ac:dyDescent="0.3">
      <c r="A28" s="60" t="s">
        <v>35</v>
      </c>
      <c r="B28" s="69">
        <v>246</v>
      </c>
      <c r="C28" s="70"/>
      <c r="D28" s="69">
        <v>246</v>
      </c>
      <c r="E28" s="70"/>
      <c r="F28" s="69">
        <v>246</v>
      </c>
      <c r="G28" s="70"/>
      <c r="H28" s="69">
        <v>246</v>
      </c>
      <c r="I28" s="70"/>
    </row>
    <row r="29" spans="1:30" x14ac:dyDescent="0.3">
      <c r="A29" s="60" t="s">
        <v>36</v>
      </c>
      <c r="B29" s="69">
        <v>1425</v>
      </c>
      <c r="C29" s="70"/>
      <c r="D29" s="69">
        <v>1425</v>
      </c>
      <c r="E29" s="70"/>
      <c r="F29" s="69">
        <v>1425</v>
      </c>
      <c r="G29" s="70"/>
      <c r="H29" s="69">
        <v>1425</v>
      </c>
      <c r="I29" s="70"/>
    </row>
    <row r="30" spans="1:30" x14ac:dyDescent="0.3">
      <c r="A30" s="60" t="s">
        <v>37</v>
      </c>
      <c r="B30" s="66">
        <v>91</v>
      </c>
      <c r="C30" s="68"/>
      <c r="D30" s="66">
        <v>91</v>
      </c>
      <c r="E30" s="68"/>
      <c r="F30" s="66">
        <v>91</v>
      </c>
      <c r="G30" s="68"/>
      <c r="H30" s="66">
        <v>91</v>
      </c>
      <c r="I30" s="68"/>
    </row>
    <row r="31" spans="1:30" x14ac:dyDescent="0.3">
      <c r="A31" s="57" t="s">
        <v>41</v>
      </c>
      <c r="B31" s="66">
        <v>669</v>
      </c>
      <c r="C31" s="68"/>
      <c r="D31" s="66">
        <v>669</v>
      </c>
      <c r="E31" s="68"/>
      <c r="F31" s="66">
        <v>669</v>
      </c>
      <c r="G31" s="68"/>
      <c r="H31" s="66">
        <v>669</v>
      </c>
      <c r="I31" s="68"/>
    </row>
    <row r="32" spans="1:30" x14ac:dyDescent="0.3">
      <c r="A32" s="60" t="s">
        <v>42</v>
      </c>
      <c r="B32" s="66">
        <v>3036</v>
      </c>
      <c r="C32" s="68"/>
      <c r="D32" s="66">
        <v>3036</v>
      </c>
      <c r="E32" s="68"/>
      <c r="F32" s="66">
        <v>3036</v>
      </c>
      <c r="G32" s="68"/>
      <c r="H32" s="66">
        <v>3036</v>
      </c>
      <c r="I32" s="68"/>
    </row>
    <row r="33" spans="1:30" x14ac:dyDescent="0.3">
      <c r="A33" s="60" t="s">
        <v>43</v>
      </c>
      <c r="B33" s="66">
        <v>1208</v>
      </c>
      <c r="C33" s="68"/>
      <c r="D33" s="66">
        <v>1208</v>
      </c>
      <c r="E33" s="68"/>
      <c r="F33" s="66">
        <v>1208</v>
      </c>
      <c r="G33" s="68"/>
      <c r="H33" s="66">
        <v>1208</v>
      </c>
      <c r="I33" s="68"/>
    </row>
    <row r="34" spans="1:30" x14ac:dyDescent="0.3">
      <c r="A34" s="60" t="s">
        <v>44</v>
      </c>
      <c r="B34" s="69">
        <v>29589</v>
      </c>
      <c r="C34" s="70"/>
      <c r="D34" s="69">
        <v>29589</v>
      </c>
      <c r="E34" s="70"/>
      <c r="F34" s="69">
        <v>29589</v>
      </c>
      <c r="G34" s="70"/>
      <c r="H34" s="69">
        <v>29589</v>
      </c>
      <c r="I34" s="70"/>
    </row>
    <row r="35" spans="1:30" x14ac:dyDescent="0.3">
      <c r="A35" s="60" t="s">
        <v>45</v>
      </c>
      <c r="B35" s="69">
        <v>3932</v>
      </c>
      <c r="C35" s="70"/>
      <c r="D35" s="69">
        <v>3932</v>
      </c>
      <c r="E35" s="70"/>
      <c r="F35" s="69">
        <v>3932</v>
      </c>
      <c r="G35" s="70"/>
      <c r="H35" s="69">
        <v>3932</v>
      </c>
      <c r="I35" s="70"/>
    </row>
    <row r="36" spans="1:30" s="5" customFormat="1" ht="13" x14ac:dyDescent="0.3">
      <c r="A36" s="60" t="s">
        <v>46</v>
      </c>
      <c r="B36" s="78">
        <v>1123</v>
      </c>
      <c r="C36" s="70"/>
      <c r="D36" s="78">
        <v>1123</v>
      </c>
      <c r="E36" s="70"/>
      <c r="F36" s="78">
        <v>1123</v>
      </c>
      <c r="G36" s="70"/>
      <c r="H36" s="78">
        <v>1123</v>
      </c>
      <c r="I36" s="70"/>
      <c r="J36" s="253"/>
      <c r="K36" s="253"/>
      <c r="L36" s="253"/>
      <c r="M36" s="253"/>
      <c r="N36" s="253"/>
      <c r="O36" s="253"/>
      <c r="P36" s="253"/>
      <c r="Q36" s="253"/>
      <c r="R36" s="253"/>
      <c r="S36" s="253"/>
      <c r="T36" s="253"/>
      <c r="U36" s="253"/>
      <c r="V36" s="253"/>
      <c r="W36" s="253"/>
      <c r="X36" s="253"/>
      <c r="Y36" s="253"/>
      <c r="Z36" s="253"/>
      <c r="AA36" s="253"/>
      <c r="AB36" s="253"/>
      <c r="AC36" s="253"/>
      <c r="AD36" s="253"/>
    </row>
    <row r="37" spans="1:30" x14ac:dyDescent="0.3">
      <c r="A37" s="57" t="s">
        <v>171</v>
      </c>
      <c r="B37" s="79"/>
      <c r="C37" s="80"/>
      <c r="D37" s="79"/>
      <c r="E37" s="80"/>
      <c r="F37" s="79"/>
      <c r="G37" s="80"/>
      <c r="H37" s="79"/>
      <c r="I37" s="80"/>
    </row>
    <row r="38" spans="1:30" x14ac:dyDescent="0.3">
      <c r="A38" s="60" t="s">
        <v>48</v>
      </c>
      <c r="B38" s="69">
        <v>0</v>
      </c>
      <c r="C38" s="70"/>
      <c r="D38" s="69">
        <v>0</v>
      </c>
      <c r="E38" s="70"/>
      <c r="F38" s="69">
        <v>0</v>
      </c>
      <c r="G38" s="70"/>
      <c r="H38" s="69">
        <v>0</v>
      </c>
      <c r="I38" s="70"/>
    </row>
    <row r="39" spans="1:30" x14ac:dyDescent="0.3">
      <c r="A39" s="60" t="s">
        <v>49</v>
      </c>
      <c r="B39" s="69">
        <v>0</v>
      </c>
      <c r="C39" s="70"/>
      <c r="D39" s="69">
        <v>0</v>
      </c>
      <c r="E39" s="70"/>
      <c r="F39" s="69">
        <v>0</v>
      </c>
      <c r="G39" s="70"/>
      <c r="H39" s="69">
        <v>0</v>
      </c>
      <c r="I39" s="70"/>
    </row>
    <row r="40" spans="1:30" x14ac:dyDescent="0.3">
      <c r="A40" s="60" t="s">
        <v>50</v>
      </c>
      <c r="B40" s="69">
        <v>0</v>
      </c>
      <c r="C40" s="70"/>
      <c r="D40" s="69">
        <v>0</v>
      </c>
      <c r="E40" s="70"/>
      <c r="F40" s="69">
        <v>0</v>
      </c>
      <c r="G40" s="70"/>
      <c r="H40" s="69">
        <v>0</v>
      </c>
      <c r="I40" s="70"/>
    </row>
    <row r="41" spans="1:30" x14ac:dyDescent="0.3">
      <c r="A41" s="60" t="s">
        <v>51</v>
      </c>
      <c r="B41" s="69">
        <v>0</v>
      </c>
      <c r="C41" s="70"/>
      <c r="D41" s="69">
        <v>0</v>
      </c>
      <c r="E41" s="70"/>
      <c r="F41" s="69">
        <v>0</v>
      </c>
      <c r="G41" s="70"/>
      <c r="H41" s="69">
        <v>0</v>
      </c>
      <c r="I41" s="70"/>
    </row>
    <row r="42" spans="1:30" x14ac:dyDescent="0.3">
      <c r="A42" s="60"/>
      <c r="B42" s="69"/>
      <c r="C42" s="70"/>
      <c r="D42" s="69"/>
      <c r="E42" s="70"/>
      <c r="F42" s="69"/>
      <c r="G42" s="70"/>
      <c r="H42" s="69"/>
      <c r="I42" s="70"/>
    </row>
    <row r="43" spans="1:30" ht="15.5" x14ac:dyDescent="0.35">
      <c r="A43" s="267" t="s">
        <v>198</v>
      </c>
      <c r="B43" s="268"/>
      <c r="C43" s="268"/>
      <c r="D43" s="268"/>
      <c r="E43" s="268"/>
      <c r="F43" s="268"/>
      <c r="G43" s="268"/>
      <c r="H43" s="268"/>
      <c r="I43" s="269"/>
    </row>
    <row r="44" spans="1:30" x14ac:dyDescent="0.3">
      <c r="A44" s="57" t="s">
        <v>126</v>
      </c>
      <c r="B44" s="75">
        <v>11683</v>
      </c>
      <c r="C44" s="76"/>
      <c r="D44" s="75">
        <v>11683</v>
      </c>
      <c r="E44" s="76"/>
      <c r="F44" s="75">
        <v>11683</v>
      </c>
      <c r="G44" s="76"/>
      <c r="H44" s="75">
        <v>11683</v>
      </c>
      <c r="I44" s="76"/>
    </row>
    <row r="45" spans="1:30" x14ac:dyDescent="0.3">
      <c r="A45" s="60" t="s">
        <v>53</v>
      </c>
      <c r="B45" s="69">
        <v>4865</v>
      </c>
      <c r="C45" s="70"/>
      <c r="D45" s="69">
        <v>4865</v>
      </c>
      <c r="E45" s="70"/>
      <c r="F45" s="69">
        <v>4865</v>
      </c>
      <c r="G45" s="70"/>
      <c r="H45" s="69">
        <v>4865</v>
      </c>
      <c r="I45" s="70"/>
    </row>
    <row r="46" spans="1:30" x14ac:dyDescent="0.3">
      <c r="A46" s="60" t="s">
        <v>54</v>
      </c>
      <c r="B46" s="69">
        <v>4630</v>
      </c>
      <c r="C46" s="70"/>
      <c r="D46" s="69">
        <v>4630</v>
      </c>
      <c r="E46" s="70"/>
      <c r="F46" s="69">
        <v>4630</v>
      </c>
      <c r="G46" s="70"/>
      <c r="H46" s="69">
        <v>4630</v>
      </c>
      <c r="I46" s="70"/>
    </row>
    <row r="47" spans="1:30" x14ac:dyDescent="0.3">
      <c r="A47" s="60" t="s">
        <v>55</v>
      </c>
      <c r="B47" s="66">
        <v>0</v>
      </c>
      <c r="C47" s="68"/>
      <c r="D47" s="66">
        <v>0</v>
      </c>
      <c r="E47" s="68"/>
      <c r="F47" s="66">
        <v>0</v>
      </c>
      <c r="G47" s="68"/>
      <c r="H47" s="66">
        <v>0</v>
      </c>
      <c r="I47" s="68"/>
    </row>
    <row r="48" spans="1:30" x14ac:dyDescent="0.3">
      <c r="A48" s="60" t="s">
        <v>56</v>
      </c>
      <c r="B48" s="69">
        <v>9745</v>
      </c>
      <c r="C48" s="70"/>
      <c r="D48" s="69">
        <v>9745</v>
      </c>
      <c r="E48" s="70"/>
      <c r="F48" s="69">
        <v>9745</v>
      </c>
      <c r="G48" s="70"/>
      <c r="H48" s="69">
        <v>9745</v>
      </c>
      <c r="I48" s="70"/>
    </row>
    <row r="49" spans="1:30" x14ac:dyDescent="0.3">
      <c r="A49" s="57" t="s">
        <v>127</v>
      </c>
      <c r="B49" s="75">
        <v>0</v>
      </c>
      <c r="C49" s="76"/>
      <c r="D49" s="75">
        <v>0</v>
      </c>
      <c r="E49" s="76"/>
      <c r="F49" s="75">
        <v>0</v>
      </c>
      <c r="G49" s="76"/>
      <c r="H49" s="75">
        <v>0</v>
      </c>
      <c r="I49" s="76"/>
    </row>
    <row r="50" spans="1:30" x14ac:dyDescent="0.3">
      <c r="A50" s="60" t="s">
        <v>58</v>
      </c>
      <c r="B50" s="69">
        <v>0</v>
      </c>
      <c r="C50" s="70"/>
      <c r="D50" s="69">
        <v>0</v>
      </c>
      <c r="E50" s="70"/>
      <c r="F50" s="69">
        <v>0</v>
      </c>
      <c r="G50" s="70"/>
      <c r="H50" s="69">
        <v>0</v>
      </c>
      <c r="I50" s="70"/>
    </row>
    <row r="51" spans="1:30" x14ac:dyDescent="0.3">
      <c r="A51" s="60" t="s">
        <v>59</v>
      </c>
      <c r="B51" s="69">
        <v>14318</v>
      </c>
      <c r="C51" s="70"/>
      <c r="D51" s="69">
        <v>14318</v>
      </c>
      <c r="E51" s="70"/>
      <c r="F51" s="69">
        <v>14318</v>
      </c>
      <c r="G51" s="70"/>
      <c r="H51" s="69">
        <v>14318</v>
      </c>
      <c r="I51" s="70"/>
    </row>
    <row r="52" spans="1:30" x14ac:dyDescent="0.3">
      <c r="A52" s="60" t="s">
        <v>60</v>
      </c>
      <c r="B52" s="69">
        <v>0</v>
      </c>
      <c r="C52" s="70"/>
      <c r="D52" s="69">
        <v>0</v>
      </c>
      <c r="E52" s="70"/>
      <c r="F52" s="69">
        <v>0</v>
      </c>
      <c r="G52" s="70"/>
      <c r="H52" s="69">
        <v>0</v>
      </c>
      <c r="I52" s="70"/>
    </row>
    <row r="53" spans="1:30" x14ac:dyDescent="0.3">
      <c r="A53" s="60" t="s">
        <v>61</v>
      </c>
      <c r="B53" s="69">
        <v>3529</v>
      </c>
      <c r="C53" s="70"/>
      <c r="D53" s="69">
        <v>3529</v>
      </c>
      <c r="E53" s="70"/>
      <c r="F53" s="69">
        <v>3529</v>
      </c>
      <c r="G53" s="70"/>
      <c r="H53" s="69">
        <v>3529</v>
      </c>
      <c r="I53" s="70"/>
    </row>
    <row r="54" spans="1:30" x14ac:dyDescent="0.3">
      <c r="A54" s="60" t="s">
        <v>62</v>
      </c>
      <c r="B54" s="69">
        <v>24215</v>
      </c>
      <c r="C54" s="70"/>
      <c r="D54" s="69">
        <v>29000</v>
      </c>
      <c r="E54" s="70"/>
      <c r="F54" s="69">
        <v>34000</v>
      </c>
      <c r="G54" s="70"/>
      <c r="H54" s="69">
        <v>39000</v>
      </c>
      <c r="I54" s="70"/>
    </row>
    <row r="55" spans="1:30" x14ac:dyDescent="0.3">
      <c r="A55" s="57" t="s">
        <v>38</v>
      </c>
      <c r="B55" s="75">
        <v>0</v>
      </c>
      <c r="C55" s="76"/>
      <c r="D55" s="75">
        <v>0</v>
      </c>
      <c r="E55" s="76"/>
      <c r="F55" s="75">
        <v>0</v>
      </c>
      <c r="G55" s="76"/>
      <c r="H55" s="75">
        <v>0</v>
      </c>
      <c r="I55" s="76"/>
    </row>
    <row r="56" spans="1:30" x14ac:dyDescent="0.3">
      <c r="A56" s="77" t="s">
        <v>39</v>
      </c>
      <c r="B56" s="69">
        <v>18515</v>
      </c>
      <c r="C56" s="70"/>
      <c r="D56" s="69">
        <v>18515</v>
      </c>
      <c r="E56" s="70"/>
      <c r="F56" s="69">
        <v>18515</v>
      </c>
      <c r="G56" s="70"/>
      <c r="H56" s="69">
        <v>18515</v>
      </c>
      <c r="I56" s="70"/>
    </row>
    <row r="57" spans="1:30" x14ac:dyDescent="0.3">
      <c r="A57" s="77" t="s">
        <v>40</v>
      </c>
      <c r="B57" s="69">
        <v>1206</v>
      </c>
      <c r="C57" s="70"/>
      <c r="D57" s="69">
        <v>1206</v>
      </c>
      <c r="E57" s="70"/>
      <c r="F57" s="69">
        <v>1206</v>
      </c>
      <c r="G57" s="70"/>
      <c r="H57" s="69">
        <v>1206</v>
      </c>
      <c r="I57" s="70"/>
    </row>
    <row r="58" spans="1:30" s="6" customFormat="1" ht="13" x14ac:dyDescent="0.3">
      <c r="A58" s="57" t="s">
        <v>63</v>
      </c>
      <c r="B58" s="75">
        <v>24630</v>
      </c>
      <c r="C58" s="76"/>
      <c r="D58" s="75">
        <v>24630</v>
      </c>
      <c r="E58" s="76"/>
      <c r="F58" s="75">
        <v>24630</v>
      </c>
      <c r="G58" s="76"/>
      <c r="H58" s="75">
        <v>24630</v>
      </c>
      <c r="I58" s="76"/>
      <c r="J58" s="7"/>
      <c r="K58" s="7"/>
      <c r="L58" s="7"/>
      <c r="M58" s="7"/>
      <c r="N58" s="7"/>
      <c r="O58" s="7"/>
      <c r="P58" s="7"/>
      <c r="Q58" s="7"/>
      <c r="R58" s="7"/>
      <c r="S58" s="7"/>
      <c r="T58" s="7"/>
      <c r="U58" s="7"/>
      <c r="V58" s="7"/>
      <c r="W58" s="7"/>
      <c r="X58" s="7"/>
      <c r="Y58" s="7"/>
      <c r="Z58" s="7"/>
      <c r="AA58" s="7"/>
      <c r="AB58" s="7"/>
      <c r="AC58" s="7"/>
      <c r="AD58" s="7"/>
    </row>
    <row r="59" spans="1:30" s="6" customFormat="1" ht="13" x14ac:dyDescent="0.3">
      <c r="A59" s="57" t="s">
        <v>64</v>
      </c>
      <c r="B59" s="75">
        <v>1565</v>
      </c>
      <c r="C59" s="76"/>
      <c r="D59" s="75">
        <v>1565</v>
      </c>
      <c r="E59" s="76"/>
      <c r="F59" s="75">
        <v>1565</v>
      </c>
      <c r="G59" s="76"/>
      <c r="H59" s="75">
        <v>1565</v>
      </c>
      <c r="I59" s="76"/>
      <c r="J59" s="7"/>
      <c r="K59" s="7"/>
      <c r="L59" s="7"/>
      <c r="M59" s="7"/>
      <c r="N59" s="7"/>
      <c r="O59" s="7"/>
      <c r="P59" s="7"/>
      <c r="Q59" s="7"/>
      <c r="R59" s="7"/>
      <c r="S59" s="7"/>
      <c r="T59" s="7"/>
      <c r="U59" s="7"/>
      <c r="V59" s="7"/>
      <c r="W59" s="7"/>
      <c r="X59" s="7"/>
      <c r="Y59" s="7"/>
      <c r="Z59" s="7"/>
      <c r="AA59" s="7"/>
      <c r="AB59" s="7"/>
      <c r="AC59" s="7"/>
      <c r="AD59" s="7"/>
    </row>
    <row r="60" spans="1:30" s="6" customFormat="1" ht="13" x14ac:dyDescent="0.3">
      <c r="A60" s="60" t="s">
        <v>65</v>
      </c>
      <c r="B60" s="69">
        <v>4715</v>
      </c>
      <c r="C60" s="70"/>
      <c r="D60" s="69">
        <v>4715</v>
      </c>
      <c r="E60" s="70"/>
      <c r="F60" s="69">
        <v>4715</v>
      </c>
      <c r="G60" s="70"/>
      <c r="H60" s="69">
        <v>4715</v>
      </c>
      <c r="I60" s="70"/>
      <c r="J60" s="7"/>
      <c r="K60" s="7"/>
      <c r="L60" s="7"/>
      <c r="M60" s="7"/>
      <c r="N60" s="7"/>
      <c r="O60" s="7"/>
      <c r="P60" s="7"/>
      <c r="Q60" s="7"/>
      <c r="R60" s="7"/>
      <c r="S60" s="7"/>
      <c r="T60" s="7"/>
      <c r="U60" s="7"/>
      <c r="V60" s="7"/>
      <c r="W60" s="7"/>
      <c r="X60" s="7"/>
      <c r="Y60" s="7"/>
      <c r="Z60" s="7"/>
      <c r="AA60" s="7"/>
      <c r="AB60" s="7"/>
      <c r="AC60" s="7"/>
      <c r="AD60" s="7"/>
    </row>
    <row r="61" spans="1:30" s="5" customFormat="1" ht="13" x14ac:dyDescent="0.3">
      <c r="A61" s="60" t="s">
        <v>66</v>
      </c>
      <c r="B61" s="69">
        <v>17</v>
      </c>
      <c r="C61" s="70"/>
      <c r="D61" s="69">
        <v>17</v>
      </c>
      <c r="E61" s="70"/>
      <c r="F61" s="69">
        <v>17</v>
      </c>
      <c r="G61" s="70"/>
      <c r="H61" s="69">
        <v>17</v>
      </c>
      <c r="I61" s="70"/>
      <c r="J61" s="253"/>
      <c r="K61" s="253"/>
      <c r="L61" s="253"/>
      <c r="M61" s="253"/>
      <c r="N61" s="253"/>
      <c r="O61" s="253"/>
      <c r="P61" s="253"/>
      <c r="Q61" s="253"/>
      <c r="R61" s="253"/>
      <c r="S61" s="253"/>
      <c r="T61" s="253"/>
      <c r="U61" s="253"/>
      <c r="V61" s="253"/>
      <c r="W61" s="253"/>
      <c r="X61" s="253"/>
      <c r="Y61" s="253"/>
      <c r="Z61" s="253"/>
      <c r="AA61" s="253"/>
      <c r="AB61" s="253"/>
      <c r="AC61" s="253"/>
      <c r="AD61" s="253"/>
    </row>
    <row r="62" spans="1:30" s="5" customFormat="1" ht="13" x14ac:dyDescent="0.3">
      <c r="A62" s="60" t="s">
        <v>67</v>
      </c>
      <c r="B62" s="69">
        <v>55</v>
      </c>
      <c r="C62" s="70"/>
      <c r="D62" s="69">
        <v>55</v>
      </c>
      <c r="E62" s="70"/>
      <c r="F62" s="69">
        <v>55</v>
      </c>
      <c r="G62" s="70"/>
      <c r="H62" s="69">
        <v>55</v>
      </c>
      <c r="I62" s="70"/>
      <c r="J62" s="253"/>
      <c r="K62" s="253"/>
      <c r="L62" s="253"/>
      <c r="M62" s="253"/>
      <c r="N62" s="253"/>
      <c r="O62" s="253"/>
      <c r="P62" s="253"/>
      <c r="Q62" s="253"/>
      <c r="R62" s="253"/>
      <c r="S62" s="253"/>
      <c r="T62" s="253"/>
      <c r="U62" s="253"/>
      <c r="V62" s="253"/>
      <c r="W62" s="253"/>
      <c r="X62" s="253"/>
      <c r="Y62" s="253"/>
      <c r="Z62" s="253"/>
      <c r="AA62" s="253"/>
      <c r="AB62" s="253"/>
      <c r="AC62" s="253"/>
      <c r="AD62" s="253"/>
    </row>
    <row r="63" spans="1:30" s="5" customFormat="1" ht="13" x14ac:dyDescent="0.3">
      <c r="A63" s="60" t="s">
        <v>68</v>
      </c>
      <c r="B63" s="69">
        <v>1100</v>
      </c>
      <c r="C63" s="70"/>
      <c r="D63" s="69">
        <v>1100</v>
      </c>
      <c r="E63" s="70"/>
      <c r="F63" s="69">
        <v>1100</v>
      </c>
      <c r="G63" s="70"/>
      <c r="H63" s="69">
        <v>1100</v>
      </c>
      <c r="I63" s="70"/>
      <c r="J63" s="253"/>
      <c r="K63" s="253"/>
      <c r="L63" s="253"/>
      <c r="M63" s="253"/>
      <c r="N63" s="253"/>
      <c r="O63" s="253"/>
      <c r="P63" s="253"/>
      <c r="Q63" s="253"/>
      <c r="R63" s="253"/>
      <c r="S63" s="253"/>
      <c r="T63" s="253"/>
      <c r="U63" s="253"/>
      <c r="V63" s="253"/>
      <c r="W63" s="253"/>
      <c r="X63" s="253"/>
      <c r="Y63" s="253"/>
      <c r="Z63" s="253"/>
      <c r="AA63" s="253"/>
      <c r="AB63" s="253"/>
      <c r="AC63" s="253"/>
      <c r="AD63" s="253"/>
    </row>
    <row r="64" spans="1:30" s="5" customFormat="1" ht="13" x14ac:dyDescent="0.3">
      <c r="A64" s="60" t="s">
        <v>69</v>
      </c>
      <c r="B64" s="69">
        <v>401</v>
      </c>
      <c r="C64" s="70"/>
      <c r="D64" s="69">
        <v>401</v>
      </c>
      <c r="E64" s="70"/>
      <c r="F64" s="69">
        <v>401</v>
      </c>
      <c r="G64" s="70"/>
      <c r="H64" s="69">
        <v>401</v>
      </c>
      <c r="I64" s="70"/>
      <c r="J64" s="253"/>
      <c r="K64" s="253"/>
      <c r="L64" s="253"/>
      <c r="M64" s="253"/>
      <c r="N64" s="253"/>
      <c r="O64" s="253"/>
      <c r="P64" s="253"/>
      <c r="Q64" s="253"/>
      <c r="R64" s="253"/>
      <c r="S64" s="253"/>
      <c r="T64" s="253"/>
      <c r="U64" s="253"/>
      <c r="V64" s="253"/>
      <c r="W64" s="253"/>
      <c r="X64" s="253"/>
      <c r="Y64" s="253"/>
      <c r="Z64" s="253"/>
      <c r="AA64" s="253"/>
      <c r="AB64" s="253"/>
      <c r="AC64" s="253"/>
      <c r="AD64" s="253"/>
    </row>
    <row r="65" spans="1:30" s="5" customFormat="1" ht="13" x14ac:dyDescent="0.3">
      <c r="A65" s="57" t="s">
        <v>70</v>
      </c>
      <c r="B65" s="75">
        <v>0</v>
      </c>
      <c r="C65" s="76"/>
      <c r="D65" s="75">
        <v>0</v>
      </c>
      <c r="E65" s="76"/>
      <c r="F65" s="75">
        <v>0</v>
      </c>
      <c r="G65" s="76"/>
      <c r="H65" s="75">
        <v>0</v>
      </c>
      <c r="I65" s="76"/>
      <c r="J65" s="253"/>
      <c r="K65" s="253"/>
      <c r="L65" s="253"/>
      <c r="M65" s="253"/>
      <c r="N65" s="253"/>
      <c r="O65" s="253"/>
      <c r="P65" s="253"/>
      <c r="Q65" s="253"/>
      <c r="R65" s="253"/>
      <c r="S65" s="253"/>
      <c r="T65" s="253"/>
      <c r="U65" s="253"/>
      <c r="V65" s="253"/>
      <c r="W65" s="253"/>
      <c r="X65" s="253"/>
      <c r="Y65" s="253"/>
      <c r="Z65" s="253"/>
      <c r="AA65" s="253"/>
      <c r="AB65" s="253"/>
      <c r="AC65" s="253"/>
      <c r="AD65" s="253"/>
    </row>
    <row r="66" spans="1:30" s="5" customFormat="1" ht="13" x14ac:dyDescent="0.3">
      <c r="A66" s="60" t="s">
        <v>71</v>
      </c>
      <c r="B66" s="78">
        <v>28910</v>
      </c>
      <c r="C66" s="70"/>
      <c r="D66" s="78">
        <v>28910</v>
      </c>
      <c r="E66" s="70"/>
      <c r="F66" s="78">
        <v>28910</v>
      </c>
      <c r="G66" s="70"/>
      <c r="H66" s="78">
        <v>28910</v>
      </c>
      <c r="I66" s="70"/>
      <c r="J66" s="253"/>
      <c r="K66" s="253"/>
      <c r="L66" s="253"/>
      <c r="M66" s="253"/>
      <c r="N66" s="253"/>
      <c r="O66" s="253"/>
      <c r="P66" s="253"/>
      <c r="Q66" s="253"/>
      <c r="R66" s="253"/>
      <c r="S66" s="253"/>
      <c r="T66" s="253"/>
      <c r="U66" s="253"/>
      <c r="V66" s="253"/>
      <c r="W66" s="253"/>
      <c r="X66" s="253"/>
      <c r="Y66" s="253"/>
      <c r="Z66" s="253"/>
      <c r="AA66" s="253"/>
      <c r="AB66" s="253"/>
      <c r="AC66" s="253"/>
      <c r="AD66" s="253"/>
    </row>
    <row r="67" spans="1:30" s="26" customFormat="1" x14ac:dyDescent="0.3">
      <c r="A67" s="60" t="s">
        <v>72</v>
      </c>
      <c r="B67" s="71">
        <v>5845</v>
      </c>
      <c r="C67" s="70"/>
      <c r="D67" s="71">
        <v>5845</v>
      </c>
      <c r="E67" s="70"/>
      <c r="F67" s="71">
        <v>5845</v>
      </c>
      <c r="G67" s="70"/>
      <c r="H67" s="71">
        <v>5845</v>
      </c>
      <c r="I67" s="70"/>
    </row>
    <row r="68" spans="1:30" s="26" customFormat="1" x14ac:dyDescent="0.3">
      <c r="A68" s="57" t="s">
        <v>73</v>
      </c>
      <c r="B68" s="71">
        <v>0</v>
      </c>
      <c r="C68" s="70"/>
      <c r="D68" s="71">
        <v>0</v>
      </c>
      <c r="E68" s="70"/>
      <c r="F68" s="71">
        <v>0</v>
      </c>
      <c r="G68" s="70"/>
      <c r="H68" s="71">
        <v>0</v>
      </c>
      <c r="I68" s="70"/>
    </row>
    <row r="69" spans="1:30" s="26" customFormat="1" x14ac:dyDescent="0.3">
      <c r="A69" s="60" t="s">
        <v>74</v>
      </c>
      <c r="B69" s="71">
        <v>0</v>
      </c>
      <c r="C69" s="70"/>
      <c r="D69" s="71">
        <v>0</v>
      </c>
      <c r="E69" s="70"/>
      <c r="F69" s="71">
        <v>0</v>
      </c>
      <c r="G69" s="70"/>
      <c r="H69" s="71">
        <v>0</v>
      </c>
      <c r="I69" s="70"/>
    </row>
    <row r="70" spans="1:30" s="7" customFormat="1" x14ac:dyDescent="0.3">
      <c r="A70" s="60" t="s">
        <v>75</v>
      </c>
      <c r="B70" s="81">
        <v>1360</v>
      </c>
      <c r="C70" s="76"/>
      <c r="D70" s="81">
        <v>1360</v>
      </c>
      <c r="E70" s="76"/>
      <c r="F70" s="81">
        <v>1360</v>
      </c>
      <c r="G70" s="76"/>
      <c r="H70" s="81">
        <v>1360</v>
      </c>
      <c r="I70" s="76"/>
      <c r="Z70" s="26"/>
    </row>
    <row r="71" spans="1:30" s="7" customFormat="1" ht="13" x14ac:dyDescent="0.3">
      <c r="A71" s="60" t="s">
        <v>128</v>
      </c>
      <c r="B71" s="81">
        <v>415</v>
      </c>
      <c r="C71" s="76"/>
      <c r="D71" s="81">
        <v>415</v>
      </c>
      <c r="E71" s="76"/>
      <c r="F71" s="81">
        <v>415</v>
      </c>
      <c r="G71" s="76"/>
      <c r="H71" s="81">
        <v>415</v>
      </c>
      <c r="I71" s="76"/>
    </row>
    <row r="72" spans="1:30" x14ac:dyDescent="0.3">
      <c r="A72" s="82"/>
      <c r="B72" s="83"/>
      <c r="C72" s="68"/>
      <c r="D72" s="83"/>
      <c r="E72" s="68"/>
      <c r="F72" s="83"/>
      <c r="G72" s="68"/>
      <c r="H72" s="83"/>
      <c r="I72" s="68"/>
    </row>
    <row r="73" spans="1:30" s="8" customFormat="1" ht="15.5" x14ac:dyDescent="0.35">
      <c r="A73" s="54" t="s">
        <v>8</v>
      </c>
      <c r="B73" s="84">
        <f>SUM(B6:B71)</f>
        <v>332280</v>
      </c>
      <c r="C73" s="76"/>
      <c r="D73" s="84">
        <f>SUM(D6:D71)</f>
        <v>333764</v>
      </c>
      <c r="E73" s="76"/>
      <c r="F73" s="84">
        <f>SUM(F6:F71)</f>
        <v>334764</v>
      </c>
      <c r="G73" s="76"/>
      <c r="H73" s="84">
        <f>SUM(H6:H71)</f>
        <v>335864</v>
      </c>
      <c r="I73" s="76"/>
      <c r="J73" s="255"/>
      <c r="K73" s="255"/>
      <c r="L73" s="255"/>
      <c r="M73" s="255"/>
      <c r="N73" s="255"/>
      <c r="O73" s="255"/>
      <c r="P73" s="255"/>
      <c r="Q73" s="255"/>
      <c r="R73" s="255"/>
      <c r="S73" s="255"/>
      <c r="T73" s="255"/>
      <c r="U73" s="255"/>
      <c r="V73" s="255"/>
      <c r="W73" s="255"/>
      <c r="X73" s="255"/>
      <c r="Y73" s="255"/>
      <c r="Z73" s="255"/>
      <c r="AA73" s="255"/>
      <c r="AB73" s="255"/>
      <c r="AC73" s="255"/>
      <c r="AD73" s="255"/>
    </row>
    <row r="74" spans="1:30" s="6" customFormat="1" ht="15.5" x14ac:dyDescent="0.35">
      <c r="A74" s="85"/>
      <c r="B74" s="67"/>
      <c r="C74" s="74"/>
      <c r="D74" s="67"/>
      <c r="E74" s="74"/>
      <c r="F74" s="67"/>
      <c r="G74" s="74"/>
      <c r="H74" s="67"/>
      <c r="I74" s="74"/>
      <c r="J74" s="7"/>
      <c r="K74" s="7"/>
      <c r="L74" s="7"/>
      <c r="M74" s="7"/>
      <c r="N74" s="7"/>
      <c r="O74" s="7"/>
      <c r="P74" s="7"/>
      <c r="Q74" s="7"/>
      <c r="R74" s="7"/>
      <c r="S74" s="7"/>
      <c r="T74" s="7"/>
      <c r="U74" s="7"/>
      <c r="V74" s="7"/>
      <c r="W74" s="7"/>
      <c r="X74" s="7"/>
      <c r="Y74" s="7"/>
      <c r="Z74" s="7"/>
      <c r="AA74" s="7"/>
      <c r="AB74" s="7"/>
      <c r="AC74" s="7"/>
      <c r="AD74" s="7"/>
    </row>
    <row r="75" spans="1:30" ht="39.5" thickBot="1" x14ac:dyDescent="0.35">
      <c r="A75" s="86" t="s">
        <v>151</v>
      </c>
      <c r="B75" s="87">
        <v>390810.96405000007</v>
      </c>
      <c r="C75" s="68"/>
      <c r="D75" s="87">
        <v>392500</v>
      </c>
      <c r="E75" s="68"/>
      <c r="F75" s="87">
        <v>394000</v>
      </c>
      <c r="G75" s="68"/>
      <c r="H75" s="87">
        <v>395000</v>
      </c>
      <c r="I75" s="68"/>
    </row>
    <row r="76" spans="1:30" ht="14.5" thickBot="1" x14ac:dyDescent="0.35">
      <c r="A76" s="88"/>
      <c r="B76" s="89"/>
      <c r="C76" s="90"/>
      <c r="D76" s="89"/>
      <c r="E76" s="90"/>
      <c r="F76" s="89"/>
      <c r="G76" s="90"/>
      <c r="H76" s="89"/>
      <c r="I76" s="90"/>
    </row>
    <row r="77" spans="1:30" s="256" customFormat="1" x14ac:dyDescent="0.3">
      <c r="A77" s="26"/>
      <c r="B77" s="257"/>
      <c r="C77" s="258"/>
      <c r="D77" s="257"/>
      <c r="E77" s="258"/>
      <c r="F77" s="257"/>
      <c r="G77" s="258"/>
      <c r="H77" s="257"/>
      <c r="I77" s="258"/>
    </row>
    <row r="78" spans="1:30" s="256" customFormat="1" x14ac:dyDescent="0.3">
      <c r="A78" s="26"/>
      <c r="B78" s="257"/>
      <c r="C78" s="258"/>
      <c r="D78" s="257"/>
      <c r="E78" s="258"/>
      <c r="F78" s="257"/>
      <c r="G78" s="258"/>
      <c r="H78" s="257"/>
      <c r="I78" s="258"/>
    </row>
    <row r="79" spans="1:30" s="256" customFormat="1" x14ac:dyDescent="0.3">
      <c r="A79" s="26"/>
      <c r="B79" s="257"/>
      <c r="C79" s="258"/>
      <c r="D79" s="257"/>
      <c r="E79" s="258"/>
      <c r="F79" s="257"/>
      <c r="G79" s="258"/>
      <c r="H79" s="257"/>
      <c r="I79" s="258"/>
    </row>
    <row r="80" spans="1:30" s="256" customFormat="1" x14ac:dyDescent="0.3">
      <c r="A80" s="26"/>
      <c r="B80" s="257"/>
      <c r="C80" s="258"/>
      <c r="D80" s="257"/>
      <c r="E80" s="258"/>
      <c r="F80" s="257"/>
      <c r="G80" s="258"/>
      <c r="H80" s="257"/>
      <c r="I80" s="258"/>
    </row>
    <row r="81" spans="1:9" s="256" customFormat="1" x14ac:dyDescent="0.3">
      <c r="A81" s="26"/>
      <c r="B81" s="257"/>
      <c r="C81" s="258"/>
      <c r="D81" s="257"/>
      <c r="E81" s="258"/>
      <c r="F81" s="257"/>
      <c r="G81" s="258"/>
      <c r="H81" s="257"/>
      <c r="I81" s="258"/>
    </row>
    <row r="82" spans="1:9" s="262" customFormat="1" x14ac:dyDescent="0.3">
      <c r="A82" s="259"/>
      <c r="B82" s="260"/>
      <c r="C82" s="261"/>
      <c r="D82" s="260"/>
      <c r="E82" s="261"/>
      <c r="F82" s="260"/>
      <c r="G82" s="261"/>
      <c r="H82" s="260"/>
      <c r="I82" s="261"/>
    </row>
    <row r="83" spans="1:9" s="262" customFormat="1" x14ac:dyDescent="0.3">
      <c r="A83" s="259"/>
      <c r="B83" s="260"/>
      <c r="C83" s="261"/>
      <c r="D83" s="260"/>
      <c r="E83" s="261"/>
      <c r="F83" s="260"/>
      <c r="G83" s="261"/>
      <c r="H83" s="260"/>
      <c r="I83" s="261"/>
    </row>
    <row r="84" spans="1:9" s="262" customFormat="1" x14ac:dyDescent="0.3">
      <c r="A84" s="259"/>
      <c r="B84" s="260"/>
      <c r="C84" s="261"/>
      <c r="D84" s="260"/>
      <c r="E84" s="261"/>
      <c r="F84" s="260"/>
      <c r="G84" s="261"/>
      <c r="H84" s="260"/>
      <c r="I84" s="261"/>
    </row>
    <row r="85" spans="1:9" s="262" customFormat="1" x14ac:dyDescent="0.3">
      <c r="A85" s="259"/>
      <c r="B85" s="260"/>
      <c r="C85" s="261"/>
      <c r="D85" s="260"/>
      <c r="E85" s="261"/>
      <c r="F85" s="260"/>
      <c r="G85" s="261"/>
      <c r="H85" s="260"/>
      <c r="I85" s="261"/>
    </row>
    <row r="86" spans="1:9" s="262" customFormat="1" x14ac:dyDescent="0.3">
      <c r="A86" s="259"/>
      <c r="B86" s="260"/>
      <c r="C86" s="261"/>
      <c r="D86" s="260"/>
      <c r="E86" s="261"/>
      <c r="F86" s="260"/>
      <c r="G86" s="261"/>
      <c r="H86" s="260"/>
      <c r="I86" s="261"/>
    </row>
    <row r="87" spans="1:9" s="262" customFormat="1" x14ac:dyDescent="0.3">
      <c r="A87" s="259"/>
      <c r="B87" s="260"/>
      <c r="C87" s="261"/>
      <c r="D87" s="260"/>
      <c r="E87" s="261"/>
      <c r="F87" s="260"/>
      <c r="G87" s="261"/>
      <c r="H87" s="260"/>
      <c r="I87" s="261"/>
    </row>
    <row r="88" spans="1:9" s="262" customFormat="1" x14ac:dyDescent="0.3">
      <c r="A88" s="259"/>
      <c r="B88" s="260"/>
      <c r="C88" s="261"/>
      <c r="D88" s="260"/>
      <c r="E88" s="261"/>
      <c r="F88" s="260"/>
      <c r="G88" s="261"/>
      <c r="H88" s="260"/>
      <c r="I88" s="261"/>
    </row>
    <row r="89" spans="1:9" s="262" customFormat="1" x14ac:dyDescent="0.3">
      <c r="A89" s="259"/>
      <c r="B89" s="260"/>
      <c r="C89" s="261"/>
      <c r="D89" s="260"/>
      <c r="E89" s="261"/>
      <c r="F89" s="260"/>
      <c r="G89" s="261"/>
      <c r="H89" s="260"/>
      <c r="I89" s="261"/>
    </row>
    <row r="90" spans="1:9" s="262" customFormat="1" x14ac:dyDescent="0.3">
      <c r="A90" s="259"/>
      <c r="B90" s="260"/>
      <c r="C90" s="261"/>
      <c r="D90" s="260"/>
      <c r="E90" s="261"/>
      <c r="F90" s="260"/>
      <c r="G90" s="261"/>
      <c r="H90" s="260"/>
      <c r="I90" s="261"/>
    </row>
    <row r="91" spans="1:9" s="262" customFormat="1" x14ac:dyDescent="0.3">
      <c r="A91" s="259"/>
      <c r="B91" s="260"/>
      <c r="C91" s="261"/>
      <c r="D91" s="260"/>
      <c r="E91" s="261"/>
      <c r="F91" s="260"/>
      <c r="G91" s="261"/>
      <c r="H91" s="260"/>
      <c r="I91" s="261"/>
    </row>
    <row r="92" spans="1:9" s="262" customFormat="1" x14ac:dyDescent="0.3">
      <c r="A92" s="259"/>
      <c r="B92" s="260"/>
      <c r="C92" s="261"/>
      <c r="D92" s="260"/>
      <c r="E92" s="261"/>
      <c r="F92" s="260"/>
      <c r="G92" s="261"/>
      <c r="H92" s="260"/>
      <c r="I92" s="261"/>
    </row>
    <row r="93" spans="1:9" s="262" customFormat="1" x14ac:dyDescent="0.3">
      <c r="A93" s="259"/>
      <c r="B93" s="260"/>
      <c r="C93" s="261"/>
      <c r="D93" s="260"/>
      <c r="E93" s="261"/>
      <c r="F93" s="260"/>
      <c r="G93" s="261"/>
      <c r="H93" s="260"/>
      <c r="I93" s="261"/>
    </row>
    <row r="94" spans="1:9" s="262" customFormat="1" x14ac:dyDescent="0.3">
      <c r="A94" s="259"/>
      <c r="B94" s="260"/>
      <c r="C94" s="261"/>
      <c r="D94" s="260"/>
      <c r="E94" s="261"/>
      <c r="F94" s="260"/>
      <c r="G94" s="261"/>
      <c r="H94" s="260"/>
      <c r="I94" s="261"/>
    </row>
    <row r="95" spans="1:9" s="262" customFormat="1" x14ac:dyDescent="0.3">
      <c r="A95" s="259"/>
      <c r="B95" s="260"/>
      <c r="C95" s="261"/>
      <c r="D95" s="260"/>
      <c r="E95" s="261"/>
      <c r="F95" s="260"/>
      <c r="G95" s="261"/>
      <c r="H95" s="260"/>
      <c r="I95" s="261"/>
    </row>
    <row r="96" spans="1:9" s="262" customFormat="1" x14ac:dyDescent="0.3">
      <c r="A96" s="259"/>
      <c r="B96" s="260"/>
      <c r="C96" s="261"/>
      <c r="D96" s="260"/>
      <c r="E96" s="261"/>
      <c r="F96" s="260"/>
      <c r="G96" s="261"/>
      <c r="H96" s="260"/>
      <c r="I96" s="261"/>
    </row>
    <row r="97" spans="1:9" s="262" customFormat="1" x14ac:dyDescent="0.3">
      <c r="A97" s="259"/>
      <c r="B97" s="260"/>
      <c r="C97" s="261"/>
      <c r="D97" s="260"/>
      <c r="E97" s="261"/>
      <c r="F97" s="260"/>
      <c r="G97" s="261"/>
      <c r="H97" s="260"/>
      <c r="I97" s="261"/>
    </row>
    <row r="98" spans="1:9" s="262" customFormat="1" x14ac:dyDescent="0.3">
      <c r="A98" s="259"/>
      <c r="B98" s="260"/>
      <c r="C98" s="261"/>
      <c r="D98" s="260"/>
      <c r="E98" s="261"/>
      <c r="F98" s="260"/>
      <c r="G98" s="261"/>
      <c r="H98" s="260"/>
      <c r="I98" s="261"/>
    </row>
    <row r="99" spans="1:9" s="262" customFormat="1" x14ac:dyDescent="0.3">
      <c r="A99" s="259"/>
      <c r="B99" s="260"/>
      <c r="C99" s="261"/>
      <c r="D99" s="260"/>
      <c r="E99" s="261"/>
      <c r="F99" s="260"/>
      <c r="G99" s="261"/>
      <c r="H99" s="260"/>
      <c r="I99" s="261"/>
    </row>
    <row r="100" spans="1:9" s="262" customFormat="1" x14ac:dyDescent="0.3">
      <c r="A100" s="259"/>
      <c r="B100" s="260"/>
      <c r="C100" s="261"/>
      <c r="D100" s="260"/>
      <c r="E100" s="261"/>
      <c r="F100" s="260"/>
      <c r="G100" s="261"/>
      <c r="H100" s="260"/>
      <c r="I100" s="261"/>
    </row>
    <row r="101" spans="1:9" s="262" customFormat="1" x14ac:dyDescent="0.3">
      <c r="A101" s="259"/>
      <c r="B101" s="260"/>
      <c r="C101" s="261"/>
      <c r="D101" s="260"/>
      <c r="E101" s="261"/>
      <c r="F101" s="260"/>
      <c r="G101" s="261"/>
      <c r="H101" s="260"/>
      <c r="I101" s="261"/>
    </row>
    <row r="102" spans="1:9" s="262" customFormat="1" x14ac:dyDescent="0.3">
      <c r="A102" s="259"/>
      <c r="B102" s="260"/>
      <c r="C102" s="261"/>
      <c r="D102" s="260"/>
      <c r="E102" s="261"/>
      <c r="F102" s="260"/>
      <c r="G102" s="261"/>
      <c r="H102" s="260"/>
      <c r="I102" s="261"/>
    </row>
    <row r="103" spans="1:9" s="262" customFormat="1" x14ac:dyDescent="0.3">
      <c r="A103" s="259"/>
      <c r="B103" s="260"/>
      <c r="C103" s="261"/>
      <c r="D103" s="260"/>
      <c r="E103" s="261"/>
      <c r="F103" s="260"/>
      <c r="G103" s="261"/>
      <c r="H103" s="260"/>
      <c r="I103" s="261"/>
    </row>
    <row r="104" spans="1:9" s="262" customFormat="1" x14ac:dyDescent="0.3">
      <c r="A104" s="259"/>
      <c r="B104" s="260"/>
      <c r="C104" s="261"/>
      <c r="D104" s="260"/>
      <c r="E104" s="261"/>
      <c r="F104" s="260"/>
      <c r="G104" s="261"/>
      <c r="H104" s="260"/>
      <c r="I104" s="261"/>
    </row>
    <row r="105" spans="1:9" s="262" customFormat="1" x14ac:dyDescent="0.3">
      <c r="A105" s="259"/>
      <c r="B105" s="260"/>
      <c r="C105" s="261"/>
      <c r="D105" s="260"/>
      <c r="E105" s="261"/>
      <c r="F105" s="260"/>
      <c r="G105" s="261"/>
      <c r="H105" s="260"/>
      <c r="I105" s="261"/>
    </row>
    <row r="106" spans="1:9" s="262" customFormat="1" x14ac:dyDescent="0.3">
      <c r="A106" s="259"/>
      <c r="B106" s="260"/>
      <c r="C106" s="261"/>
      <c r="D106" s="260"/>
      <c r="E106" s="261"/>
      <c r="F106" s="260"/>
      <c r="G106" s="261"/>
      <c r="H106" s="260"/>
      <c r="I106" s="261"/>
    </row>
    <row r="107" spans="1:9" s="262" customFormat="1" x14ac:dyDescent="0.3">
      <c r="A107" s="259"/>
      <c r="B107" s="260"/>
      <c r="C107" s="261"/>
      <c r="D107" s="260"/>
      <c r="E107" s="261"/>
      <c r="F107" s="260"/>
      <c r="G107" s="261"/>
      <c r="H107" s="260"/>
      <c r="I107" s="261"/>
    </row>
    <row r="108" spans="1:9" s="262" customFormat="1" x14ac:dyDescent="0.3">
      <c r="A108" s="259"/>
      <c r="B108" s="260"/>
      <c r="C108" s="261"/>
      <c r="D108" s="260"/>
      <c r="E108" s="261"/>
      <c r="F108" s="260"/>
      <c r="G108" s="261"/>
      <c r="H108" s="260"/>
      <c r="I108" s="261"/>
    </row>
    <row r="109" spans="1:9" s="262" customFormat="1" x14ac:dyDescent="0.3">
      <c r="A109" s="259"/>
      <c r="B109" s="260"/>
      <c r="C109" s="261"/>
      <c r="D109" s="260"/>
      <c r="E109" s="261"/>
      <c r="F109" s="260"/>
      <c r="G109" s="261"/>
      <c r="H109" s="260"/>
      <c r="I109" s="261"/>
    </row>
    <row r="110" spans="1:9" s="262" customFormat="1" x14ac:dyDescent="0.3">
      <c r="A110" s="259"/>
      <c r="B110" s="260"/>
      <c r="C110" s="261"/>
      <c r="D110" s="260"/>
      <c r="E110" s="261"/>
      <c r="F110" s="260"/>
      <c r="G110" s="261"/>
      <c r="H110" s="260"/>
      <c r="I110" s="261"/>
    </row>
    <row r="111" spans="1:9" s="262" customFormat="1" x14ac:dyDescent="0.3">
      <c r="A111" s="259"/>
      <c r="B111" s="260"/>
      <c r="C111" s="261"/>
      <c r="D111" s="260"/>
      <c r="E111" s="261"/>
      <c r="F111" s="260"/>
      <c r="G111" s="261"/>
      <c r="H111" s="260"/>
      <c r="I111" s="261"/>
    </row>
    <row r="112" spans="1:9" s="262" customFormat="1" x14ac:dyDescent="0.3">
      <c r="A112" s="259"/>
      <c r="B112" s="260"/>
      <c r="C112" s="261"/>
      <c r="D112" s="260"/>
      <c r="E112" s="261"/>
      <c r="F112" s="260"/>
      <c r="G112" s="261"/>
      <c r="H112" s="260"/>
      <c r="I112" s="261"/>
    </row>
    <row r="113" spans="1:9" s="262" customFormat="1" x14ac:dyDescent="0.3">
      <c r="A113" s="259"/>
      <c r="B113" s="260"/>
      <c r="C113" s="261"/>
      <c r="D113" s="260"/>
      <c r="E113" s="261"/>
      <c r="F113" s="260"/>
      <c r="G113" s="261"/>
      <c r="H113" s="260"/>
      <c r="I113" s="261"/>
    </row>
    <row r="114" spans="1:9" s="262" customFormat="1" x14ac:dyDescent="0.3">
      <c r="A114" s="259"/>
      <c r="B114" s="260"/>
      <c r="C114" s="261"/>
      <c r="D114" s="260"/>
      <c r="E114" s="261"/>
      <c r="F114" s="260"/>
      <c r="G114" s="261"/>
      <c r="H114" s="260"/>
      <c r="I114" s="261"/>
    </row>
    <row r="115" spans="1:9" s="262" customFormat="1" x14ac:dyDescent="0.3">
      <c r="A115" s="259"/>
      <c r="B115" s="261"/>
      <c r="C115" s="261"/>
      <c r="D115" s="261"/>
      <c r="E115" s="261"/>
      <c r="F115" s="260"/>
      <c r="G115" s="261"/>
      <c r="H115" s="260"/>
      <c r="I115" s="261"/>
    </row>
    <row r="116" spans="1:9" s="262" customFormat="1" x14ac:dyDescent="0.3">
      <c r="A116" s="259"/>
      <c r="B116" s="260"/>
      <c r="C116" s="261"/>
      <c r="D116" s="260"/>
      <c r="E116" s="261"/>
      <c r="F116" s="260"/>
      <c r="G116" s="261"/>
      <c r="H116" s="260"/>
      <c r="I116" s="261"/>
    </row>
    <row r="117" spans="1:9" s="262" customFormat="1" x14ac:dyDescent="0.3">
      <c r="A117" s="259"/>
      <c r="B117" s="260"/>
      <c r="C117" s="261"/>
      <c r="D117" s="260"/>
      <c r="E117" s="261"/>
      <c r="F117" s="260"/>
      <c r="G117" s="261"/>
      <c r="H117" s="260"/>
      <c r="I117" s="261"/>
    </row>
    <row r="118" spans="1:9" s="262" customFormat="1" x14ac:dyDescent="0.3">
      <c r="A118" s="259"/>
      <c r="B118" s="260"/>
      <c r="C118" s="261"/>
      <c r="D118" s="260"/>
      <c r="E118" s="261"/>
      <c r="F118" s="260"/>
      <c r="G118" s="261"/>
      <c r="H118" s="260"/>
      <c r="I118" s="261"/>
    </row>
    <row r="119" spans="1:9" s="262" customFormat="1" x14ac:dyDescent="0.3">
      <c r="A119" s="259"/>
      <c r="B119" s="260"/>
      <c r="C119" s="261"/>
      <c r="D119" s="260"/>
      <c r="E119" s="261"/>
      <c r="F119" s="260"/>
      <c r="G119" s="261"/>
      <c r="H119" s="260"/>
      <c r="I119" s="261"/>
    </row>
    <row r="120" spans="1:9" s="262" customFormat="1" x14ac:dyDescent="0.3">
      <c r="A120" s="259"/>
      <c r="B120" s="260"/>
      <c r="C120" s="261"/>
      <c r="D120" s="260"/>
      <c r="E120" s="261"/>
      <c r="F120" s="260"/>
      <c r="G120" s="261"/>
      <c r="H120" s="260"/>
      <c r="I120" s="261"/>
    </row>
    <row r="121" spans="1:9" s="262" customFormat="1" x14ac:dyDescent="0.3">
      <c r="A121" s="259"/>
      <c r="B121" s="260"/>
      <c r="C121" s="261"/>
      <c r="D121" s="260"/>
      <c r="E121" s="261"/>
      <c r="F121" s="260"/>
      <c r="G121" s="261"/>
      <c r="H121" s="260"/>
      <c r="I121" s="261"/>
    </row>
    <row r="122" spans="1:9" s="262" customFormat="1" x14ac:dyDescent="0.3">
      <c r="A122" s="259"/>
      <c r="B122" s="260"/>
      <c r="C122" s="261"/>
      <c r="D122" s="260"/>
      <c r="E122" s="261"/>
      <c r="F122" s="260"/>
      <c r="G122" s="261"/>
      <c r="H122" s="260"/>
      <c r="I122" s="261"/>
    </row>
    <row r="123" spans="1:9" s="262" customFormat="1" x14ac:dyDescent="0.3">
      <c r="A123" s="259"/>
      <c r="B123" s="260"/>
      <c r="C123" s="261"/>
      <c r="D123" s="260"/>
      <c r="E123" s="261"/>
      <c r="F123" s="260"/>
      <c r="G123" s="261"/>
      <c r="H123" s="260"/>
      <c r="I123" s="261"/>
    </row>
    <row r="124" spans="1:9" s="262" customFormat="1" x14ac:dyDescent="0.3">
      <c r="A124" s="259"/>
      <c r="B124" s="260"/>
      <c r="C124" s="261"/>
      <c r="D124" s="260"/>
      <c r="E124" s="261"/>
      <c r="F124" s="260"/>
      <c r="G124" s="261"/>
      <c r="H124" s="260"/>
      <c r="I124" s="261"/>
    </row>
    <row r="125" spans="1:9" s="262" customFormat="1" x14ac:dyDescent="0.3">
      <c r="A125" s="259"/>
      <c r="B125" s="260"/>
      <c r="C125" s="261"/>
      <c r="D125" s="260"/>
      <c r="E125" s="261"/>
      <c r="F125" s="260"/>
      <c r="G125" s="261"/>
      <c r="H125" s="260"/>
      <c r="I125" s="261"/>
    </row>
    <row r="126" spans="1:9" s="262" customFormat="1" x14ac:dyDescent="0.3">
      <c r="A126" s="259"/>
      <c r="B126" s="260"/>
      <c r="C126" s="261"/>
      <c r="D126" s="260"/>
      <c r="E126" s="261"/>
      <c r="F126" s="260"/>
      <c r="G126" s="261"/>
      <c r="H126" s="260"/>
      <c r="I126" s="261"/>
    </row>
    <row r="127" spans="1:9" s="262" customFormat="1" x14ac:dyDescent="0.3">
      <c r="A127" s="259"/>
      <c r="B127" s="260"/>
      <c r="C127" s="261"/>
      <c r="D127" s="260"/>
      <c r="E127" s="261"/>
      <c r="F127" s="260"/>
      <c r="G127" s="261"/>
      <c r="H127" s="260"/>
      <c r="I127" s="261"/>
    </row>
    <row r="128" spans="1:9" s="262" customFormat="1" x14ac:dyDescent="0.3">
      <c r="A128" s="259"/>
      <c r="B128" s="260"/>
      <c r="C128" s="261"/>
      <c r="D128" s="260"/>
      <c r="E128" s="261"/>
      <c r="F128" s="260"/>
      <c r="G128" s="261"/>
      <c r="H128" s="260"/>
      <c r="I128" s="261"/>
    </row>
    <row r="129" spans="1:9" s="262" customFormat="1" x14ac:dyDescent="0.3">
      <c r="A129" s="259"/>
      <c r="B129" s="260"/>
      <c r="C129" s="261"/>
      <c r="D129" s="260"/>
      <c r="E129" s="261"/>
      <c r="F129" s="260"/>
      <c r="G129" s="261"/>
      <c r="H129" s="260"/>
      <c r="I129" s="261"/>
    </row>
    <row r="130" spans="1:9" s="262" customFormat="1" x14ac:dyDescent="0.3">
      <c r="A130" s="259"/>
      <c r="B130" s="260"/>
      <c r="C130" s="261"/>
      <c r="D130" s="260"/>
      <c r="E130" s="261"/>
      <c r="F130" s="260"/>
      <c r="G130" s="261"/>
      <c r="H130" s="260"/>
      <c r="I130" s="261"/>
    </row>
    <row r="131" spans="1:9" s="262" customFormat="1" x14ac:dyDescent="0.3">
      <c r="A131" s="259"/>
      <c r="B131" s="260"/>
      <c r="C131" s="261"/>
      <c r="D131" s="260"/>
      <c r="E131" s="261"/>
      <c r="F131" s="260"/>
      <c r="G131" s="261"/>
      <c r="H131" s="260"/>
      <c r="I131" s="261"/>
    </row>
    <row r="132" spans="1:9" s="262" customFormat="1" x14ac:dyDescent="0.3">
      <c r="A132" s="259"/>
      <c r="B132" s="260"/>
      <c r="C132" s="261"/>
      <c r="D132" s="260"/>
      <c r="E132" s="261"/>
      <c r="F132" s="260"/>
      <c r="G132" s="261"/>
      <c r="H132" s="260"/>
      <c r="I132" s="261"/>
    </row>
    <row r="133" spans="1:9" s="262" customFormat="1" x14ac:dyDescent="0.3">
      <c r="A133" s="259"/>
      <c r="B133" s="260"/>
      <c r="C133" s="261"/>
      <c r="D133" s="260"/>
      <c r="E133" s="261"/>
      <c r="F133" s="260"/>
      <c r="G133" s="261"/>
      <c r="H133" s="260"/>
      <c r="I133" s="261"/>
    </row>
    <row r="134" spans="1:9" s="262" customFormat="1" x14ac:dyDescent="0.3">
      <c r="A134" s="259"/>
      <c r="B134" s="260"/>
      <c r="C134" s="261"/>
      <c r="D134" s="260"/>
      <c r="E134" s="261"/>
      <c r="F134" s="260"/>
      <c r="G134" s="261"/>
      <c r="H134" s="260"/>
      <c r="I134" s="261"/>
    </row>
    <row r="135" spans="1:9" s="262" customFormat="1" x14ac:dyDescent="0.3">
      <c r="A135" s="259"/>
      <c r="B135" s="260"/>
      <c r="C135" s="261"/>
      <c r="D135" s="260"/>
      <c r="E135" s="261"/>
      <c r="F135" s="260"/>
      <c r="G135" s="261"/>
      <c r="H135" s="260"/>
      <c r="I135" s="261"/>
    </row>
    <row r="136" spans="1:9" s="262" customFormat="1" x14ac:dyDescent="0.3">
      <c r="A136" s="259"/>
      <c r="B136" s="260"/>
      <c r="C136" s="261"/>
      <c r="D136" s="260"/>
      <c r="E136" s="261"/>
      <c r="F136" s="260"/>
      <c r="G136" s="261"/>
      <c r="H136" s="260"/>
      <c r="I136" s="261"/>
    </row>
    <row r="137" spans="1:9" s="262" customFormat="1" x14ac:dyDescent="0.3">
      <c r="A137" s="259"/>
      <c r="B137" s="260"/>
      <c r="C137" s="261"/>
      <c r="D137" s="260"/>
      <c r="E137" s="261"/>
      <c r="F137" s="260"/>
      <c r="G137" s="261"/>
      <c r="H137" s="260"/>
      <c r="I137" s="261"/>
    </row>
    <row r="138" spans="1:9" s="262" customFormat="1" x14ac:dyDescent="0.3">
      <c r="A138" s="259"/>
      <c r="B138" s="260"/>
      <c r="C138" s="261"/>
      <c r="D138" s="260"/>
      <c r="E138" s="261"/>
      <c r="F138" s="260"/>
      <c r="G138" s="261"/>
      <c r="H138" s="260"/>
      <c r="I138" s="261"/>
    </row>
    <row r="139" spans="1:9" s="262" customFormat="1" x14ac:dyDescent="0.3">
      <c r="A139" s="259"/>
      <c r="B139" s="260"/>
      <c r="C139" s="261"/>
      <c r="D139" s="260"/>
      <c r="E139" s="261"/>
      <c r="F139" s="260"/>
      <c r="G139" s="261"/>
      <c r="H139" s="260"/>
      <c r="I139" s="261"/>
    </row>
    <row r="140" spans="1:9" s="262" customFormat="1" x14ac:dyDescent="0.3">
      <c r="A140" s="259"/>
      <c r="B140" s="260"/>
      <c r="C140" s="261"/>
      <c r="D140" s="260"/>
      <c r="E140" s="261"/>
      <c r="F140" s="260"/>
      <c r="G140" s="261"/>
      <c r="H140" s="260"/>
      <c r="I140" s="261"/>
    </row>
    <row r="141" spans="1:9" s="262" customFormat="1" x14ac:dyDescent="0.3">
      <c r="A141" s="259"/>
      <c r="B141" s="260"/>
      <c r="C141" s="261"/>
      <c r="D141" s="260"/>
      <c r="E141" s="261"/>
      <c r="F141" s="260"/>
      <c r="G141" s="261"/>
      <c r="H141" s="260"/>
      <c r="I141" s="261"/>
    </row>
    <row r="142" spans="1:9" s="262" customFormat="1" x14ac:dyDescent="0.3">
      <c r="A142" s="259"/>
      <c r="B142" s="260"/>
      <c r="C142" s="261"/>
      <c r="D142" s="260"/>
      <c r="E142" s="261"/>
      <c r="F142" s="260"/>
      <c r="G142" s="261"/>
      <c r="H142" s="260"/>
      <c r="I142" s="261"/>
    </row>
    <row r="143" spans="1:9" s="262" customFormat="1" x14ac:dyDescent="0.3">
      <c r="A143" s="259"/>
      <c r="B143" s="260"/>
      <c r="C143" s="261"/>
      <c r="D143" s="260"/>
      <c r="E143" s="261"/>
      <c r="F143" s="260"/>
      <c r="G143" s="261"/>
      <c r="H143" s="260"/>
      <c r="I143" s="261"/>
    </row>
    <row r="144" spans="1:9" s="262" customFormat="1" x14ac:dyDescent="0.3">
      <c r="A144" s="259"/>
      <c r="B144" s="260"/>
      <c r="C144" s="261"/>
      <c r="D144" s="260"/>
      <c r="E144" s="261"/>
      <c r="F144" s="260"/>
      <c r="G144" s="261"/>
      <c r="H144" s="260"/>
      <c r="I144" s="261"/>
    </row>
    <row r="145" spans="1:9" s="262" customFormat="1" x14ac:dyDescent="0.3">
      <c r="A145" s="259"/>
      <c r="B145" s="260"/>
      <c r="C145" s="261"/>
      <c r="D145" s="260"/>
      <c r="E145" s="261"/>
      <c r="F145" s="260"/>
      <c r="G145" s="261"/>
      <c r="H145" s="260"/>
      <c r="I145" s="261"/>
    </row>
    <row r="146" spans="1:9" s="262" customFormat="1" x14ac:dyDescent="0.3">
      <c r="A146" s="259"/>
      <c r="B146" s="260"/>
      <c r="C146" s="261"/>
      <c r="D146" s="260"/>
      <c r="E146" s="261"/>
      <c r="F146" s="260"/>
      <c r="G146" s="261"/>
      <c r="H146" s="260"/>
      <c r="I146" s="261"/>
    </row>
    <row r="147" spans="1:9" s="262" customFormat="1" x14ac:dyDescent="0.3">
      <c r="A147" s="259"/>
      <c r="B147" s="260"/>
      <c r="C147" s="261"/>
      <c r="D147" s="260"/>
      <c r="E147" s="261"/>
      <c r="F147" s="260"/>
      <c r="G147" s="261"/>
      <c r="H147" s="260"/>
      <c r="I147" s="261"/>
    </row>
    <row r="148" spans="1:9" s="262" customFormat="1" x14ac:dyDescent="0.3">
      <c r="A148" s="259"/>
      <c r="B148" s="260"/>
      <c r="C148" s="261"/>
      <c r="D148" s="260"/>
      <c r="E148" s="261"/>
      <c r="F148" s="260"/>
      <c r="G148" s="261"/>
      <c r="H148" s="260"/>
      <c r="I148" s="261"/>
    </row>
    <row r="149" spans="1:9" s="262" customFormat="1" x14ac:dyDescent="0.3">
      <c r="A149" s="259"/>
      <c r="B149" s="260"/>
      <c r="C149" s="261"/>
      <c r="D149" s="260"/>
      <c r="E149" s="261"/>
      <c r="F149" s="260"/>
      <c r="G149" s="261"/>
      <c r="H149" s="260"/>
      <c r="I149" s="261"/>
    </row>
    <row r="150" spans="1:9" s="262" customFormat="1" x14ac:dyDescent="0.3">
      <c r="A150" s="259"/>
      <c r="B150" s="260"/>
      <c r="C150" s="261"/>
      <c r="D150" s="260"/>
      <c r="E150" s="261"/>
      <c r="F150" s="260"/>
      <c r="G150" s="261"/>
      <c r="H150" s="260"/>
      <c r="I150" s="261"/>
    </row>
    <row r="151" spans="1:9" s="262" customFormat="1" x14ac:dyDescent="0.3">
      <c r="A151" s="259"/>
      <c r="B151" s="260"/>
      <c r="C151" s="261"/>
      <c r="D151" s="260"/>
      <c r="E151" s="261"/>
      <c r="F151" s="260"/>
      <c r="G151" s="261"/>
      <c r="H151" s="260"/>
      <c r="I151" s="261"/>
    </row>
    <row r="152" spans="1:9" s="262" customFormat="1" x14ac:dyDescent="0.3">
      <c r="A152" s="259"/>
      <c r="B152" s="260"/>
      <c r="C152" s="261"/>
      <c r="D152" s="260"/>
      <c r="E152" s="261"/>
      <c r="F152" s="260"/>
      <c r="G152" s="261"/>
      <c r="H152" s="260"/>
      <c r="I152" s="261"/>
    </row>
    <row r="153" spans="1:9" s="262" customFormat="1" x14ac:dyDescent="0.3">
      <c r="A153" s="259"/>
      <c r="B153" s="260"/>
      <c r="C153" s="261"/>
      <c r="D153" s="260"/>
      <c r="E153" s="261"/>
      <c r="F153" s="260"/>
      <c r="G153" s="261"/>
      <c r="H153" s="260"/>
      <c r="I153" s="261"/>
    </row>
    <row r="154" spans="1:9" s="262" customFormat="1" x14ac:dyDescent="0.3">
      <c r="A154" s="259"/>
      <c r="B154" s="260"/>
      <c r="C154" s="261"/>
      <c r="D154" s="260"/>
      <c r="E154" s="261"/>
      <c r="F154" s="260"/>
      <c r="G154" s="261"/>
      <c r="H154" s="260"/>
      <c r="I154" s="261"/>
    </row>
    <row r="155" spans="1:9" s="262" customFormat="1" x14ac:dyDescent="0.3">
      <c r="A155" s="259"/>
      <c r="B155" s="260"/>
      <c r="C155" s="261"/>
      <c r="D155" s="260"/>
      <c r="E155" s="261"/>
      <c r="F155" s="260"/>
      <c r="G155" s="261"/>
      <c r="H155" s="260"/>
      <c r="I155" s="261"/>
    </row>
    <row r="156" spans="1:9" s="262" customFormat="1" x14ac:dyDescent="0.3">
      <c r="A156" s="259"/>
      <c r="B156" s="260"/>
      <c r="C156" s="261"/>
      <c r="D156" s="260"/>
      <c r="E156" s="261"/>
      <c r="F156" s="260"/>
      <c r="G156" s="261"/>
      <c r="H156" s="260"/>
      <c r="I156" s="261"/>
    </row>
    <row r="157" spans="1:9" s="262" customFormat="1" x14ac:dyDescent="0.3">
      <c r="A157" s="259"/>
      <c r="B157" s="260"/>
      <c r="C157" s="261"/>
      <c r="D157" s="260"/>
      <c r="E157" s="261"/>
      <c r="F157" s="260"/>
      <c r="G157" s="261"/>
      <c r="H157" s="260"/>
      <c r="I157" s="261"/>
    </row>
    <row r="158" spans="1:9" s="262" customFormat="1" x14ac:dyDescent="0.3">
      <c r="A158" s="259"/>
      <c r="B158" s="260"/>
      <c r="C158" s="261"/>
      <c r="D158" s="260"/>
      <c r="E158" s="261"/>
      <c r="F158" s="260"/>
      <c r="G158" s="261"/>
      <c r="H158" s="260"/>
      <c r="I158" s="261"/>
    </row>
    <row r="159" spans="1:9" s="262" customFormat="1" x14ac:dyDescent="0.3">
      <c r="A159" s="259"/>
      <c r="B159" s="260"/>
      <c r="C159" s="261"/>
      <c r="D159" s="260"/>
      <c r="E159" s="261"/>
      <c r="F159" s="260"/>
      <c r="G159" s="261"/>
      <c r="H159" s="260"/>
      <c r="I159" s="261"/>
    </row>
    <row r="160" spans="1:9" s="262" customFormat="1" x14ac:dyDescent="0.3">
      <c r="A160" s="259"/>
      <c r="B160" s="260"/>
      <c r="C160" s="261"/>
      <c r="D160" s="260"/>
      <c r="E160" s="261"/>
      <c r="F160" s="260"/>
      <c r="G160" s="261"/>
      <c r="H160" s="260"/>
      <c r="I160" s="261"/>
    </row>
    <row r="161" spans="1:9" s="262" customFormat="1" x14ac:dyDescent="0.3">
      <c r="A161" s="259"/>
      <c r="B161" s="260"/>
      <c r="C161" s="261"/>
      <c r="D161" s="260"/>
      <c r="E161" s="261"/>
      <c r="F161" s="260"/>
      <c r="G161" s="261"/>
      <c r="H161" s="260"/>
      <c r="I161" s="261"/>
    </row>
    <row r="162" spans="1:9" s="262" customFormat="1" x14ac:dyDescent="0.3">
      <c r="A162" s="259"/>
      <c r="B162" s="260"/>
      <c r="C162" s="261"/>
      <c r="D162" s="260"/>
      <c r="E162" s="261"/>
      <c r="F162" s="260"/>
      <c r="G162" s="261"/>
      <c r="H162" s="260"/>
      <c r="I162" s="261"/>
    </row>
    <row r="163" spans="1:9" s="262" customFormat="1" x14ac:dyDescent="0.3">
      <c r="A163" s="259"/>
      <c r="B163" s="260"/>
      <c r="C163" s="261"/>
      <c r="D163" s="260"/>
      <c r="E163" s="261"/>
      <c r="F163" s="260"/>
      <c r="G163" s="261"/>
      <c r="H163" s="260"/>
      <c r="I163" s="261"/>
    </row>
    <row r="164" spans="1:9" s="262" customFormat="1" x14ac:dyDescent="0.3">
      <c r="A164" s="259"/>
      <c r="B164" s="260"/>
      <c r="C164" s="261"/>
      <c r="D164" s="260"/>
      <c r="E164" s="261"/>
      <c r="F164" s="260"/>
      <c r="G164" s="261"/>
      <c r="H164" s="260"/>
      <c r="I164" s="261"/>
    </row>
    <row r="165" spans="1:9" s="262" customFormat="1" x14ac:dyDescent="0.3">
      <c r="A165" s="259"/>
      <c r="B165" s="260"/>
      <c r="C165" s="261"/>
      <c r="D165" s="260"/>
      <c r="E165" s="261"/>
      <c r="F165" s="260"/>
      <c r="G165" s="261"/>
      <c r="H165" s="260"/>
      <c r="I165" s="261"/>
    </row>
    <row r="166" spans="1:9" s="262" customFormat="1" x14ac:dyDescent="0.3">
      <c r="A166" s="259"/>
      <c r="B166" s="260"/>
      <c r="C166" s="261"/>
      <c r="D166" s="260"/>
      <c r="E166" s="261"/>
      <c r="F166" s="260"/>
      <c r="G166" s="261"/>
      <c r="H166" s="260"/>
      <c r="I166" s="261"/>
    </row>
    <row r="167" spans="1:9" s="262" customFormat="1" x14ac:dyDescent="0.3">
      <c r="A167" s="259"/>
      <c r="B167" s="260"/>
      <c r="C167" s="261"/>
      <c r="D167" s="260"/>
      <c r="E167" s="261"/>
      <c r="F167" s="260"/>
      <c r="G167" s="261"/>
      <c r="H167" s="260"/>
      <c r="I167" s="261"/>
    </row>
    <row r="168" spans="1:9" s="262" customFormat="1" x14ac:dyDescent="0.3">
      <c r="A168" s="259"/>
      <c r="B168" s="260"/>
      <c r="C168" s="261"/>
      <c r="D168" s="260"/>
      <c r="E168" s="261"/>
      <c r="F168" s="260"/>
      <c r="G168" s="261"/>
      <c r="H168" s="260"/>
      <c r="I168" s="261"/>
    </row>
    <row r="169" spans="1:9" s="262" customFormat="1" x14ac:dyDescent="0.3">
      <c r="A169" s="259"/>
      <c r="B169" s="260"/>
      <c r="C169" s="261"/>
      <c r="D169" s="260"/>
      <c r="E169" s="261"/>
      <c r="F169" s="260"/>
      <c r="G169" s="261"/>
      <c r="H169" s="260"/>
      <c r="I169" s="261"/>
    </row>
    <row r="170" spans="1:9" s="262" customFormat="1" x14ac:dyDescent="0.3">
      <c r="A170" s="259"/>
      <c r="B170" s="260"/>
      <c r="C170" s="261"/>
      <c r="D170" s="260"/>
      <c r="E170" s="261"/>
      <c r="F170" s="260"/>
      <c r="G170" s="261"/>
      <c r="H170" s="260"/>
      <c r="I170" s="261"/>
    </row>
    <row r="171" spans="1:9" s="262" customFormat="1" x14ac:dyDescent="0.3">
      <c r="A171" s="259"/>
      <c r="B171" s="260"/>
      <c r="C171" s="261"/>
      <c r="D171" s="260"/>
      <c r="E171" s="261"/>
      <c r="F171" s="260"/>
      <c r="G171" s="261"/>
      <c r="H171" s="260"/>
      <c r="I171" s="261"/>
    </row>
    <row r="172" spans="1:9" s="262" customFormat="1" x14ac:dyDescent="0.3">
      <c r="A172" s="259"/>
      <c r="B172" s="260"/>
      <c r="C172" s="261"/>
      <c r="D172" s="260"/>
      <c r="E172" s="261"/>
      <c r="F172" s="260"/>
      <c r="G172" s="261"/>
      <c r="H172" s="260"/>
      <c r="I172" s="261"/>
    </row>
    <row r="173" spans="1:9" s="262" customFormat="1" x14ac:dyDescent="0.3">
      <c r="A173" s="259"/>
      <c r="B173" s="260"/>
      <c r="C173" s="261"/>
      <c r="D173" s="260"/>
      <c r="E173" s="261"/>
      <c r="F173" s="260"/>
      <c r="G173" s="261"/>
      <c r="H173" s="260"/>
      <c r="I173" s="261"/>
    </row>
    <row r="174" spans="1:9" s="262" customFormat="1" x14ac:dyDescent="0.3">
      <c r="A174" s="259"/>
      <c r="B174" s="260"/>
      <c r="C174" s="261"/>
      <c r="D174" s="260"/>
      <c r="E174" s="261"/>
      <c r="F174" s="260"/>
      <c r="G174" s="261"/>
      <c r="H174" s="260"/>
      <c r="I174" s="261"/>
    </row>
    <row r="175" spans="1:9" s="262" customFormat="1" x14ac:dyDescent="0.3">
      <c r="A175" s="259"/>
      <c r="B175" s="260"/>
      <c r="C175" s="261"/>
      <c r="D175" s="260"/>
      <c r="E175" s="261"/>
      <c r="F175" s="260"/>
      <c r="G175" s="261"/>
      <c r="H175" s="260"/>
      <c r="I175" s="261"/>
    </row>
    <row r="176" spans="1:9" s="262" customFormat="1" x14ac:dyDescent="0.3">
      <c r="A176" s="259"/>
      <c r="B176" s="260"/>
      <c r="C176" s="261"/>
      <c r="D176" s="260"/>
      <c r="E176" s="261"/>
      <c r="F176" s="260"/>
      <c r="G176" s="261"/>
      <c r="H176" s="260"/>
      <c r="I176" s="261"/>
    </row>
    <row r="177" spans="1:9" s="262" customFormat="1" x14ac:dyDescent="0.3">
      <c r="A177" s="259"/>
      <c r="B177" s="260"/>
      <c r="C177" s="261"/>
      <c r="D177" s="260"/>
      <c r="E177" s="261"/>
      <c r="F177" s="260"/>
      <c r="G177" s="261"/>
      <c r="H177" s="260"/>
      <c r="I177" s="261"/>
    </row>
    <row r="178" spans="1:9" s="262" customFormat="1" x14ac:dyDescent="0.3">
      <c r="A178" s="259"/>
      <c r="B178" s="260"/>
      <c r="C178" s="261"/>
      <c r="D178" s="260"/>
      <c r="E178" s="261"/>
      <c r="F178" s="260"/>
      <c r="G178" s="261"/>
      <c r="H178" s="260"/>
      <c r="I178" s="261"/>
    </row>
    <row r="179" spans="1:9" s="262" customFormat="1" x14ac:dyDescent="0.3">
      <c r="A179" s="259"/>
      <c r="B179" s="260"/>
      <c r="C179" s="261"/>
      <c r="D179" s="260"/>
      <c r="E179" s="261"/>
      <c r="F179" s="260"/>
      <c r="G179" s="261"/>
      <c r="H179" s="260"/>
      <c r="I179" s="261"/>
    </row>
    <row r="180" spans="1:9" s="262" customFormat="1" x14ac:dyDescent="0.3">
      <c r="A180" s="259"/>
      <c r="B180" s="260"/>
      <c r="C180" s="261"/>
      <c r="D180" s="260"/>
      <c r="E180" s="261"/>
      <c r="F180" s="260"/>
      <c r="G180" s="261"/>
      <c r="H180" s="260"/>
      <c r="I180" s="261"/>
    </row>
    <row r="181" spans="1:9" s="262" customFormat="1" x14ac:dyDescent="0.3">
      <c r="A181" s="259"/>
      <c r="B181" s="260"/>
      <c r="C181" s="261"/>
      <c r="D181" s="260"/>
      <c r="E181" s="261"/>
      <c r="F181" s="260"/>
      <c r="G181" s="261"/>
      <c r="H181" s="260"/>
      <c r="I181" s="261"/>
    </row>
    <row r="182" spans="1:9" s="262" customFormat="1" x14ac:dyDescent="0.3">
      <c r="A182" s="259"/>
      <c r="B182" s="260"/>
      <c r="C182" s="261"/>
      <c r="D182" s="260"/>
      <c r="E182" s="261"/>
      <c r="F182" s="260"/>
      <c r="G182" s="261"/>
      <c r="H182" s="260"/>
      <c r="I182" s="261"/>
    </row>
    <row r="183" spans="1:9" s="262" customFormat="1" x14ac:dyDescent="0.3">
      <c r="A183" s="259"/>
      <c r="B183" s="260"/>
      <c r="C183" s="261"/>
      <c r="D183" s="260"/>
      <c r="E183" s="261"/>
      <c r="F183" s="260"/>
      <c r="G183" s="261"/>
      <c r="H183" s="260"/>
      <c r="I183" s="261"/>
    </row>
    <row r="184" spans="1:9" s="262" customFormat="1" x14ac:dyDescent="0.3">
      <c r="A184" s="259"/>
      <c r="B184" s="260"/>
      <c r="C184" s="261"/>
      <c r="D184" s="260"/>
      <c r="E184" s="261"/>
      <c r="F184" s="260"/>
      <c r="G184" s="261"/>
      <c r="H184" s="260"/>
      <c r="I184" s="261"/>
    </row>
    <row r="185" spans="1:9" s="262" customFormat="1" x14ac:dyDescent="0.3">
      <c r="A185" s="259"/>
      <c r="B185" s="260"/>
      <c r="C185" s="261"/>
      <c r="D185" s="260"/>
      <c r="E185" s="261"/>
      <c r="F185" s="260"/>
      <c r="G185" s="261"/>
      <c r="H185" s="260"/>
      <c r="I185" s="261"/>
    </row>
    <row r="186" spans="1:9" s="262" customFormat="1" x14ac:dyDescent="0.3">
      <c r="A186" s="259"/>
      <c r="B186" s="260"/>
      <c r="C186" s="261"/>
      <c r="D186" s="260"/>
      <c r="E186" s="261"/>
      <c r="F186" s="260"/>
      <c r="G186" s="261"/>
      <c r="H186" s="260"/>
      <c r="I186" s="261"/>
    </row>
    <row r="187" spans="1:9" s="262" customFormat="1" x14ac:dyDescent="0.3">
      <c r="A187" s="259"/>
      <c r="B187" s="260"/>
      <c r="C187" s="261"/>
      <c r="D187" s="260"/>
      <c r="E187" s="261"/>
      <c r="F187" s="260"/>
      <c r="G187" s="261"/>
      <c r="H187" s="260"/>
      <c r="I187" s="261"/>
    </row>
    <row r="188" spans="1:9" s="262" customFormat="1" x14ac:dyDescent="0.3">
      <c r="A188" s="259"/>
      <c r="B188" s="260"/>
      <c r="C188" s="261"/>
      <c r="D188" s="260"/>
      <c r="E188" s="261"/>
      <c r="F188" s="260"/>
      <c r="G188" s="261"/>
      <c r="H188" s="260"/>
      <c r="I188" s="261"/>
    </row>
    <row r="189" spans="1:9" s="262" customFormat="1" x14ac:dyDescent="0.3">
      <c r="A189" s="259"/>
      <c r="B189" s="260"/>
      <c r="C189" s="261"/>
      <c r="D189" s="260"/>
      <c r="E189" s="261"/>
      <c r="F189" s="260"/>
      <c r="G189" s="261"/>
      <c r="H189" s="260"/>
      <c r="I189" s="261"/>
    </row>
    <row r="190" spans="1:9" s="262" customFormat="1" x14ac:dyDescent="0.3">
      <c r="A190" s="259"/>
      <c r="B190" s="260"/>
      <c r="C190" s="261"/>
      <c r="D190" s="260"/>
      <c r="E190" s="261"/>
      <c r="F190" s="260"/>
      <c r="G190" s="261"/>
      <c r="H190" s="260"/>
      <c r="I190" s="261"/>
    </row>
    <row r="191" spans="1:9" s="262" customFormat="1" x14ac:dyDescent="0.3">
      <c r="A191" s="259"/>
      <c r="B191" s="260"/>
      <c r="C191" s="261"/>
      <c r="D191" s="260"/>
      <c r="E191" s="261"/>
      <c r="F191" s="260"/>
      <c r="G191" s="261"/>
      <c r="H191" s="260"/>
      <c r="I191" s="261"/>
    </row>
    <row r="192" spans="1:9" s="262" customFormat="1" x14ac:dyDescent="0.3">
      <c r="A192" s="259"/>
      <c r="B192" s="260"/>
      <c r="C192" s="261"/>
      <c r="D192" s="260"/>
      <c r="E192" s="261"/>
      <c r="F192" s="260"/>
      <c r="G192" s="261"/>
      <c r="H192" s="260"/>
      <c r="I192" s="261"/>
    </row>
    <row r="193" spans="1:9" s="262" customFormat="1" x14ac:dyDescent="0.3">
      <c r="A193" s="259"/>
      <c r="B193" s="260"/>
      <c r="C193" s="261"/>
      <c r="D193" s="260"/>
      <c r="E193" s="261"/>
      <c r="F193" s="260"/>
      <c r="G193" s="261"/>
      <c r="H193" s="260"/>
      <c r="I193" s="261"/>
    </row>
    <row r="194" spans="1:9" s="262" customFormat="1" x14ac:dyDescent="0.3">
      <c r="A194" s="259"/>
      <c r="B194" s="260"/>
      <c r="C194" s="261"/>
      <c r="D194" s="260"/>
      <c r="E194" s="261"/>
      <c r="F194" s="260"/>
      <c r="G194" s="261"/>
      <c r="H194" s="260"/>
      <c r="I194" s="261"/>
    </row>
    <row r="195" spans="1:9" s="262" customFormat="1" x14ac:dyDescent="0.3">
      <c r="A195" s="259"/>
      <c r="B195" s="260"/>
      <c r="C195" s="261"/>
      <c r="D195" s="260"/>
      <c r="E195" s="261"/>
      <c r="F195" s="260"/>
      <c r="G195" s="261"/>
      <c r="H195" s="260"/>
      <c r="I195" s="261"/>
    </row>
    <row r="196" spans="1:9" s="262" customFormat="1" x14ac:dyDescent="0.3">
      <c r="A196" s="259"/>
      <c r="B196" s="260"/>
      <c r="C196" s="261"/>
      <c r="D196" s="260"/>
      <c r="E196" s="261"/>
      <c r="F196" s="260"/>
      <c r="G196" s="261"/>
      <c r="H196" s="260"/>
      <c r="I196" s="261"/>
    </row>
    <row r="197" spans="1:9" s="262" customFormat="1" x14ac:dyDescent="0.3">
      <c r="A197" s="259"/>
      <c r="B197" s="260"/>
      <c r="C197" s="261"/>
      <c r="D197" s="260"/>
      <c r="E197" s="261"/>
      <c r="F197" s="260"/>
      <c r="G197" s="261"/>
      <c r="H197" s="260"/>
      <c r="I197" s="261"/>
    </row>
    <row r="198" spans="1:9" s="262" customFormat="1" x14ac:dyDescent="0.3">
      <c r="A198" s="259"/>
      <c r="B198" s="260"/>
      <c r="C198" s="261"/>
      <c r="D198" s="260"/>
      <c r="E198" s="261"/>
      <c r="F198" s="260"/>
      <c r="G198" s="261"/>
      <c r="H198" s="260"/>
      <c r="I198" s="261"/>
    </row>
    <row r="199" spans="1:9" s="262" customFormat="1" x14ac:dyDescent="0.3">
      <c r="A199" s="259"/>
      <c r="B199" s="260"/>
      <c r="C199" s="261"/>
      <c r="D199" s="260"/>
      <c r="E199" s="261"/>
      <c r="F199" s="260"/>
      <c r="G199" s="261"/>
      <c r="H199" s="260"/>
      <c r="I199" s="261"/>
    </row>
    <row r="200" spans="1:9" s="262" customFormat="1" x14ac:dyDescent="0.3">
      <c r="A200" s="259"/>
      <c r="B200" s="260"/>
      <c r="C200" s="261"/>
      <c r="D200" s="260"/>
      <c r="E200" s="261"/>
      <c r="F200" s="260"/>
      <c r="G200" s="261"/>
      <c r="H200" s="260"/>
      <c r="I200" s="261"/>
    </row>
    <row r="201" spans="1:9" s="262" customFormat="1" x14ac:dyDescent="0.3">
      <c r="A201" s="259"/>
      <c r="B201" s="260"/>
      <c r="C201" s="261"/>
      <c r="D201" s="260"/>
      <c r="E201" s="261"/>
      <c r="F201" s="260"/>
      <c r="G201" s="261"/>
      <c r="H201" s="260"/>
      <c r="I201" s="261"/>
    </row>
    <row r="202" spans="1:9" s="262" customFormat="1" x14ac:dyDescent="0.3">
      <c r="A202" s="259"/>
      <c r="B202" s="260"/>
      <c r="C202" s="261"/>
      <c r="D202" s="260"/>
      <c r="E202" s="261"/>
      <c r="F202" s="260"/>
      <c r="G202" s="261"/>
      <c r="H202" s="260"/>
      <c r="I202" s="261"/>
    </row>
    <row r="203" spans="1:9" s="262" customFormat="1" x14ac:dyDescent="0.3">
      <c r="A203" s="259"/>
      <c r="B203" s="260"/>
      <c r="C203" s="261"/>
      <c r="D203" s="260"/>
      <c r="E203" s="261"/>
      <c r="F203" s="260"/>
      <c r="G203" s="261"/>
      <c r="H203" s="260"/>
      <c r="I203" s="261"/>
    </row>
    <row r="204" spans="1:9" s="262" customFormat="1" x14ac:dyDescent="0.3">
      <c r="A204" s="259"/>
      <c r="B204" s="260"/>
      <c r="C204" s="261"/>
      <c r="D204" s="260"/>
      <c r="E204" s="261"/>
      <c r="F204" s="260"/>
      <c r="G204" s="261"/>
      <c r="H204" s="260"/>
      <c r="I204" s="261"/>
    </row>
    <row r="205" spans="1:9" s="262" customFormat="1" x14ac:dyDescent="0.3">
      <c r="A205" s="259"/>
      <c r="B205" s="260"/>
      <c r="C205" s="261"/>
      <c r="D205" s="260"/>
      <c r="E205" s="261"/>
      <c r="F205" s="260"/>
      <c r="G205" s="261"/>
      <c r="H205" s="260"/>
      <c r="I205" s="261"/>
    </row>
    <row r="206" spans="1:9" s="262" customFormat="1" x14ac:dyDescent="0.3">
      <c r="A206" s="259"/>
      <c r="B206" s="260"/>
      <c r="C206" s="261"/>
      <c r="D206" s="260"/>
      <c r="E206" s="261"/>
      <c r="F206" s="260"/>
      <c r="G206" s="261"/>
      <c r="H206" s="260"/>
      <c r="I206" s="261"/>
    </row>
    <row r="207" spans="1:9" s="262" customFormat="1" x14ac:dyDescent="0.3">
      <c r="A207" s="259"/>
      <c r="B207" s="260"/>
      <c r="C207" s="261"/>
      <c r="D207" s="260"/>
      <c r="E207" s="261"/>
      <c r="F207" s="260"/>
      <c r="G207" s="261"/>
      <c r="H207" s="260"/>
      <c r="I207" s="261"/>
    </row>
    <row r="208" spans="1:9" s="262" customFormat="1" x14ac:dyDescent="0.3">
      <c r="A208" s="259"/>
      <c r="B208" s="260"/>
      <c r="C208" s="261"/>
      <c r="D208" s="260"/>
      <c r="E208" s="261"/>
      <c r="F208" s="260"/>
      <c r="G208" s="261"/>
      <c r="H208" s="260"/>
      <c r="I208" s="261"/>
    </row>
    <row r="209" spans="1:9" s="262" customFormat="1" x14ac:dyDescent="0.3">
      <c r="A209" s="259"/>
      <c r="B209" s="260"/>
      <c r="C209" s="261"/>
      <c r="D209" s="260"/>
      <c r="E209" s="261"/>
      <c r="F209" s="260"/>
      <c r="G209" s="261"/>
      <c r="H209" s="260"/>
      <c r="I209" s="261"/>
    </row>
    <row r="210" spans="1:9" s="262" customFormat="1" x14ac:dyDescent="0.3">
      <c r="A210" s="259"/>
      <c r="B210" s="260"/>
      <c r="C210" s="261"/>
      <c r="D210" s="260"/>
      <c r="E210" s="261"/>
      <c r="F210" s="260"/>
      <c r="G210" s="261"/>
      <c r="H210" s="260"/>
      <c r="I210" s="261"/>
    </row>
    <row r="211" spans="1:9" s="262" customFormat="1" x14ac:dyDescent="0.3">
      <c r="A211" s="259"/>
      <c r="B211" s="260"/>
      <c r="C211" s="261"/>
      <c r="D211" s="260"/>
      <c r="E211" s="261"/>
      <c r="F211" s="260"/>
      <c r="G211" s="261"/>
      <c r="H211" s="260"/>
      <c r="I211" s="261"/>
    </row>
    <row r="212" spans="1:9" s="262" customFormat="1" x14ac:dyDescent="0.3">
      <c r="A212" s="259"/>
      <c r="B212" s="260"/>
      <c r="C212" s="261"/>
      <c r="D212" s="260"/>
      <c r="E212" s="261"/>
      <c r="F212" s="260"/>
      <c r="G212" s="261"/>
      <c r="H212" s="260"/>
      <c r="I212" s="261"/>
    </row>
    <row r="213" spans="1:9" s="262" customFormat="1" x14ac:dyDescent="0.3">
      <c r="A213" s="259"/>
      <c r="B213" s="260"/>
      <c r="C213" s="261"/>
      <c r="D213" s="260"/>
      <c r="E213" s="261"/>
      <c r="F213" s="260"/>
      <c r="G213" s="261"/>
      <c r="H213" s="260"/>
      <c r="I213" s="261"/>
    </row>
    <row r="214" spans="1:9" s="262" customFormat="1" x14ac:dyDescent="0.3">
      <c r="A214" s="259"/>
      <c r="B214" s="260"/>
      <c r="C214" s="261"/>
      <c r="D214" s="260"/>
      <c r="E214" s="261"/>
      <c r="F214" s="260"/>
      <c r="G214" s="261"/>
      <c r="H214" s="260"/>
      <c r="I214" s="261"/>
    </row>
    <row r="215" spans="1:9" s="262" customFormat="1" x14ac:dyDescent="0.3">
      <c r="A215" s="259"/>
      <c r="B215" s="260"/>
      <c r="C215" s="261"/>
      <c r="D215" s="260"/>
      <c r="E215" s="261"/>
      <c r="F215" s="260"/>
      <c r="G215" s="261"/>
      <c r="H215" s="260"/>
      <c r="I215" s="261"/>
    </row>
    <row r="216" spans="1:9" s="262" customFormat="1" x14ac:dyDescent="0.3">
      <c r="A216" s="259"/>
      <c r="B216" s="260"/>
      <c r="C216" s="261"/>
      <c r="D216" s="260"/>
      <c r="E216" s="261"/>
      <c r="F216" s="260"/>
      <c r="G216" s="261"/>
      <c r="H216" s="260"/>
      <c r="I216" s="261"/>
    </row>
    <row r="217" spans="1:9" s="262" customFormat="1" x14ac:dyDescent="0.3">
      <c r="A217" s="259"/>
      <c r="B217" s="260"/>
      <c r="C217" s="261"/>
      <c r="D217" s="260"/>
      <c r="E217" s="261"/>
      <c r="F217" s="260"/>
      <c r="G217" s="261"/>
      <c r="H217" s="260"/>
      <c r="I217" s="261"/>
    </row>
    <row r="218" spans="1:9" s="262" customFormat="1" x14ac:dyDescent="0.3">
      <c r="A218" s="259"/>
      <c r="B218" s="260"/>
      <c r="C218" s="261"/>
      <c r="D218" s="260"/>
      <c r="E218" s="261"/>
      <c r="F218" s="260"/>
      <c r="G218" s="261"/>
      <c r="H218" s="260"/>
      <c r="I218" s="261"/>
    </row>
    <row r="219" spans="1:9" s="262" customFormat="1" x14ac:dyDescent="0.3">
      <c r="A219" s="259"/>
      <c r="B219" s="260"/>
      <c r="C219" s="261"/>
      <c r="D219" s="260"/>
      <c r="E219" s="261"/>
      <c r="F219" s="260"/>
      <c r="G219" s="261"/>
      <c r="H219" s="260"/>
      <c r="I219" s="261"/>
    </row>
    <row r="220" spans="1:9" s="262" customFormat="1" x14ac:dyDescent="0.3">
      <c r="A220" s="259"/>
      <c r="B220" s="260"/>
      <c r="C220" s="261"/>
      <c r="D220" s="260"/>
      <c r="E220" s="261"/>
      <c r="F220" s="260"/>
      <c r="G220" s="261"/>
      <c r="H220" s="260"/>
      <c r="I220" s="261"/>
    </row>
    <row r="221" spans="1:9" s="262" customFormat="1" x14ac:dyDescent="0.3">
      <c r="A221" s="259"/>
      <c r="B221" s="260"/>
      <c r="C221" s="261"/>
      <c r="D221" s="260"/>
      <c r="E221" s="261"/>
      <c r="F221" s="260"/>
      <c r="G221" s="261"/>
      <c r="H221" s="260"/>
      <c r="I221" s="261"/>
    </row>
    <row r="222" spans="1:9" s="262" customFormat="1" x14ac:dyDescent="0.3">
      <c r="A222" s="259"/>
      <c r="B222" s="260"/>
      <c r="C222" s="261"/>
      <c r="D222" s="260"/>
      <c r="E222" s="261"/>
      <c r="F222" s="260"/>
      <c r="G222" s="261"/>
      <c r="H222" s="260"/>
      <c r="I222" s="261"/>
    </row>
    <row r="223" spans="1:9" s="262" customFormat="1" x14ac:dyDescent="0.3">
      <c r="A223" s="259"/>
      <c r="B223" s="260"/>
      <c r="C223" s="261"/>
      <c r="D223" s="260"/>
      <c r="E223" s="261"/>
      <c r="F223" s="260"/>
      <c r="G223" s="261"/>
      <c r="H223" s="260"/>
      <c r="I223" s="261"/>
    </row>
    <row r="224" spans="1:9" s="262" customFormat="1" x14ac:dyDescent="0.3">
      <c r="A224" s="259"/>
      <c r="B224" s="260"/>
      <c r="C224" s="261"/>
      <c r="D224" s="260"/>
      <c r="E224" s="261"/>
      <c r="F224" s="260"/>
      <c r="G224" s="261"/>
      <c r="H224" s="260"/>
      <c r="I224" s="261"/>
    </row>
    <row r="225" spans="1:9" s="262" customFormat="1" x14ac:dyDescent="0.3">
      <c r="A225" s="259"/>
      <c r="B225" s="260"/>
      <c r="C225" s="261"/>
      <c r="D225" s="260"/>
      <c r="E225" s="261"/>
      <c r="F225" s="260"/>
      <c r="G225" s="261"/>
      <c r="H225" s="260"/>
      <c r="I225" s="261"/>
    </row>
    <row r="226" spans="1:9" s="262" customFormat="1" x14ac:dyDescent="0.3">
      <c r="A226" s="259"/>
      <c r="B226" s="260"/>
      <c r="C226" s="261"/>
      <c r="D226" s="260"/>
      <c r="E226" s="261"/>
      <c r="F226" s="260"/>
      <c r="G226" s="261"/>
      <c r="H226" s="260"/>
      <c r="I226" s="261"/>
    </row>
    <row r="227" spans="1:9" s="262" customFormat="1" x14ac:dyDescent="0.3">
      <c r="A227" s="259"/>
      <c r="B227" s="260"/>
      <c r="C227" s="261"/>
      <c r="D227" s="260"/>
      <c r="E227" s="261"/>
      <c r="F227" s="260"/>
      <c r="G227" s="261"/>
      <c r="H227" s="260"/>
      <c r="I227" s="261"/>
    </row>
    <row r="228" spans="1:9" s="262" customFormat="1" x14ac:dyDescent="0.3">
      <c r="A228" s="259"/>
      <c r="B228" s="260"/>
      <c r="C228" s="261"/>
      <c r="D228" s="260"/>
      <c r="E228" s="261"/>
      <c r="F228" s="260"/>
      <c r="G228" s="261"/>
      <c r="H228" s="260"/>
      <c r="I228" s="261"/>
    </row>
    <row r="229" spans="1:9" s="262" customFormat="1" x14ac:dyDescent="0.3">
      <c r="A229" s="259"/>
      <c r="B229" s="260"/>
      <c r="C229" s="261"/>
      <c r="D229" s="260"/>
      <c r="E229" s="261"/>
      <c r="F229" s="260"/>
      <c r="G229" s="261"/>
      <c r="H229" s="260"/>
      <c r="I229" s="261"/>
    </row>
    <row r="230" spans="1:9" s="262" customFormat="1" x14ac:dyDescent="0.3">
      <c r="A230" s="259"/>
      <c r="B230" s="260"/>
      <c r="C230" s="261"/>
      <c r="D230" s="260"/>
      <c r="E230" s="261"/>
      <c r="F230" s="260"/>
      <c r="G230" s="261"/>
      <c r="H230" s="260"/>
      <c r="I230" s="261"/>
    </row>
    <row r="231" spans="1:9" s="262" customFormat="1" x14ac:dyDescent="0.3">
      <c r="A231" s="259"/>
      <c r="B231" s="260"/>
      <c r="C231" s="261"/>
      <c r="D231" s="260"/>
      <c r="E231" s="261"/>
      <c r="F231" s="260"/>
      <c r="G231" s="261"/>
      <c r="H231" s="260"/>
      <c r="I231" s="261"/>
    </row>
    <row r="232" spans="1:9" s="262" customFormat="1" x14ac:dyDescent="0.3">
      <c r="A232" s="259"/>
      <c r="B232" s="260"/>
      <c r="C232" s="261"/>
      <c r="D232" s="260"/>
      <c r="E232" s="261"/>
      <c r="F232" s="260"/>
      <c r="G232" s="261"/>
      <c r="H232" s="260"/>
      <c r="I232" s="261"/>
    </row>
    <row r="233" spans="1:9" s="262" customFormat="1" x14ac:dyDescent="0.3">
      <c r="A233" s="259"/>
      <c r="B233" s="260"/>
      <c r="C233" s="261"/>
      <c r="D233" s="260"/>
      <c r="E233" s="261"/>
      <c r="F233" s="260"/>
      <c r="G233" s="261"/>
      <c r="H233" s="260"/>
      <c r="I233" s="261"/>
    </row>
    <row r="234" spans="1:9" s="262" customFormat="1" x14ac:dyDescent="0.3">
      <c r="A234" s="259"/>
      <c r="B234" s="260"/>
      <c r="C234" s="261"/>
      <c r="D234" s="260"/>
      <c r="E234" s="261"/>
      <c r="F234" s="260"/>
      <c r="G234" s="261"/>
      <c r="H234" s="260"/>
      <c r="I234" s="261"/>
    </row>
    <row r="235" spans="1:9" s="262" customFormat="1" x14ac:dyDescent="0.3">
      <c r="A235" s="259"/>
      <c r="B235" s="260"/>
      <c r="C235" s="261"/>
      <c r="D235" s="260"/>
      <c r="E235" s="261"/>
      <c r="F235" s="260"/>
      <c r="G235" s="261"/>
      <c r="H235" s="260"/>
      <c r="I235" s="261"/>
    </row>
    <row r="236" spans="1:9" s="262" customFormat="1" x14ac:dyDescent="0.3">
      <c r="A236" s="259"/>
      <c r="B236" s="260"/>
      <c r="C236" s="261"/>
      <c r="D236" s="260"/>
      <c r="E236" s="261"/>
      <c r="F236" s="260"/>
      <c r="G236" s="261"/>
      <c r="H236" s="260"/>
      <c r="I236" s="261"/>
    </row>
    <row r="237" spans="1:9" s="262" customFormat="1" x14ac:dyDescent="0.3">
      <c r="A237" s="259"/>
      <c r="B237" s="260"/>
      <c r="C237" s="261"/>
      <c r="D237" s="260"/>
      <c r="E237" s="261"/>
      <c r="F237" s="260"/>
      <c r="G237" s="261"/>
      <c r="H237" s="260"/>
      <c r="I237" s="261"/>
    </row>
    <row r="238" spans="1:9" s="262" customFormat="1" x14ac:dyDescent="0.3">
      <c r="A238" s="259"/>
      <c r="B238" s="260"/>
      <c r="C238" s="261"/>
      <c r="D238" s="260"/>
      <c r="E238" s="261"/>
      <c r="F238" s="260"/>
      <c r="G238" s="261"/>
      <c r="H238" s="260"/>
      <c r="I238" s="261"/>
    </row>
    <row r="239" spans="1:9" s="262" customFormat="1" x14ac:dyDescent="0.3">
      <c r="A239" s="259"/>
      <c r="B239" s="260"/>
      <c r="C239" s="261"/>
      <c r="D239" s="260"/>
      <c r="E239" s="261"/>
      <c r="F239" s="260"/>
      <c r="G239" s="261"/>
      <c r="H239" s="260"/>
      <c r="I239" s="261"/>
    </row>
    <row r="240" spans="1:9" s="262" customFormat="1" x14ac:dyDescent="0.3">
      <c r="A240" s="259"/>
      <c r="B240" s="260"/>
      <c r="C240" s="261"/>
      <c r="D240" s="260"/>
      <c r="E240" s="261"/>
      <c r="F240" s="260"/>
      <c r="G240" s="261"/>
      <c r="H240" s="260"/>
      <c r="I240" s="261"/>
    </row>
    <row r="241" spans="1:9" s="262" customFormat="1" x14ac:dyDescent="0.3">
      <c r="A241" s="259"/>
      <c r="B241" s="260"/>
      <c r="C241" s="261"/>
      <c r="D241" s="260"/>
      <c r="E241" s="261"/>
      <c r="F241" s="260"/>
      <c r="G241" s="261"/>
      <c r="H241" s="260"/>
      <c r="I241" s="261"/>
    </row>
    <row r="242" spans="1:9" s="262" customFormat="1" x14ac:dyDescent="0.3">
      <c r="A242" s="259"/>
      <c r="B242" s="260"/>
      <c r="C242" s="261"/>
      <c r="D242" s="260"/>
      <c r="E242" s="261"/>
      <c r="F242" s="260"/>
      <c r="G242" s="261"/>
      <c r="H242" s="260"/>
      <c r="I242" s="261"/>
    </row>
    <row r="243" spans="1:9" s="262" customFormat="1" x14ac:dyDescent="0.3">
      <c r="A243" s="259"/>
      <c r="B243" s="260"/>
      <c r="C243" s="261"/>
      <c r="D243" s="260"/>
      <c r="E243" s="261"/>
      <c r="F243" s="260"/>
      <c r="G243" s="261"/>
      <c r="H243" s="260"/>
      <c r="I243" s="261"/>
    </row>
    <row r="244" spans="1:9" s="262" customFormat="1" x14ac:dyDescent="0.3">
      <c r="A244" s="259"/>
      <c r="B244" s="260"/>
      <c r="C244" s="261"/>
      <c r="D244" s="260"/>
      <c r="E244" s="261"/>
      <c r="F244" s="260"/>
      <c r="G244" s="261"/>
      <c r="H244" s="260"/>
      <c r="I244" s="261"/>
    </row>
    <row r="245" spans="1:9" s="262" customFormat="1" x14ac:dyDescent="0.3">
      <c r="A245" s="259"/>
      <c r="B245" s="260"/>
      <c r="C245" s="261"/>
      <c r="D245" s="260"/>
      <c r="E245" s="261"/>
      <c r="F245" s="260"/>
      <c r="G245" s="261"/>
      <c r="H245" s="260"/>
      <c r="I245" s="261"/>
    </row>
    <row r="246" spans="1:9" s="262" customFormat="1" x14ac:dyDescent="0.3">
      <c r="A246" s="259"/>
      <c r="B246" s="260"/>
      <c r="C246" s="261"/>
      <c r="D246" s="260"/>
      <c r="E246" s="261"/>
      <c r="F246" s="260"/>
      <c r="G246" s="261"/>
      <c r="H246" s="260"/>
      <c r="I246" s="261"/>
    </row>
    <row r="247" spans="1:9" s="262" customFormat="1" x14ac:dyDescent="0.3">
      <c r="A247" s="259"/>
      <c r="B247" s="260"/>
      <c r="C247" s="261"/>
      <c r="D247" s="260"/>
      <c r="E247" s="261"/>
      <c r="F247" s="260"/>
      <c r="G247" s="261"/>
      <c r="H247" s="260"/>
      <c r="I247" s="261"/>
    </row>
    <row r="248" spans="1:9" s="262" customFormat="1" x14ac:dyDescent="0.3">
      <c r="A248" s="259"/>
      <c r="B248" s="260"/>
      <c r="C248" s="261"/>
      <c r="D248" s="260"/>
      <c r="E248" s="261"/>
      <c r="F248" s="260"/>
      <c r="G248" s="261"/>
      <c r="H248" s="260"/>
      <c r="I248" s="261"/>
    </row>
    <row r="249" spans="1:9" s="262" customFormat="1" x14ac:dyDescent="0.3">
      <c r="A249" s="259"/>
      <c r="B249" s="260"/>
      <c r="C249" s="261"/>
      <c r="D249" s="260"/>
      <c r="E249" s="261"/>
      <c r="F249" s="260"/>
      <c r="G249" s="261"/>
      <c r="H249" s="260"/>
      <c r="I249" s="261"/>
    </row>
    <row r="250" spans="1:9" s="262" customFormat="1" x14ac:dyDescent="0.3">
      <c r="A250" s="259"/>
      <c r="B250" s="260"/>
      <c r="C250" s="261"/>
      <c r="D250" s="260"/>
      <c r="E250" s="261"/>
      <c r="F250" s="260"/>
      <c r="G250" s="261"/>
      <c r="H250" s="260"/>
      <c r="I250" s="261"/>
    </row>
    <row r="251" spans="1:9" s="262" customFormat="1" x14ac:dyDescent="0.3">
      <c r="A251" s="259"/>
      <c r="B251" s="260"/>
      <c r="C251" s="261"/>
      <c r="D251" s="260"/>
      <c r="E251" s="261"/>
      <c r="F251" s="260"/>
      <c r="G251" s="261"/>
      <c r="H251" s="260"/>
      <c r="I251" s="261"/>
    </row>
    <row r="252" spans="1:9" s="262" customFormat="1" x14ac:dyDescent="0.3">
      <c r="A252" s="259"/>
      <c r="B252" s="260"/>
      <c r="C252" s="261"/>
      <c r="D252" s="260"/>
      <c r="E252" s="261"/>
      <c r="F252" s="260"/>
      <c r="G252" s="261"/>
      <c r="H252" s="260"/>
      <c r="I252" s="261"/>
    </row>
    <row r="253" spans="1:9" s="262" customFormat="1" x14ac:dyDescent="0.3">
      <c r="A253" s="259"/>
      <c r="B253" s="260"/>
      <c r="C253" s="261"/>
      <c r="D253" s="260"/>
      <c r="E253" s="261"/>
      <c r="F253" s="260"/>
      <c r="G253" s="261"/>
      <c r="H253" s="260"/>
      <c r="I253" s="261"/>
    </row>
    <row r="254" spans="1:9" s="262" customFormat="1" x14ac:dyDescent="0.3">
      <c r="A254" s="259"/>
      <c r="B254" s="260"/>
      <c r="C254" s="261"/>
      <c r="D254" s="260"/>
      <c r="E254" s="261"/>
      <c r="F254" s="260"/>
      <c r="G254" s="261"/>
      <c r="H254" s="260"/>
      <c r="I254" s="261"/>
    </row>
    <row r="255" spans="1:9" s="262" customFormat="1" x14ac:dyDescent="0.3">
      <c r="A255" s="259"/>
      <c r="B255" s="260"/>
      <c r="C255" s="261"/>
      <c r="D255" s="260"/>
      <c r="E255" s="261"/>
      <c r="F255" s="260"/>
      <c r="G255" s="261"/>
      <c r="H255" s="260"/>
      <c r="I255" s="261"/>
    </row>
    <row r="256" spans="1:9" s="262" customFormat="1" x14ac:dyDescent="0.3">
      <c r="A256" s="259"/>
      <c r="B256" s="260"/>
      <c r="C256" s="261"/>
      <c r="D256" s="260"/>
      <c r="E256" s="261"/>
      <c r="F256" s="260"/>
      <c r="G256" s="261"/>
      <c r="H256" s="260"/>
      <c r="I256" s="261"/>
    </row>
    <row r="257" spans="1:9" s="262" customFormat="1" x14ac:dyDescent="0.3">
      <c r="A257" s="259"/>
      <c r="B257" s="260"/>
      <c r="C257" s="261"/>
      <c r="D257" s="260"/>
      <c r="E257" s="261"/>
      <c r="F257" s="260"/>
      <c r="G257" s="261"/>
      <c r="H257" s="260"/>
      <c r="I257" s="261"/>
    </row>
    <row r="258" spans="1:9" s="262" customFormat="1" x14ac:dyDescent="0.3">
      <c r="A258" s="259"/>
      <c r="B258" s="260"/>
      <c r="C258" s="261"/>
      <c r="D258" s="260"/>
      <c r="E258" s="261"/>
      <c r="F258" s="260"/>
      <c r="G258" s="261"/>
      <c r="H258" s="260"/>
      <c r="I258" s="261"/>
    </row>
    <row r="259" spans="1:9" s="262" customFormat="1" x14ac:dyDescent="0.3">
      <c r="A259" s="259"/>
      <c r="B259" s="260"/>
      <c r="C259" s="261"/>
      <c r="D259" s="260"/>
      <c r="E259" s="261"/>
      <c r="F259" s="260"/>
      <c r="G259" s="261"/>
      <c r="H259" s="260"/>
      <c r="I259" s="261"/>
    </row>
    <row r="260" spans="1:9" s="262" customFormat="1" x14ac:dyDescent="0.3">
      <c r="A260" s="259"/>
      <c r="B260" s="260"/>
      <c r="C260" s="261"/>
      <c r="D260" s="260"/>
      <c r="E260" s="261"/>
      <c r="F260" s="260"/>
      <c r="G260" s="261"/>
      <c r="H260" s="260"/>
      <c r="I260" s="261"/>
    </row>
    <row r="261" spans="1:9" s="262" customFormat="1" x14ac:dyDescent="0.3">
      <c r="A261" s="259"/>
      <c r="B261" s="260"/>
      <c r="C261" s="261"/>
      <c r="D261" s="260"/>
      <c r="E261" s="261"/>
      <c r="F261" s="260"/>
      <c r="G261" s="261"/>
      <c r="H261" s="260"/>
      <c r="I261" s="261"/>
    </row>
    <row r="262" spans="1:9" s="262" customFormat="1" x14ac:dyDescent="0.3">
      <c r="A262" s="259"/>
      <c r="B262" s="260"/>
      <c r="C262" s="261"/>
      <c r="D262" s="260"/>
      <c r="E262" s="261"/>
      <c r="F262" s="260"/>
      <c r="G262" s="261"/>
      <c r="H262" s="260"/>
      <c r="I262" s="261"/>
    </row>
    <row r="263" spans="1:9" s="262" customFormat="1" x14ac:dyDescent="0.3">
      <c r="A263" s="259"/>
      <c r="B263" s="260"/>
      <c r="C263" s="261"/>
      <c r="D263" s="260"/>
      <c r="E263" s="261"/>
      <c r="F263" s="260"/>
      <c r="G263" s="261"/>
      <c r="H263" s="260"/>
      <c r="I263" s="261"/>
    </row>
    <row r="264" spans="1:9" s="262" customFormat="1" x14ac:dyDescent="0.3">
      <c r="A264" s="259"/>
      <c r="B264" s="260"/>
      <c r="C264" s="261"/>
      <c r="D264" s="260"/>
      <c r="E264" s="261"/>
      <c r="F264" s="260"/>
      <c r="G264" s="261"/>
      <c r="H264" s="260"/>
      <c r="I264" s="261"/>
    </row>
    <row r="265" spans="1:9" s="262" customFormat="1" x14ac:dyDescent="0.3">
      <c r="A265" s="259"/>
      <c r="B265" s="260"/>
      <c r="C265" s="261"/>
      <c r="D265" s="260"/>
      <c r="E265" s="261"/>
      <c r="F265" s="260"/>
      <c r="G265" s="261"/>
      <c r="H265" s="260"/>
      <c r="I265" s="261"/>
    </row>
    <row r="266" spans="1:9" s="262" customFormat="1" x14ac:dyDescent="0.3">
      <c r="A266" s="259"/>
      <c r="B266" s="260"/>
      <c r="C266" s="261"/>
      <c r="D266" s="260"/>
      <c r="E266" s="261"/>
      <c r="F266" s="260"/>
      <c r="G266" s="261"/>
      <c r="H266" s="260"/>
      <c r="I266" s="261"/>
    </row>
    <row r="267" spans="1:9" s="262" customFormat="1" x14ac:dyDescent="0.3">
      <c r="A267" s="259"/>
      <c r="B267" s="260"/>
      <c r="C267" s="261"/>
      <c r="D267" s="260"/>
      <c r="E267" s="261"/>
      <c r="F267" s="260"/>
      <c r="G267" s="261"/>
      <c r="H267" s="260"/>
      <c r="I267" s="261"/>
    </row>
    <row r="268" spans="1:9" s="262" customFormat="1" x14ac:dyDescent="0.3">
      <c r="A268" s="259"/>
      <c r="B268" s="260"/>
      <c r="C268" s="261"/>
      <c r="D268" s="260"/>
      <c r="E268" s="261"/>
      <c r="F268" s="260"/>
      <c r="G268" s="261"/>
      <c r="H268" s="260"/>
      <c r="I268" s="261"/>
    </row>
    <row r="269" spans="1:9" s="262" customFormat="1" x14ac:dyDescent="0.3">
      <c r="A269" s="259"/>
      <c r="B269" s="260"/>
      <c r="C269" s="261"/>
      <c r="D269" s="260"/>
      <c r="E269" s="261"/>
      <c r="F269" s="260"/>
      <c r="G269" s="261"/>
      <c r="H269" s="260"/>
      <c r="I269" s="261"/>
    </row>
    <row r="270" spans="1:9" s="262" customFormat="1" x14ac:dyDescent="0.3">
      <c r="A270" s="259"/>
      <c r="B270" s="260"/>
      <c r="C270" s="261"/>
      <c r="D270" s="260"/>
      <c r="E270" s="261"/>
      <c r="F270" s="260"/>
      <c r="G270" s="261"/>
      <c r="H270" s="260"/>
      <c r="I270" s="261"/>
    </row>
    <row r="271" spans="1:9" s="262" customFormat="1" x14ac:dyDescent="0.3">
      <c r="A271" s="259"/>
      <c r="B271" s="260"/>
      <c r="C271" s="261"/>
      <c r="D271" s="260"/>
      <c r="E271" s="261"/>
      <c r="F271" s="260"/>
      <c r="G271" s="261"/>
      <c r="H271" s="260"/>
      <c r="I271" s="261"/>
    </row>
    <row r="272" spans="1:9" s="262" customFormat="1" x14ac:dyDescent="0.3">
      <c r="A272" s="259"/>
      <c r="B272" s="260"/>
      <c r="C272" s="261"/>
      <c r="D272" s="260"/>
      <c r="E272" s="261"/>
      <c r="F272" s="260"/>
      <c r="G272" s="261"/>
      <c r="H272" s="260"/>
      <c r="I272" s="261"/>
    </row>
    <row r="273" spans="1:9" s="262" customFormat="1" x14ac:dyDescent="0.3">
      <c r="A273" s="259"/>
      <c r="B273" s="260"/>
      <c r="C273" s="261"/>
      <c r="D273" s="260"/>
      <c r="E273" s="261"/>
      <c r="F273" s="260"/>
      <c r="G273" s="261"/>
      <c r="H273" s="260"/>
      <c r="I273" s="261"/>
    </row>
    <row r="274" spans="1:9" s="262" customFormat="1" x14ac:dyDescent="0.3">
      <c r="A274" s="259"/>
      <c r="B274" s="260"/>
      <c r="C274" s="261"/>
      <c r="D274" s="260"/>
      <c r="E274" s="261"/>
      <c r="F274" s="260"/>
      <c r="G274" s="261"/>
      <c r="H274" s="260"/>
      <c r="I274" s="261"/>
    </row>
    <row r="275" spans="1:9" s="262" customFormat="1" x14ac:dyDescent="0.3">
      <c r="A275" s="259"/>
      <c r="B275" s="260"/>
      <c r="C275" s="261"/>
      <c r="D275" s="260"/>
      <c r="E275" s="261"/>
      <c r="F275" s="260"/>
      <c r="G275" s="261"/>
      <c r="H275" s="260"/>
      <c r="I275" s="261"/>
    </row>
    <row r="276" spans="1:9" s="262" customFormat="1" x14ac:dyDescent="0.3">
      <c r="A276" s="259"/>
      <c r="B276" s="260"/>
      <c r="C276" s="261"/>
      <c r="D276" s="260"/>
      <c r="E276" s="261"/>
      <c r="F276" s="260"/>
      <c r="G276" s="261"/>
      <c r="H276" s="260"/>
      <c r="I276" s="261"/>
    </row>
    <row r="277" spans="1:9" s="262" customFormat="1" x14ac:dyDescent="0.3">
      <c r="A277" s="259"/>
      <c r="B277" s="260"/>
      <c r="C277" s="261"/>
      <c r="D277" s="260"/>
      <c r="E277" s="261"/>
      <c r="F277" s="260"/>
      <c r="G277" s="261"/>
      <c r="H277" s="260"/>
      <c r="I277" s="261"/>
    </row>
    <row r="278" spans="1:9" s="262" customFormat="1" x14ac:dyDescent="0.3">
      <c r="A278" s="259"/>
      <c r="B278" s="260"/>
      <c r="C278" s="261"/>
      <c r="D278" s="260"/>
      <c r="E278" s="261"/>
      <c r="F278" s="260"/>
      <c r="G278" s="261"/>
      <c r="H278" s="260"/>
      <c r="I278" s="261"/>
    </row>
    <row r="279" spans="1:9" s="262" customFormat="1" x14ac:dyDescent="0.3">
      <c r="A279" s="259"/>
      <c r="B279" s="260"/>
      <c r="C279" s="261"/>
      <c r="D279" s="260"/>
      <c r="E279" s="261"/>
      <c r="F279" s="260"/>
      <c r="G279" s="261"/>
      <c r="H279" s="260"/>
      <c r="I279" s="261"/>
    </row>
    <row r="280" spans="1:9" s="262" customFormat="1" x14ac:dyDescent="0.3">
      <c r="A280" s="259"/>
      <c r="B280" s="260"/>
      <c r="C280" s="261"/>
      <c r="D280" s="260"/>
      <c r="E280" s="261"/>
      <c r="F280" s="260"/>
      <c r="G280" s="261"/>
      <c r="H280" s="260"/>
      <c r="I280" s="261"/>
    </row>
    <row r="281" spans="1:9" s="262" customFormat="1" x14ac:dyDescent="0.3">
      <c r="A281" s="259"/>
      <c r="B281" s="260"/>
      <c r="C281" s="261"/>
      <c r="D281" s="260"/>
      <c r="E281" s="261"/>
      <c r="F281" s="260"/>
      <c r="G281" s="261"/>
      <c r="H281" s="260"/>
      <c r="I281" s="261"/>
    </row>
    <row r="282" spans="1:9" s="262" customFormat="1" x14ac:dyDescent="0.3">
      <c r="A282" s="259"/>
      <c r="B282" s="260"/>
      <c r="C282" s="261"/>
      <c r="D282" s="260"/>
      <c r="E282" s="261"/>
      <c r="F282" s="260"/>
      <c r="G282" s="261"/>
      <c r="H282" s="260"/>
      <c r="I282" s="261"/>
    </row>
    <row r="283" spans="1:9" s="262" customFormat="1" x14ac:dyDescent="0.3">
      <c r="A283" s="259"/>
      <c r="B283" s="260"/>
      <c r="C283" s="261"/>
      <c r="D283" s="260"/>
      <c r="E283" s="261"/>
      <c r="F283" s="260"/>
      <c r="G283" s="261"/>
      <c r="H283" s="260"/>
      <c r="I283" s="261"/>
    </row>
    <row r="284" spans="1:9" s="262" customFormat="1" x14ac:dyDescent="0.3">
      <c r="A284" s="259"/>
      <c r="B284" s="260"/>
      <c r="C284" s="261"/>
      <c r="D284" s="260"/>
      <c r="E284" s="261"/>
      <c r="F284" s="260"/>
      <c r="G284" s="261"/>
      <c r="H284" s="260"/>
      <c r="I284" s="261"/>
    </row>
    <row r="285" spans="1:9" s="262" customFormat="1" x14ac:dyDescent="0.3">
      <c r="A285" s="259"/>
      <c r="B285" s="260"/>
      <c r="C285" s="261"/>
      <c r="D285" s="260"/>
      <c r="E285" s="261"/>
      <c r="F285" s="260"/>
      <c r="G285" s="261"/>
      <c r="H285" s="260"/>
      <c r="I285" s="261"/>
    </row>
    <row r="286" spans="1:9" s="262" customFormat="1" x14ac:dyDescent="0.3">
      <c r="A286" s="259"/>
      <c r="B286" s="260"/>
      <c r="C286" s="261"/>
      <c r="D286" s="260"/>
      <c r="E286" s="261"/>
      <c r="F286" s="260"/>
      <c r="G286" s="261"/>
      <c r="H286" s="260"/>
      <c r="I286" s="261"/>
    </row>
    <row r="287" spans="1:9" s="262" customFormat="1" x14ac:dyDescent="0.3">
      <c r="A287" s="259"/>
      <c r="B287" s="260"/>
      <c r="C287" s="261"/>
      <c r="D287" s="260"/>
      <c r="E287" s="261"/>
      <c r="F287" s="260"/>
      <c r="G287" s="261"/>
      <c r="H287" s="260"/>
      <c r="I287" s="261"/>
    </row>
    <row r="288" spans="1:9" s="262" customFormat="1" x14ac:dyDescent="0.3">
      <c r="A288" s="259"/>
      <c r="B288" s="260"/>
      <c r="C288" s="261"/>
      <c r="D288" s="260"/>
      <c r="E288" s="261"/>
      <c r="F288" s="260"/>
      <c r="G288" s="261"/>
      <c r="H288" s="260"/>
      <c r="I288" s="261"/>
    </row>
    <row r="289" spans="1:9" s="262" customFormat="1" x14ac:dyDescent="0.3">
      <c r="A289" s="259"/>
      <c r="B289" s="260"/>
      <c r="C289" s="261"/>
      <c r="D289" s="260"/>
      <c r="E289" s="261"/>
      <c r="F289" s="260"/>
      <c r="G289" s="261"/>
      <c r="H289" s="260"/>
      <c r="I289" s="261"/>
    </row>
    <row r="290" spans="1:9" s="262" customFormat="1" x14ac:dyDescent="0.3">
      <c r="A290" s="259"/>
      <c r="B290" s="260"/>
      <c r="C290" s="261"/>
      <c r="D290" s="260"/>
      <c r="E290" s="261"/>
      <c r="F290" s="260"/>
      <c r="G290" s="261"/>
      <c r="H290" s="260"/>
      <c r="I290" s="261"/>
    </row>
    <row r="291" spans="1:9" s="262" customFormat="1" x14ac:dyDescent="0.3">
      <c r="A291" s="259"/>
      <c r="B291" s="260"/>
      <c r="C291" s="261"/>
      <c r="D291" s="260"/>
      <c r="E291" s="261"/>
      <c r="F291" s="260"/>
      <c r="G291" s="261"/>
      <c r="H291" s="260"/>
      <c r="I291" s="261"/>
    </row>
    <row r="292" spans="1:9" s="262" customFormat="1" x14ac:dyDescent="0.3">
      <c r="A292" s="259"/>
      <c r="B292" s="260"/>
      <c r="C292" s="261"/>
      <c r="D292" s="260"/>
      <c r="E292" s="261"/>
      <c r="F292" s="260"/>
      <c r="G292" s="261"/>
      <c r="H292" s="260"/>
      <c r="I292" s="261"/>
    </row>
    <row r="293" spans="1:9" s="262" customFormat="1" x14ac:dyDescent="0.3">
      <c r="A293" s="259"/>
      <c r="B293" s="260"/>
      <c r="C293" s="261"/>
      <c r="D293" s="260"/>
      <c r="E293" s="261"/>
      <c r="F293" s="260"/>
      <c r="G293" s="261"/>
      <c r="H293" s="260"/>
      <c r="I293" s="261"/>
    </row>
    <row r="294" spans="1:9" s="262" customFormat="1" x14ac:dyDescent="0.3">
      <c r="A294" s="259"/>
      <c r="B294" s="260"/>
      <c r="C294" s="261"/>
      <c r="D294" s="260"/>
      <c r="E294" s="261"/>
      <c r="F294" s="260"/>
      <c r="G294" s="261"/>
      <c r="H294" s="260"/>
      <c r="I294" s="261"/>
    </row>
    <row r="295" spans="1:9" s="262" customFormat="1" x14ac:dyDescent="0.3">
      <c r="A295" s="259"/>
      <c r="B295" s="260"/>
      <c r="C295" s="261"/>
      <c r="D295" s="260"/>
      <c r="E295" s="261"/>
      <c r="F295" s="260"/>
      <c r="G295" s="261"/>
      <c r="H295" s="260"/>
      <c r="I295" s="261"/>
    </row>
    <row r="296" spans="1:9" s="262" customFormat="1" x14ac:dyDescent="0.3">
      <c r="A296" s="259"/>
      <c r="B296" s="260"/>
      <c r="C296" s="261"/>
      <c r="D296" s="260"/>
      <c r="E296" s="261"/>
      <c r="F296" s="260"/>
      <c r="G296" s="261"/>
      <c r="H296" s="260"/>
      <c r="I296" s="261"/>
    </row>
    <row r="297" spans="1:9" s="262" customFormat="1" x14ac:dyDescent="0.3">
      <c r="A297" s="259"/>
      <c r="B297" s="260"/>
      <c r="C297" s="261"/>
      <c r="D297" s="260"/>
      <c r="E297" s="261"/>
      <c r="F297" s="260"/>
      <c r="G297" s="261"/>
      <c r="H297" s="260"/>
      <c r="I297" s="261"/>
    </row>
    <row r="298" spans="1:9" s="262" customFormat="1" x14ac:dyDescent="0.3">
      <c r="A298" s="259"/>
      <c r="B298" s="260"/>
      <c r="C298" s="261"/>
      <c r="D298" s="260"/>
      <c r="E298" s="261"/>
      <c r="F298" s="260"/>
      <c r="G298" s="261"/>
      <c r="H298" s="260"/>
      <c r="I298" s="261"/>
    </row>
    <row r="299" spans="1:9" s="262" customFormat="1" x14ac:dyDescent="0.3">
      <c r="A299" s="259"/>
      <c r="B299" s="260"/>
      <c r="C299" s="261"/>
      <c r="D299" s="260"/>
      <c r="E299" s="261"/>
      <c r="F299" s="260"/>
      <c r="G299" s="261"/>
      <c r="H299" s="260"/>
      <c r="I299" s="261"/>
    </row>
    <row r="300" spans="1:9" s="262" customFormat="1" x14ac:dyDescent="0.3">
      <c r="A300" s="259"/>
      <c r="B300" s="260"/>
      <c r="C300" s="261"/>
      <c r="D300" s="260"/>
      <c r="E300" s="261"/>
      <c r="F300" s="260"/>
      <c r="G300" s="261"/>
      <c r="H300" s="260"/>
      <c r="I300" s="261"/>
    </row>
    <row r="301" spans="1:9" s="262" customFormat="1" x14ac:dyDescent="0.3">
      <c r="A301" s="259"/>
      <c r="B301" s="260"/>
      <c r="C301" s="261"/>
      <c r="D301" s="260"/>
      <c r="E301" s="261"/>
      <c r="F301" s="260"/>
      <c r="G301" s="261"/>
      <c r="H301" s="260"/>
      <c r="I301" s="261"/>
    </row>
    <row r="302" spans="1:9" s="262" customFormat="1" x14ac:dyDescent="0.3">
      <c r="A302" s="259"/>
      <c r="B302" s="260"/>
      <c r="C302" s="261"/>
      <c r="D302" s="260"/>
      <c r="E302" s="261"/>
      <c r="F302" s="260"/>
      <c r="G302" s="261"/>
      <c r="H302" s="260"/>
      <c r="I302" s="261"/>
    </row>
    <row r="303" spans="1:9" s="262" customFormat="1" x14ac:dyDescent="0.3">
      <c r="A303" s="259"/>
      <c r="B303" s="260"/>
      <c r="C303" s="261"/>
      <c r="D303" s="260"/>
      <c r="E303" s="261"/>
      <c r="F303" s="260"/>
      <c r="G303" s="261"/>
      <c r="H303" s="260"/>
      <c r="I303" s="261"/>
    </row>
    <row r="304" spans="1:9" s="262" customFormat="1" x14ac:dyDescent="0.3">
      <c r="A304" s="259"/>
      <c r="B304" s="260"/>
      <c r="C304" s="261"/>
      <c r="D304" s="260"/>
      <c r="E304" s="261"/>
      <c r="F304" s="260"/>
      <c r="G304" s="261"/>
      <c r="H304" s="260"/>
      <c r="I304" s="261"/>
    </row>
    <row r="305" spans="1:9" s="262" customFormat="1" x14ac:dyDescent="0.3">
      <c r="A305" s="259"/>
      <c r="B305" s="260"/>
      <c r="C305" s="261"/>
      <c r="D305" s="260"/>
      <c r="E305" s="261"/>
      <c r="F305" s="260"/>
      <c r="G305" s="261"/>
      <c r="H305" s="260"/>
      <c r="I305" s="261"/>
    </row>
    <row r="306" spans="1:9" s="262" customFormat="1" x14ac:dyDescent="0.3">
      <c r="A306" s="259"/>
      <c r="B306" s="260"/>
      <c r="C306" s="261"/>
      <c r="D306" s="260"/>
      <c r="E306" s="261"/>
      <c r="F306" s="260"/>
      <c r="G306" s="261"/>
      <c r="H306" s="260"/>
      <c r="I306" s="261"/>
    </row>
    <row r="307" spans="1:9" s="262" customFormat="1" x14ac:dyDescent="0.3">
      <c r="A307" s="259"/>
      <c r="B307" s="260"/>
      <c r="C307" s="261"/>
      <c r="D307" s="260"/>
      <c r="E307" s="261"/>
      <c r="F307" s="260"/>
      <c r="G307" s="261"/>
      <c r="H307" s="260"/>
      <c r="I307" s="261"/>
    </row>
    <row r="308" spans="1:9" s="262" customFormat="1" x14ac:dyDescent="0.3">
      <c r="A308" s="259"/>
      <c r="B308" s="260"/>
      <c r="C308" s="261"/>
      <c r="D308" s="260"/>
      <c r="E308" s="261"/>
      <c r="F308" s="260"/>
      <c r="G308" s="261"/>
      <c r="H308" s="260"/>
      <c r="I308" s="261"/>
    </row>
    <row r="309" spans="1:9" s="262" customFormat="1" x14ac:dyDescent="0.3">
      <c r="A309" s="259"/>
      <c r="B309" s="260"/>
      <c r="C309" s="261"/>
      <c r="D309" s="260"/>
      <c r="E309" s="261"/>
      <c r="F309" s="260"/>
      <c r="G309" s="261"/>
      <c r="H309" s="260"/>
      <c r="I309" s="261"/>
    </row>
    <row r="310" spans="1:9" s="262" customFormat="1" x14ac:dyDescent="0.3">
      <c r="A310" s="259"/>
      <c r="B310" s="260"/>
      <c r="C310" s="261"/>
      <c r="D310" s="260"/>
      <c r="E310" s="261"/>
      <c r="F310" s="260"/>
      <c r="G310" s="261"/>
      <c r="H310" s="260"/>
      <c r="I310" s="261"/>
    </row>
    <row r="311" spans="1:9" s="262" customFormat="1" x14ac:dyDescent="0.3">
      <c r="A311" s="259"/>
      <c r="B311" s="260"/>
      <c r="C311" s="261"/>
      <c r="D311" s="260"/>
      <c r="E311" s="261"/>
      <c r="F311" s="260"/>
      <c r="G311" s="261"/>
      <c r="H311" s="260"/>
      <c r="I311" s="261"/>
    </row>
    <row r="312" spans="1:9" s="262" customFormat="1" x14ac:dyDescent="0.3">
      <c r="A312" s="259"/>
      <c r="B312" s="260"/>
      <c r="C312" s="261"/>
      <c r="D312" s="260"/>
      <c r="E312" s="261"/>
      <c r="F312" s="260"/>
      <c r="G312" s="261"/>
      <c r="H312" s="260"/>
      <c r="I312" s="261"/>
    </row>
    <row r="313" spans="1:9" s="262" customFormat="1" x14ac:dyDescent="0.3">
      <c r="A313" s="259"/>
      <c r="B313" s="260"/>
      <c r="C313" s="261"/>
      <c r="D313" s="260"/>
      <c r="E313" s="261"/>
      <c r="F313" s="260"/>
      <c r="G313" s="261"/>
      <c r="H313" s="260"/>
      <c r="I313" s="261"/>
    </row>
    <row r="314" spans="1:9" s="262" customFormat="1" x14ac:dyDescent="0.3">
      <c r="A314" s="259"/>
      <c r="B314" s="260"/>
      <c r="C314" s="261"/>
      <c r="D314" s="260"/>
      <c r="E314" s="261"/>
      <c r="F314" s="260"/>
      <c r="G314" s="261"/>
      <c r="H314" s="260"/>
      <c r="I314" s="261"/>
    </row>
    <row r="315" spans="1:9" s="262" customFormat="1" x14ac:dyDescent="0.3">
      <c r="A315" s="259"/>
      <c r="B315" s="260"/>
      <c r="C315" s="261"/>
      <c r="D315" s="260"/>
      <c r="E315" s="261"/>
      <c r="F315" s="260"/>
      <c r="G315" s="261"/>
      <c r="H315" s="260"/>
      <c r="I315" s="261"/>
    </row>
    <row r="316" spans="1:9" s="262" customFormat="1" x14ac:dyDescent="0.3">
      <c r="A316" s="259"/>
      <c r="B316" s="260"/>
      <c r="C316" s="261"/>
      <c r="D316" s="260"/>
      <c r="E316" s="261"/>
      <c r="F316" s="260"/>
      <c r="G316" s="261"/>
      <c r="H316" s="260"/>
      <c r="I316" s="261"/>
    </row>
    <row r="317" spans="1:9" s="262" customFormat="1" x14ac:dyDescent="0.3">
      <c r="A317" s="259"/>
      <c r="B317" s="260"/>
      <c r="C317" s="261"/>
      <c r="D317" s="260"/>
      <c r="E317" s="261"/>
      <c r="F317" s="260"/>
      <c r="G317" s="261"/>
      <c r="H317" s="260"/>
      <c r="I317" s="261"/>
    </row>
    <row r="318" spans="1:9" s="262" customFormat="1" x14ac:dyDescent="0.3">
      <c r="A318" s="259"/>
      <c r="B318" s="260"/>
      <c r="C318" s="261"/>
      <c r="D318" s="260"/>
      <c r="E318" s="261"/>
      <c r="F318" s="260"/>
      <c r="G318" s="261"/>
      <c r="H318" s="260"/>
      <c r="I318" s="261"/>
    </row>
    <row r="319" spans="1:9" s="262" customFormat="1" x14ac:dyDescent="0.3">
      <c r="A319" s="259"/>
      <c r="B319" s="260"/>
      <c r="C319" s="261"/>
      <c r="D319" s="260"/>
      <c r="E319" s="261"/>
      <c r="F319" s="260"/>
      <c r="G319" s="261"/>
      <c r="H319" s="260"/>
      <c r="I319" s="261"/>
    </row>
    <row r="320" spans="1:9" s="262" customFormat="1" x14ac:dyDescent="0.3">
      <c r="A320" s="259"/>
      <c r="B320" s="260"/>
      <c r="C320" s="261"/>
      <c r="D320" s="260"/>
      <c r="E320" s="261"/>
      <c r="F320" s="260"/>
      <c r="G320" s="261"/>
      <c r="H320" s="260"/>
      <c r="I320" s="261"/>
    </row>
    <row r="321" spans="1:9" s="262" customFormat="1" x14ac:dyDescent="0.3">
      <c r="A321" s="259"/>
      <c r="B321" s="260"/>
      <c r="C321" s="261"/>
      <c r="D321" s="260"/>
      <c r="E321" s="261"/>
      <c r="F321" s="260"/>
      <c r="G321" s="261"/>
      <c r="H321" s="260"/>
      <c r="I321" s="261"/>
    </row>
    <row r="322" spans="1:9" s="262" customFormat="1" x14ac:dyDescent="0.3">
      <c r="A322" s="259"/>
      <c r="B322" s="260"/>
      <c r="C322" s="261"/>
      <c r="D322" s="260"/>
      <c r="E322" s="261"/>
      <c r="F322" s="260"/>
      <c r="G322" s="261"/>
      <c r="H322" s="260"/>
      <c r="I322" s="261"/>
    </row>
    <row r="323" spans="1:9" s="262" customFormat="1" x14ac:dyDescent="0.3">
      <c r="A323" s="259"/>
      <c r="B323" s="260"/>
      <c r="C323" s="261"/>
      <c r="D323" s="260"/>
      <c r="E323" s="261"/>
      <c r="F323" s="260"/>
      <c r="G323" s="261"/>
      <c r="H323" s="260"/>
      <c r="I323" s="261"/>
    </row>
    <row r="324" spans="1:9" s="262" customFormat="1" x14ac:dyDescent="0.3">
      <c r="A324" s="259"/>
      <c r="B324" s="260"/>
      <c r="C324" s="261"/>
      <c r="D324" s="260"/>
      <c r="E324" s="261"/>
      <c r="F324" s="260"/>
      <c r="G324" s="261"/>
      <c r="H324" s="260"/>
      <c r="I324" s="261"/>
    </row>
    <row r="325" spans="1:9" s="262" customFormat="1" x14ac:dyDescent="0.3">
      <c r="A325" s="259"/>
      <c r="B325" s="260"/>
      <c r="C325" s="261"/>
      <c r="D325" s="260"/>
      <c r="E325" s="261"/>
      <c r="F325" s="260"/>
      <c r="G325" s="261"/>
      <c r="H325" s="260"/>
      <c r="I325" s="261"/>
    </row>
    <row r="326" spans="1:9" s="262" customFormat="1" x14ac:dyDescent="0.3">
      <c r="A326" s="259"/>
      <c r="B326" s="260"/>
      <c r="C326" s="261"/>
      <c r="D326" s="260"/>
      <c r="E326" s="261"/>
      <c r="F326" s="260"/>
      <c r="G326" s="261"/>
      <c r="H326" s="260"/>
      <c r="I326" s="261"/>
    </row>
    <row r="327" spans="1:9" s="262" customFormat="1" x14ac:dyDescent="0.3">
      <c r="A327" s="259"/>
      <c r="B327" s="260"/>
      <c r="C327" s="261"/>
      <c r="D327" s="260"/>
      <c r="E327" s="261"/>
      <c r="F327" s="260"/>
      <c r="G327" s="261"/>
      <c r="H327" s="260"/>
      <c r="I327" s="261"/>
    </row>
    <row r="328" spans="1:9" s="262" customFormat="1" x14ac:dyDescent="0.3">
      <c r="A328" s="259"/>
      <c r="B328" s="260"/>
      <c r="C328" s="261"/>
      <c r="D328" s="260"/>
      <c r="E328" s="261"/>
      <c r="F328" s="260"/>
      <c r="G328" s="261"/>
      <c r="H328" s="260"/>
      <c r="I328" s="261"/>
    </row>
    <row r="329" spans="1:9" s="262" customFormat="1" x14ac:dyDescent="0.3">
      <c r="A329" s="259"/>
      <c r="B329" s="260"/>
      <c r="C329" s="261"/>
      <c r="D329" s="260"/>
      <c r="E329" s="261"/>
      <c r="F329" s="260"/>
      <c r="G329" s="261"/>
      <c r="H329" s="260"/>
      <c r="I329" s="261"/>
    </row>
    <row r="330" spans="1:9" s="262" customFormat="1" x14ac:dyDescent="0.3">
      <c r="A330" s="259"/>
      <c r="B330" s="260"/>
      <c r="C330" s="261"/>
      <c r="D330" s="260"/>
      <c r="E330" s="261"/>
      <c r="F330" s="260"/>
      <c r="G330" s="261"/>
      <c r="H330" s="260"/>
      <c r="I330" s="261"/>
    </row>
    <row r="331" spans="1:9" s="262" customFormat="1" x14ac:dyDescent="0.3">
      <c r="A331" s="259"/>
      <c r="B331" s="260"/>
      <c r="C331" s="261"/>
      <c r="D331" s="260"/>
      <c r="E331" s="261"/>
      <c r="F331" s="260"/>
      <c r="G331" s="261"/>
      <c r="H331" s="260"/>
      <c r="I331" s="261"/>
    </row>
    <row r="332" spans="1:9" s="262" customFormat="1" x14ac:dyDescent="0.3">
      <c r="A332" s="259"/>
      <c r="B332" s="260"/>
      <c r="C332" s="261"/>
      <c r="D332" s="260"/>
      <c r="E332" s="261"/>
      <c r="F332" s="260"/>
      <c r="G332" s="261"/>
      <c r="H332" s="260"/>
      <c r="I332" s="261"/>
    </row>
    <row r="333" spans="1:9" s="262" customFormat="1" x14ac:dyDescent="0.3">
      <c r="A333" s="259"/>
      <c r="B333" s="260"/>
      <c r="C333" s="261"/>
      <c r="D333" s="260"/>
      <c r="E333" s="261"/>
      <c r="F333" s="260"/>
      <c r="G333" s="261"/>
      <c r="H333" s="260"/>
      <c r="I333" s="261"/>
    </row>
    <row r="334" spans="1:9" s="262" customFormat="1" x14ac:dyDescent="0.3">
      <c r="A334" s="259"/>
      <c r="B334" s="260"/>
      <c r="C334" s="261"/>
      <c r="D334" s="260"/>
      <c r="E334" s="261"/>
      <c r="F334" s="260"/>
      <c r="G334" s="261"/>
      <c r="H334" s="260"/>
      <c r="I334" s="261"/>
    </row>
    <row r="335" spans="1:9" s="262" customFormat="1" x14ac:dyDescent="0.3">
      <c r="A335" s="259"/>
      <c r="B335" s="260"/>
      <c r="C335" s="261"/>
      <c r="D335" s="260"/>
      <c r="E335" s="261"/>
      <c r="F335" s="260"/>
      <c r="G335" s="261"/>
      <c r="H335" s="260"/>
      <c r="I335" s="261"/>
    </row>
    <row r="336" spans="1:9" s="262" customFormat="1" x14ac:dyDescent="0.3">
      <c r="A336" s="259"/>
      <c r="B336" s="260"/>
      <c r="C336" s="261"/>
      <c r="D336" s="260"/>
      <c r="E336" s="261"/>
      <c r="F336" s="260"/>
      <c r="G336" s="261"/>
      <c r="H336" s="260"/>
      <c r="I336" s="261"/>
    </row>
    <row r="337" spans="1:9" s="262" customFormat="1" x14ac:dyDescent="0.3">
      <c r="A337" s="259"/>
      <c r="B337" s="260"/>
      <c r="C337" s="261"/>
      <c r="D337" s="260"/>
      <c r="E337" s="261"/>
      <c r="F337" s="260"/>
      <c r="G337" s="261"/>
      <c r="H337" s="260"/>
      <c r="I337" s="261"/>
    </row>
    <row r="338" spans="1:9" s="262" customFormat="1" x14ac:dyDescent="0.3">
      <c r="A338" s="259"/>
      <c r="B338" s="260"/>
      <c r="C338" s="261"/>
      <c r="D338" s="260"/>
      <c r="E338" s="261"/>
      <c r="F338" s="260"/>
      <c r="G338" s="261"/>
      <c r="H338" s="260"/>
      <c r="I338" s="261"/>
    </row>
    <row r="339" spans="1:9" s="262" customFormat="1" x14ac:dyDescent="0.3">
      <c r="A339" s="259"/>
      <c r="B339" s="260"/>
      <c r="C339" s="261"/>
      <c r="D339" s="260"/>
      <c r="E339" s="261"/>
      <c r="F339" s="260"/>
      <c r="G339" s="261"/>
      <c r="H339" s="260"/>
      <c r="I339" s="261"/>
    </row>
    <row r="340" spans="1:9" s="262" customFormat="1" x14ac:dyDescent="0.3">
      <c r="A340" s="259"/>
      <c r="B340" s="260"/>
      <c r="C340" s="261"/>
      <c r="D340" s="260"/>
      <c r="E340" s="261"/>
      <c r="F340" s="260"/>
      <c r="G340" s="261"/>
      <c r="H340" s="260"/>
      <c r="I340" s="261"/>
    </row>
    <row r="341" spans="1:9" s="262" customFormat="1" x14ac:dyDescent="0.3">
      <c r="A341" s="259"/>
      <c r="B341" s="260"/>
      <c r="C341" s="261"/>
      <c r="D341" s="260"/>
      <c r="E341" s="261"/>
      <c r="F341" s="260"/>
      <c r="G341" s="261"/>
      <c r="H341" s="260"/>
      <c r="I341" s="261"/>
    </row>
    <row r="342" spans="1:9" s="262" customFormat="1" x14ac:dyDescent="0.3">
      <c r="A342" s="259"/>
      <c r="B342" s="260"/>
      <c r="C342" s="261"/>
      <c r="D342" s="260"/>
      <c r="E342" s="261"/>
      <c r="F342" s="260"/>
      <c r="G342" s="261"/>
      <c r="H342" s="260"/>
      <c r="I342" s="261"/>
    </row>
    <row r="343" spans="1:9" s="262" customFormat="1" x14ac:dyDescent="0.3">
      <c r="A343" s="259"/>
      <c r="B343" s="260"/>
      <c r="C343" s="261"/>
      <c r="D343" s="260"/>
      <c r="E343" s="261"/>
      <c r="F343" s="260"/>
      <c r="G343" s="261"/>
      <c r="H343" s="260"/>
      <c r="I343" s="261"/>
    </row>
    <row r="344" spans="1:9" s="262" customFormat="1" x14ac:dyDescent="0.3">
      <c r="A344" s="259"/>
      <c r="B344" s="260"/>
      <c r="C344" s="261"/>
      <c r="D344" s="260"/>
      <c r="E344" s="261"/>
      <c r="F344" s="260"/>
      <c r="G344" s="261"/>
      <c r="H344" s="260"/>
      <c r="I344" s="261"/>
    </row>
    <row r="345" spans="1:9" s="262" customFormat="1" x14ac:dyDescent="0.3">
      <c r="A345" s="259"/>
      <c r="B345" s="260"/>
      <c r="C345" s="261"/>
      <c r="D345" s="260"/>
      <c r="E345" s="261"/>
      <c r="F345" s="260"/>
      <c r="G345" s="261"/>
      <c r="H345" s="260"/>
      <c r="I345" s="261"/>
    </row>
    <row r="346" spans="1:9" s="262" customFormat="1" x14ac:dyDescent="0.3">
      <c r="A346" s="259"/>
      <c r="B346" s="260"/>
      <c r="C346" s="261"/>
      <c r="D346" s="260"/>
      <c r="E346" s="261"/>
      <c r="F346" s="260"/>
      <c r="G346" s="261"/>
      <c r="H346" s="260"/>
      <c r="I346" s="261"/>
    </row>
    <row r="347" spans="1:9" s="262" customFormat="1" x14ac:dyDescent="0.3">
      <c r="A347" s="259"/>
      <c r="B347" s="260"/>
      <c r="C347" s="261"/>
      <c r="D347" s="260"/>
      <c r="E347" s="261"/>
      <c r="F347" s="260"/>
      <c r="G347" s="261"/>
      <c r="H347" s="260"/>
      <c r="I347" s="261"/>
    </row>
    <row r="348" spans="1:9" s="262" customFormat="1" x14ac:dyDescent="0.3">
      <c r="A348" s="259"/>
      <c r="B348" s="260"/>
      <c r="C348" s="261"/>
      <c r="D348" s="260"/>
      <c r="E348" s="261"/>
      <c r="F348" s="260"/>
      <c r="G348" s="261"/>
      <c r="H348" s="260"/>
      <c r="I348" s="261"/>
    </row>
    <row r="349" spans="1:9" s="262" customFormat="1" x14ac:dyDescent="0.3">
      <c r="A349" s="259"/>
      <c r="B349" s="260"/>
      <c r="C349" s="261"/>
      <c r="D349" s="260"/>
      <c r="E349" s="261"/>
      <c r="F349" s="260"/>
      <c r="G349" s="261"/>
      <c r="H349" s="260"/>
      <c r="I349" s="261"/>
    </row>
    <row r="350" spans="1:9" s="262" customFormat="1" x14ac:dyDescent="0.3">
      <c r="A350" s="259"/>
      <c r="B350" s="260"/>
      <c r="C350" s="261"/>
      <c r="D350" s="260"/>
      <c r="E350" s="261"/>
      <c r="F350" s="260"/>
      <c r="G350" s="261"/>
      <c r="H350" s="260"/>
      <c r="I350" s="261"/>
    </row>
    <row r="351" spans="1:9" s="262" customFormat="1" x14ac:dyDescent="0.3">
      <c r="A351" s="259"/>
      <c r="B351" s="260"/>
      <c r="C351" s="261"/>
      <c r="D351" s="260"/>
      <c r="E351" s="261"/>
      <c r="F351" s="260"/>
      <c r="G351" s="261"/>
      <c r="H351" s="260"/>
      <c r="I351" s="261"/>
    </row>
    <row r="352" spans="1:9" s="262" customFormat="1" x14ac:dyDescent="0.3">
      <c r="A352" s="259"/>
      <c r="B352" s="260"/>
      <c r="C352" s="261"/>
      <c r="D352" s="260"/>
      <c r="E352" s="261"/>
      <c r="F352" s="260"/>
      <c r="G352" s="261"/>
      <c r="H352" s="260"/>
      <c r="I352" s="261"/>
    </row>
    <row r="353" spans="1:9" s="262" customFormat="1" x14ac:dyDescent="0.3">
      <c r="A353" s="259"/>
      <c r="B353" s="260"/>
      <c r="C353" s="261"/>
      <c r="D353" s="260"/>
      <c r="E353" s="261"/>
      <c r="F353" s="260"/>
      <c r="G353" s="261"/>
      <c r="H353" s="260"/>
      <c r="I353" s="261"/>
    </row>
    <row r="354" spans="1:9" s="262" customFormat="1" x14ac:dyDescent="0.3">
      <c r="A354" s="259"/>
      <c r="B354" s="260"/>
      <c r="C354" s="261"/>
      <c r="D354" s="260"/>
      <c r="E354" s="261"/>
      <c r="F354" s="260"/>
      <c r="G354" s="261"/>
      <c r="H354" s="260"/>
      <c r="I354" s="261"/>
    </row>
    <row r="355" spans="1:9" s="262" customFormat="1" x14ac:dyDescent="0.3">
      <c r="A355" s="259"/>
      <c r="B355" s="260"/>
      <c r="C355" s="261"/>
      <c r="D355" s="260"/>
      <c r="E355" s="261"/>
      <c r="F355" s="260"/>
      <c r="G355" s="261"/>
      <c r="H355" s="260"/>
      <c r="I355" s="261"/>
    </row>
    <row r="356" spans="1:9" s="262" customFormat="1" x14ac:dyDescent="0.3">
      <c r="A356" s="259"/>
      <c r="B356" s="260"/>
      <c r="C356" s="261"/>
      <c r="D356" s="260"/>
      <c r="E356" s="261"/>
      <c r="F356" s="260"/>
      <c r="G356" s="261"/>
      <c r="H356" s="260"/>
      <c r="I356" s="261"/>
    </row>
    <row r="357" spans="1:9" s="262" customFormat="1" x14ac:dyDescent="0.3">
      <c r="A357" s="259"/>
      <c r="B357" s="260"/>
      <c r="C357" s="261"/>
      <c r="D357" s="260"/>
      <c r="E357" s="261"/>
      <c r="F357" s="260"/>
      <c r="G357" s="261"/>
      <c r="H357" s="260"/>
      <c r="I357" s="261"/>
    </row>
    <row r="358" spans="1:9" s="262" customFormat="1" x14ac:dyDescent="0.3">
      <c r="A358" s="259"/>
      <c r="B358" s="260"/>
      <c r="C358" s="261"/>
      <c r="D358" s="260"/>
      <c r="E358" s="261"/>
      <c r="F358" s="260"/>
      <c r="G358" s="261"/>
      <c r="H358" s="260"/>
      <c r="I358" s="261"/>
    </row>
    <row r="359" spans="1:9" s="262" customFormat="1" x14ac:dyDescent="0.3">
      <c r="A359" s="259"/>
      <c r="B359" s="260"/>
      <c r="C359" s="261"/>
      <c r="D359" s="260"/>
      <c r="E359" s="261"/>
      <c r="F359" s="260"/>
      <c r="G359" s="261"/>
      <c r="H359" s="260"/>
      <c r="I359" s="261"/>
    </row>
    <row r="360" spans="1:9" s="262" customFormat="1" x14ac:dyDescent="0.3">
      <c r="A360" s="259"/>
      <c r="B360" s="260"/>
      <c r="C360" s="261"/>
      <c r="D360" s="260"/>
      <c r="E360" s="261"/>
      <c r="F360" s="260"/>
      <c r="G360" s="261"/>
      <c r="H360" s="260"/>
      <c r="I360" s="261"/>
    </row>
    <row r="361" spans="1:9" s="262" customFormat="1" x14ac:dyDescent="0.3">
      <c r="A361" s="259"/>
      <c r="B361" s="260"/>
      <c r="C361" s="261"/>
      <c r="D361" s="260"/>
      <c r="E361" s="261"/>
      <c r="F361" s="260"/>
      <c r="G361" s="261"/>
      <c r="H361" s="260"/>
      <c r="I361" s="261"/>
    </row>
    <row r="362" spans="1:9" s="262" customFormat="1" x14ac:dyDescent="0.3">
      <c r="A362" s="259"/>
      <c r="B362" s="260"/>
      <c r="C362" s="261"/>
      <c r="D362" s="260"/>
      <c r="E362" s="261"/>
      <c r="F362" s="260"/>
      <c r="G362" s="261"/>
      <c r="H362" s="260"/>
      <c r="I362" s="261"/>
    </row>
    <row r="363" spans="1:9" s="262" customFormat="1" x14ac:dyDescent="0.3">
      <c r="A363" s="259"/>
      <c r="B363" s="260"/>
      <c r="C363" s="261"/>
      <c r="D363" s="260"/>
      <c r="E363" s="261"/>
      <c r="F363" s="260"/>
      <c r="G363" s="261"/>
      <c r="H363" s="260"/>
      <c r="I363" s="261"/>
    </row>
    <row r="364" spans="1:9" s="262" customFormat="1" x14ac:dyDescent="0.3">
      <c r="A364" s="259"/>
      <c r="B364" s="260"/>
      <c r="C364" s="261"/>
      <c r="D364" s="260"/>
      <c r="E364" s="261"/>
      <c r="F364" s="260"/>
      <c r="G364" s="261"/>
      <c r="H364" s="260"/>
      <c r="I364" s="261"/>
    </row>
    <row r="365" spans="1:9" s="262" customFormat="1" x14ac:dyDescent="0.3">
      <c r="A365" s="259"/>
      <c r="B365" s="260"/>
      <c r="C365" s="261"/>
      <c r="D365" s="260"/>
      <c r="E365" s="261"/>
      <c r="F365" s="260"/>
      <c r="G365" s="261"/>
      <c r="H365" s="260"/>
      <c r="I365" s="261"/>
    </row>
    <row r="366" spans="1:9" s="262" customFormat="1" x14ac:dyDescent="0.3">
      <c r="A366" s="259"/>
      <c r="B366" s="260"/>
      <c r="C366" s="261"/>
      <c r="D366" s="260"/>
      <c r="E366" s="261"/>
      <c r="F366" s="260"/>
      <c r="G366" s="261"/>
      <c r="H366" s="260"/>
      <c r="I366" s="261"/>
    </row>
    <row r="367" spans="1:9" s="262" customFormat="1" x14ac:dyDescent="0.3">
      <c r="A367" s="259"/>
      <c r="B367" s="260"/>
      <c r="C367" s="261"/>
      <c r="D367" s="260"/>
      <c r="E367" s="261"/>
      <c r="F367" s="260"/>
      <c r="G367" s="261"/>
      <c r="H367" s="260"/>
      <c r="I367" s="261"/>
    </row>
    <row r="368" spans="1:9" s="262" customFormat="1" x14ac:dyDescent="0.3">
      <c r="A368" s="259"/>
      <c r="B368" s="260"/>
      <c r="C368" s="261"/>
      <c r="D368" s="260"/>
      <c r="E368" s="261"/>
      <c r="F368" s="260"/>
      <c r="G368" s="261"/>
      <c r="H368" s="260"/>
      <c r="I368" s="261"/>
    </row>
    <row r="369" spans="1:9" s="262" customFormat="1" x14ac:dyDescent="0.3">
      <c r="A369" s="259"/>
      <c r="B369" s="260"/>
      <c r="C369" s="261"/>
      <c r="D369" s="260"/>
      <c r="E369" s="261"/>
      <c r="F369" s="260"/>
      <c r="G369" s="261"/>
      <c r="H369" s="260"/>
      <c r="I369" s="261"/>
    </row>
    <row r="370" spans="1:9" s="262" customFormat="1" x14ac:dyDescent="0.3">
      <c r="A370" s="259"/>
      <c r="B370" s="260"/>
      <c r="C370" s="261"/>
      <c r="D370" s="260"/>
      <c r="E370" s="261"/>
      <c r="F370" s="260"/>
      <c r="G370" s="261"/>
      <c r="H370" s="260"/>
      <c r="I370" s="261"/>
    </row>
    <row r="371" spans="1:9" s="262" customFormat="1" x14ac:dyDescent="0.3">
      <c r="A371" s="259"/>
      <c r="B371" s="260"/>
      <c r="C371" s="261"/>
      <c r="D371" s="260"/>
      <c r="E371" s="261"/>
      <c r="F371" s="260"/>
      <c r="G371" s="261"/>
      <c r="H371" s="260"/>
      <c r="I371" s="261"/>
    </row>
    <row r="372" spans="1:9" s="262" customFormat="1" x14ac:dyDescent="0.3">
      <c r="A372" s="259"/>
      <c r="B372" s="260"/>
      <c r="C372" s="261"/>
      <c r="D372" s="260"/>
      <c r="E372" s="261"/>
      <c r="F372" s="260"/>
      <c r="G372" s="261"/>
      <c r="H372" s="260"/>
      <c r="I372" s="261"/>
    </row>
    <row r="373" spans="1:9" s="262" customFormat="1" x14ac:dyDescent="0.3">
      <c r="A373" s="259"/>
      <c r="B373" s="260"/>
      <c r="C373" s="261"/>
      <c r="D373" s="260"/>
      <c r="E373" s="261"/>
      <c r="F373" s="260"/>
      <c r="G373" s="261"/>
      <c r="H373" s="260"/>
      <c r="I373" s="261"/>
    </row>
    <row r="374" spans="1:9" s="262" customFormat="1" x14ac:dyDescent="0.3">
      <c r="A374" s="259"/>
      <c r="B374" s="260"/>
      <c r="C374" s="261"/>
      <c r="D374" s="260"/>
      <c r="E374" s="261"/>
      <c r="F374" s="260"/>
      <c r="G374" s="261"/>
      <c r="H374" s="260"/>
      <c r="I374" s="261"/>
    </row>
    <row r="375" spans="1:9" s="262" customFormat="1" x14ac:dyDescent="0.3">
      <c r="A375" s="259"/>
      <c r="B375" s="260"/>
      <c r="C375" s="261"/>
      <c r="D375" s="260"/>
      <c r="E375" s="261"/>
      <c r="F375" s="260"/>
      <c r="G375" s="261"/>
      <c r="H375" s="260"/>
      <c r="I375" s="261"/>
    </row>
    <row r="376" spans="1:9" s="262" customFormat="1" x14ac:dyDescent="0.3">
      <c r="A376" s="259"/>
      <c r="B376" s="260"/>
      <c r="C376" s="261"/>
      <c r="D376" s="260"/>
      <c r="E376" s="261"/>
      <c r="F376" s="260"/>
      <c r="G376" s="261"/>
      <c r="H376" s="260"/>
      <c r="I376" s="261"/>
    </row>
    <row r="377" spans="1:9" s="262" customFormat="1" x14ac:dyDescent="0.3">
      <c r="A377" s="259"/>
      <c r="B377" s="260"/>
      <c r="C377" s="261"/>
      <c r="D377" s="260"/>
      <c r="E377" s="261"/>
      <c r="F377" s="260"/>
      <c r="G377" s="261"/>
      <c r="H377" s="260"/>
      <c r="I377" s="261"/>
    </row>
    <row r="378" spans="1:9" s="262" customFormat="1" x14ac:dyDescent="0.3">
      <c r="A378" s="259"/>
      <c r="B378" s="260"/>
      <c r="C378" s="261"/>
      <c r="D378" s="260"/>
      <c r="E378" s="261"/>
      <c r="F378" s="260"/>
      <c r="G378" s="261"/>
      <c r="H378" s="260"/>
      <c r="I378" s="261"/>
    </row>
    <row r="379" spans="1:9" s="262" customFormat="1" x14ac:dyDescent="0.3">
      <c r="A379" s="259"/>
      <c r="B379" s="260"/>
      <c r="C379" s="261"/>
      <c r="D379" s="260"/>
      <c r="E379" s="261"/>
      <c r="F379" s="260"/>
      <c r="G379" s="261"/>
      <c r="H379" s="260"/>
      <c r="I379" s="261"/>
    </row>
    <row r="380" spans="1:9" s="262" customFormat="1" x14ac:dyDescent="0.3">
      <c r="A380" s="259"/>
      <c r="B380" s="260"/>
      <c r="C380" s="261"/>
      <c r="D380" s="260"/>
      <c r="E380" s="261"/>
      <c r="F380" s="260"/>
      <c r="G380" s="261"/>
      <c r="H380" s="260"/>
      <c r="I380" s="261"/>
    </row>
    <row r="381" spans="1:9" s="262" customFormat="1" x14ac:dyDescent="0.3">
      <c r="A381" s="259"/>
      <c r="B381" s="260"/>
      <c r="C381" s="261"/>
      <c r="D381" s="260"/>
      <c r="E381" s="261"/>
      <c r="F381" s="260"/>
      <c r="G381" s="261"/>
      <c r="H381" s="260"/>
      <c r="I381" s="261"/>
    </row>
    <row r="382" spans="1:9" s="262" customFormat="1" x14ac:dyDescent="0.3">
      <c r="A382" s="259"/>
      <c r="B382" s="260"/>
      <c r="C382" s="261"/>
      <c r="D382" s="260"/>
      <c r="E382" s="261"/>
      <c r="F382" s="260"/>
      <c r="G382" s="261"/>
      <c r="H382" s="260"/>
      <c r="I382" s="261"/>
    </row>
    <row r="383" spans="1:9" s="262" customFormat="1" x14ac:dyDescent="0.3">
      <c r="A383" s="259"/>
      <c r="B383" s="260"/>
      <c r="C383" s="261"/>
      <c r="D383" s="260"/>
      <c r="E383" s="261"/>
      <c r="F383" s="260"/>
      <c r="G383" s="261"/>
      <c r="H383" s="260"/>
      <c r="I383" s="261"/>
    </row>
    <row r="384" spans="1:9" s="262" customFormat="1" x14ac:dyDescent="0.3">
      <c r="A384" s="259"/>
      <c r="B384" s="260"/>
      <c r="C384" s="261"/>
      <c r="D384" s="260"/>
      <c r="E384" s="261"/>
      <c r="F384" s="260"/>
      <c r="G384" s="261"/>
      <c r="H384" s="260"/>
      <c r="I384" s="261"/>
    </row>
    <row r="385" spans="1:9" s="262" customFormat="1" x14ac:dyDescent="0.3">
      <c r="A385" s="259"/>
      <c r="B385" s="260"/>
      <c r="C385" s="261"/>
      <c r="D385" s="260"/>
      <c r="E385" s="261"/>
      <c r="F385" s="260"/>
      <c r="G385" s="261"/>
      <c r="H385" s="260"/>
      <c r="I385" s="261"/>
    </row>
    <row r="386" spans="1:9" s="262" customFormat="1" x14ac:dyDescent="0.3">
      <c r="A386" s="259"/>
      <c r="B386" s="260"/>
      <c r="C386" s="261"/>
      <c r="D386" s="260"/>
      <c r="E386" s="261"/>
      <c r="F386" s="260"/>
      <c r="G386" s="261"/>
      <c r="H386" s="260"/>
      <c r="I386" s="261"/>
    </row>
    <row r="387" spans="1:9" s="262" customFormat="1" x14ac:dyDescent="0.3">
      <c r="A387" s="259"/>
      <c r="B387" s="260"/>
      <c r="C387" s="261"/>
      <c r="D387" s="260"/>
      <c r="E387" s="261"/>
      <c r="F387" s="260"/>
      <c r="G387" s="261"/>
      <c r="H387" s="260"/>
      <c r="I387" s="261"/>
    </row>
    <row r="388" spans="1:9" s="262" customFormat="1" x14ac:dyDescent="0.3">
      <c r="A388" s="259"/>
      <c r="B388" s="260"/>
      <c r="C388" s="261"/>
      <c r="D388" s="260"/>
      <c r="E388" s="261"/>
      <c r="F388" s="260"/>
      <c r="G388" s="261"/>
      <c r="H388" s="260"/>
      <c r="I388" s="261"/>
    </row>
    <row r="389" spans="1:9" s="262" customFormat="1" x14ac:dyDescent="0.3">
      <c r="A389" s="259"/>
      <c r="B389" s="260"/>
      <c r="C389" s="261"/>
      <c r="D389" s="260"/>
      <c r="E389" s="261"/>
      <c r="F389" s="260"/>
      <c r="G389" s="261"/>
      <c r="H389" s="260"/>
      <c r="I389" s="261"/>
    </row>
    <row r="390" spans="1:9" s="262" customFormat="1" x14ac:dyDescent="0.3">
      <c r="A390" s="259"/>
      <c r="B390" s="260"/>
      <c r="C390" s="261"/>
      <c r="D390" s="260"/>
      <c r="E390" s="261"/>
      <c r="F390" s="260"/>
      <c r="G390" s="261"/>
      <c r="H390" s="260"/>
      <c r="I390" s="261"/>
    </row>
    <row r="391" spans="1:9" s="262" customFormat="1" x14ac:dyDescent="0.3">
      <c r="A391" s="259"/>
      <c r="B391" s="260"/>
      <c r="C391" s="261"/>
      <c r="D391" s="260"/>
      <c r="E391" s="261"/>
      <c r="F391" s="260"/>
      <c r="G391" s="261"/>
      <c r="H391" s="260"/>
      <c r="I391" s="261"/>
    </row>
    <row r="392" spans="1:9" s="262" customFormat="1" x14ac:dyDescent="0.3">
      <c r="A392" s="259"/>
      <c r="B392" s="260"/>
      <c r="C392" s="261"/>
      <c r="D392" s="260"/>
      <c r="E392" s="261"/>
      <c r="F392" s="260"/>
      <c r="G392" s="261"/>
      <c r="H392" s="260"/>
      <c r="I392" s="261"/>
    </row>
    <row r="393" spans="1:9" s="262" customFormat="1" x14ac:dyDescent="0.3">
      <c r="A393" s="259"/>
      <c r="B393" s="260"/>
      <c r="C393" s="261"/>
      <c r="D393" s="260"/>
      <c r="E393" s="261"/>
      <c r="F393" s="260"/>
      <c r="G393" s="261"/>
      <c r="H393" s="260"/>
      <c r="I393" s="261"/>
    </row>
    <row r="394" spans="1:9" s="262" customFormat="1" x14ac:dyDescent="0.3">
      <c r="A394" s="259"/>
      <c r="B394" s="260"/>
      <c r="C394" s="261"/>
      <c r="D394" s="260"/>
      <c r="E394" s="261"/>
      <c r="F394" s="260"/>
      <c r="G394" s="261"/>
      <c r="H394" s="260"/>
      <c r="I394" s="261"/>
    </row>
    <row r="395" spans="1:9" s="262" customFormat="1" x14ac:dyDescent="0.3">
      <c r="A395" s="259"/>
      <c r="B395" s="260"/>
      <c r="C395" s="261"/>
      <c r="D395" s="260"/>
      <c r="E395" s="261"/>
      <c r="F395" s="260"/>
      <c r="G395" s="261"/>
      <c r="H395" s="260"/>
      <c r="I395" s="261"/>
    </row>
    <row r="396" spans="1:9" s="262" customFormat="1" x14ac:dyDescent="0.3">
      <c r="A396" s="259"/>
      <c r="B396" s="260"/>
      <c r="C396" s="261"/>
      <c r="D396" s="260"/>
      <c r="E396" s="261"/>
      <c r="F396" s="260"/>
      <c r="G396" s="261"/>
      <c r="H396" s="260"/>
      <c r="I396" s="261"/>
    </row>
    <row r="397" spans="1:9" s="262" customFormat="1" x14ac:dyDescent="0.3">
      <c r="A397" s="259"/>
      <c r="B397" s="260"/>
      <c r="C397" s="261"/>
      <c r="D397" s="260"/>
      <c r="E397" s="261"/>
      <c r="F397" s="260"/>
      <c r="G397" s="261"/>
      <c r="H397" s="260"/>
      <c r="I397" s="261"/>
    </row>
    <row r="398" spans="1:9" s="262" customFormat="1" x14ac:dyDescent="0.3">
      <c r="A398" s="259"/>
      <c r="B398" s="260"/>
      <c r="C398" s="261"/>
      <c r="D398" s="260"/>
      <c r="E398" s="261"/>
      <c r="F398" s="260"/>
      <c r="G398" s="261"/>
      <c r="H398" s="260"/>
      <c r="I398" s="261"/>
    </row>
    <row r="399" spans="1:9" s="262" customFormat="1" x14ac:dyDescent="0.3">
      <c r="A399" s="259"/>
      <c r="B399" s="260"/>
      <c r="C399" s="261"/>
      <c r="D399" s="260"/>
      <c r="E399" s="261"/>
      <c r="F399" s="260"/>
      <c r="G399" s="261"/>
      <c r="H399" s="260"/>
      <c r="I399" s="261"/>
    </row>
    <row r="400" spans="1:9" s="262" customFormat="1" x14ac:dyDescent="0.3">
      <c r="A400" s="259"/>
      <c r="B400" s="260"/>
      <c r="C400" s="261"/>
      <c r="D400" s="260"/>
      <c r="E400" s="261"/>
      <c r="F400" s="260"/>
      <c r="G400" s="261"/>
      <c r="H400" s="260"/>
      <c r="I400" s="261"/>
    </row>
    <row r="401" spans="1:9" s="262" customFormat="1" x14ac:dyDescent="0.3">
      <c r="A401" s="259"/>
      <c r="B401" s="260"/>
      <c r="C401" s="261"/>
      <c r="D401" s="260"/>
      <c r="E401" s="261"/>
      <c r="F401" s="260"/>
      <c r="G401" s="261"/>
      <c r="H401" s="260"/>
      <c r="I401" s="261"/>
    </row>
    <row r="402" spans="1:9" s="262" customFormat="1" x14ac:dyDescent="0.3">
      <c r="A402" s="259"/>
      <c r="B402" s="260"/>
      <c r="C402" s="261"/>
      <c r="D402" s="260"/>
      <c r="E402" s="261"/>
      <c r="F402" s="260"/>
      <c r="G402" s="261"/>
      <c r="H402" s="260"/>
      <c r="I402" s="261"/>
    </row>
    <row r="403" spans="1:9" s="262" customFormat="1" x14ac:dyDescent="0.3">
      <c r="A403" s="259"/>
      <c r="B403" s="260"/>
      <c r="C403" s="261"/>
      <c r="D403" s="260"/>
      <c r="E403" s="261"/>
      <c r="F403" s="260"/>
      <c r="G403" s="261"/>
      <c r="H403" s="260"/>
      <c r="I403" s="261"/>
    </row>
    <row r="404" spans="1:9" s="262" customFormat="1" x14ac:dyDescent="0.3">
      <c r="A404" s="259"/>
      <c r="B404" s="260"/>
      <c r="C404" s="261"/>
      <c r="D404" s="260"/>
      <c r="E404" s="261"/>
      <c r="F404" s="260"/>
      <c r="G404" s="261"/>
      <c r="H404" s="260"/>
      <c r="I404" s="261"/>
    </row>
    <row r="405" spans="1:9" s="262" customFormat="1" x14ac:dyDescent="0.3">
      <c r="A405" s="259"/>
      <c r="B405" s="260"/>
      <c r="C405" s="261"/>
      <c r="D405" s="260"/>
      <c r="E405" s="261"/>
      <c r="F405" s="260"/>
      <c r="G405" s="261"/>
      <c r="H405" s="260"/>
      <c r="I405" s="261"/>
    </row>
    <row r="406" spans="1:9" s="262" customFormat="1" x14ac:dyDescent="0.3">
      <c r="A406" s="259"/>
      <c r="B406" s="260"/>
      <c r="C406" s="261"/>
      <c r="D406" s="260"/>
      <c r="E406" s="261"/>
      <c r="F406" s="260"/>
      <c r="G406" s="261"/>
      <c r="H406" s="260"/>
      <c r="I406" s="261"/>
    </row>
    <row r="407" spans="1:9" s="262" customFormat="1" x14ac:dyDescent="0.3">
      <c r="A407" s="259"/>
      <c r="B407" s="260"/>
      <c r="C407" s="261"/>
      <c r="D407" s="260"/>
      <c r="E407" s="261"/>
      <c r="F407" s="260"/>
      <c r="G407" s="261"/>
      <c r="H407" s="260"/>
      <c r="I407" s="261"/>
    </row>
    <row r="408" spans="1:9" s="262" customFormat="1" x14ac:dyDescent="0.3">
      <c r="A408" s="259"/>
      <c r="B408" s="260"/>
      <c r="C408" s="261"/>
      <c r="D408" s="260"/>
      <c r="E408" s="261"/>
      <c r="F408" s="260"/>
      <c r="G408" s="261"/>
      <c r="H408" s="260"/>
      <c r="I408" s="261"/>
    </row>
    <row r="409" spans="1:9" s="262" customFormat="1" x14ac:dyDescent="0.3">
      <c r="A409" s="259"/>
      <c r="B409" s="260"/>
      <c r="C409" s="261"/>
      <c r="D409" s="260"/>
      <c r="E409" s="261"/>
      <c r="F409" s="260"/>
      <c r="G409" s="261"/>
      <c r="H409" s="260"/>
      <c r="I409" s="261"/>
    </row>
    <row r="410" spans="1:9" s="262" customFormat="1" x14ac:dyDescent="0.3">
      <c r="A410" s="259"/>
      <c r="B410" s="260"/>
      <c r="C410" s="261"/>
      <c r="D410" s="260"/>
      <c r="E410" s="261"/>
      <c r="F410" s="260"/>
      <c r="G410" s="261"/>
      <c r="H410" s="260"/>
      <c r="I410" s="261"/>
    </row>
    <row r="411" spans="1:9" s="262" customFormat="1" x14ac:dyDescent="0.3">
      <c r="A411" s="259"/>
      <c r="B411" s="260"/>
      <c r="C411" s="261"/>
      <c r="D411" s="260"/>
      <c r="E411" s="261"/>
      <c r="F411" s="260"/>
      <c r="G411" s="261"/>
      <c r="H411" s="260"/>
      <c r="I411" s="261"/>
    </row>
    <row r="412" spans="1:9" s="259" customFormat="1" x14ac:dyDescent="0.3">
      <c r="B412" s="260"/>
      <c r="C412" s="261"/>
      <c r="D412" s="260"/>
      <c r="E412" s="261"/>
      <c r="F412" s="260"/>
      <c r="G412" s="261"/>
      <c r="H412" s="260"/>
      <c r="I412" s="261"/>
    </row>
    <row r="413" spans="1:9" s="259" customFormat="1" x14ac:dyDescent="0.3">
      <c r="B413" s="260"/>
      <c r="C413" s="261"/>
      <c r="D413" s="260"/>
      <c r="E413" s="261"/>
      <c r="F413" s="260"/>
      <c r="G413" s="261"/>
      <c r="H413" s="260"/>
      <c r="I413" s="261"/>
    </row>
    <row r="414" spans="1:9" s="259" customFormat="1" x14ac:dyDescent="0.3">
      <c r="B414" s="260"/>
      <c r="C414" s="261"/>
      <c r="D414" s="260"/>
      <c r="E414" s="261"/>
      <c r="F414" s="260"/>
      <c r="G414" s="261"/>
      <c r="H414" s="260"/>
      <c r="I414" s="261"/>
    </row>
    <row r="415" spans="1:9" s="259" customFormat="1" x14ac:dyDescent="0.3">
      <c r="B415" s="260"/>
      <c r="C415" s="261"/>
      <c r="D415" s="260"/>
      <c r="E415" s="261"/>
      <c r="F415" s="260"/>
      <c r="G415" s="261"/>
      <c r="H415" s="260"/>
      <c r="I415" s="261"/>
    </row>
    <row r="416" spans="1:9" s="259" customFormat="1" x14ac:dyDescent="0.3">
      <c r="B416" s="260"/>
      <c r="C416" s="261"/>
      <c r="D416" s="260"/>
      <c r="E416" s="261"/>
      <c r="F416" s="260"/>
      <c r="G416" s="261"/>
      <c r="H416" s="260"/>
      <c r="I416" s="261"/>
    </row>
    <row r="417" spans="2:9" s="259" customFormat="1" x14ac:dyDescent="0.3">
      <c r="B417" s="260"/>
      <c r="C417" s="261"/>
      <c r="D417" s="260"/>
      <c r="E417" s="261"/>
      <c r="F417" s="260"/>
      <c r="G417" s="261"/>
      <c r="H417" s="260"/>
      <c r="I417" s="261"/>
    </row>
    <row r="418" spans="2:9" s="259" customFormat="1" x14ac:dyDescent="0.3">
      <c r="B418" s="260"/>
      <c r="C418" s="261"/>
      <c r="D418" s="260"/>
      <c r="E418" s="261"/>
      <c r="F418" s="260"/>
      <c r="G418" s="261"/>
      <c r="H418" s="260"/>
      <c r="I418" s="261"/>
    </row>
    <row r="419" spans="2:9" s="259" customFormat="1" x14ac:dyDescent="0.3">
      <c r="B419" s="260"/>
      <c r="C419" s="261"/>
      <c r="D419" s="260"/>
      <c r="E419" s="261"/>
      <c r="F419" s="260"/>
      <c r="G419" s="261"/>
      <c r="H419" s="260"/>
      <c r="I419" s="261"/>
    </row>
    <row r="420" spans="2:9" s="259" customFormat="1" x14ac:dyDescent="0.3">
      <c r="B420" s="260"/>
      <c r="C420" s="261"/>
      <c r="D420" s="260"/>
      <c r="E420" s="261"/>
      <c r="F420" s="260"/>
      <c r="G420" s="261"/>
      <c r="H420" s="260"/>
      <c r="I420" s="261"/>
    </row>
    <row r="421" spans="2:9" s="259" customFormat="1" x14ac:dyDescent="0.3">
      <c r="B421" s="260"/>
      <c r="C421" s="261"/>
      <c r="D421" s="260"/>
      <c r="E421" s="261"/>
      <c r="F421" s="260"/>
      <c r="G421" s="261"/>
      <c r="H421" s="260"/>
      <c r="I421" s="261"/>
    </row>
    <row r="422" spans="2:9" s="259" customFormat="1" x14ac:dyDescent="0.3">
      <c r="B422" s="260"/>
      <c r="C422" s="261"/>
      <c r="D422" s="260"/>
      <c r="E422" s="261"/>
      <c r="F422" s="260"/>
      <c r="G422" s="261"/>
      <c r="H422" s="260"/>
      <c r="I422" s="261"/>
    </row>
    <row r="423" spans="2:9" s="259" customFormat="1" x14ac:dyDescent="0.3">
      <c r="B423" s="260"/>
      <c r="C423" s="261"/>
      <c r="D423" s="260"/>
      <c r="E423" s="261"/>
      <c r="F423" s="260"/>
      <c r="G423" s="261"/>
      <c r="H423" s="260"/>
      <c r="I423" s="261"/>
    </row>
    <row r="424" spans="2:9" s="259" customFormat="1" x14ac:dyDescent="0.3">
      <c r="B424" s="260"/>
      <c r="C424" s="261"/>
      <c r="D424" s="260"/>
      <c r="E424" s="261"/>
      <c r="F424" s="260"/>
      <c r="G424" s="261"/>
      <c r="H424" s="260"/>
      <c r="I424" s="261"/>
    </row>
    <row r="425" spans="2:9" s="259" customFormat="1" x14ac:dyDescent="0.3">
      <c r="B425" s="260"/>
      <c r="C425" s="261"/>
      <c r="D425" s="260"/>
      <c r="E425" s="261"/>
      <c r="F425" s="260"/>
      <c r="G425" s="261"/>
      <c r="H425" s="260"/>
      <c r="I425" s="261"/>
    </row>
    <row r="426" spans="2:9" s="259" customFormat="1" x14ac:dyDescent="0.3">
      <c r="B426" s="260"/>
      <c r="C426" s="261"/>
      <c r="D426" s="260"/>
      <c r="E426" s="261"/>
      <c r="F426" s="260"/>
      <c r="G426" s="261"/>
      <c r="H426" s="260"/>
      <c r="I426" s="261"/>
    </row>
    <row r="427" spans="2:9" s="259" customFormat="1" x14ac:dyDescent="0.3">
      <c r="B427" s="260"/>
      <c r="C427" s="261"/>
      <c r="D427" s="260"/>
      <c r="E427" s="261"/>
      <c r="F427" s="260"/>
      <c r="G427" s="261"/>
      <c r="H427" s="260"/>
      <c r="I427" s="261"/>
    </row>
    <row r="428" spans="2:9" s="259" customFormat="1" x14ac:dyDescent="0.3">
      <c r="B428" s="260"/>
      <c r="C428" s="261"/>
      <c r="D428" s="260"/>
      <c r="E428" s="261"/>
      <c r="F428" s="260"/>
      <c r="G428" s="261"/>
      <c r="H428" s="260"/>
      <c r="I428" s="261"/>
    </row>
    <row r="429" spans="2:9" s="259" customFormat="1" x14ac:dyDescent="0.3">
      <c r="B429" s="260"/>
      <c r="C429" s="261"/>
      <c r="D429" s="260"/>
      <c r="E429" s="261"/>
      <c r="F429" s="260"/>
      <c r="G429" s="261"/>
      <c r="H429" s="260"/>
      <c r="I429" s="261"/>
    </row>
    <row r="430" spans="2:9" s="259" customFormat="1" x14ac:dyDescent="0.3">
      <c r="B430" s="260"/>
      <c r="C430" s="261"/>
      <c r="D430" s="260"/>
      <c r="E430" s="261"/>
      <c r="F430" s="260"/>
      <c r="G430" s="261"/>
      <c r="H430" s="260"/>
      <c r="I430" s="261"/>
    </row>
    <row r="431" spans="2:9" s="259" customFormat="1" x14ac:dyDescent="0.3">
      <c r="B431" s="260"/>
      <c r="C431" s="261"/>
      <c r="D431" s="260"/>
      <c r="E431" s="261"/>
      <c r="F431" s="260"/>
      <c r="G431" s="261"/>
      <c r="H431" s="260"/>
      <c r="I431" s="261"/>
    </row>
    <row r="432" spans="2:9" s="259" customFormat="1" x14ac:dyDescent="0.3">
      <c r="B432" s="260"/>
      <c r="C432" s="261"/>
      <c r="D432" s="260"/>
      <c r="E432" s="261"/>
      <c r="F432" s="260"/>
      <c r="G432" s="261"/>
      <c r="H432" s="260"/>
      <c r="I432" s="261"/>
    </row>
    <row r="433" spans="2:9" s="259" customFormat="1" x14ac:dyDescent="0.3">
      <c r="B433" s="260"/>
      <c r="C433" s="261"/>
      <c r="D433" s="260"/>
      <c r="E433" s="261"/>
      <c r="F433" s="260"/>
      <c r="G433" s="261"/>
      <c r="H433" s="260"/>
      <c r="I433" s="261"/>
    </row>
    <row r="434" spans="2:9" s="259" customFormat="1" x14ac:dyDescent="0.3">
      <c r="B434" s="260"/>
      <c r="C434" s="261"/>
      <c r="D434" s="260"/>
      <c r="E434" s="261"/>
      <c r="F434" s="260"/>
      <c r="G434" s="261"/>
      <c r="H434" s="260"/>
      <c r="I434" s="261"/>
    </row>
    <row r="435" spans="2:9" s="259" customFormat="1" x14ac:dyDescent="0.3">
      <c r="B435" s="260"/>
      <c r="C435" s="261"/>
      <c r="D435" s="260"/>
      <c r="E435" s="261"/>
      <c r="F435" s="260"/>
      <c r="G435" s="261"/>
      <c r="H435" s="260"/>
      <c r="I435" s="261"/>
    </row>
    <row r="436" spans="2:9" s="259" customFormat="1" x14ac:dyDescent="0.3">
      <c r="B436" s="260"/>
      <c r="C436" s="261"/>
      <c r="D436" s="260"/>
      <c r="E436" s="261"/>
      <c r="F436" s="260"/>
      <c r="G436" s="261"/>
      <c r="H436" s="260"/>
      <c r="I436" s="261"/>
    </row>
    <row r="437" spans="2:9" s="259" customFormat="1" x14ac:dyDescent="0.3">
      <c r="B437" s="260"/>
      <c r="C437" s="261"/>
      <c r="D437" s="260"/>
      <c r="E437" s="261"/>
      <c r="F437" s="260"/>
      <c r="G437" s="261"/>
      <c r="H437" s="260"/>
      <c r="I437" s="261"/>
    </row>
    <row r="438" spans="2:9" s="259" customFormat="1" x14ac:dyDescent="0.3">
      <c r="B438" s="260"/>
      <c r="C438" s="261"/>
      <c r="D438" s="260"/>
      <c r="E438" s="261"/>
      <c r="F438" s="260"/>
      <c r="G438" s="261"/>
      <c r="H438" s="260"/>
      <c r="I438" s="261"/>
    </row>
    <row r="439" spans="2:9" s="259" customFormat="1" x14ac:dyDescent="0.3">
      <c r="B439" s="260"/>
      <c r="C439" s="261"/>
      <c r="D439" s="260"/>
      <c r="E439" s="261"/>
      <c r="F439" s="260"/>
      <c r="G439" s="261"/>
      <c r="H439" s="260"/>
      <c r="I439" s="261"/>
    </row>
    <row r="440" spans="2:9" s="259" customFormat="1" x14ac:dyDescent="0.3">
      <c r="B440" s="260"/>
      <c r="C440" s="261"/>
      <c r="D440" s="260"/>
      <c r="E440" s="261"/>
      <c r="F440" s="260"/>
      <c r="G440" s="261"/>
      <c r="H440" s="260"/>
      <c r="I440" s="261"/>
    </row>
    <row r="441" spans="2:9" s="259" customFormat="1" x14ac:dyDescent="0.3">
      <c r="B441" s="260"/>
      <c r="C441" s="261"/>
      <c r="D441" s="260"/>
      <c r="E441" s="261"/>
      <c r="F441" s="260"/>
      <c r="G441" s="261"/>
      <c r="H441" s="260"/>
      <c r="I441" s="261"/>
    </row>
    <row r="442" spans="2:9" s="259" customFormat="1" x14ac:dyDescent="0.3">
      <c r="B442" s="260"/>
      <c r="C442" s="261"/>
      <c r="D442" s="260"/>
      <c r="E442" s="261"/>
      <c r="F442" s="260"/>
      <c r="G442" s="261"/>
      <c r="H442" s="260"/>
      <c r="I442" s="261"/>
    </row>
    <row r="443" spans="2:9" s="259" customFormat="1" x14ac:dyDescent="0.3">
      <c r="B443" s="260"/>
      <c r="C443" s="261"/>
      <c r="D443" s="260"/>
      <c r="E443" s="261"/>
      <c r="F443" s="260"/>
      <c r="G443" s="261"/>
      <c r="H443" s="260"/>
      <c r="I443" s="261"/>
    </row>
    <row r="444" spans="2:9" s="259" customFormat="1" x14ac:dyDescent="0.3">
      <c r="B444" s="260"/>
      <c r="C444" s="261"/>
      <c r="D444" s="260"/>
      <c r="E444" s="261"/>
      <c r="F444" s="260"/>
      <c r="G444" s="261"/>
      <c r="H444" s="260"/>
      <c r="I444" s="261"/>
    </row>
    <row r="445" spans="2:9" s="259" customFormat="1" x14ac:dyDescent="0.3">
      <c r="B445" s="260"/>
      <c r="C445" s="261"/>
      <c r="D445" s="260"/>
      <c r="E445" s="261"/>
      <c r="F445" s="260"/>
      <c r="G445" s="261"/>
      <c r="H445" s="260"/>
      <c r="I445" s="261"/>
    </row>
    <row r="446" spans="2:9" s="259" customFormat="1" x14ac:dyDescent="0.3">
      <c r="B446" s="260"/>
      <c r="C446" s="261"/>
      <c r="D446" s="260"/>
      <c r="E446" s="261"/>
      <c r="F446" s="260"/>
      <c r="G446" s="261"/>
      <c r="H446" s="260"/>
      <c r="I446" s="261"/>
    </row>
    <row r="447" spans="2:9" s="259" customFormat="1" x14ac:dyDescent="0.3">
      <c r="B447" s="260"/>
      <c r="C447" s="261"/>
      <c r="D447" s="260"/>
      <c r="E447" s="261"/>
      <c r="F447" s="260"/>
      <c r="G447" s="261"/>
      <c r="H447" s="260"/>
      <c r="I447" s="261"/>
    </row>
    <row r="448" spans="2:9" s="259" customFormat="1" x14ac:dyDescent="0.3">
      <c r="B448" s="260"/>
      <c r="C448" s="261"/>
      <c r="D448" s="260"/>
      <c r="E448" s="261"/>
      <c r="F448" s="260"/>
      <c r="G448" s="261"/>
      <c r="H448" s="260"/>
      <c r="I448" s="261"/>
    </row>
    <row r="449" spans="2:9" s="259" customFormat="1" x14ac:dyDescent="0.3">
      <c r="B449" s="260"/>
      <c r="C449" s="261"/>
      <c r="D449" s="260"/>
      <c r="E449" s="261"/>
      <c r="F449" s="260"/>
      <c r="G449" s="261"/>
      <c r="H449" s="260"/>
      <c r="I449" s="261"/>
    </row>
    <row r="450" spans="2:9" s="259" customFormat="1" x14ac:dyDescent="0.3">
      <c r="B450" s="260"/>
      <c r="C450" s="261"/>
      <c r="D450" s="260"/>
      <c r="E450" s="261"/>
      <c r="F450" s="260"/>
      <c r="G450" s="261"/>
      <c r="H450" s="260"/>
      <c r="I450" s="261"/>
    </row>
    <row r="451" spans="2:9" s="259" customFormat="1" x14ac:dyDescent="0.3">
      <c r="B451" s="260"/>
      <c r="C451" s="261"/>
      <c r="D451" s="260"/>
      <c r="E451" s="261"/>
      <c r="F451" s="260"/>
      <c r="G451" s="261"/>
      <c r="H451" s="260"/>
      <c r="I451" s="261"/>
    </row>
    <row r="452" spans="2:9" s="259" customFormat="1" x14ac:dyDescent="0.3">
      <c r="B452" s="260"/>
      <c r="C452" s="261"/>
      <c r="D452" s="260"/>
      <c r="E452" s="261"/>
      <c r="F452" s="260"/>
      <c r="G452" s="261"/>
      <c r="H452" s="260"/>
      <c r="I452" s="261"/>
    </row>
    <row r="453" spans="2:9" s="259" customFormat="1" x14ac:dyDescent="0.3">
      <c r="B453" s="260"/>
      <c r="C453" s="261"/>
      <c r="D453" s="260"/>
      <c r="E453" s="261"/>
      <c r="F453" s="260"/>
      <c r="G453" s="261"/>
      <c r="H453" s="260"/>
      <c r="I453" s="261"/>
    </row>
    <row r="454" spans="2:9" s="259" customFormat="1" x14ac:dyDescent="0.3">
      <c r="B454" s="260"/>
      <c r="C454" s="261"/>
      <c r="D454" s="260"/>
      <c r="E454" s="261"/>
      <c r="F454" s="260"/>
      <c r="G454" s="261"/>
      <c r="H454" s="260"/>
      <c r="I454" s="261"/>
    </row>
    <row r="455" spans="2:9" s="259" customFormat="1" x14ac:dyDescent="0.3">
      <c r="B455" s="260"/>
      <c r="C455" s="261"/>
      <c r="D455" s="260"/>
      <c r="E455" s="261"/>
      <c r="F455" s="260"/>
      <c r="G455" s="261"/>
      <c r="H455" s="260"/>
      <c r="I455" s="261"/>
    </row>
    <row r="456" spans="2:9" s="259" customFormat="1" x14ac:dyDescent="0.3">
      <c r="B456" s="260"/>
      <c r="C456" s="261"/>
      <c r="D456" s="260"/>
      <c r="E456" s="261"/>
      <c r="F456" s="260"/>
      <c r="G456" s="261"/>
      <c r="H456" s="260"/>
      <c r="I456" s="261"/>
    </row>
    <row r="457" spans="2:9" s="259" customFormat="1" x14ac:dyDescent="0.3">
      <c r="B457" s="260"/>
      <c r="C457" s="261"/>
      <c r="D457" s="260"/>
      <c r="E457" s="261"/>
      <c r="F457" s="260"/>
      <c r="G457" s="261"/>
      <c r="H457" s="260"/>
      <c r="I457" s="261"/>
    </row>
    <row r="458" spans="2:9" s="259" customFormat="1" x14ac:dyDescent="0.3">
      <c r="B458" s="260"/>
      <c r="C458" s="261"/>
      <c r="D458" s="260"/>
      <c r="E458" s="261"/>
      <c r="F458" s="260"/>
      <c r="G458" s="261"/>
      <c r="H458" s="260"/>
      <c r="I458" s="261"/>
    </row>
    <row r="459" spans="2:9" s="259" customFormat="1" x14ac:dyDescent="0.3">
      <c r="B459" s="260"/>
      <c r="C459" s="261"/>
      <c r="D459" s="260"/>
      <c r="E459" s="261"/>
      <c r="F459" s="260"/>
      <c r="G459" s="261"/>
      <c r="H459" s="260"/>
      <c r="I459" s="261"/>
    </row>
    <row r="460" spans="2:9" s="259" customFormat="1" x14ac:dyDescent="0.3">
      <c r="B460" s="260"/>
      <c r="C460" s="261"/>
      <c r="D460" s="260"/>
      <c r="E460" s="261"/>
      <c r="F460" s="260"/>
      <c r="G460" s="261"/>
      <c r="H460" s="260"/>
      <c r="I460" s="261"/>
    </row>
    <row r="461" spans="2:9" s="259" customFormat="1" x14ac:dyDescent="0.3">
      <c r="B461" s="260"/>
      <c r="C461" s="261"/>
      <c r="D461" s="260"/>
      <c r="E461" s="261"/>
      <c r="F461" s="260"/>
      <c r="G461" s="261"/>
      <c r="H461" s="260"/>
      <c r="I461" s="261"/>
    </row>
    <row r="462" spans="2:9" s="259" customFormat="1" x14ac:dyDescent="0.3">
      <c r="B462" s="260"/>
      <c r="C462" s="261"/>
      <c r="D462" s="260"/>
      <c r="E462" s="261"/>
      <c r="F462" s="260"/>
      <c r="G462" s="261"/>
      <c r="H462" s="260"/>
      <c r="I462" s="261"/>
    </row>
    <row r="463" spans="2:9" s="259" customFormat="1" x14ac:dyDescent="0.3">
      <c r="B463" s="260"/>
      <c r="C463" s="261"/>
      <c r="D463" s="260"/>
      <c r="E463" s="261"/>
      <c r="F463" s="260"/>
      <c r="G463" s="261"/>
      <c r="H463" s="260"/>
      <c r="I463" s="261"/>
    </row>
    <row r="464" spans="2:9" s="259" customFormat="1" x14ac:dyDescent="0.3">
      <c r="B464" s="260"/>
      <c r="C464" s="261"/>
      <c r="D464" s="260"/>
      <c r="E464" s="261"/>
      <c r="F464" s="260"/>
      <c r="G464" s="261"/>
      <c r="H464" s="260"/>
      <c r="I464" s="261"/>
    </row>
    <row r="465" spans="2:9" s="259" customFormat="1" x14ac:dyDescent="0.3">
      <c r="B465" s="260"/>
      <c r="C465" s="261"/>
      <c r="D465" s="260"/>
      <c r="E465" s="261"/>
      <c r="F465" s="260"/>
      <c r="G465" s="261"/>
      <c r="H465" s="260"/>
      <c r="I465" s="261"/>
    </row>
    <row r="466" spans="2:9" s="259" customFormat="1" x14ac:dyDescent="0.3">
      <c r="B466" s="260"/>
      <c r="C466" s="261"/>
      <c r="D466" s="260"/>
      <c r="E466" s="261"/>
      <c r="F466" s="260"/>
      <c r="G466" s="261"/>
      <c r="H466" s="260"/>
      <c r="I466" s="261"/>
    </row>
    <row r="467" spans="2:9" s="259" customFormat="1" x14ac:dyDescent="0.3">
      <c r="B467" s="260"/>
      <c r="C467" s="261"/>
      <c r="D467" s="260"/>
      <c r="E467" s="261"/>
      <c r="F467" s="260"/>
      <c r="G467" s="261"/>
      <c r="H467" s="260"/>
      <c r="I467" s="261"/>
    </row>
    <row r="468" spans="2:9" s="259" customFormat="1" x14ac:dyDescent="0.3">
      <c r="B468" s="260"/>
      <c r="C468" s="261"/>
      <c r="D468" s="260"/>
      <c r="E468" s="261"/>
      <c r="F468" s="260"/>
      <c r="G468" s="261"/>
      <c r="H468" s="260"/>
      <c r="I468" s="261"/>
    </row>
    <row r="469" spans="2:9" s="259" customFormat="1" x14ac:dyDescent="0.3">
      <c r="B469" s="260"/>
      <c r="C469" s="261"/>
      <c r="D469" s="260"/>
      <c r="E469" s="261"/>
      <c r="F469" s="260"/>
      <c r="G469" s="261"/>
      <c r="H469" s="260"/>
      <c r="I469" s="261"/>
    </row>
    <row r="470" spans="2:9" s="259" customFormat="1" x14ac:dyDescent="0.3">
      <c r="B470" s="260"/>
      <c r="C470" s="261"/>
      <c r="D470" s="260"/>
      <c r="E470" s="261"/>
      <c r="F470" s="260"/>
      <c r="G470" s="261"/>
      <c r="H470" s="260"/>
      <c r="I470" s="261"/>
    </row>
    <row r="471" spans="2:9" s="259" customFormat="1" x14ac:dyDescent="0.3">
      <c r="B471" s="260"/>
      <c r="C471" s="261"/>
      <c r="D471" s="260"/>
      <c r="E471" s="261"/>
      <c r="F471" s="260"/>
      <c r="G471" s="261"/>
      <c r="H471" s="260"/>
      <c r="I471" s="261"/>
    </row>
    <row r="472" spans="2:9" s="259" customFormat="1" x14ac:dyDescent="0.3">
      <c r="B472" s="260"/>
      <c r="C472" s="261"/>
      <c r="D472" s="260"/>
      <c r="E472" s="261"/>
      <c r="F472" s="260"/>
      <c r="G472" s="261"/>
      <c r="H472" s="260"/>
      <c r="I472" s="261"/>
    </row>
    <row r="473" spans="2:9" s="259" customFormat="1" x14ac:dyDescent="0.3">
      <c r="B473" s="260"/>
      <c r="C473" s="261"/>
      <c r="D473" s="260"/>
      <c r="E473" s="261"/>
      <c r="F473" s="260"/>
      <c r="G473" s="261"/>
      <c r="H473" s="260"/>
      <c r="I473" s="261"/>
    </row>
    <row r="474" spans="2:9" s="259" customFormat="1" x14ac:dyDescent="0.3">
      <c r="B474" s="260"/>
      <c r="C474" s="261"/>
      <c r="D474" s="260"/>
      <c r="E474" s="261"/>
      <c r="F474" s="260"/>
      <c r="G474" s="261"/>
      <c r="H474" s="260"/>
      <c r="I474" s="261"/>
    </row>
    <row r="475" spans="2:9" s="259" customFormat="1" x14ac:dyDescent="0.3">
      <c r="B475" s="260"/>
      <c r="C475" s="261"/>
      <c r="D475" s="260"/>
      <c r="E475" s="261"/>
      <c r="F475" s="260"/>
      <c r="G475" s="261"/>
      <c r="H475" s="260"/>
      <c r="I475" s="261"/>
    </row>
    <row r="476" spans="2:9" s="259" customFormat="1" x14ac:dyDescent="0.3">
      <c r="B476" s="260"/>
      <c r="C476" s="261"/>
      <c r="D476" s="260"/>
      <c r="E476" s="261"/>
      <c r="F476" s="260"/>
      <c r="G476" s="261"/>
      <c r="H476" s="260"/>
      <c r="I476" s="261"/>
    </row>
    <row r="477" spans="2:9" s="259" customFormat="1" x14ac:dyDescent="0.3">
      <c r="B477" s="260"/>
      <c r="C477" s="261"/>
      <c r="D477" s="260"/>
      <c r="E477" s="261"/>
      <c r="F477" s="260"/>
      <c r="G477" s="261"/>
      <c r="H477" s="260"/>
      <c r="I477" s="261"/>
    </row>
    <row r="478" spans="2:9" s="259" customFormat="1" x14ac:dyDescent="0.3">
      <c r="B478" s="260"/>
      <c r="C478" s="261"/>
      <c r="D478" s="260"/>
      <c r="E478" s="261"/>
      <c r="F478" s="260"/>
      <c r="G478" s="261"/>
      <c r="H478" s="260"/>
      <c r="I478" s="261"/>
    </row>
    <row r="479" spans="2:9" s="259" customFormat="1" x14ac:dyDescent="0.3">
      <c r="B479" s="260"/>
      <c r="C479" s="261"/>
      <c r="D479" s="260"/>
      <c r="E479" s="261"/>
      <c r="F479" s="260"/>
      <c r="G479" s="261"/>
      <c r="H479" s="260"/>
      <c r="I479" s="261"/>
    </row>
    <row r="480" spans="2:9" s="259" customFormat="1" x14ac:dyDescent="0.3">
      <c r="B480" s="260"/>
      <c r="C480" s="261"/>
      <c r="D480" s="260"/>
      <c r="E480" s="261"/>
      <c r="F480" s="260"/>
      <c r="G480" s="261"/>
      <c r="H480" s="260"/>
      <c r="I480" s="261"/>
    </row>
    <row r="481" spans="2:9" s="259" customFormat="1" x14ac:dyDescent="0.3">
      <c r="B481" s="260"/>
      <c r="C481" s="261"/>
      <c r="D481" s="260"/>
      <c r="E481" s="261"/>
      <c r="F481" s="260"/>
      <c r="G481" s="261"/>
      <c r="H481" s="260"/>
      <c r="I481" s="261"/>
    </row>
    <row r="482" spans="2:9" s="259" customFormat="1" x14ac:dyDescent="0.3">
      <c r="B482" s="260"/>
      <c r="C482" s="261"/>
      <c r="D482" s="260"/>
      <c r="E482" s="261"/>
      <c r="F482" s="260"/>
      <c r="G482" s="261"/>
      <c r="H482" s="260"/>
      <c r="I482" s="261"/>
    </row>
    <row r="483" spans="2:9" s="259" customFormat="1" x14ac:dyDescent="0.3">
      <c r="B483" s="260"/>
      <c r="C483" s="261"/>
      <c r="D483" s="260"/>
      <c r="E483" s="261"/>
      <c r="F483" s="260"/>
      <c r="G483" s="261"/>
      <c r="H483" s="260"/>
      <c r="I483" s="261"/>
    </row>
    <row r="484" spans="2:9" s="259" customFormat="1" x14ac:dyDescent="0.3">
      <c r="B484" s="260"/>
      <c r="C484" s="261"/>
      <c r="D484" s="260"/>
      <c r="E484" s="261"/>
      <c r="F484" s="260"/>
      <c r="G484" s="261"/>
      <c r="H484" s="260"/>
      <c r="I484" s="261"/>
    </row>
    <row r="485" spans="2:9" s="259" customFormat="1" x14ac:dyDescent="0.3">
      <c r="B485" s="260"/>
      <c r="C485" s="261"/>
      <c r="D485" s="260"/>
      <c r="E485" s="261"/>
      <c r="F485" s="260"/>
      <c r="G485" s="261"/>
      <c r="H485" s="260"/>
      <c r="I485" s="261"/>
    </row>
    <row r="486" spans="2:9" s="259" customFormat="1" x14ac:dyDescent="0.3">
      <c r="B486" s="260"/>
      <c r="C486" s="261"/>
      <c r="D486" s="260"/>
      <c r="E486" s="261"/>
      <c r="F486" s="260"/>
      <c r="G486" s="261"/>
      <c r="H486" s="260"/>
      <c r="I486" s="261"/>
    </row>
    <row r="487" spans="2:9" s="259" customFormat="1" x14ac:dyDescent="0.3">
      <c r="B487" s="260"/>
      <c r="C487" s="261"/>
      <c r="D487" s="260"/>
      <c r="E487" s="261"/>
      <c r="F487" s="260"/>
      <c r="G487" s="261"/>
      <c r="H487" s="260"/>
      <c r="I487" s="261"/>
    </row>
    <row r="488" spans="2:9" s="259" customFormat="1" x14ac:dyDescent="0.3">
      <c r="B488" s="260"/>
      <c r="C488" s="261"/>
      <c r="D488" s="260"/>
      <c r="E488" s="261"/>
      <c r="F488" s="260"/>
      <c r="G488" s="261"/>
      <c r="H488" s="260"/>
      <c r="I488" s="261"/>
    </row>
    <row r="489" spans="2:9" s="259" customFormat="1" x14ac:dyDescent="0.3">
      <c r="B489" s="260"/>
      <c r="C489" s="261"/>
      <c r="D489" s="260"/>
      <c r="E489" s="261"/>
      <c r="F489" s="260"/>
      <c r="G489" s="261"/>
      <c r="H489" s="260"/>
      <c r="I489" s="261"/>
    </row>
    <row r="490" spans="2:9" s="259" customFormat="1" x14ac:dyDescent="0.3">
      <c r="B490" s="260"/>
      <c r="C490" s="261"/>
      <c r="D490" s="260"/>
      <c r="E490" s="261"/>
      <c r="F490" s="260"/>
      <c r="G490" s="261"/>
      <c r="H490" s="260"/>
      <c r="I490" s="261"/>
    </row>
    <row r="491" spans="2:9" s="259" customFormat="1" x14ac:dyDescent="0.3">
      <c r="B491" s="260"/>
      <c r="C491" s="261"/>
      <c r="D491" s="260"/>
      <c r="E491" s="261"/>
      <c r="F491" s="260"/>
      <c r="G491" s="261"/>
      <c r="H491" s="260"/>
      <c r="I491" s="261"/>
    </row>
    <row r="492" spans="2:9" s="259" customFormat="1" x14ac:dyDescent="0.3">
      <c r="B492" s="260"/>
      <c r="C492" s="261"/>
      <c r="D492" s="260"/>
      <c r="E492" s="261"/>
      <c r="F492" s="260"/>
      <c r="G492" s="261"/>
      <c r="H492" s="260"/>
      <c r="I492" s="261"/>
    </row>
    <row r="493" spans="2:9" s="259" customFormat="1" x14ac:dyDescent="0.3">
      <c r="B493" s="260"/>
      <c r="C493" s="261"/>
      <c r="D493" s="260"/>
      <c r="E493" s="261"/>
      <c r="F493" s="260"/>
      <c r="G493" s="261"/>
      <c r="H493" s="260"/>
      <c r="I493" s="261"/>
    </row>
    <row r="494" spans="2:9" s="259" customFormat="1" x14ac:dyDescent="0.3">
      <c r="B494" s="260"/>
      <c r="C494" s="261"/>
      <c r="D494" s="260"/>
      <c r="E494" s="261"/>
      <c r="F494" s="260"/>
      <c r="G494" s="261"/>
      <c r="H494" s="260"/>
      <c r="I494" s="261"/>
    </row>
    <row r="495" spans="2:9" s="259" customFormat="1" x14ac:dyDescent="0.3">
      <c r="B495" s="260"/>
      <c r="C495" s="261"/>
      <c r="D495" s="260"/>
      <c r="E495" s="261"/>
      <c r="F495" s="260"/>
      <c r="G495" s="261"/>
      <c r="H495" s="260"/>
      <c r="I495" s="261"/>
    </row>
    <row r="496" spans="2:9" s="259" customFormat="1" x14ac:dyDescent="0.3">
      <c r="B496" s="260"/>
      <c r="C496" s="261"/>
      <c r="D496" s="260"/>
      <c r="E496" s="261"/>
      <c r="F496" s="260"/>
      <c r="G496" s="261"/>
      <c r="H496" s="260"/>
      <c r="I496" s="261"/>
    </row>
    <row r="497" spans="2:9" s="259" customFormat="1" x14ac:dyDescent="0.3">
      <c r="B497" s="260"/>
      <c r="C497" s="261"/>
      <c r="D497" s="260"/>
      <c r="E497" s="261"/>
      <c r="F497" s="260"/>
      <c r="G497" s="261"/>
      <c r="H497" s="260"/>
      <c r="I497" s="261"/>
    </row>
    <row r="498" spans="2:9" s="259" customFormat="1" x14ac:dyDescent="0.3">
      <c r="B498" s="260"/>
      <c r="C498" s="261"/>
      <c r="D498" s="260"/>
      <c r="E498" s="261"/>
      <c r="F498" s="260"/>
      <c r="G498" s="261"/>
      <c r="H498" s="260"/>
      <c r="I498" s="261"/>
    </row>
    <row r="499" spans="2:9" s="259" customFormat="1" x14ac:dyDescent="0.3">
      <c r="B499" s="260"/>
      <c r="C499" s="261"/>
      <c r="D499" s="260"/>
      <c r="E499" s="261"/>
      <c r="F499" s="260"/>
      <c r="G499" s="261"/>
      <c r="H499" s="260"/>
      <c r="I499" s="261"/>
    </row>
    <row r="500" spans="2:9" s="259" customFormat="1" x14ac:dyDescent="0.3">
      <c r="B500" s="260"/>
      <c r="C500" s="261"/>
      <c r="D500" s="260"/>
      <c r="E500" s="261"/>
      <c r="F500" s="260"/>
      <c r="G500" s="261"/>
      <c r="H500" s="260"/>
      <c r="I500" s="261"/>
    </row>
    <row r="501" spans="2:9" s="259" customFormat="1" x14ac:dyDescent="0.3">
      <c r="B501" s="260"/>
      <c r="C501" s="261"/>
      <c r="D501" s="260"/>
      <c r="E501" s="261"/>
      <c r="F501" s="260"/>
      <c r="G501" s="261"/>
      <c r="H501" s="260"/>
      <c r="I501" s="261"/>
    </row>
    <row r="502" spans="2:9" s="259" customFormat="1" x14ac:dyDescent="0.3">
      <c r="B502" s="260"/>
      <c r="C502" s="261"/>
      <c r="D502" s="260"/>
      <c r="E502" s="261"/>
      <c r="F502" s="260"/>
      <c r="G502" s="261"/>
      <c r="H502" s="260"/>
      <c r="I502" s="261"/>
    </row>
    <row r="503" spans="2:9" s="259" customFormat="1" x14ac:dyDescent="0.3">
      <c r="B503" s="260"/>
      <c r="C503" s="261"/>
      <c r="D503" s="260"/>
      <c r="E503" s="261"/>
      <c r="F503" s="260"/>
      <c r="G503" s="261"/>
      <c r="H503" s="260"/>
      <c r="I503" s="261"/>
    </row>
    <row r="504" spans="2:9" s="259" customFormat="1" x14ac:dyDescent="0.3">
      <c r="B504" s="260"/>
      <c r="C504" s="261"/>
      <c r="D504" s="260"/>
      <c r="E504" s="261"/>
      <c r="F504" s="260"/>
      <c r="G504" s="261"/>
      <c r="H504" s="260"/>
      <c r="I504" s="261"/>
    </row>
    <row r="505" spans="2:9" s="259" customFormat="1" x14ac:dyDescent="0.3">
      <c r="B505" s="260"/>
      <c r="C505" s="261"/>
      <c r="D505" s="260"/>
      <c r="E505" s="261"/>
      <c r="F505" s="260"/>
      <c r="G505" s="261"/>
      <c r="H505" s="260"/>
      <c r="I505" s="261"/>
    </row>
    <row r="506" spans="2:9" s="259" customFormat="1" x14ac:dyDescent="0.3">
      <c r="B506" s="260"/>
      <c r="C506" s="261"/>
      <c r="D506" s="260"/>
      <c r="E506" s="261"/>
      <c r="F506" s="260"/>
      <c r="G506" s="261"/>
      <c r="H506" s="260"/>
      <c r="I506" s="261"/>
    </row>
    <row r="507" spans="2:9" s="259" customFormat="1" x14ac:dyDescent="0.3">
      <c r="B507" s="260"/>
      <c r="C507" s="261"/>
      <c r="D507" s="260"/>
      <c r="E507" s="261"/>
      <c r="F507" s="260"/>
      <c r="G507" s="261"/>
      <c r="H507" s="260"/>
      <c r="I507" s="261"/>
    </row>
    <row r="508" spans="2:9" s="259" customFormat="1" x14ac:dyDescent="0.3">
      <c r="B508" s="260"/>
      <c r="C508" s="261"/>
      <c r="D508" s="260"/>
      <c r="E508" s="261"/>
      <c r="F508" s="260"/>
      <c r="G508" s="261"/>
      <c r="H508" s="260"/>
      <c r="I508" s="261"/>
    </row>
    <row r="509" spans="2:9" s="259" customFormat="1" x14ac:dyDescent="0.3">
      <c r="B509" s="260"/>
      <c r="C509" s="261"/>
      <c r="D509" s="260"/>
      <c r="E509" s="261"/>
      <c r="F509" s="260"/>
      <c r="G509" s="261"/>
      <c r="H509" s="260"/>
      <c r="I509" s="261"/>
    </row>
    <row r="510" spans="2:9" s="26" customFormat="1" x14ac:dyDescent="0.3">
      <c r="B510" s="257"/>
      <c r="C510" s="258"/>
      <c r="D510" s="257"/>
      <c r="E510" s="258"/>
      <c r="F510" s="257"/>
      <c r="G510" s="258"/>
      <c r="H510" s="257"/>
      <c r="I510" s="258"/>
    </row>
    <row r="511" spans="2:9" s="26" customFormat="1" x14ac:dyDescent="0.3">
      <c r="B511" s="257"/>
      <c r="C511" s="258"/>
      <c r="D511" s="257"/>
      <c r="E511" s="258"/>
      <c r="F511" s="257"/>
      <c r="G511" s="258"/>
      <c r="H511" s="257"/>
      <c r="I511" s="258"/>
    </row>
    <row r="512" spans="2:9" s="26" customFormat="1" x14ac:dyDescent="0.3">
      <c r="B512" s="257"/>
      <c r="C512" s="258"/>
      <c r="D512" s="257"/>
      <c r="E512" s="258"/>
      <c r="F512" s="257"/>
      <c r="G512" s="258"/>
      <c r="H512" s="257"/>
      <c r="I512" s="258"/>
    </row>
    <row r="513" spans="2:9" s="26" customFormat="1" x14ac:dyDescent="0.3">
      <c r="B513" s="257"/>
      <c r="C513" s="258"/>
      <c r="D513" s="257"/>
      <c r="E513" s="258"/>
      <c r="F513" s="257"/>
      <c r="G513" s="258"/>
      <c r="H513" s="257"/>
      <c r="I513" s="258"/>
    </row>
    <row r="514" spans="2:9" s="26" customFormat="1" x14ac:dyDescent="0.3">
      <c r="B514" s="257"/>
      <c r="C514" s="258"/>
      <c r="D514" s="257"/>
      <c r="E514" s="258"/>
      <c r="F514" s="257"/>
      <c r="G514" s="258"/>
      <c r="H514" s="257"/>
      <c r="I514" s="258"/>
    </row>
    <row r="515" spans="2:9" s="26" customFormat="1" x14ac:dyDescent="0.3">
      <c r="B515" s="257"/>
      <c r="C515" s="258"/>
      <c r="D515" s="257"/>
      <c r="E515" s="258"/>
      <c r="F515" s="257"/>
      <c r="G515" s="258"/>
      <c r="H515" s="257"/>
      <c r="I515" s="258"/>
    </row>
    <row r="516" spans="2:9" s="26" customFormat="1" x14ac:dyDescent="0.3">
      <c r="B516" s="257"/>
      <c r="C516" s="258"/>
      <c r="D516" s="257"/>
      <c r="E516" s="258"/>
      <c r="F516" s="257"/>
      <c r="G516" s="258"/>
      <c r="H516" s="257"/>
      <c r="I516" s="258"/>
    </row>
    <row r="517" spans="2:9" s="26" customFormat="1" x14ac:dyDescent="0.3">
      <c r="B517" s="257"/>
      <c r="C517" s="258"/>
      <c r="D517" s="257"/>
      <c r="E517" s="258"/>
      <c r="F517" s="257"/>
      <c r="G517" s="258"/>
      <c r="H517" s="257"/>
      <c r="I517" s="258"/>
    </row>
    <row r="518" spans="2:9" s="26" customFormat="1" x14ac:dyDescent="0.3">
      <c r="B518" s="257"/>
      <c r="C518" s="258"/>
      <c r="D518" s="257"/>
      <c r="E518" s="258"/>
      <c r="F518" s="257"/>
      <c r="G518" s="258"/>
      <c r="H518" s="257"/>
      <c r="I518" s="258"/>
    </row>
    <row r="519" spans="2:9" s="26" customFormat="1" x14ac:dyDescent="0.3">
      <c r="B519" s="257"/>
      <c r="C519" s="258"/>
      <c r="D519" s="257"/>
      <c r="E519" s="258"/>
      <c r="F519" s="257"/>
      <c r="G519" s="258"/>
      <c r="H519" s="257"/>
      <c r="I519" s="258"/>
    </row>
    <row r="520" spans="2:9" s="26" customFormat="1" x14ac:dyDescent="0.3">
      <c r="B520" s="257"/>
      <c r="C520" s="258"/>
      <c r="D520" s="257"/>
      <c r="E520" s="258"/>
      <c r="F520" s="257"/>
      <c r="G520" s="258"/>
      <c r="H520" s="257"/>
      <c r="I520" s="258"/>
    </row>
    <row r="521" spans="2:9" s="26" customFormat="1" x14ac:dyDescent="0.3">
      <c r="B521" s="257"/>
      <c r="C521" s="258"/>
      <c r="D521" s="257"/>
      <c r="E521" s="258"/>
      <c r="F521" s="257"/>
      <c r="G521" s="258"/>
      <c r="H521" s="257"/>
      <c r="I521" s="258"/>
    </row>
    <row r="522" spans="2:9" s="26" customFormat="1" x14ac:dyDescent="0.3">
      <c r="B522" s="257"/>
      <c r="C522" s="258"/>
      <c r="D522" s="257"/>
      <c r="E522" s="258"/>
      <c r="F522" s="257"/>
      <c r="G522" s="258"/>
      <c r="H522" s="257"/>
      <c r="I522" s="258"/>
    </row>
    <row r="523" spans="2:9" s="26" customFormat="1" x14ac:dyDescent="0.3">
      <c r="B523" s="257"/>
      <c r="C523" s="258"/>
      <c r="D523" s="257"/>
      <c r="E523" s="258"/>
      <c r="F523" s="257"/>
      <c r="G523" s="258"/>
      <c r="H523" s="257"/>
      <c r="I523" s="258"/>
    </row>
    <row r="524" spans="2:9" s="26" customFormat="1" x14ac:dyDescent="0.3">
      <c r="B524" s="257"/>
      <c r="C524" s="258"/>
      <c r="D524" s="257"/>
      <c r="E524" s="258"/>
      <c r="F524" s="257"/>
      <c r="G524" s="258"/>
      <c r="H524" s="257"/>
      <c r="I524" s="258"/>
    </row>
    <row r="525" spans="2:9" s="26" customFormat="1" x14ac:dyDescent="0.3">
      <c r="B525" s="257"/>
      <c r="C525" s="258"/>
      <c r="D525" s="257"/>
      <c r="E525" s="258"/>
      <c r="F525" s="257"/>
      <c r="G525" s="258"/>
      <c r="H525" s="257"/>
      <c r="I525" s="258"/>
    </row>
    <row r="526" spans="2:9" s="26" customFormat="1" x14ac:dyDescent="0.3">
      <c r="B526" s="257"/>
      <c r="C526" s="258"/>
      <c r="D526" s="257"/>
      <c r="E526" s="258"/>
      <c r="F526" s="257"/>
      <c r="G526" s="258"/>
      <c r="H526" s="257"/>
      <c r="I526" s="258"/>
    </row>
    <row r="527" spans="2:9" s="26" customFormat="1" x14ac:dyDescent="0.3">
      <c r="B527" s="257"/>
      <c r="C527" s="258"/>
      <c r="D527" s="257"/>
      <c r="E527" s="258"/>
      <c r="F527" s="257"/>
      <c r="G527" s="258"/>
      <c r="H527" s="257"/>
      <c r="I527" s="258"/>
    </row>
    <row r="528" spans="2:9" s="26" customFormat="1" x14ac:dyDescent="0.3">
      <c r="B528" s="257"/>
      <c r="C528" s="258"/>
      <c r="D528" s="257"/>
      <c r="E528" s="258"/>
      <c r="F528" s="257"/>
      <c r="G528" s="258"/>
      <c r="H528" s="257"/>
      <c r="I528" s="258"/>
    </row>
    <row r="529" spans="2:9" s="26" customFormat="1" x14ac:dyDescent="0.3">
      <c r="B529" s="257"/>
      <c r="C529" s="258"/>
      <c r="D529" s="257"/>
      <c r="E529" s="258"/>
      <c r="F529" s="257"/>
      <c r="G529" s="258"/>
      <c r="H529" s="257"/>
      <c r="I529" s="258"/>
    </row>
    <row r="530" spans="2:9" s="26" customFormat="1" x14ac:dyDescent="0.3">
      <c r="B530" s="257"/>
      <c r="C530" s="258"/>
      <c r="D530" s="257"/>
      <c r="E530" s="258"/>
      <c r="F530" s="257"/>
      <c r="G530" s="258"/>
      <c r="H530" s="257"/>
      <c r="I530" s="258"/>
    </row>
    <row r="531" spans="2:9" s="26" customFormat="1" x14ac:dyDescent="0.3">
      <c r="B531" s="257"/>
      <c r="C531" s="258"/>
      <c r="D531" s="257"/>
      <c r="E531" s="258"/>
      <c r="F531" s="257"/>
      <c r="G531" s="258"/>
      <c r="H531" s="257"/>
      <c r="I531" s="258"/>
    </row>
    <row r="532" spans="2:9" s="26" customFormat="1" x14ac:dyDescent="0.3">
      <c r="B532" s="257"/>
      <c r="C532" s="258"/>
      <c r="D532" s="257"/>
      <c r="E532" s="258"/>
      <c r="F532" s="257"/>
      <c r="G532" s="258"/>
      <c r="H532" s="257"/>
      <c r="I532" s="258"/>
    </row>
    <row r="533" spans="2:9" s="26" customFormat="1" x14ac:dyDescent="0.3">
      <c r="B533" s="257"/>
      <c r="C533" s="258"/>
      <c r="D533" s="257"/>
      <c r="E533" s="258"/>
      <c r="F533" s="257"/>
      <c r="G533" s="258"/>
      <c r="H533" s="257"/>
      <c r="I533" s="258"/>
    </row>
    <row r="534" spans="2:9" s="26" customFormat="1" x14ac:dyDescent="0.3">
      <c r="B534" s="257"/>
      <c r="C534" s="258"/>
      <c r="D534" s="257"/>
      <c r="E534" s="258"/>
      <c r="F534" s="257"/>
      <c r="G534" s="258"/>
      <c r="H534" s="257"/>
      <c r="I534" s="258"/>
    </row>
    <row r="535" spans="2:9" s="26" customFormat="1" x14ac:dyDescent="0.3">
      <c r="B535" s="257"/>
      <c r="C535" s="258"/>
      <c r="D535" s="257"/>
      <c r="E535" s="258"/>
      <c r="F535" s="257"/>
      <c r="G535" s="258"/>
      <c r="H535" s="257"/>
      <c r="I535" s="258"/>
    </row>
    <row r="536" spans="2:9" s="26" customFormat="1" x14ac:dyDescent="0.3">
      <c r="B536" s="257"/>
      <c r="C536" s="258"/>
      <c r="D536" s="257"/>
      <c r="E536" s="258"/>
      <c r="F536" s="257"/>
      <c r="G536" s="258"/>
      <c r="H536" s="257"/>
      <c r="I536" s="258"/>
    </row>
    <row r="537" spans="2:9" s="26" customFormat="1" x14ac:dyDescent="0.3">
      <c r="B537" s="257"/>
      <c r="C537" s="258"/>
      <c r="D537" s="257"/>
      <c r="E537" s="258"/>
      <c r="F537" s="257"/>
      <c r="G537" s="258"/>
      <c r="H537" s="257"/>
      <c r="I537" s="258"/>
    </row>
    <row r="538" spans="2:9" s="26" customFormat="1" x14ac:dyDescent="0.3">
      <c r="B538" s="257"/>
      <c r="C538" s="258"/>
      <c r="D538" s="257"/>
      <c r="E538" s="258"/>
      <c r="F538" s="257"/>
      <c r="G538" s="258"/>
      <c r="H538" s="257"/>
      <c r="I538" s="258"/>
    </row>
    <row r="539" spans="2:9" s="26" customFormat="1" x14ac:dyDescent="0.3">
      <c r="B539" s="257"/>
      <c r="C539" s="258"/>
      <c r="D539" s="257"/>
      <c r="E539" s="258"/>
      <c r="F539" s="257"/>
      <c r="G539" s="258"/>
      <c r="H539" s="257"/>
      <c r="I539" s="258"/>
    </row>
    <row r="540" spans="2:9" s="26" customFormat="1" x14ac:dyDescent="0.3">
      <c r="B540" s="257"/>
      <c r="C540" s="258"/>
      <c r="D540" s="257"/>
      <c r="E540" s="258"/>
      <c r="F540" s="257"/>
      <c r="G540" s="258"/>
      <c r="H540" s="257"/>
      <c r="I540" s="258"/>
    </row>
    <row r="541" spans="2:9" s="26" customFormat="1" x14ac:dyDescent="0.3">
      <c r="B541" s="257"/>
      <c r="C541" s="258"/>
      <c r="D541" s="257"/>
      <c r="E541" s="258"/>
      <c r="F541" s="257"/>
      <c r="G541" s="258"/>
      <c r="H541" s="257"/>
      <c r="I541" s="258"/>
    </row>
    <row r="542" spans="2:9" s="26" customFormat="1" x14ac:dyDescent="0.3">
      <c r="B542" s="257"/>
      <c r="C542" s="258"/>
      <c r="D542" s="257"/>
      <c r="E542" s="258"/>
      <c r="F542" s="257"/>
      <c r="G542" s="258"/>
      <c r="H542" s="257"/>
      <c r="I542" s="258"/>
    </row>
    <row r="543" spans="2:9" s="26" customFormat="1" x14ac:dyDescent="0.3">
      <c r="B543" s="257"/>
      <c r="C543" s="258"/>
      <c r="D543" s="257"/>
      <c r="E543" s="258"/>
      <c r="F543" s="257"/>
      <c r="G543" s="258"/>
      <c r="H543" s="257"/>
      <c r="I543" s="258"/>
    </row>
    <row r="544" spans="2:9" s="26" customFormat="1" x14ac:dyDescent="0.3">
      <c r="B544" s="257"/>
      <c r="C544" s="258"/>
      <c r="D544" s="257"/>
      <c r="E544" s="258"/>
      <c r="F544" s="257"/>
      <c r="G544" s="258"/>
      <c r="H544" s="257"/>
      <c r="I544" s="258"/>
    </row>
    <row r="545" spans="2:9" s="26" customFormat="1" x14ac:dyDescent="0.3">
      <c r="B545" s="257"/>
      <c r="C545" s="258"/>
      <c r="D545" s="257"/>
      <c r="E545" s="258"/>
      <c r="F545" s="257"/>
      <c r="G545" s="258"/>
      <c r="H545" s="257"/>
      <c r="I545" s="258"/>
    </row>
    <row r="546" spans="2:9" s="26" customFormat="1" x14ac:dyDescent="0.3">
      <c r="B546" s="257"/>
      <c r="C546" s="258"/>
      <c r="D546" s="257"/>
      <c r="E546" s="258"/>
      <c r="F546" s="257"/>
      <c r="G546" s="258"/>
      <c r="H546" s="257"/>
      <c r="I546" s="258"/>
    </row>
    <row r="547" spans="2:9" s="26" customFormat="1" x14ac:dyDescent="0.3">
      <c r="B547" s="257"/>
      <c r="C547" s="258"/>
      <c r="D547" s="257"/>
      <c r="E547" s="258"/>
      <c r="F547" s="257"/>
      <c r="G547" s="258"/>
      <c r="H547" s="257"/>
      <c r="I547" s="258"/>
    </row>
    <row r="548" spans="2:9" s="26" customFormat="1" x14ac:dyDescent="0.3">
      <c r="B548" s="257"/>
      <c r="C548" s="258"/>
      <c r="D548" s="257"/>
      <c r="E548" s="258"/>
      <c r="F548" s="257"/>
      <c r="G548" s="258"/>
      <c r="H548" s="257"/>
      <c r="I548" s="258"/>
    </row>
    <row r="549" spans="2:9" s="26" customFormat="1" x14ac:dyDescent="0.3">
      <c r="B549" s="257"/>
      <c r="C549" s="258"/>
      <c r="D549" s="257"/>
      <c r="E549" s="258"/>
      <c r="F549" s="257"/>
      <c r="G549" s="258"/>
      <c r="H549" s="257"/>
      <c r="I549" s="258"/>
    </row>
    <row r="550" spans="2:9" s="26" customFormat="1" x14ac:dyDescent="0.3">
      <c r="B550" s="257"/>
      <c r="C550" s="258"/>
      <c r="D550" s="257"/>
      <c r="E550" s="258"/>
      <c r="F550" s="257"/>
      <c r="G550" s="258"/>
      <c r="H550" s="257"/>
      <c r="I550" s="258"/>
    </row>
    <row r="551" spans="2:9" s="26" customFormat="1" x14ac:dyDescent="0.3">
      <c r="B551" s="257"/>
      <c r="C551" s="258"/>
      <c r="D551" s="257"/>
      <c r="E551" s="258"/>
      <c r="F551" s="257"/>
      <c r="G551" s="258"/>
      <c r="H551" s="257"/>
      <c r="I551" s="258"/>
    </row>
    <row r="552" spans="2:9" s="26" customFormat="1" x14ac:dyDescent="0.3">
      <c r="B552" s="257"/>
      <c r="C552" s="258"/>
      <c r="D552" s="257"/>
      <c r="E552" s="258"/>
      <c r="F552" s="257"/>
      <c r="G552" s="258"/>
      <c r="H552" s="257"/>
      <c r="I552" s="258"/>
    </row>
    <row r="553" spans="2:9" s="26" customFormat="1" x14ac:dyDescent="0.3">
      <c r="B553" s="257"/>
      <c r="C553" s="258"/>
      <c r="D553" s="257"/>
      <c r="E553" s="258"/>
      <c r="F553" s="257"/>
      <c r="G553" s="258"/>
      <c r="H553" s="257"/>
      <c r="I553" s="258"/>
    </row>
    <row r="554" spans="2:9" s="26" customFormat="1" x14ac:dyDescent="0.3">
      <c r="B554" s="257"/>
      <c r="C554" s="258"/>
      <c r="D554" s="257"/>
      <c r="E554" s="258"/>
      <c r="F554" s="257"/>
      <c r="G554" s="258"/>
      <c r="H554" s="257"/>
      <c r="I554" s="258"/>
    </row>
    <row r="555" spans="2:9" s="26" customFormat="1" x14ac:dyDescent="0.3">
      <c r="B555" s="257"/>
      <c r="C555" s="258"/>
      <c r="D555" s="257"/>
      <c r="E555" s="258"/>
      <c r="F555" s="257"/>
      <c r="G555" s="258"/>
      <c r="H555" s="257"/>
      <c r="I555" s="258"/>
    </row>
    <row r="556" spans="2:9" s="26" customFormat="1" x14ac:dyDescent="0.3">
      <c r="B556" s="257"/>
      <c r="C556" s="258"/>
      <c r="D556" s="257"/>
      <c r="E556" s="258"/>
      <c r="F556" s="257"/>
      <c r="G556" s="258"/>
      <c r="H556" s="257"/>
      <c r="I556" s="258"/>
    </row>
    <row r="557" spans="2:9" s="26" customFormat="1" x14ac:dyDescent="0.3">
      <c r="B557" s="257"/>
      <c r="C557" s="258"/>
      <c r="D557" s="257"/>
      <c r="E557" s="258"/>
      <c r="F557" s="257"/>
      <c r="G557" s="258"/>
      <c r="H557" s="257"/>
      <c r="I557" s="258"/>
    </row>
    <row r="558" spans="2:9" s="26" customFormat="1" x14ac:dyDescent="0.3">
      <c r="B558" s="257"/>
      <c r="C558" s="258"/>
      <c r="D558" s="257"/>
      <c r="E558" s="258"/>
      <c r="F558" s="257"/>
      <c r="G558" s="258"/>
      <c r="H558" s="257"/>
      <c r="I558" s="258"/>
    </row>
    <row r="559" spans="2:9" s="26" customFormat="1" x14ac:dyDescent="0.3">
      <c r="B559" s="257"/>
      <c r="C559" s="258"/>
      <c r="D559" s="257"/>
      <c r="E559" s="258"/>
      <c r="F559" s="257"/>
      <c r="G559" s="258"/>
      <c r="H559" s="257"/>
      <c r="I559" s="258"/>
    </row>
    <row r="560" spans="2:9" s="26" customFormat="1" x14ac:dyDescent="0.3">
      <c r="B560" s="257"/>
      <c r="C560" s="258"/>
      <c r="D560" s="257"/>
      <c r="E560" s="258"/>
      <c r="F560" s="257"/>
      <c r="G560" s="258"/>
      <c r="H560" s="257"/>
      <c r="I560" s="258"/>
    </row>
    <row r="561" spans="2:9" s="26" customFormat="1" x14ac:dyDescent="0.3">
      <c r="B561" s="257"/>
      <c r="C561" s="258"/>
      <c r="D561" s="257"/>
      <c r="E561" s="258"/>
      <c r="F561" s="257"/>
      <c r="G561" s="258"/>
      <c r="H561" s="257"/>
      <c r="I561" s="258"/>
    </row>
    <row r="562" spans="2:9" s="26" customFormat="1" x14ac:dyDescent="0.3">
      <c r="B562" s="257"/>
      <c r="C562" s="258"/>
      <c r="D562" s="257"/>
      <c r="E562" s="258"/>
      <c r="F562" s="257"/>
      <c r="G562" s="258"/>
      <c r="H562" s="257"/>
      <c r="I562" s="258"/>
    </row>
    <row r="563" spans="2:9" s="26" customFormat="1" x14ac:dyDescent="0.3">
      <c r="B563" s="257"/>
      <c r="C563" s="258"/>
      <c r="D563" s="257"/>
      <c r="E563" s="258"/>
      <c r="F563" s="257"/>
      <c r="G563" s="258"/>
      <c r="H563" s="257"/>
      <c r="I563" s="258"/>
    </row>
    <row r="564" spans="2:9" s="26" customFormat="1" x14ac:dyDescent="0.3">
      <c r="B564" s="257"/>
      <c r="C564" s="258"/>
      <c r="D564" s="257"/>
      <c r="E564" s="258"/>
      <c r="F564" s="257"/>
      <c r="G564" s="258"/>
      <c r="H564" s="257"/>
      <c r="I564" s="258"/>
    </row>
    <row r="565" spans="2:9" s="26" customFormat="1" x14ac:dyDescent="0.3">
      <c r="B565" s="257"/>
      <c r="C565" s="258"/>
      <c r="D565" s="257"/>
      <c r="E565" s="258"/>
      <c r="F565" s="257"/>
      <c r="G565" s="258"/>
      <c r="H565" s="257"/>
      <c r="I565" s="258"/>
    </row>
    <row r="566" spans="2:9" s="26" customFormat="1" x14ac:dyDescent="0.3">
      <c r="B566" s="257"/>
      <c r="C566" s="258"/>
      <c r="D566" s="257"/>
      <c r="E566" s="258"/>
      <c r="F566" s="257"/>
      <c r="G566" s="258"/>
      <c r="H566" s="257"/>
      <c r="I566" s="258"/>
    </row>
    <row r="567" spans="2:9" s="26" customFormat="1" x14ac:dyDescent="0.3">
      <c r="B567" s="257"/>
      <c r="C567" s="258"/>
      <c r="D567" s="257"/>
      <c r="E567" s="258"/>
      <c r="F567" s="257"/>
      <c r="G567" s="258"/>
      <c r="H567" s="257"/>
      <c r="I567" s="258"/>
    </row>
    <row r="568" spans="2:9" s="26" customFormat="1" x14ac:dyDescent="0.3">
      <c r="B568" s="257"/>
      <c r="C568" s="258"/>
      <c r="D568" s="257"/>
      <c r="E568" s="258"/>
      <c r="F568" s="257"/>
      <c r="G568" s="258"/>
      <c r="H568" s="257"/>
      <c r="I568" s="258"/>
    </row>
    <row r="569" spans="2:9" s="26" customFormat="1" x14ac:dyDescent="0.3">
      <c r="B569" s="257"/>
      <c r="C569" s="258"/>
      <c r="D569" s="257"/>
      <c r="E569" s="258"/>
      <c r="F569" s="257"/>
      <c r="G569" s="258"/>
      <c r="H569" s="257"/>
      <c r="I569" s="258"/>
    </row>
    <row r="570" spans="2:9" s="26" customFormat="1" x14ac:dyDescent="0.3">
      <c r="B570" s="257"/>
      <c r="C570" s="258"/>
      <c r="D570" s="257"/>
      <c r="E570" s="258"/>
      <c r="F570" s="257"/>
      <c r="G570" s="258"/>
      <c r="H570" s="257"/>
      <c r="I570" s="258"/>
    </row>
    <row r="571" spans="2:9" s="26" customFormat="1" x14ac:dyDescent="0.3">
      <c r="B571" s="257"/>
      <c r="C571" s="258"/>
      <c r="D571" s="257"/>
      <c r="E571" s="258"/>
      <c r="F571" s="257"/>
      <c r="G571" s="258"/>
      <c r="H571" s="257"/>
      <c r="I571" s="258"/>
    </row>
    <row r="572" spans="2:9" s="26" customFormat="1" x14ac:dyDescent="0.3">
      <c r="B572" s="257"/>
      <c r="C572" s="258"/>
      <c r="D572" s="257"/>
      <c r="E572" s="258"/>
      <c r="F572" s="257"/>
      <c r="G572" s="258"/>
      <c r="H572" s="257"/>
      <c r="I572" s="258"/>
    </row>
    <row r="573" spans="2:9" s="26" customFormat="1" x14ac:dyDescent="0.3">
      <c r="B573" s="257"/>
      <c r="C573" s="258"/>
      <c r="D573" s="257"/>
      <c r="E573" s="258"/>
      <c r="F573" s="257"/>
      <c r="G573" s="258"/>
      <c r="H573" s="257"/>
      <c r="I573" s="258"/>
    </row>
    <row r="574" spans="2:9" s="26" customFormat="1" x14ac:dyDescent="0.3">
      <c r="B574" s="257"/>
      <c r="C574" s="258"/>
      <c r="D574" s="257"/>
      <c r="E574" s="258"/>
      <c r="F574" s="257"/>
      <c r="G574" s="258"/>
      <c r="H574" s="257"/>
      <c r="I574" s="258"/>
    </row>
    <row r="575" spans="2:9" s="26" customFormat="1" x14ac:dyDescent="0.3">
      <c r="B575" s="257"/>
      <c r="C575" s="258"/>
      <c r="D575" s="257"/>
      <c r="E575" s="258"/>
      <c r="F575" s="257"/>
      <c r="G575" s="258"/>
      <c r="H575" s="257"/>
      <c r="I575" s="258"/>
    </row>
    <row r="576" spans="2:9" s="26" customFormat="1" x14ac:dyDescent="0.3">
      <c r="B576" s="257"/>
      <c r="C576" s="258"/>
      <c r="D576" s="257"/>
      <c r="E576" s="258"/>
      <c r="F576" s="257"/>
      <c r="G576" s="258"/>
      <c r="H576" s="257"/>
      <c r="I576" s="258"/>
    </row>
    <row r="577" spans="2:9" s="26" customFormat="1" x14ac:dyDescent="0.3">
      <c r="B577" s="257"/>
      <c r="C577" s="258"/>
      <c r="D577" s="257"/>
      <c r="E577" s="258"/>
      <c r="F577" s="257"/>
      <c r="G577" s="258"/>
      <c r="H577" s="257"/>
      <c r="I577" s="258"/>
    </row>
    <row r="578" spans="2:9" s="26" customFormat="1" x14ac:dyDescent="0.3">
      <c r="B578" s="257"/>
      <c r="C578" s="258"/>
      <c r="D578" s="257"/>
      <c r="E578" s="258"/>
      <c r="F578" s="257"/>
      <c r="G578" s="258"/>
      <c r="H578" s="257"/>
      <c r="I578" s="258"/>
    </row>
    <row r="579" spans="2:9" s="26" customFormat="1" x14ac:dyDescent="0.3">
      <c r="B579" s="257"/>
      <c r="C579" s="258"/>
      <c r="D579" s="257"/>
      <c r="E579" s="258"/>
      <c r="F579" s="257"/>
      <c r="G579" s="258"/>
      <c r="H579" s="257"/>
      <c r="I579" s="258"/>
    </row>
    <row r="580" spans="2:9" s="26" customFormat="1" x14ac:dyDescent="0.3">
      <c r="B580" s="257"/>
      <c r="C580" s="258"/>
      <c r="D580" s="257"/>
      <c r="E580" s="258"/>
      <c r="F580" s="257"/>
      <c r="G580" s="258"/>
      <c r="H580" s="257"/>
      <c r="I580" s="258"/>
    </row>
    <row r="581" spans="2:9" s="26" customFormat="1" x14ac:dyDescent="0.3">
      <c r="B581" s="257"/>
      <c r="C581" s="258"/>
      <c r="D581" s="257"/>
      <c r="E581" s="258"/>
      <c r="F581" s="257"/>
      <c r="G581" s="258"/>
      <c r="H581" s="257"/>
      <c r="I581" s="258"/>
    </row>
    <row r="582" spans="2:9" s="26" customFormat="1" x14ac:dyDescent="0.3">
      <c r="B582" s="257"/>
      <c r="C582" s="258"/>
      <c r="D582" s="257"/>
      <c r="E582" s="258"/>
      <c r="F582" s="257"/>
      <c r="G582" s="258"/>
      <c r="H582" s="257"/>
      <c r="I582" s="258"/>
    </row>
    <row r="583" spans="2:9" s="26" customFormat="1" x14ac:dyDescent="0.3">
      <c r="B583" s="257"/>
      <c r="C583" s="258"/>
      <c r="D583" s="257"/>
      <c r="E583" s="258"/>
      <c r="F583" s="257"/>
      <c r="G583" s="258"/>
      <c r="H583" s="257"/>
      <c r="I583" s="258"/>
    </row>
    <row r="584" spans="2:9" s="26" customFormat="1" x14ac:dyDescent="0.3">
      <c r="B584" s="257"/>
      <c r="C584" s="258"/>
      <c r="D584" s="257"/>
      <c r="E584" s="258"/>
      <c r="F584" s="257"/>
      <c r="G584" s="258"/>
      <c r="H584" s="257"/>
      <c r="I584" s="258"/>
    </row>
    <row r="585" spans="2:9" s="26" customFormat="1" x14ac:dyDescent="0.3">
      <c r="B585" s="257"/>
      <c r="C585" s="258"/>
      <c r="D585" s="257"/>
      <c r="E585" s="258"/>
      <c r="F585" s="257"/>
      <c r="G585" s="258"/>
      <c r="H585" s="257"/>
      <c r="I585" s="258"/>
    </row>
    <row r="586" spans="2:9" s="26" customFormat="1" x14ac:dyDescent="0.3">
      <c r="B586" s="257"/>
      <c r="C586" s="258"/>
      <c r="D586" s="257"/>
      <c r="E586" s="258"/>
      <c r="F586" s="257"/>
      <c r="G586" s="258"/>
      <c r="H586" s="257"/>
      <c r="I586" s="258"/>
    </row>
    <row r="587" spans="2:9" s="26" customFormat="1" x14ac:dyDescent="0.3">
      <c r="B587" s="257"/>
      <c r="C587" s="258"/>
      <c r="D587" s="257"/>
      <c r="E587" s="258"/>
      <c r="F587" s="257"/>
      <c r="G587" s="258"/>
      <c r="H587" s="257"/>
      <c r="I587" s="258"/>
    </row>
    <row r="588" spans="2:9" s="26" customFormat="1" x14ac:dyDescent="0.3">
      <c r="B588" s="257"/>
      <c r="C588" s="258"/>
      <c r="D588" s="257"/>
      <c r="E588" s="258"/>
      <c r="F588" s="257"/>
      <c r="G588" s="258"/>
      <c r="H588" s="257"/>
      <c r="I588" s="258"/>
    </row>
    <row r="589" spans="2:9" s="26" customFormat="1" x14ac:dyDescent="0.3">
      <c r="B589" s="257"/>
      <c r="C589" s="258"/>
      <c r="D589" s="257"/>
      <c r="E589" s="258"/>
      <c r="F589" s="257"/>
      <c r="G589" s="258"/>
      <c r="H589" s="257"/>
      <c r="I589" s="258"/>
    </row>
    <row r="590" spans="2:9" s="26" customFormat="1" x14ac:dyDescent="0.3">
      <c r="B590" s="257"/>
      <c r="C590" s="258"/>
      <c r="D590" s="257"/>
      <c r="E590" s="258"/>
      <c r="F590" s="257"/>
      <c r="G590" s="258"/>
      <c r="H590" s="257"/>
      <c r="I590" s="258"/>
    </row>
    <row r="591" spans="2:9" s="26" customFormat="1" x14ac:dyDescent="0.3">
      <c r="B591" s="257"/>
      <c r="C591" s="258"/>
      <c r="D591" s="257"/>
      <c r="E591" s="258"/>
      <c r="F591" s="257"/>
      <c r="G591" s="258"/>
      <c r="H591" s="257"/>
      <c r="I591" s="258"/>
    </row>
    <row r="592" spans="2:9" s="26" customFormat="1" x14ac:dyDescent="0.3">
      <c r="B592" s="257"/>
      <c r="C592" s="258"/>
      <c r="D592" s="257"/>
      <c r="E592" s="258"/>
      <c r="F592" s="257"/>
      <c r="G592" s="258"/>
      <c r="H592" s="257"/>
      <c r="I592" s="258"/>
    </row>
    <row r="593" spans="2:9" s="26" customFormat="1" x14ac:dyDescent="0.3">
      <c r="B593" s="257"/>
      <c r="C593" s="258"/>
      <c r="D593" s="257"/>
      <c r="E593" s="258"/>
      <c r="F593" s="257"/>
      <c r="G593" s="258"/>
      <c r="H593" s="257"/>
      <c r="I593" s="258"/>
    </row>
    <row r="594" spans="2:9" s="26" customFormat="1" x14ac:dyDescent="0.3">
      <c r="B594" s="257"/>
      <c r="C594" s="258"/>
      <c r="D594" s="257"/>
      <c r="E594" s="258"/>
      <c r="F594" s="257"/>
      <c r="G594" s="258"/>
      <c r="H594" s="257"/>
      <c r="I594" s="258"/>
    </row>
    <row r="595" spans="2:9" s="26" customFormat="1" x14ac:dyDescent="0.3">
      <c r="B595" s="257"/>
      <c r="C595" s="258"/>
      <c r="D595" s="257"/>
      <c r="E595" s="258"/>
      <c r="F595" s="257"/>
      <c r="G595" s="258"/>
      <c r="H595" s="257"/>
      <c r="I595" s="258"/>
    </row>
    <row r="596" spans="2:9" s="26" customFormat="1" x14ac:dyDescent="0.3">
      <c r="B596" s="257"/>
      <c r="C596" s="258"/>
      <c r="D596" s="257"/>
      <c r="E596" s="258"/>
      <c r="F596" s="257"/>
      <c r="G596" s="258"/>
      <c r="H596" s="257"/>
      <c r="I596" s="258"/>
    </row>
    <row r="597" spans="2:9" s="26" customFormat="1" x14ac:dyDescent="0.3">
      <c r="B597" s="257"/>
      <c r="C597" s="258"/>
      <c r="D597" s="257"/>
      <c r="E597" s="258"/>
      <c r="F597" s="257"/>
      <c r="G597" s="258"/>
      <c r="H597" s="257"/>
      <c r="I597" s="258"/>
    </row>
    <row r="598" spans="2:9" s="26" customFormat="1" x14ac:dyDescent="0.3">
      <c r="B598" s="257"/>
      <c r="C598" s="258"/>
      <c r="D598" s="257"/>
      <c r="E598" s="258"/>
      <c r="F598" s="257"/>
      <c r="G598" s="258"/>
      <c r="H598" s="257"/>
      <c r="I598" s="258"/>
    </row>
    <row r="599" spans="2:9" s="26" customFormat="1" x14ac:dyDescent="0.3">
      <c r="B599" s="257"/>
      <c r="C599" s="258"/>
      <c r="D599" s="257"/>
      <c r="E599" s="258"/>
      <c r="F599" s="257"/>
      <c r="G599" s="258"/>
      <c r="H599" s="257"/>
      <c r="I599" s="258"/>
    </row>
    <row r="600" spans="2:9" s="26" customFormat="1" x14ac:dyDescent="0.3">
      <c r="B600" s="257"/>
      <c r="C600" s="258"/>
      <c r="D600" s="257"/>
      <c r="E600" s="258"/>
      <c r="F600" s="257"/>
      <c r="G600" s="258"/>
      <c r="H600" s="257"/>
      <c r="I600" s="258"/>
    </row>
    <row r="601" spans="2:9" s="26" customFormat="1" x14ac:dyDescent="0.3">
      <c r="B601" s="257"/>
      <c r="C601" s="258"/>
      <c r="D601" s="257"/>
      <c r="E601" s="258"/>
      <c r="F601" s="257"/>
      <c r="G601" s="258"/>
      <c r="H601" s="257"/>
      <c r="I601" s="258"/>
    </row>
    <row r="602" spans="2:9" s="26" customFormat="1" x14ac:dyDescent="0.3">
      <c r="B602" s="257"/>
      <c r="C602" s="258"/>
      <c r="D602" s="257"/>
      <c r="E602" s="258"/>
      <c r="F602" s="257"/>
      <c r="G602" s="258"/>
      <c r="H602" s="257"/>
      <c r="I602" s="258"/>
    </row>
    <row r="603" spans="2:9" s="26" customFormat="1" x14ac:dyDescent="0.3">
      <c r="B603" s="257"/>
      <c r="C603" s="258"/>
      <c r="D603" s="257"/>
      <c r="E603" s="258"/>
      <c r="F603" s="257"/>
      <c r="G603" s="258"/>
      <c r="H603" s="257"/>
      <c r="I603" s="258"/>
    </row>
    <row r="604" spans="2:9" s="26" customFormat="1" x14ac:dyDescent="0.3">
      <c r="B604" s="257"/>
      <c r="C604" s="258"/>
      <c r="D604" s="257"/>
      <c r="E604" s="258"/>
      <c r="F604" s="257"/>
      <c r="G604" s="258"/>
      <c r="H604" s="257"/>
      <c r="I604" s="258"/>
    </row>
    <row r="605" spans="2:9" s="26" customFormat="1" x14ac:dyDescent="0.3">
      <c r="B605" s="257"/>
      <c r="C605" s="258"/>
      <c r="D605" s="257"/>
      <c r="E605" s="258"/>
      <c r="F605" s="257"/>
      <c r="G605" s="258"/>
      <c r="H605" s="257"/>
      <c r="I605" s="258"/>
    </row>
    <row r="606" spans="2:9" s="26" customFormat="1" x14ac:dyDescent="0.3">
      <c r="B606" s="257"/>
      <c r="C606" s="258"/>
      <c r="D606" s="257"/>
      <c r="E606" s="258"/>
      <c r="F606" s="257"/>
      <c r="G606" s="258"/>
      <c r="H606" s="257"/>
      <c r="I606" s="258"/>
    </row>
    <row r="607" spans="2:9" s="26" customFormat="1" x14ac:dyDescent="0.3">
      <c r="B607" s="257"/>
      <c r="C607" s="258"/>
      <c r="D607" s="257"/>
      <c r="E607" s="258"/>
      <c r="F607" s="257"/>
      <c r="G607" s="258"/>
      <c r="H607" s="257"/>
      <c r="I607" s="258"/>
    </row>
    <row r="608" spans="2:9" s="26" customFormat="1" x14ac:dyDescent="0.3">
      <c r="B608" s="257"/>
      <c r="C608" s="258"/>
      <c r="D608" s="257"/>
      <c r="E608" s="258"/>
      <c r="F608" s="257"/>
      <c r="G608" s="258"/>
      <c r="H608" s="257"/>
      <c r="I608" s="258"/>
    </row>
    <row r="609" spans="2:9" s="26" customFormat="1" x14ac:dyDescent="0.3">
      <c r="B609" s="257"/>
      <c r="C609" s="258"/>
      <c r="D609" s="257"/>
      <c r="E609" s="258"/>
      <c r="F609" s="257"/>
      <c r="G609" s="258"/>
      <c r="H609" s="257"/>
      <c r="I609" s="258"/>
    </row>
    <row r="610" spans="2:9" s="26" customFormat="1" x14ac:dyDescent="0.3">
      <c r="B610" s="257"/>
      <c r="C610" s="258"/>
      <c r="D610" s="257"/>
      <c r="E610" s="258"/>
      <c r="F610" s="257"/>
      <c r="G610" s="258"/>
      <c r="H610" s="257"/>
      <c r="I610" s="258"/>
    </row>
    <row r="611" spans="2:9" s="26" customFormat="1" x14ac:dyDescent="0.3">
      <c r="B611" s="257"/>
      <c r="C611" s="258"/>
      <c r="D611" s="257"/>
      <c r="E611" s="258"/>
      <c r="F611" s="257"/>
      <c r="G611" s="258"/>
      <c r="H611" s="257"/>
      <c r="I611" s="258"/>
    </row>
    <row r="612" spans="2:9" s="26" customFormat="1" x14ac:dyDescent="0.3">
      <c r="B612" s="257"/>
      <c r="C612" s="258"/>
      <c r="D612" s="257"/>
      <c r="E612" s="258"/>
      <c r="F612" s="257"/>
      <c r="G612" s="258"/>
      <c r="H612" s="257"/>
      <c r="I612" s="258"/>
    </row>
    <row r="613" spans="2:9" s="26" customFormat="1" x14ac:dyDescent="0.3">
      <c r="B613" s="257"/>
      <c r="C613" s="258"/>
      <c r="D613" s="257"/>
      <c r="E613" s="258"/>
      <c r="F613" s="257"/>
      <c r="G613" s="258"/>
      <c r="H613" s="257"/>
      <c r="I613" s="258"/>
    </row>
    <row r="614" spans="2:9" s="26" customFormat="1" x14ac:dyDescent="0.3">
      <c r="B614" s="257"/>
      <c r="C614" s="258"/>
      <c r="D614" s="257"/>
      <c r="E614" s="258"/>
      <c r="F614" s="257"/>
      <c r="G614" s="258"/>
      <c r="H614" s="257"/>
      <c r="I614" s="258"/>
    </row>
    <row r="615" spans="2:9" s="26" customFormat="1" x14ac:dyDescent="0.3">
      <c r="B615" s="257"/>
      <c r="C615" s="258"/>
      <c r="D615" s="257"/>
      <c r="E615" s="258"/>
      <c r="F615" s="257"/>
      <c r="G615" s="258"/>
      <c r="H615" s="257"/>
      <c r="I615" s="258"/>
    </row>
    <row r="616" spans="2:9" s="26" customFormat="1" x14ac:dyDescent="0.3">
      <c r="B616" s="257"/>
      <c r="C616" s="258"/>
      <c r="D616" s="257"/>
      <c r="E616" s="258"/>
      <c r="F616" s="257"/>
      <c r="G616" s="258"/>
      <c r="H616" s="257"/>
      <c r="I616" s="258"/>
    </row>
    <row r="617" spans="2:9" s="26" customFormat="1" x14ac:dyDescent="0.3">
      <c r="B617" s="257"/>
      <c r="C617" s="258"/>
      <c r="D617" s="257"/>
      <c r="E617" s="258"/>
      <c r="F617" s="257"/>
      <c r="G617" s="258"/>
      <c r="H617" s="257"/>
      <c r="I617" s="258"/>
    </row>
    <row r="618" spans="2:9" s="26" customFormat="1" x14ac:dyDescent="0.3">
      <c r="B618" s="257"/>
      <c r="C618" s="258"/>
      <c r="D618" s="257"/>
      <c r="E618" s="258"/>
      <c r="F618" s="257"/>
      <c r="G618" s="258"/>
      <c r="H618" s="257"/>
      <c r="I618" s="258"/>
    </row>
    <row r="619" spans="2:9" s="26" customFormat="1" x14ac:dyDescent="0.3">
      <c r="B619" s="257"/>
      <c r="C619" s="258"/>
      <c r="D619" s="257"/>
      <c r="E619" s="258"/>
      <c r="F619" s="257"/>
      <c r="G619" s="258"/>
      <c r="H619" s="257"/>
      <c r="I619" s="258"/>
    </row>
    <row r="620" spans="2:9" s="26" customFormat="1" x14ac:dyDescent="0.3">
      <c r="B620" s="257"/>
      <c r="C620" s="258"/>
      <c r="D620" s="257"/>
      <c r="E620" s="258"/>
      <c r="F620" s="257"/>
      <c r="G620" s="258"/>
      <c r="H620" s="257"/>
      <c r="I620" s="258"/>
    </row>
    <row r="621" spans="2:9" s="26" customFormat="1" x14ac:dyDescent="0.3">
      <c r="B621" s="257"/>
      <c r="C621" s="258"/>
      <c r="D621" s="257"/>
      <c r="E621" s="258"/>
      <c r="F621" s="257"/>
      <c r="G621" s="258"/>
      <c r="H621" s="257"/>
      <c r="I621" s="258"/>
    </row>
    <row r="622" spans="2:9" s="26" customFormat="1" x14ac:dyDescent="0.3">
      <c r="B622" s="257"/>
      <c r="C622" s="258"/>
      <c r="D622" s="257"/>
      <c r="E622" s="258"/>
      <c r="F622" s="257"/>
      <c r="G622" s="258"/>
      <c r="H622" s="257"/>
      <c r="I622" s="258"/>
    </row>
    <row r="623" spans="2:9" s="26" customFormat="1" x14ac:dyDescent="0.3">
      <c r="B623" s="257"/>
      <c r="C623" s="258"/>
      <c r="D623" s="257"/>
      <c r="E623" s="258"/>
      <c r="F623" s="257"/>
      <c r="G623" s="258"/>
      <c r="H623" s="257"/>
      <c r="I623" s="258"/>
    </row>
    <row r="624" spans="2:9" s="26" customFormat="1" x14ac:dyDescent="0.3">
      <c r="B624" s="257"/>
      <c r="C624" s="258"/>
      <c r="D624" s="257"/>
      <c r="E624" s="258"/>
      <c r="F624" s="257"/>
      <c r="G624" s="258"/>
      <c r="H624" s="257"/>
      <c r="I624" s="258"/>
    </row>
    <row r="625" spans="2:9" s="26" customFormat="1" x14ac:dyDescent="0.3">
      <c r="B625" s="257"/>
      <c r="C625" s="258"/>
      <c r="D625" s="257"/>
      <c r="E625" s="258"/>
      <c r="F625" s="257"/>
      <c r="G625" s="258"/>
      <c r="H625" s="257"/>
      <c r="I625" s="258"/>
    </row>
    <row r="626" spans="2:9" s="26" customFormat="1" x14ac:dyDescent="0.3">
      <c r="B626" s="257"/>
      <c r="C626" s="258"/>
      <c r="D626" s="257"/>
      <c r="E626" s="258"/>
      <c r="F626" s="257"/>
      <c r="G626" s="258"/>
      <c r="H626" s="257"/>
      <c r="I626" s="258"/>
    </row>
    <row r="627" spans="2:9" s="26" customFormat="1" x14ac:dyDescent="0.3">
      <c r="B627" s="257"/>
      <c r="C627" s="258"/>
      <c r="D627" s="257"/>
      <c r="E627" s="258"/>
      <c r="F627" s="257"/>
      <c r="G627" s="258"/>
      <c r="H627" s="257"/>
      <c r="I627" s="258"/>
    </row>
    <row r="628" spans="2:9" s="26" customFormat="1" x14ac:dyDescent="0.3">
      <c r="B628" s="257"/>
      <c r="C628" s="258"/>
      <c r="D628" s="257"/>
      <c r="E628" s="258"/>
      <c r="F628" s="257"/>
      <c r="G628" s="258"/>
      <c r="H628" s="257"/>
      <c r="I628" s="258"/>
    </row>
    <row r="629" spans="2:9" s="26" customFormat="1" x14ac:dyDescent="0.3">
      <c r="B629" s="257"/>
      <c r="C629" s="258"/>
      <c r="D629" s="257"/>
      <c r="E629" s="258"/>
      <c r="F629" s="257"/>
      <c r="G629" s="258"/>
      <c r="H629" s="257"/>
      <c r="I629" s="258"/>
    </row>
    <row r="630" spans="2:9" s="26" customFormat="1" x14ac:dyDescent="0.3">
      <c r="B630" s="257"/>
      <c r="C630" s="258"/>
      <c r="D630" s="257"/>
      <c r="E630" s="258"/>
      <c r="F630" s="257"/>
      <c r="G630" s="258"/>
      <c r="H630" s="257"/>
      <c r="I630" s="258"/>
    </row>
    <row r="631" spans="2:9" s="26" customFormat="1" x14ac:dyDescent="0.3">
      <c r="B631" s="257"/>
      <c r="C631" s="258"/>
      <c r="D631" s="257"/>
      <c r="E631" s="258"/>
      <c r="F631" s="257"/>
      <c r="G631" s="258"/>
      <c r="H631" s="257"/>
      <c r="I631" s="258"/>
    </row>
    <row r="632" spans="2:9" s="26" customFormat="1" x14ac:dyDescent="0.3">
      <c r="B632" s="257"/>
      <c r="C632" s="258"/>
      <c r="D632" s="257"/>
      <c r="E632" s="258"/>
      <c r="F632" s="257"/>
      <c r="G632" s="258"/>
      <c r="H632" s="257"/>
      <c r="I632" s="258"/>
    </row>
    <row r="633" spans="2:9" s="26" customFormat="1" x14ac:dyDescent="0.3">
      <c r="B633" s="257"/>
      <c r="C633" s="258"/>
      <c r="D633" s="257"/>
      <c r="E633" s="258"/>
      <c r="F633" s="257"/>
      <c r="G633" s="258"/>
      <c r="H633" s="257"/>
      <c r="I633" s="258"/>
    </row>
    <row r="634" spans="2:9" s="26" customFormat="1" x14ac:dyDescent="0.3">
      <c r="B634" s="257"/>
      <c r="C634" s="258"/>
      <c r="D634" s="257"/>
      <c r="E634" s="258"/>
      <c r="F634" s="257"/>
      <c r="G634" s="258"/>
      <c r="H634" s="257"/>
      <c r="I634" s="258"/>
    </row>
    <row r="635" spans="2:9" s="26" customFormat="1" x14ac:dyDescent="0.3">
      <c r="B635" s="257"/>
      <c r="C635" s="258"/>
      <c r="D635" s="257"/>
      <c r="E635" s="258"/>
      <c r="F635" s="257"/>
      <c r="G635" s="258"/>
      <c r="H635" s="257"/>
      <c r="I635" s="258"/>
    </row>
    <row r="636" spans="2:9" s="26" customFormat="1" x14ac:dyDescent="0.3">
      <c r="B636" s="257"/>
      <c r="C636" s="258"/>
      <c r="D636" s="257"/>
      <c r="E636" s="258"/>
      <c r="F636" s="257"/>
      <c r="G636" s="258"/>
      <c r="H636" s="257"/>
      <c r="I636" s="258"/>
    </row>
    <row r="637" spans="2:9" s="26" customFormat="1" x14ac:dyDescent="0.3">
      <c r="B637" s="257"/>
      <c r="C637" s="258"/>
      <c r="D637" s="257"/>
      <c r="E637" s="258"/>
      <c r="F637" s="257"/>
      <c r="G637" s="258"/>
      <c r="H637" s="257"/>
      <c r="I637" s="258"/>
    </row>
    <row r="638" spans="2:9" s="26" customFormat="1" x14ac:dyDescent="0.3">
      <c r="B638" s="257"/>
      <c r="C638" s="258"/>
      <c r="D638" s="257"/>
      <c r="E638" s="258"/>
      <c r="F638" s="257"/>
      <c r="G638" s="258"/>
      <c r="H638" s="257"/>
      <c r="I638" s="258"/>
    </row>
    <row r="639" spans="2:9" s="26" customFormat="1" x14ac:dyDescent="0.3">
      <c r="B639" s="257"/>
      <c r="C639" s="258"/>
      <c r="D639" s="257"/>
      <c r="E639" s="258"/>
      <c r="F639" s="257"/>
      <c r="G639" s="258"/>
      <c r="H639" s="257"/>
      <c r="I639" s="258"/>
    </row>
    <row r="640" spans="2:9" s="26" customFormat="1" x14ac:dyDescent="0.3">
      <c r="B640" s="257"/>
      <c r="C640" s="258"/>
      <c r="D640" s="257"/>
      <c r="E640" s="258"/>
      <c r="F640" s="257"/>
      <c r="G640" s="258"/>
      <c r="H640" s="257"/>
      <c r="I640" s="258"/>
    </row>
    <row r="641" spans="2:9" s="26" customFormat="1" x14ac:dyDescent="0.3">
      <c r="B641" s="257"/>
      <c r="C641" s="258"/>
      <c r="D641" s="257"/>
      <c r="E641" s="258"/>
      <c r="F641" s="257"/>
      <c r="G641" s="258"/>
      <c r="H641" s="257"/>
      <c r="I641" s="258"/>
    </row>
    <row r="642" spans="2:9" s="26" customFormat="1" x14ac:dyDescent="0.3">
      <c r="B642" s="257"/>
      <c r="C642" s="258"/>
      <c r="D642" s="257"/>
      <c r="E642" s="258"/>
      <c r="F642" s="257"/>
      <c r="G642" s="258"/>
      <c r="H642" s="257"/>
      <c r="I642" s="258"/>
    </row>
    <row r="643" spans="2:9" s="26" customFormat="1" x14ac:dyDescent="0.3">
      <c r="B643" s="257"/>
      <c r="C643" s="258"/>
      <c r="D643" s="257"/>
      <c r="E643" s="258"/>
      <c r="F643" s="257"/>
      <c r="G643" s="258"/>
      <c r="H643" s="257"/>
      <c r="I643" s="258"/>
    </row>
    <row r="644" spans="2:9" s="26" customFormat="1" x14ac:dyDescent="0.3">
      <c r="B644" s="257"/>
      <c r="C644" s="258"/>
      <c r="D644" s="257"/>
      <c r="E644" s="258"/>
      <c r="F644" s="257"/>
      <c r="G644" s="258"/>
      <c r="H644" s="257"/>
      <c r="I644" s="258"/>
    </row>
    <row r="645" spans="2:9" s="26" customFormat="1" x14ac:dyDescent="0.3">
      <c r="B645" s="257"/>
      <c r="C645" s="258"/>
      <c r="D645" s="257"/>
      <c r="E645" s="258"/>
      <c r="F645" s="257"/>
      <c r="G645" s="258"/>
      <c r="H645" s="257"/>
      <c r="I645" s="258"/>
    </row>
    <row r="646" spans="2:9" s="26" customFormat="1" x14ac:dyDescent="0.3">
      <c r="B646" s="257"/>
      <c r="C646" s="258"/>
      <c r="D646" s="257"/>
      <c r="E646" s="258"/>
      <c r="F646" s="257"/>
      <c r="G646" s="258"/>
      <c r="H646" s="257"/>
      <c r="I646" s="258"/>
    </row>
    <row r="647" spans="2:9" s="26" customFormat="1" x14ac:dyDescent="0.3">
      <c r="B647" s="257"/>
      <c r="C647" s="258"/>
      <c r="D647" s="257"/>
      <c r="E647" s="258"/>
      <c r="F647" s="257"/>
      <c r="G647" s="258"/>
      <c r="H647" s="257"/>
      <c r="I647" s="258"/>
    </row>
    <row r="648" spans="2:9" s="26" customFormat="1" x14ac:dyDescent="0.3">
      <c r="B648" s="257"/>
      <c r="C648" s="258"/>
      <c r="D648" s="257"/>
      <c r="E648" s="258"/>
      <c r="F648" s="257"/>
      <c r="G648" s="258"/>
      <c r="H648" s="257"/>
      <c r="I648" s="258"/>
    </row>
    <row r="649" spans="2:9" s="26" customFormat="1" x14ac:dyDescent="0.3">
      <c r="B649" s="257"/>
      <c r="C649" s="258"/>
      <c r="D649" s="257"/>
      <c r="E649" s="258"/>
      <c r="F649" s="257"/>
      <c r="G649" s="258"/>
      <c r="H649" s="257"/>
      <c r="I649" s="258"/>
    </row>
    <row r="650" spans="2:9" s="26" customFormat="1" x14ac:dyDescent="0.3">
      <c r="B650" s="257"/>
      <c r="C650" s="258"/>
      <c r="D650" s="257"/>
      <c r="E650" s="258"/>
      <c r="F650" s="257"/>
      <c r="G650" s="258"/>
      <c r="H650" s="257"/>
      <c r="I650" s="258"/>
    </row>
    <row r="651" spans="2:9" s="26" customFormat="1" x14ac:dyDescent="0.3">
      <c r="B651" s="257"/>
      <c r="C651" s="258"/>
      <c r="D651" s="257"/>
      <c r="E651" s="258"/>
      <c r="F651" s="257"/>
      <c r="G651" s="258"/>
      <c r="H651" s="257"/>
      <c r="I651" s="258"/>
    </row>
    <row r="652" spans="2:9" s="26" customFormat="1" x14ac:dyDescent="0.3">
      <c r="B652" s="257"/>
      <c r="C652" s="258"/>
      <c r="D652" s="257"/>
      <c r="E652" s="258"/>
      <c r="F652" s="257"/>
      <c r="G652" s="258"/>
      <c r="H652" s="257"/>
      <c r="I652" s="258"/>
    </row>
    <row r="653" spans="2:9" s="26" customFormat="1" x14ac:dyDescent="0.3">
      <c r="B653" s="257"/>
      <c r="C653" s="258"/>
      <c r="D653" s="257"/>
      <c r="E653" s="258"/>
      <c r="F653" s="257"/>
      <c r="G653" s="258"/>
      <c r="H653" s="257"/>
      <c r="I653" s="258"/>
    </row>
    <row r="654" spans="2:9" s="26" customFormat="1" x14ac:dyDescent="0.3">
      <c r="B654" s="257"/>
      <c r="C654" s="258"/>
      <c r="D654" s="257"/>
      <c r="E654" s="258"/>
      <c r="F654" s="257"/>
      <c r="G654" s="258"/>
      <c r="H654" s="257"/>
      <c r="I654" s="258"/>
    </row>
    <row r="655" spans="2:9" s="26" customFormat="1" x14ac:dyDescent="0.3">
      <c r="B655" s="257"/>
      <c r="C655" s="258"/>
      <c r="D655" s="257"/>
      <c r="E655" s="258"/>
      <c r="F655" s="257"/>
      <c r="G655" s="258"/>
      <c r="H655" s="257"/>
      <c r="I655" s="258"/>
    </row>
    <row r="656" spans="2:9" s="26" customFormat="1" x14ac:dyDescent="0.3">
      <c r="B656" s="257"/>
      <c r="C656" s="258"/>
      <c r="D656" s="257"/>
      <c r="E656" s="258"/>
      <c r="F656" s="257"/>
      <c r="G656" s="258"/>
      <c r="H656" s="257"/>
      <c r="I656" s="258"/>
    </row>
    <row r="657" spans="2:9" s="26" customFormat="1" x14ac:dyDescent="0.3">
      <c r="B657" s="257"/>
      <c r="C657" s="258"/>
      <c r="D657" s="257"/>
      <c r="E657" s="258"/>
      <c r="F657" s="257"/>
      <c r="G657" s="258"/>
      <c r="H657" s="257"/>
      <c r="I657" s="258"/>
    </row>
    <row r="658" spans="2:9" s="26" customFormat="1" x14ac:dyDescent="0.3">
      <c r="B658" s="257"/>
      <c r="C658" s="258"/>
      <c r="D658" s="257"/>
      <c r="E658" s="258"/>
      <c r="F658" s="257"/>
      <c r="G658" s="258"/>
      <c r="H658" s="257"/>
      <c r="I658" s="258"/>
    </row>
    <row r="659" spans="2:9" s="26" customFormat="1" x14ac:dyDescent="0.3">
      <c r="B659" s="257"/>
      <c r="C659" s="258"/>
      <c r="D659" s="257"/>
      <c r="E659" s="258"/>
      <c r="F659" s="257"/>
      <c r="G659" s="258"/>
      <c r="H659" s="257"/>
      <c r="I659" s="258"/>
    </row>
    <row r="660" spans="2:9" s="26" customFormat="1" x14ac:dyDescent="0.3">
      <c r="B660" s="257"/>
      <c r="C660" s="258"/>
      <c r="D660" s="257"/>
      <c r="E660" s="258"/>
      <c r="F660" s="257"/>
      <c r="G660" s="258"/>
      <c r="H660" s="257"/>
      <c r="I660" s="258"/>
    </row>
    <row r="661" spans="2:9" s="26" customFormat="1" x14ac:dyDescent="0.3">
      <c r="B661" s="257"/>
      <c r="C661" s="258"/>
      <c r="D661" s="257"/>
      <c r="E661" s="258"/>
      <c r="F661" s="257"/>
      <c r="G661" s="258"/>
      <c r="H661" s="257"/>
      <c r="I661" s="258"/>
    </row>
    <row r="662" spans="2:9" s="26" customFormat="1" x14ac:dyDescent="0.3">
      <c r="B662" s="257"/>
      <c r="C662" s="258"/>
      <c r="D662" s="257"/>
      <c r="E662" s="258"/>
      <c r="F662" s="257"/>
      <c r="G662" s="258"/>
      <c r="H662" s="257"/>
      <c r="I662" s="258"/>
    </row>
    <row r="663" spans="2:9" s="26" customFormat="1" x14ac:dyDescent="0.3">
      <c r="B663" s="257"/>
      <c r="C663" s="258"/>
      <c r="D663" s="257"/>
      <c r="E663" s="258"/>
      <c r="F663" s="257"/>
      <c r="G663" s="258"/>
      <c r="H663" s="257"/>
      <c r="I663" s="258"/>
    </row>
    <row r="664" spans="2:9" s="26" customFormat="1" x14ac:dyDescent="0.3">
      <c r="B664" s="257"/>
      <c r="C664" s="258"/>
      <c r="D664" s="257"/>
      <c r="E664" s="258"/>
      <c r="F664" s="257"/>
      <c r="G664" s="258"/>
      <c r="H664" s="257"/>
      <c r="I664" s="258"/>
    </row>
    <row r="665" spans="2:9" s="26" customFormat="1" x14ac:dyDescent="0.3">
      <c r="B665" s="257"/>
      <c r="C665" s="258"/>
      <c r="D665" s="257"/>
      <c r="E665" s="258"/>
      <c r="F665" s="257"/>
      <c r="G665" s="258"/>
      <c r="H665" s="257"/>
      <c r="I665" s="258"/>
    </row>
    <row r="666" spans="2:9" s="26" customFormat="1" x14ac:dyDescent="0.3">
      <c r="B666" s="257"/>
      <c r="C666" s="258"/>
      <c r="D666" s="257"/>
      <c r="E666" s="258"/>
      <c r="F666" s="257"/>
      <c r="G666" s="258"/>
      <c r="H666" s="257"/>
      <c r="I666" s="258"/>
    </row>
    <row r="667" spans="2:9" s="26" customFormat="1" x14ac:dyDescent="0.3">
      <c r="B667" s="257"/>
      <c r="C667" s="258"/>
      <c r="D667" s="257"/>
      <c r="E667" s="258"/>
      <c r="F667" s="257"/>
      <c r="G667" s="258"/>
      <c r="H667" s="257"/>
      <c r="I667" s="258"/>
    </row>
    <row r="668" spans="2:9" s="26" customFormat="1" x14ac:dyDescent="0.3">
      <c r="B668" s="257"/>
      <c r="C668" s="258"/>
      <c r="D668" s="257"/>
      <c r="E668" s="258"/>
      <c r="F668" s="257"/>
      <c r="G668" s="258"/>
      <c r="H668" s="257"/>
      <c r="I668" s="258"/>
    </row>
    <row r="669" spans="2:9" s="26" customFormat="1" x14ac:dyDescent="0.3">
      <c r="B669" s="257"/>
      <c r="C669" s="258"/>
      <c r="D669" s="257"/>
      <c r="E669" s="258"/>
      <c r="F669" s="257"/>
      <c r="G669" s="258"/>
      <c r="H669" s="257"/>
      <c r="I669" s="258"/>
    </row>
    <row r="670" spans="2:9" s="26" customFormat="1" x14ac:dyDescent="0.3">
      <c r="B670" s="257"/>
      <c r="C670" s="258"/>
      <c r="D670" s="257"/>
      <c r="E670" s="258"/>
      <c r="F670" s="257"/>
      <c r="G670" s="258"/>
      <c r="H670" s="257"/>
      <c r="I670" s="258"/>
    </row>
    <row r="671" spans="2:9" s="26" customFormat="1" x14ac:dyDescent="0.3">
      <c r="B671" s="257"/>
      <c r="C671" s="258"/>
      <c r="D671" s="257"/>
      <c r="E671" s="258"/>
      <c r="F671" s="257"/>
      <c r="G671" s="258"/>
      <c r="H671" s="257"/>
      <c r="I671" s="258"/>
    </row>
    <row r="672" spans="2:9" s="26" customFormat="1" x14ac:dyDescent="0.3">
      <c r="B672" s="257"/>
      <c r="C672" s="258"/>
      <c r="D672" s="257"/>
      <c r="E672" s="258"/>
      <c r="F672" s="257"/>
      <c r="G672" s="258"/>
      <c r="H672" s="257"/>
      <c r="I672" s="258"/>
    </row>
    <row r="673" spans="2:9" s="26" customFormat="1" x14ac:dyDescent="0.3">
      <c r="B673" s="257"/>
      <c r="C673" s="258"/>
      <c r="D673" s="257"/>
      <c r="E673" s="258"/>
      <c r="F673" s="257"/>
      <c r="G673" s="258"/>
      <c r="H673" s="257"/>
      <c r="I673" s="258"/>
    </row>
    <row r="674" spans="2:9" s="26" customFormat="1" x14ac:dyDescent="0.3">
      <c r="B674" s="257"/>
      <c r="C674" s="258"/>
      <c r="D674" s="257"/>
      <c r="E674" s="258"/>
      <c r="F674" s="257"/>
      <c r="G674" s="258"/>
      <c r="H674" s="257"/>
      <c r="I674" s="258"/>
    </row>
    <row r="675" spans="2:9" s="26" customFormat="1" x14ac:dyDescent="0.3">
      <c r="B675" s="257"/>
      <c r="C675" s="258"/>
      <c r="D675" s="257"/>
      <c r="E675" s="258"/>
      <c r="F675" s="257"/>
      <c r="G675" s="258"/>
      <c r="H675" s="257"/>
      <c r="I675" s="258"/>
    </row>
    <row r="676" spans="2:9" s="26" customFormat="1" x14ac:dyDescent="0.3">
      <c r="B676" s="257"/>
      <c r="C676" s="258"/>
      <c r="D676" s="257"/>
      <c r="E676" s="258"/>
      <c r="F676" s="257"/>
      <c r="G676" s="258"/>
      <c r="H676" s="257"/>
      <c r="I676" s="258"/>
    </row>
    <row r="677" spans="2:9" s="26" customFormat="1" x14ac:dyDescent="0.3">
      <c r="B677" s="257"/>
      <c r="C677" s="258"/>
      <c r="D677" s="257"/>
      <c r="E677" s="258"/>
      <c r="F677" s="257"/>
      <c r="G677" s="258"/>
      <c r="H677" s="257"/>
      <c r="I677" s="258"/>
    </row>
    <row r="678" spans="2:9" s="26" customFormat="1" x14ac:dyDescent="0.3">
      <c r="B678" s="257"/>
      <c r="C678" s="258"/>
      <c r="D678" s="257"/>
      <c r="E678" s="258"/>
      <c r="F678" s="257"/>
      <c r="G678" s="258"/>
      <c r="H678" s="257"/>
      <c r="I678" s="258"/>
    </row>
    <row r="679" spans="2:9" s="26" customFormat="1" x14ac:dyDescent="0.3">
      <c r="B679" s="257"/>
      <c r="C679" s="258"/>
      <c r="D679" s="257"/>
      <c r="E679" s="258"/>
      <c r="F679" s="257"/>
      <c r="G679" s="258"/>
      <c r="H679" s="257"/>
      <c r="I679" s="258"/>
    </row>
    <row r="680" spans="2:9" s="26" customFormat="1" x14ac:dyDescent="0.3">
      <c r="B680" s="257"/>
      <c r="C680" s="258"/>
      <c r="D680" s="257"/>
      <c r="E680" s="258"/>
      <c r="F680" s="257"/>
      <c r="G680" s="258"/>
      <c r="H680" s="257"/>
      <c r="I680" s="258"/>
    </row>
    <row r="681" spans="2:9" s="26" customFormat="1" x14ac:dyDescent="0.3">
      <c r="B681" s="257"/>
      <c r="C681" s="258"/>
      <c r="D681" s="257"/>
      <c r="E681" s="258"/>
      <c r="F681" s="257"/>
      <c r="G681" s="258"/>
      <c r="H681" s="257"/>
      <c r="I681" s="258"/>
    </row>
    <row r="682" spans="2:9" s="26" customFormat="1" x14ac:dyDescent="0.3">
      <c r="B682" s="257"/>
      <c r="C682" s="258"/>
      <c r="D682" s="257"/>
      <c r="E682" s="258"/>
      <c r="F682" s="257"/>
      <c r="G682" s="258"/>
      <c r="H682" s="257"/>
      <c r="I682" s="258"/>
    </row>
    <row r="683" spans="2:9" s="26" customFormat="1" x14ac:dyDescent="0.3">
      <c r="B683" s="257"/>
      <c r="C683" s="258"/>
      <c r="D683" s="257"/>
      <c r="E683" s="258"/>
      <c r="F683" s="257"/>
      <c r="G683" s="258"/>
      <c r="H683" s="257"/>
      <c r="I683" s="258"/>
    </row>
    <row r="684" spans="2:9" s="26" customFormat="1" x14ac:dyDescent="0.3">
      <c r="B684" s="257"/>
      <c r="C684" s="258"/>
      <c r="D684" s="257"/>
      <c r="E684" s="258"/>
      <c r="F684" s="257"/>
      <c r="G684" s="258"/>
      <c r="H684" s="257"/>
      <c r="I684" s="258"/>
    </row>
    <row r="685" spans="2:9" s="26" customFormat="1" x14ac:dyDescent="0.3">
      <c r="B685" s="257"/>
      <c r="C685" s="258"/>
      <c r="D685" s="257"/>
      <c r="E685" s="258"/>
      <c r="F685" s="257"/>
      <c r="G685" s="258"/>
      <c r="H685" s="257"/>
      <c r="I685" s="258"/>
    </row>
    <row r="686" spans="2:9" s="26" customFormat="1" x14ac:dyDescent="0.3">
      <c r="B686" s="257"/>
      <c r="C686" s="258"/>
      <c r="D686" s="257"/>
      <c r="E686" s="258"/>
      <c r="F686" s="257"/>
      <c r="G686" s="258"/>
      <c r="H686" s="257"/>
      <c r="I686" s="258"/>
    </row>
    <row r="687" spans="2:9" s="26" customFormat="1" x14ac:dyDescent="0.3">
      <c r="B687" s="257"/>
      <c r="C687" s="258"/>
      <c r="D687" s="257"/>
      <c r="E687" s="258"/>
      <c r="F687" s="257"/>
      <c r="G687" s="258"/>
      <c r="H687" s="257"/>
      <c r="I687" s="258"/>
    </row>
    <row r="688" spans="2:9" s="26" customFormat="1" x14ac:dyDescent="0.3">
      <c r="B688" s="257"/>
      <c r="C688" s="258"/>
      <c r="D688" s="257"/>
      <c r="E688" s="258"/>
      <c r="F688" s="257"/>
      <c r="G688" s="258"/>
      <c r="H688" s="257"/>
      <c r="I688" s="258"/>
    </row>
    <row r="689" spans="2:9" s="26" customFormat="1" x14ac:dyDescent="0.3">
      <c r="B689" s="257"/>
      <c r="C689" s="258"/>
      <c r="D689" s="257"/>
      <c r="E689" s="258"/>
      <c r="F689" s="257"/>
      <c r="G689" s="258"/>
      <c r="H689" s="257"/>
      <c r="I689" s="258"/>
    </row>
    <row r="690" spans="2:9" s="26" customFormat="1" x14ac:dyDescent="0.3">
      <c r="B690" s="257"/>
      <c r="C690" s="258"/>
      <c r="D690" s="257"/>
      <c r="E690" s="258"/>
      <c r="F690" s="257"/>
      <c r="G690" s="258"/>
      <c r="H690" s="257"/>
      <c r="I690" s="258"/>
    </row>
    <row r="691" spans="2:9" s="26" customFormat="1" x14ac:dyDescent="0.3">
      <c r="B691" s="257"/>
      <c r="C691" s="258"/>
      <c r="D691" s="257"/>
      <c r="E691" s="258"/>
      <c r="F691" s="257"/>
      <c r="G691" s="258"/>
      <c r="H691" s="257"/>
      <c r="I691" s="258"/>
    </row>
    <row r="692" spans="2:9" s="26" customFormat="1" x14ac:dyDescent="0.3">
      <c r="B692" s="257"/>
      <c r="C692" s="258"/>
      <c r="D692" s="257"/>
      <c r="E692" s="258"/>
      <c r="F692" s="257"/>
      <c r="G692" s="258"/>
      <c r="H692" s="257"/>
      <c r="I692" s="258"/>
    </row>
    <row r="693" spans="2:9" s="26" customFormat="1" x14ac:dyDescent="0.3">
      <c r="B693" s="257"/>
      <c r="C693" s="258"/>
      <c r="D693" s="257"/>
      <c r="E693" s="258"/>
      <c r="F693" s="257"/>
      <c r="G693" s="258"/>
      <c r="H693" s="257"/>
      <c r="I693" s="258"/>
    </row>
    <row r="694" spans="2:9" s="26" customFormat="1" x14ac:dyDescent="0.3">
      <c r="B694" s="257"/>
      <c r="C694" s="258"/>
      <c r="D694" s="257"/>
      <c r="E694" s="258"/>
      <c r="F694" s="257"/>
      <c r="G694" s="258"/>
      <c r="H694" s="257"/>
      <c r="I694" s="258"/>
    </row>
    <row r="695" spans="2:9" s="26" customFormat="1" x14ac:dyDescent="0.3">
      <c r="B695" s="257"/>
      <c r="C695" s="258"/>
      <c r="D695" s="257"/>
      <c r="E695" s="258"/>
      <c r="F695" s="257"/>
      <c r="G695" s="258"/>
      <c r="H695" s="257"/>
      <c r="I695" s="258"/>
    </row>
    <row r="696" spans="2:9" s="26" customFormat="1" x14ac:dyDescent="0.3">
      <c r="B696" s="257"/>
      <c r="C696" s="258"/>
      <c r="D696" s="257"/>
      <c r="E696" s="258"/>
      <c r="F696" s="257"/>
      <c r="G696" s="258"/>
      <c r="H696" s="257"/>
      <c r="I696" s="258"/>
    </row>
    <row r="697" spans="2:9" s="26" customFormat="1" x14ac:dyDescent="0.3">
      <c r="B697" s="257"/>
      <c r="C697" s="258"/>
      <c r="D697" s="257"/>
      <c r="E697" s="258"/>
      <c r="F697" s="257"/>
      <c r="G697" s="258"/>
      <c r="H697" s="257"/>
      <c r="I697" s="258"/>
    </row>
    <row r="698" spans="2:9" s="26" customFormat="1" x14ac:dyDescent="0.3">
      <c r="B698" s="257"/>
      <c r="C698" s="258"/>
      <c r="D698" s="257"/>
      <c r="E698" s="258"/>
      <c r="F698" s="257"/>
      <c r="G698" s="258"/>
      <c r="H698" s="257"/>
      <c r="I698" s="258"/>
    </row>
    <row r="699" spans="2:9" s="26" customFormat="1" x14ac:dyDescent="0.3">
      <c r="B699" s="257"/>
      <c r="C699" s="258"/>
      <c r="D699" s="257"/>
      <c r="E699" s="258"/>
      <c r="F699" s="257"/>
      <c r="G699" s="258"/>
      <c r="H699" s="257"/>
      <c r="I699" s="258"/>
    </row>
    <row r="700" spans="2:9" s="26" customFormat="1" x14ac:dyDescent="0.3">
      <c r="B700" s="257"/>
      <c r="C700" s="258"/>
      <c r="D700" s="257"/>
      <c r="E700" s="258"/>
      <c r="F700" s="257"/>
      <c r="G700" s="258"/>
      <c r="H700" s="257"/>
      <c r="I700" s="258"/>
    </row>
    <row r="701" spans="2:9" s="26" customFormat="1" x14ac:dyDescent="0.3">
      <c r="B701" s="257"/>
      <c r="C701" s="258"/>
      <c r="D701" s="257"/>
      <c r="E701" s="258"/>
      <c r="F701" s="257"/>
      <c r="G701" s="258"/>
      <c r="H701" s="257"/>
      <c r="I701" s="258"/>
    </row>
    <row r="702" spans="2:9" s="26" customFormat="1" x14ac:dyDescent="0.3">
      <c r="B702" s="257"/>
      <c r="C702" s="258"/>
      <c r="D702" s="257"/>
      <c r="E702" s="258"/>
      <c r="F702" s="257"/>
      <c r="G702" s="258"/>
      <c r="H702" s="257"/>
      <c r="I702" s="258"/>
    </row>
    <row r="703" spans="2:9" s="26" customFormat="1" x14ac:dyDescent="0.3">
      <c r="B703" s="257"/>
      <c r="C703" s="258"/>
      <c r="D703" s="257"/>
      <c r="E703" s="258"/>
      <c r="F703" s="257"/>
      <c r="G703" s="258"/>
      <c r="H703" s="257"/>
      <c r="I703" s="258"/>
    </row>
    <row r="704" spans="2:9" s="26" customFormat="1" x14ac:dyDescent="0.3">
      <c r="B704" s="257"/>
      <c r="C704" s="258"/>
      <c r="D704" s="257"/>
      <c r="E704" s="258"/>
      <c r="F704" s="257"/>
      <c r="G704" s="258"/>
      <c r="H704" s="257"/>
      <c r="I704" s="258"/>
    </row>
    <row r="705" spans="2:9" s="26" customFormat="1" x14ac:dyDescent="0.3">
      <c r="B705" s="257"/>
      <c r="C705" s="258"/>
      <c r="D705" s="257"/>
      <c r="E705" s="258"/>
      <c r="F705" s="257"/>
      <c r="G705" s="258"/>
      <c r="H705" s="257"/>
      <c r="I705" s="258"/>
    </row>
    <row r="706" spans="2:9" s="26" customFormat="1" x14ac:dyDescent="0.3">
      <c r="B706" s="257"/>
      <c r="C706" s="258"/>
      <c r="D706" s="257"/>
      <c r="E706" s="258"/>
      <c r="F706" s="257"/>
      <c r="G706" s="258"/>
      <c r="H706" s="257"/>
      <c r="I706" s="258"/>
    </row>
    <row r="707" spans="2:9" s="26" customFormat="1" x14ac:dyDescent="0.3">
      <c r="B707" s="257"/>
      <c r="C707" s="258"/>
      <c r="D707" s="257"/>
      <c r="E707" s="258"/>
      <c r="F707" s="257"/>
      <c r="G707" s="258"/>
      <c r="H707" s="257"/>
      <c r="I707" s="258"/>
    </row>
    <row r="708" spans="2:9" s="26" customFormat="1" x14ac:dyDescent="0.3">
      <c r="B708" s="257"/>
      <c r="C708" s="258"/>
      <c r="D708" s="257"/>
      <c r="E708" s="258"/>
      <c r="F708" s="257"/>
      <c r="G708" s="258"/>
      <c r="H708" s="257"/>
      <c r="I708" s="258"/>
    </row>
    <row r="709" spans="2:9" s="26" customFormat="1" x14ac:dyDescent="0.3">
      <c r="B709" s="257"/>
      <c r="C709" s="258"/>
      <c r="D709" s="257"/>
      <c r="E709" s="258"/>
      <c r="F709" s="257"/>
      <c r="G709" s="258"/>
      <c r="H709" s="257"/>
      <c r="I709" s="258"/>
    </row>
    <row r="710" spans="2:9" s="26" customFormat="1" x14ac:dyDescent="0.3">
      <c r="B710" s="257"/>
      <c r="C710" s="258"/>
      <c r="D710" s="257"/>
      <c r="E710" s="258"/>
      <c r="F710" s="257"/>
      <c r="G710" s="258"/>
      <c r="H710" s="257"/>
      <c r="I710" s="258"/>
    </row>
    <row r="711" spans="2:9" s="26" customFormat="1" x14ac:dyDescent="0.3">
      <c r="B711" s="257"/>
      <c r="C711" s="258"/>
      <c r="D711" s="257"/>
      <c r="E711" s="258"/>
      <c r="F711" s="257"/>
      <c r="G711" s="258"/>
      <c r="H711" s="257"/>
      <c r="I711" s="258"/>
    </row>
    <row r="712" spans="2:9" s="26" customFormat="1" x14ac:dyDescent="0.3">
      <c r="B712" s="257"/>
      <c r="C712" s="258"/>
      <c r="D712" s="257"/>
      <c r="E712" s="258"/>
      <c r="F712" s="257"/>
      <c r="G712" s="258"/>
      <c r="H712" s="257"/>
      <c r="I712" s="258"/>
    </row>
    <row r="713" spans="2:9" s="26" customFormat="1" x14ac:dyDescent="0.3">
      <c r="B713" s="257"/>
      <c r="C713" s="258"/>
      <c r="D713" s="257"/>
      <c r="E713" s="258"/>
      <c r="F713" s="257"/>
      <c r="G713" s="258"/>
      <c r="H713" s="257"/>
      <c r="I713" s="258"/>
    </row>
    <row r="714" spans="2:9" s="26" customFormat="1" x14ac:dyDescent="0.3">
      <c r="B714" s="257"/>
      <c r="C714" s="258"/>
      <c r="D714" s="257"/>
      <c r="E714" s="258"/>
      <c r="F714" s="257"/>
      <c r="G714" s="258"/>
      <c r="H714" s="257"/>
      <c r="I714" s="258"/>
    </row>
    <row r="715" spans="2:9" s="26" customFormat="1" x14ac:dyDescent="0.3">
      <c r="B715" s="257"/>
      <c r="C715" s="258"/>
      <c r="D715" s="257"/>
      <c r="E715" s="258"/>
      <c r="F715" s="257"/>
      <c r="G715" s="258"/>
      <c r="H715" s="257"/>
      <c r="I715" s="258"/>
    </row>
    <row r="716" spans="2:9" s="26" customFormat="1" x14ac:dyDescent="0.3">
      <c r="B716" s="257"/>
      <c r="C716" s="258"/>
      <c r="D716" s="257"/>
      <c r="E716" s="258"/>
      <c r="F716" s="257"/>
      <c r="G716" s="258"/>
      <c r="H716" s="257"/>
      <c r="I716" s="258"/>
    </row>
    <row r="717" spans="2:9" s="26" customFormat="1" x14ac:dyDescent="0.3">
      <c r="B717" s="257"/>
      <c r="C717" s="258"/>
      <c r="D717" s="257"/>
      <c r="E717" s="258"/>
      <c r="F717" s="257"/>
      <c r="G717" s="258"/>
      <c r="H717" s="257"/>
      <c r="I717" s="258"/>
    </row>
    <row r="718" spans="2:9" s="26" customFormat="1" x14ac:dyDescent="0.3">
      <c r="B718" s="257"/>
      <c r="C718" s="258"/>
      <c r="D718" s="257"/>
      <c r="E718" s="258"/>
      <c r="F718" s="257"/>
      <c r="G718" s="258"/>
      <c r="H718" s="257"/>
      <c r="I718" s="258"/>
    </row>
    <row r="719" spans="2:9" s="26" customFormat="1" x14ac:dyDescent="0.3">
      <c r="B719" s="257"/>
      <c r="C719" s="258"/>
      <c r="D719" s="257"/>
      <c r="E719" s="258"/>
      <c r="F719" s="257"/>
      <c r="G719" s="258"/>
      <c r="H719" s="257"/>
      <c r="I719" s="258"/>
    </row>
    <row r="720" spans="2:9" s="26" customFormat="1" x14ac:dyDescent="0.3">
      <c r="B720" s="257"/>
      <c r="C720" s="258"/>
      <c r="D720" s="257"/>
      <c r="E720" s="258"/>
      <c r="F720" s="257"/>
      <c r="G720" s="258"/>
      <c r="H720" s="257"/>
      <c r="I720" s="258"/>
    </row>
    <row r="721" spans="2:9" s="26" customFormat="1" x14ac:dyDescent="0.3">
      <c r="B721" s="257"/>
      <c r="C721" s="258"/>
      <c r="D721" s="257"/>
      <c r="E721" s="258"/>
      <c r="F721" s="257"/>
      <c r="G721" s="258"/>
      <c r="H721" s="257"/>
      <c r="I721" s="258"/>
    </row>
    <row r="722" spans="2:9" s="26" customFormat="1" x14ac:dyDescent="0.3">
      <c r="B722" s="257"/>
      <c r="C722" s="258"/>
      <c r="D722" s="257"/>
      <c r="E722" s="258"/>
      <c r="F722" s="257"/>
      <c r="G722" s="258"/>
      <c r="H722" s="257"/>
      <c r="I722" s="258"/>
    </row>
    <row r="723" spans="2:9" s="26" customFormat="1" x14ac:dyDescent="0.3">
      <c r="B723" s="257"/>
      <c r="C723" s="258"/>
      <c r="D723" s="257"/>
      <c r="E723" s="258"/>
      <c r="F723" s="257"/>
      <c r="G723" s="258"/>
      <c r="H723" s="257"/>
      <c r="I723" s="258"/>
    </row>
    <row r="724" spans="2:9" s="26" customFormat="1" x14ac:dyDescent="0.3">
      <c r="B724" s="257"/>
      <c r="C724" s="258"/>
      <c r="D724" s="257"/>
      <c r="E724" s="258"/>
      <c r="F724" s="257"/>
      <c r="G724" s="258"/>
      <c r="H724" s="257"/>
      <c r="I724" s="258"/>
    </row>
    <row r="725" spans="2:9" s="26" customFormat="1" x14ac:dyDescent="0.3">
      <c r="B725" s="257"/>
      <c r="C725" s="258"/>
      <c r="D725" s="257"/>
      <c r="E725" s="258"/>
      <c r="F725" s="257"/>
      <c r="G725" s="258"/>
      <c r="H725" s="257"/>
      <c r="I725" s="258"/>
    </row>
    <row r="726" spans="2:9" s="26" customFormat="1" x14ac:dyDescent="0.3">
      <c r="B726" s="257"/>
      <c r="C726" s="258"/>
      <c r="D726" s="257"/>
      <c r="E726" s="258"/>
      <c r="F726" s="257"/>
      <c r="G726" s="258"/>
      <c r="H726" s="257"/>
      <c r="I726" s="258"/>
    </row>
    <row r="727" spans="2:9" s="26" customFormat="1" x14ac:dyDescent="0.3">
      <c r="B727" s="257"/>
      <c r="C727" s="258"/>
      <c r="D727" s="257"/>
      <c r="E727" s="258"/>
      <c r="F727" s="257"/>
      <c r="G727" s="258"/>
      <c r="H727" s="257"/>
      <c r="I727" s="258"/>
    </row>
    <row r="728" spans="2:9" s="26" customFormat="1" x14ac:dyDescent="0.3">
      <c r="B728" s="257"/>
      <c r="C728" s="258"/>
      <c r="D728" s="257"/>
      <c r="E728" s="258"/>
      <c r="F728" s="257"/>
      <c r="G728" s="258"/>
      <c r="H728" s="257"/>
      <c r="I728" s="258"/>
    </row>
    <row r="729" spans="2:9" s="26" customFormat="1" x14ac:dyDescent="0.3">
      <c r="B729" s="257"/>
      <c r="C729" s="258"/>
      <c r="D729" s="257"/>
      <c r="E729" s="258"/>
      <c r="F729" s="257"/>
      <c r="G729" s="258"/>
      <c r="H729" s="257"/>
      <c r="I729" s="258"/>
    </row>
    <row r="730" spans="2:9" s="26" customFormat="1" x14ac:dyDescent="0.3">
      <c r="B730" s="257"/>
      <c r="C730" s="258"/>
      <c r="D730" s="257"/>
      <c r="E730" s="258"/>
      <c r="F730" s="257"/>
      <c r="G730" s="258"/>
      <c r="H730" s="257"/>
      <c r="I730" s="258"/>
    </row>
    <row r="731" spans="2:9" s="26" customFormat="1" x14ac:dyDescent="0.3">
      <c r="B731" s="257"/>
      <c r="C731" s="258"/>
      <c r="D731" s="257"/>
      <c r="E731" s="258"/>
      <c r="F731" s="257"/>
      <c r="G731" s="258"/>
      <c r="H731" s="257"/>
      <c r="I731" s="258"/>
    </row>
    <row r="732" spans="2:9" s="26" customFormat="1" x14ac:dyDescent="0.3">
      <c r="B732" s="257"/>
      <c r="C732" s="258"/>
      <c r="D732" s="257"/>
      <c r="E732" s="258"/>
      <c r="F732" s="257"/>
      <c r="G732" s="258"/>
      <c r="H732" s="257"/>
      <c r="I732" s="258"/>
    </row>
    <row r="733" spans="2:9" s="26" customFormat="1" x14ac:dyDescent="0.3">
      <c r="B733" s="257"/>
      <c r="C733" s="258"/>
      <c r="D733" s="257"/>
      <c r="E733" s="258"/>
      <c r="F733" s="257"/>
      <c r="G733" s="258"/>
      <c r="H733" s="257"/>
      <c r="I733" s="258"/>
    </row>
    <row r="734" spans="2:9" s="26" customFormat="1" x14ac:dyDescent="0.3">
      <c r="B734" s="257"/>
      <c r="C734" s="258"/>
      <c r="D734" s="257"/>
      <c r="E734" s="258"/>
      <c r="F734" s="257"/>
      <c r="G734" s="258"/>
      <c r="H734" s="257"/>
      <c r="I734" s="258"/>
    </row>
    <row r="735" spans="2:9" s="26" customFormat="1" x14ac:dyDescent="0.3">
      <c r="B735" s="257"/>
      <c r="C735" s="258"/>
      <c r="D735" s="257"/>
      <c r="E735" s="258"/>
      <c r="F735" s="257"/>
      <c r="G735" s="258"/>
      <c r="H735" s="257"/>
      <c r="I735" s="258"/>
    </row>
    <row r="736" spans="2:9" s="26" customFormat="1" x14ac:dyDescent="0.3">
      <c r="B736" s="257"/>
      <c r="C736" s="258"/>
      <c r="D736" s="257"/>
      <c r="E736" s="258"/>
      <c r="F736" s="257"/>
      <c r="G736" s="258"/>
      <c r="H736" s="257"/>
      <c r="I736" s="258"/>
    </row>
    <row r="737" spans="2:9" s="26" customFormat="1" x14ac:dyDescent="0.3">
      <c r="B737" s="257"/>
      <c r="C737" s="258"/>
      <c r="D737" s="257"/>
      <c r="E737" s="258"/>
      <c r="F737" s="257"/>
      <c r="G737" s="258"/>
      <c r="H737" s="257"/>
      <c r="I737" s="258"/>
    </row>
    <row r="738" spans="2:9" s="26" customFormat="1" x14ac:dyDescent="0.3">
      <c r="B738" s="257"/>
      <c r="C738" s="258"/>
      <c r="D738" s="257"/>
      <c r="E738" s="258"/>
      <c r="F738" s="257"/>
      <c r="G738" s="258"/>
      <c r="H738" s="257"/>
      <c r="I738" s="258"/>
    </row>
    <row r="739" spans="2:9" s="26" customFormat="1" x14ac:dyDescent="0.3">
      <c r="B739" s="257"/>
      <c r="C739" s="258"/>
      <c r="D739" s="257"/>
      <c r="E739" s="258"/>
      <c r="F739" s="257"/>
      <c r="G739" s="258"/>
      <c r="H739" s="257"/>
      <c r="I739" s="258"/>
    </row>
    <row r="740" spans="2:9" s="26" customFormat="1" x14ac:dyDescent="0.3">
      <c r="B740" s="257"/>
      <c r="C740" s="258"/>
      <c r="D740" s="257"/>
      <c r="E740" s="258"/>
      <c r="F740" s="257"/>
      <c r="G740" s="258"/>
      <c r="H740" s="257"/>
      <c r="I740" s="258"/>
    </row>
    <row r="741" spans="2:9" s="26" customFormat="1" x14ac:dyDescent="0.3">
      <c r="B741" s="257"/>
      <c r="C741" s="258"/>
      <c r="D741" s="257"/>
      <c r="E741" s="258"/>
      <c r="F741" s="257"/>
      <c r="G741" s="258"/>
      <c r="H741" s="257"/>
      <c r="I741" s="258"/>
    </row>
    <row r="742" spans="2:9" s="26" customFormat="1" x14ac:dyDescent="0.3">
      <c r="B742" s="257"/>
      <c r="C742" s="258"/>
      <c r="D742" s="257"/>
      <c r="E742" s="258"/>
      <c r="F742" s="257"/>
      <c r="G742" s="258"/>
      <c r="H742" s="257"/>
      <c r="I742" s="258"/>
    </row>
    <row r="743" spans="2:9" s="26" customFormat="1" x14ac:dyDescent="0.3">
      <c r="B743" s="257"/>
      <c r="C743" s="258"/>
      <c r="D743" s="257"/>
      <c r="E743" s="258"/>
      <c r="F743" s="257"/>
      <c r="G743" s="258"/>
      <c r="H743" s="257"/>
      <c r="I743" s="258"/>
    </row>
    <row r="744" spans="2:9" s="26" customFormat="1" x14ac:dyDescent="0.3">
      <c r="B744" s="257"/>
      <c r="C744" s="258"/>
      <c r="D744" s="257"/>
      <c r="E744" s="258"/>
      <c r="F744" s="257"/>
      <c r="G744" s="258"/>
      <c r="H744" s="257"/>
      <c r="I744" s="258"/>
    </row>
    <row r="745" spans="2:9" s="26" customFormat="1" x14ac:dyDescent="0.3">
      <c r="B745" s="257"/>
      <c r="C745" s="258"/>
      <c r="D745" s="257"/>
      <c r="E745" s="258"/>
      <c r="F745" s="257"/>
      <c r="G745" s="258"/>
      <c r="H745" s="257"/>
      <c r="I745" s="258"/>
    </row>
    <row r="746" spans="2:9" s="26" customFormat="1" x14ac:dyDescent="0.3">
      <c r="B746" s="257"/>
      <c r="C746" s="258"/>
      <c r="D746" s="257"/>
      <c r="E746" s="258"/>
      <c r="F746" s="257"/>
      <c r="G746" s="258"/>
      <c r="H746" s="257"/>
      <c r="I746" s="258"/>
    </row>
    <row r="747" spans="2:9" s="26" customFormat="1" x14ac:dyDescent="0.3">
      <c r="B747" s="257"/>
      <c r="C747" s="258"/>
      <c r="D747" s="257"/>
      <c r="E747" s="258"/>
      <c r="F747" s="257"/>
      <c r="G747" s="258"/>
      <c r="H747" s="257"/>
      <c r="I747" s="258"/>
    </row>
    <row r="748" spans="2:9" s="26" customFormat="1" x14ac:dyDescent="0.3">
      <c r="B748" s="257"/>
      <c r="C748" s="258"/>
      <c r="D748" s="257"/>
      <c r="E748" s="258"/>
      <c r="F748" s="257"/>
      <c r="G748" s="258"/>
      <c r="H748" s="257"/>
      <c r="I748" s="258"/>
    </row>
    <row r="749" spans="2:9" s="26" customFormat="1" x14ac:dyDescent="0.3">
      <c r="B749" s="257"/>
      <c r="C749" s="258"/>
      <c r="D749" s="257"/>
      <c r="E749" s="258"/>
      <c r="F749" s="257"/>
      <c r="G749" s="258"/>
      <c r="H749" s="257"/>
      <c r="I749" s="258"/>
    </row>
    <row r="750" spans="2:9" s="26" customFormat="1" x14ac:dyDescent="0.3">
      <c r="B750" s="257"/>
      <c r="C750" s="258"/>
      <c r="D750" s="257"/>
      <c r="E750" s="258"/>
      <c r="F750" s="257"/>
      <c r="G750" s="258"/>
      <c r="H750" s="257"/>
      <c r="I750" s="258"/>
    </row>
    <row r="751" spans="2:9" s="26" customFormat="1" x14ac:dyDescent="0.3">
      <c r="B751" s="257"/>
      <c r="C751" s="258"/>
      <c r="D751" s="257"/>
      <c r="E751" s="258"/>
      <c r="F751" s="257"/>
      <c r="G751" s="258"/>
      <c r="H751" s="257"/>
      <c r="I751" s="258"/>
    </row>
    <row r="752" spans="2:9" s="26" customFormat="1" x14ac:dyDescent="0.3">
      <c r="B752" s="257"/>
      <c r="C752" s="258"/>
      <c r="D752" s="257"/>
      <c r="E752" s="258"/>
      <c r="F752" s="257"/>
      <c r="G752" s="258"/>
      <c r="H752" s="257"/>
      <c r="I752" s="258"/>
    </row>
    <row r="753" spans="2:9" s="26" customFormat="1" x14ac:dyDescent="0.3">
      <c r="B753" s="257"/>
      <c r="C753" s="258"/>
      <c r="D753" s="257"/>
      <c r="E753" s="258"/>
      <c r="F753" s="257"/>
      <c r="G753" s="258"/>
      <c r="H753" s="257"/>
      <c r="I753" s="258"/>
    </row>
    <row r="754" spans="2:9" s="26" customFormat="1" x14ac:dyDescent="0.3">
      <c r="B754" s="257"/>
      <c r="C754" s="258"/>
      <c r="D754" s="257"/>
      <c r="E754" s="258"/>
      <c r="F754" s="257"/>
      <c r="G754" s="258"/>
      <c r="H754" s="257"/>
      <c r="I754" s="258"/>
    </row>
    <row r="755" spans="2:9" s="26" customFormat="1" x14ac:dyDescent="0.3">
      <c r="B755" s="257"/>
      <c r="C755" s="258"/>
      <c r="D755" s="257"/>
      <c r="E755" s="258"/>
      <c r="F755" s="257"/>
      <c r="G755" s="258"/>
      <c r="H755" s="257"/>
      <c r="I755" s="258"/>
    </row>
    <row r="756" spans="2:9" s="26" customFormat="1" x14ac:dyDescent="0.3">
      <c r="B756" s="257"/>
      <c r="C756" s="258"/>
      <c r="D756" s="257"/>
      <c r="E756" s="258"/>
      <c r="F756" s="257"/>
      <c r="G756" s="258"/>
      <c r="H756" s="257"/>
      <c r="I756" s="258"/>
    </row>
    <row r="757" spans="2:9" s="26" customFormat="1" x14ac:dyDescent="0.3">
      <c r="B757" s="257"/>
      <c r="C757" s="258"/>
      <c r="D757" s="257"/>
      <c r="E757" s="258"/>
      <c r="F757" s="257"/>
      <c r="G757" s="258"/>
      <c r="H757" s="257"/>
      <c r="I757" s="258"/>
    </row>
    <row r="758" spans="2:9" s="26" customFormat="1" x14ac:dyDescent="0.3">
      <c r="B758" s="257"/>
      <c r="C758" s="258"/>
      <c r="D758" s="257"/>
      <c r="E758" s="258"/>
      <c r="F758" s="257"/>
      <c r="G758" s="258"/>
      <c r="H758" s="257"/>
      <c r="I758" s="258"/>
    </row>
    <row r="759" spans="2:9" s="26" customFormat="1" x14ac:dyDescent="0.3">
      <c r="B759" s="257"/>
      <c r="C759" s="258"/>
      <c r="D759" s="257"/>
      <c r="E759" s="258"/>
      <c r="F759" s="257"/>
      <c r="G759" s="258"/>
      <c r="H759" s="257"/>
      <c r="I759" s="258"/>
    </row>
    <row r="760" spans="2:9" s="26" customFormat="1" x14ac:dyDescent="0.3">
      <c r="B760" s="257"/>
      <c r="C760" s="258"/>
      <c r="D760" s="257"/>
      <c r="E760" s="258"/>
      <c r="F760" s="257"/>
      <c r="G760" s="258"/>
      <c r="H760" s="257"/>
      <c r="I760" s="258"/>
    </row>
    <row r="761" spans="2:9" s="26" customFormat="1" x14ac:dyDescent="0.3">
      <c r="B761" s="257"/>
      <c r="C761" s="258"/>
      <c r="D761" s="257"/>
      <c r="E761" s="258"/>
      <c r="F761" s="257"/>
      <c r="G761" s="258"/>
      <c r="H761" s="257"/>
      <c r="I761" s="258"/>
    </row>
    <row r="762" spans="2:9" s="26" customFormat="1" x14ac:dyDescent="0.3">
      <c r="B762" s="257"/>
      <c r="C762" s="258"/>
      <c r="D762" s="257"/>
      <c r="E762" s="258"/>
      <c r="F762" s="257"/>
      <c r="G762" s="258"/>
      <c r="H762" s="257"/>
      <c r="I762" s="258"/>
    </row>
    <row r="763" spans="2:9" s="26" customFormat="1" x14ac:dyDescent="0.3">
      <c r="B763" s="257"/>
      <c r="C763" s="258"/>
      <c r="D763" s="257"/>
      <c r="E763" s="258"/>
      <c r="F763" s="257"/>
      <c r="G763" s="258"/>
      <c r="H763" s="257"/>
      <c r="I763" s="258"/>
    </row>
    <row r="764" spans="2:9" s="26" customFormat="1" x14ac:dyDescent="0.3">
      <c r="B764" s="257"/>
      <c r="C764" s="258"/>
      <c r="D764" s="257"/>
      <c r="E764" s="258"/>
      <c r="F764" s="257"/>
      <c r="G764" s="258"/>
      <c r="H764" s="257"/>
      <c r="I764" s="258"/>
    </row>
    <row r="765" spans="2:9" s="26" customFormat="1" x14ac:dyDescent="0.3">
      <c r="B765" s="257"/>
      <c r="C765" s="258"/>
      <c r="D765" s="257"/>
      <c r="E765" s="258"/>
      <c r="F765" s="257"/>
      <c r="G765" s="258"/>
      <c r="H765" s="257"/>
      <c r="I765" s="258"/>
    </row>
    <row r="766" spans="2:9" s="26" customFormat="1" x14ac:dyDescent="0.3">
      <c r="B766" s="257"/>
      <c r="C766" s="258"/>
      <c r="D766" s="257"/>
      <c r="E766" s="258"/>
      <c r="F766" s="257"/>
      <c r="G766" s="258"/>
      <c r="H766" s="257"/>
      <c r="I766" s="258"/>
    </row>
    <row r="767" spans="2:9" s="26" customFormat="1" x14ac:dyDescent="0.3">
      <c r="B767" s="257"/>
      <c r="C767" s="258"/>
      <c r="D767" s="257"/>
      <c r="E767" s="258"/>
      <c r="F767" s="257"/>
      <c r="G767" s="258"/>
      <c r="H767" s="257"/>
      <c r="I767" s="258"/>
    </row>
    <row r="768" spans="2:9" s="26" customFormat="1" x14ac:dyDescent="0.3">
      <c r="B768" s="257"/>
      <c r="C768" s="258"/>
      <c r="D768" s="257"/>
      <c r="E768" s="258"/>
      <c r="F768" s="257"/>
      <c r="G768" s="258"/>
      <c r="H768" s="257"/>
      <c r="I768" s="258"/>
    </row>
    <row r="769" spans="2:9" s="26" customFormat="1" x14ac:dyDescent="0.3">
      <c r="B769" s="257"/>
      <c r="C769" s="258"/>
      <c r="D769" s="257"/>
      <c r="E769" s="258"/>
      <c r="F769" s="257"/>
      <c r="G769" s="258"/>
      <c r="H769" s="257"/>
      <c r="I769" s="258"/>
    </row>
    <row r="770" spans="2:9" s="26" customFormat="1" x14ac:dyDescent="0.3">
      <c r="B770" s="257"/>
      <c r="C770" s="258"/>
      <c r="D770" s="257"/>
      <c r="E770" s="258"/>
      <c r="F770" s="257"/>
      <c r="G770" s="258"/>
      <c r="H770" s="257"/>
      <c r="I770" s="258"/>
    </row>
    <row r="771" spans="2:9" s="26" customFormat="1" x14ac:dyDescent="0.3">
      <c r="B771" s="257"/>
      <c r="C771" s="258"/>
      <c r="D771" s="257"/>
      <c r="E771" s="258"/>
      <c r="F771" s="257"/>
      <c r="G771" s="258"/>
      <c r="H771" s="257"/>
      <c r="I771" s="258"/>
    </row>
    <row r="772" spans="2:9" s="26" customFormat="1" x14ac:dyDescent="0.3">
      <c r="B772" s="257"/>
      <c r="C772" s="258"/>
      <c r="D772" s="257"/>
      <c r="E772" s="258"/>
      <c r="F772" s="257"/>
      <c r="G772" s="258"/>
      <c r="H772" s="257"/>
      <c r="I772" s="258"/>
    </row>
    <row r="773" spans="2:9" s="26" customFormat="1" x14ac:dyDescent="0.3">
      <c r="B773" s="257"/>
      <c r="C773" s="258"/>
      <c r="D773" s="257"/>
      <c r="E773" s="258"/>
      <c r="F773" s="257"/>
      <c r="G773" s="258"/>
      <c r="H773" s="257"/>
      <c r="I773" s="258"/>
    </row>
    <row r="774" spans="2:9" s="26" customFormat="1" x14ac:dyDescent="0.3">
      <c r="B774" s="257"/>
      <c r="C774" s="258"/>
      <c r="D774" s="257"/>
      <c r="E774" s="258"/>
      <c r="F774" s="257"/>
      <c r="G774" s="258"/>
      <c r="H774" s="257"/>
      <c r="I774" s="258"/>
    </row>
    <row r="775" spans="2:9" s="26" customFormat="1" x14ac:dyDescent="0.3">
      <c r="B775" s="257"/>
      <c r="C775" s="258"/>
      <c r="D775" s="257"/>
      <c r="E775" s="258"/>
      <c r="F775" s="257"/>
      <c r="G775" s="258"/>
      <c r="H775" s="257"/>
      <c r="I775" s="258"/>
    </row>
    <row r="776" spans="2:9" s="26" customFormat="1" x14ac:dyDescent="0.3">
      <c r="B776" s="257"/>
      <c r="C776" s="258"/>
      <c r="D776" s="257"/>
      <c r="E776" s="258"/>
      <c r="F776" s="257"/>
      <c r="G776" s="258"/>
      <c r="H776" s="257"/>
      <c r="I776" s="258"/>
    </row>
    <row r="777" spans="2:9" s="26" customFormat="1" x14ac:dyDescent="0.3">
      <c r="B777" s="257"/>
      <c r="C777" s="258"/>
      <c r="D777" s="257"/>
      <c r="E777" s="258"/>
      <c r="F777" s="257"/>
      <c r="G777" s="258"/>
      <c r="H777" s="257"/>
      <c r="I777" s="258"/>
    </row>
    <row r="778" spans="2:9" s="26" customFormat="1" x14ac:dyDescent="0.3">
      <c r="B778" s="257"/>
      <c r="C778" s="258"/>
      <c r="D778" s="257"/>
      <c r="E778" s="258"/>
      <c r="F778" s="257"/>
      <c r="G778" s="258"/>
      <c r="H778" s="257"/>
      <c r="I778" s="258"/>
    </row>
    <row r="779" spans="2:9" s="26" customFormat="1" x14ac:dyDescent="0.3">
      <c r="B779" s="257"/>
      <c r="C779" s="258"/>
      <c r="D779" s="257"/>
      <c r="E779" s="258"/>
      <c r="F779" s="257"/>
      <c r="G779" s="258"/>
      <c r="H779" s="257"/>
      <c r="I779" s="258"/>
    </row>
    <row r="780" spans="2:9" s="26" customFormat="1" x14ac:dyDescent="0.3">
      <c r="B780" s="257"/>
      <c r="C780" s="258"/>
      <c r="D780" s="257"/>
      <c r="E780" s="258"/>
      <c r="F780" s="257"/>
      <c r="G780" s="258"/>
      <c r="H780" s="257"/>
      <c r="I780" s="258"/>
    </row>
    <row r="781" spans="2:9" s="26" customFormat="1" x14ac:dyDescent="0.3">
      <c r="B781" s="257"/>
      <c r="C781" s="258"/>
      <c r="D781" s="257"/>
      <c r="E781" s="258"/>
      <c r="F781" s="257"/>
      <c r="G781" s="258"/>
      <c r="H781" s="257"/>
      <c r="I781" s="258"/>
    </row>
    <row r="782" spans="2:9" s="26" customFormat="1" x14ac:dyDescent="0.3">
      <c r="B782" s="257"/>
      <c r="C782" s="258"/>
      <c r="D782" s="257"/>
      <c r="E782" s="258"/>
      <c r="F782" s="257"/>
      <c r="G782" s="258"/>
      <c r="H782" s="257"/>
      <c r="I782" s="258"/>
    </row>
    <row r="783" spans="2:9" s="26" customFormat="1" x14ac:dyDescent="0.3">
      <c r="B783" s="257"/>
      <c r="C783" s="258"/>
      <c r="D783" s="257"/>
      <c r="E783" s="258"/>
      <c r="F783" s="257"/>
      <c r="G783" s="258"/>
      <c r="H783" s="257"/>
      <c r="I783" s="258"/>
    </row>
    <row r="784" spans="2:9" s="26" customFormat="1" x14ac:dyDescent="0.3">
      <c r="B784" s="257"/>
      <c r="C784" s="258"/>
      <c r="D784" s="257"/>
      <c r="E784" s="258"/>
      <c r="F784" s="257"/>
      <c r="G784" s="258"/>
      <c r="H784" s="257"/>
      <c r="I784" s="258"/>
    </row>
    <row r="785" spans="2:9" s="26" customFormat="1" x14ac:dyDescent="0.3">
      <c r="B785" s="257"/>
      <c r="C785" s="258"/>
      <c r="D785" s="257"/>
      <c r="E785" s="258"/>
      <c r="F785" s="257"/>
      <c r="G785" s="258"/>
      <c r="H785" s="257"/>
      <c r="I785" s="258"/>
    </row>
    <row r="786" spans="2:9" s="26" customFormat="1" x14ac:dyDescent="0.3">
      <c r="B786" s="257"/>
      <c r="C786" s="258"/>
      <c r="D786" s="257"/>
      <c r="E786" s="258"/>
      <c r="F786" s="257"/>
      <c r="G786" s="258"/>
      <c r="H786" s="257"/>
      <c r="I786" s="258"/>
    </row>
    <row r="787" spans="2:9" s="26" customFormat="1" x14ac:dyDescent="0.3">
      <c r="B787" s="257"/>
      <c r="C787" s="258"/>
      <c r="D787" s="257"/>
      <c r="E787" s="258"/>
      <c r="F787" s="257"/>
      <c r="G787" s="258"/>
      <c r="H787" s="257"/>
      <c r="I787" s="258"/>
    </row>
    <row r="788" spans="2:9" s="26" customFormat="1" x14ac:dyDescent="0.3">
      <c r="B788" s="257"/>
      <c r="C788" s="258"/>
      <c r="D788" s="257"/>
      <c r="E788" s="258"/>
      <c r="F788" s="257"/>
      <c r="G788" s="258"/>
      <c r="H788" s="257"/>
      <c r="I788" s="258"/>
    </row>
    <row r="789" spans="2:9" s="26" customFormat="1" x14ac:dyDescent="0.3">
      <c r="B789" s="257"/>
      <c r="C789" s="258"/>
      <c r="D789" s="257"/>
      <c r="E789" s="258"/>
      <c r="F789" s="257"/>
      <c r="G789" s="258"/>
      <c r="H789" s="257"/>
      <c r="I789" s="258"/>
    </row>
    <row r="790" spans="2:9" s="26" customFormat="1" x14ac:dyDescent="0.3">
      <c r="B790" s="257"/>
      <c r="C790" s="258"/>
      <c r="D790" s="257"/>
      <c r="E790" s="258"/>
      <c r="F790" s="257"/>
      <c r="G790" s="258"/>
      <c r="H790" s="257"/>
      <c r="I790" s="258"/>
    </row>
    <row r="791" spans="2:9" s="26" customFormat="1" x14ac:dyDescent="0.3">
      <c r="B791" s="257"/>
      <c r="C791" s="258"/>
      <c r="D791" s="257"/>
      <c r="E791" s="258"/>
      <c r="F791" s="257"/>
      <c r="G791" s="258"/>
      <c r="H791" s="257"/>
      <c r="I791" s="258"/>
    </row>
    <row r="792" spans="2:9" s="26" customFormat="1" x14ac:dyDescent="0.3">
      <c r="B792" s="257"/>
      <c r="C792" s="258"/>
      <c r="D792" s="257"/>
      <c r="E792" s="258"/>
      <c r="F792" s="257"/>
      <c r="G792" s="258"/>
      <c r="H792" s="257"/>
      <c r="I792" s="258"/>
    </row>
    <row r="793" spans="2:9" s="26" customFormat="1" x14ac:dyDescent="0.3">
      <c r="B793" s="257"/>
      <c r="C793" s="258"/>
      <c r="D793" s="257"/>
      <c r="E793" s="258"/>
      <c r="F793" s="257"/>
      <c r="G793" s="258"/>
      <c r="H793" s="257"/>
      <c r="I793" s="258"/>
    </row>
    <row r="794" spans="2:9" s="26" customFormat="1" x14ac:dyDescent="0.3">
      <c r="B794" s="257"/>
      <c r="C794" s="258"/>
      <c r="D794" s="257"/>
      <c r="E794" s="258"/>
      <c r="F794" s="257"/>
      <c r="G794" s="258"/>
      <c r="H794" s="257"/>
      <c r="I794" s="258"/>
    </row>
    <row r="795" spans="2:9" s="26" customFormat="1" x14ac:dyDescent="0.3">
      <c r="B795" s="257"/>
      <c r="C795" s="258"/>
      <c r="D795" s="257"/>
      <c r="E795" s="258"/>
      <c r="F795" s="257"/>
      <c r="G795" s="258"/>
      <c r="H795" s="257"/>
      <c r="I795" s="258"/>
    </row>
    <row r="796" spans="2:9" s="26" customFormat="1" x14ac:dyDescent="0.3">
      <c r="B796" s="257"/>
      <c r="C796" s="258"/>
      <c r="D796" s="257"/>
      <c r="E796" s="258"/>
      <c r="F796" s="257"/>
      <c r="G796" s="258"/>
      <c r="H796" s="257"/>
      <c r="I796" s="258"/>
    </row>
    <row r="797" spans="2:9" s="26" customFormat="1" x14ac:dyDescent="0.3">
      <c r="B797" s="257"/>
      <c r="C797" s="258"/>
      <c r="D797" s="257"/>
      <c r="E797" s="258"/>
      <c r="F797" s="257"/>
      <c r="G797" s="258"/>
      <c r="H797" s="257"/>
      <c r="I797" s="258"/>
    </row>
    <row r="798" spans="2:9" s="26" customFormat="1" x14ac:dyDescent="0.3">
      <c r="B798" s="257"/>
      <c r="C798" s="258"/>
      <c r="D798" s="257"/>
      <c r="E798" s="258"/>
      <c r="F798" s="257"/>
      <c r="G798" s="258"/>
      <c r="H798" s="257"/>
      <c r="I798" s="258"/>
    </row>
    <row r="799" spans="2:9" s="26" customFormat="1" x14ac:dyDescent="0.3">
      <c r="B799" s="257"/>
      <c r="C799" s="258"/>
      <c r="D799" s="257"/>
      <c r="E799" s="258"/>
      <c r="F799" s="257"/>
      <c r="G799" s="258"/>
      <c r="H799" s="257"/>
      <c r="I799" s="258"/>
    </row>
    <row r="800" spans="2:9" s="26" customFormat="1" x14ac:dyDescent="0.3">
      <c r="B800" s="257"/>
      <c r="C800" s="258"/>
      <c r="D800" s="257"/>
      <c r="E800" s="258"/>
      <c r="F800" s="257"/>
      <c r="G800" s="258"/>
      <c r="H800" s="257"/>
      <c r="I800" s="258"/>
    </row>
    <row r="801" spans="2:9" s="26" customFormat="1" x14ac:dyDescent="0.3">
      <c r="B801" s="257"/>
      <c r="C801" s="258"/>
      <c r="D801" s="257"/>
      <c r="E801" s="258"/>
      <c r="F801" s="257"/>
      <c r="G801" s="258"/>
      <c r="H801" s="257"/>
      <c r="I801" s="258"/>
    </row>
    <row r="802" spans="2:9" s="26" customFormat="1" x14ac:dyDescent="0.3">
      <c r="B802" s="257"/>
      <c r="C802" s="258"/>
      <c r="D802" s="257"/>
      <c r="E802" s="258"/>
      <c r="F802" s="257"/>
      <c r="G802" s="258"/>
      <c r="H802" s="257"/>
      <c r="I802" s="258"/>
    </row>
    <row r="803" spans="2:9" s="26" customFormat="1" x14ac:dyDescent="0.3">
      <c r="B803" s="257"/>
      <c r="C803" s="258"/>
      <c r="D803" s="257"/>
      <c r="E803" s="258"/>
      <c r="F803" s="257"/>
      <c r="G803" s="258"/>
      <c r="H803" s="257"/>
      <c r="I803" s="258"/>
    </row>
    <row r="804" spans="2:9" s="26" customFormat="1" x14ac:dyDescent="0.3">
      <c r="B804" s="257"/>
      <c r="C804" s="258"/>
      <c r="D804" s="257"/>
      <c r="E804" s="258"/>
      <c r="F804" s="257"/>
      <c r="G804" s="258"/>
      <c r="H804" s="257"/>
      <c r="I804" s="258"/>
    </row>
    <row r="805" spans="2:9" s="26" customFormat="1" x14ac:dyDescent="0.3">
      <c r="B805" s="257"/>
      <c r="C805" s="258"/>
      <c r="D805" s="257"/>
      <c r="E805" s="258"/>
      <c r="F805" s="257"/>
      <c r="G805" s="258"/>
      <c r="H805" s="257"/>
      <c r="I805" s="258"/>
    </row>
    <row r="806" spans="2:9" s="26" customFormat="1" x14ac:dyDescent="0.3">
      <c r="B806" s="257"/>
      <c r="C806" s="258"/>
      <c r="D806" s="257"/>
      <c r="E806" s="258"/>
      <c r="F806" s="257"/>
      <c r="G806" s="258"/>
      <c r="H806" s="257"/>
      <c r="I806" s="258"/>
    </row>
    <row r="807" spans="2:9" s="26" customFormat="1" x14ac:dyDescent="0.3">
      <c r="B807" s="257"/>
      <c r="C807" s="258"/>
      <c r="D807" s="257"/>
      <c r="E807" s="258"/>
      <c r="F807" s="257"/>
      <c r="G807" s="258"/>
      <c r="H807" s="257"/>
      <c r="I807" s="258"/>
    </row>
    <row r="808" spans="2:9" s="26" customFormat="1" x14ac:dyDescent="0.3">
      <c r="B808" s="257"/>
      <c r="C808" s="258"/>
      <c r="D808" s="257"/>
      <c r="E808" s="258"/>
      <c r="F808" s="257"/>
      <c r="G808" s="258"/>
      <c r="H808" s="257"/>
      <c r="I808" s="258"/>
    </row>
    <row r="809" spans="2:9" s="26" customFormat="1" x14ac:dyDescent="0.3">
      <c r="B809" s="257"/>
      <c r="C809" s="258"/>
      <c r="D809" s="257"/>
      <c r="E809" s="258"/>
      <c r="F809" s="257"/>
      <c r="G809" s="258"/>
      <c r="H809" s="257"/>
      <c r="I809" s="258"/>
    </row>
    <row r="810" spans="2:9" s="26" customFormat="1" x14ac:dyDescent="0.3">
      <c r="B810" s="257"/>
      <c r="C810" s="258"/>
      <c r="D810" s="257"/>
      <c r="E810" s="258"/>
      <c r="F810" s="257"/>
      <c r="G810" s="258"/>
      <c r="H810" s="257"/>
      <c r="I810" s="258"/>
    </row>
    <row r="811" spans="2:9" s="26" customFormat="1" x14ac:dyDescent="0.3">
      <c r="B811" s="257"/>
      <c r="C811" s="258"/>
      <c r="D811" s="257"/>
      <c r="E811" s="258"/>
      <c r="F811" s="257"/>
      <c r="G811" s="258"/>
      <c r="H811" s="257"/>
      <c r="I811" s="258"/>
    </row>
    <row r="812" spans="2:9" s="26" customFormat="1" x14ac:dyDescent="0.3">
      <c r="B812" s="257"/>
      <c r="C812" s="258"/>
      <c r="D812" s="257"/>
      <c r="E812" s="258"/>
      <c r="F812" s="257"/>
      <c r="G812" s="258"/>
      <c r="H812" s="257"/>
      <c r="I812" s="258"/>
    </row>
    <row r="813" spans="2:9" s="26" customFormat="1" x14ac:dyDescent="0.3">
      <c r="B813" s="257"/>
      <c r="C813" s="258"/>
      <c r="D813" s="257"/>
      <c r="E813" s="258"/>
      <c r="F813" s="257"/>
      <c r="G813" s="258"/>
      <c r="H813" s="257"/>
      <c r="I813" s="258"/>
    </row>
    <row r="814" spans="2:9" s="26" customFormat="1" x14ac:dyDescent="0.3">
      <c r="B814" s="257"/>
      <c r="C814" s="258"/>
      <c r="D814" s="257"/>
      <c r="E814" s="258"/>
      <c r="F814" s="257"/>
      <c r="G814" s="258"/>
      <c r="H814" s="257"/>
      <c r="I814" s="258"/>
    </row>
    <row r="815" spans="2:9" s="26" customFormat="1" x14ac:dyDescent="0.3">
      <c r="B815" s="257"/>
      <c r="C815" s="258"/>
      <c r="D815" s="257"/>
      <c r="E815" s="258"/>
      <c r="F815" s="257"/>
      <c r="G815" s="258"/>
      <c r="H815" s="257"/>
      <c r="I815" s="258"/>
    </row>
    <row r="816" spans="2:9" s="26" customFormat="1" x14ac:dyDescent="0.3">
      <c r="B816" s="257"/>
      <c r="C816" s="258"/>
      <c r="D816" s="257"/>
      <c r="E816" s="258"/>
      <c r="F816" s="257"/>
      <c r="G816" s="258"/>
      <c r="H816" s="257"/>
      <c r="I816" s="258"/>
    </row>
    <row r="817" spans="2:9" s="26" customFormat="1" x14ac:dyDescent="0.3">
      <c r="B817" s="257"/>
      <c r="C817" s="258"/>
      <c r="D817" s="257"/>
      <c r="E817" s="258"/>
      <c r="F817" s="257"/>
      <c r="G817" s="258"/>
      <c r="H817" s="257"/>
      <c r="I817" s="258"/>
    </row>
    <row r="818" spans="2:9" s="26" customFormat="1" x14ac:dyDescent="0.3">
      <c r="B818" s="257"/>
      <c r="C818" s="258"/>
      <c r="D818" s="257"/>
      <c r="E818" s="258"/>
      <c r="F818" s="257"/>
      <c r="G818" s="258"/>
      <c r="H818" s="257"/>
      <c r="I818" s="258"/>
    </row>
    <row r="819" spans="2:9" s="26" customFormat="1" x14ac:dyDescent="0.3">
      <c r="B819" s="257"/>
      <c r="C819" s="258"/>
      <c r="D819" s="257"/>
      <c r="E819" s="258"/>
      <c r="F819" s="257"/>
      <c r="G819" s="258"/>
      <c r="H819" s="257"/>
      <c r="I819" s="258"/>
    </row>
    <row r="820" spans="2:9" s="26" customFormat="1" x14ac:dyDescent="0.3">
      <c r="B820" s="257"/>
      <c r="C820" s="258"/>
      <c r="D820" s="257"/>
      <c r="E820" s="258"/>
      <c r="F820" s="257"/>
      <c r="G820" s="258"/>
      <c r="H820" s="257"/>
      <c r="I820" s="258"/>
    </row>
    <row r="821" spans="2:9" s="26" customFormat="1" x14ac:dyDescent="0.3">
      <c r="B821" s="257"/>
      <c r="C821" s="258"/>
      <c r="D821" s="257"/>
      <c r="E821" s="258"/>
      <c r="F821" s="257"/>
      <c r="G821" s="258"/>
      <c r="H821" s="257"/>
      <c r="I821" s="258"/>
    </row>
    <row r="822" spans="2:9" s="26" customFormat="1" x14ac:dyDescent="0.3">
      <c r="B822" s="257"/>
      <c r="C822" s="258"/>
      <c r="D822" s="257"/>
      <c r="E822" s="258"/>
      <c r="F822" s="257"/>
      <c r="G822" s="258"/>
      <c r="H822" s="257"/>
      <c r="I822" s="258"/>
    </row>
    <row r="823" spans="2:9" s="26" customFormat="1" x14ac:dyDescent="0.3">
      <c r="B823" s="257"/>
      <c r="C823" s="258"/>
      <c r="D823" s="257"/>
      <c r="E823" s="258"/>
      <c r="F823" s="257"/>
      <c r="G823" s="258"/>
      <c r="H823" s="257"/>
      <c r="I823" s="258"/>
    </row>
    <row r="824" spans="2:9" s="26" customFormat="1" x14ac:dyDescent="0.3">
      <c r="B824" s="257"/>
      <c r="C824" s="258"/>
      <c r="D824" s="257"/>
      <c r="E824" s="258"/>
      <c r="F824" s="257"/>
      <c r="G824" s="258"/>
      <c r="H824" s="257"/>
      <c r="I824" s="258"/>
    </row>
    <row r="825" spans="2:9" s="26" customFormat="1" x14ac:dyDescent="0.3">
      <c r="B825" s="257"/>
      <c r="C825" s="258"/>
      <c r="D825" s="257"/>
      <c r="E825" s="258"/>
      <c r="F825" s="257"/>
      <c r="G825" s="258"/>
      <c r="H825" s="257"/>
      <c r="I825" s="258"/>
    </row>
    <row r="826" spans="2:9" s="26" customFormat="1" x14ac:dyDescent="0.3">
      <c r="B826" s="257"/>
      <c r="C826" s="258"/>
      <c r="D826" s="257"/>
      <c r="E826" s="258"/>
      <c r="F826" s="257"/>
      <c r="G826" s="258"/>
      <c r="H826" s="257"/>
      <c r="I826" s="258"/>
    </row>
    <row r="827" spans="2:9" s="26" customFormat="1" x14ac:dyDescent="0.3">
      <c r="B827" s="257"/>
      <c r="C827" s="258"/>
      <c r="D827" s="257"/>
      <c r="E827" s="258"/>
      <c r="F827" s="257"/>
      <c r="G827" s="258"/>
      <c r="H827" s="257"/>
      <c r="I827" s="258"/>
    </row>
    <row r="828" spans="2:9" s="26" customFormat="1" x14ac:dyDescent="0.3">
      <c r="B828" s="257"/>
      <c r="C828" s="258"/>
      <c r="D828" s="257"/>
      <c r="E828" s="258"/>
      <c r="F828" s="257"/>
      <c r="G828" s="258"/>
      <c r="H828" s="257"/>
      <c r="I828" s="258"/>
    </row>
    <row r="829" spans="2:9" s="26" customFormat="1" x14ac:dyDescent="0.3">
      <c r="B829" s="257"/>
      <c r="C829" s="258"/>
      <c r="D829" s="257"/>
      <c r="E829" s="258"/>
      <c r="F829" s="257"/>
      <c r="G829" s="258"/>
      <c r="H829" s="257"/>
      <c r="I829" s="258"/>
    </row>
    <row r="830" spans="2:9" s="26" customFormat="1" x14ac:dyDescent="0.3">
      <c r="B830" s="257"/>
      <c r="C830" s="258"/>
      <c r="D830" s="257"/>
      <c r="E830" s="258"/>
      <c r="F830" s="257"/>
      <c r="G830" s="258"/>
      <c r="H830" s="257"/>
      <c r="I830" s="258"/>
    </row>
    <row r="831" spans="2:9" s="26" customFormat="1" x14ac:dyDescent="0.3">
      <c r="B831" s="257"/>
      <c r="C831" s="258"/>
      <c r="D831" s="257"/>
      <c r="E831" s="258"/>
      <c r="F831" s="257"/>
      <c r="G831" s="258"/>
      <c r="H831" s="257"/>
      <c r="I831" s="258"/>
    </row>
    <row r="832" spans="2:9" s="26" customFormat="1" x14ac:dyDescent="0.3">
      <c r="B832" s="257"/>
      <c r="C832" s="258"/>
      <c r="D832" s="257"/>
      <c r="E832" s="258"/>
      <c r="F832" s="257"/>
      <c r="G832" s="258"/>
      <c r="H832" s="257"/>
      <c r="I832" s="258"/>
    </row>
  </sheetData>
  <mergeCells count="6">
    <mergeCell ref="A43:I43"/>
    <mergeCell ref="H1:I1"/>
    <mergeCell ref="B1:C1"/>
    <mergeCell ref="D1:E1"/>
    <mergeCell ref="F1:G1"/>
    <mergeCell ref="A3:I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032F2-99D9-4BE0-9CE9-99F9EAF478EC}">
  <dimension ref="A1:AF465"/>
  <sheetViews>
    <sheetView zoomScale="80" zoomScaleNormal="80" workbookViewId="0">
      <pane xSplit="1" ySplit="2" topLeftCell="B3" activePane="bottomRight" state="frozen"/>
      <selection pane="topRight" activeCell="B1" sqref="B1"/>
      <selection pane="bottomLeft" activeCell="A3" sqref="A3"/>
      <selection pane="bottomRight" activeCell="G5" sqref="G5"/>
    </sheetView>
  </sheetViews>
  <sheetFormatPr defaultColWidth="9.1796875" defaultRowHeight="14.5" x14ac:dyDescent="0.35"/>
  <cols>
    <col min="1" max="1" width="34.1796875" style="25" customWidth="1"/>
    <col min="2" max="2" width="19.453125" style="3" customWidth="1"/>
    <col min="3" max="5" width="19.453125" style="11" customWidth="1"/>
    <col min="6" max="6" width="13.54296875" style="17" customWidth="1"/>
    <col min="7" max="7" width="13.54296875" style="3" customWidth="1"/>
    <col min="8" max="20" width="13.54296875" style="11" customWidth="1"/>
    <col min="21" max="21" width="13.54296875" style="12" customWidth="1"/>
    <col min="22" max="25" width="13.54296875" style="11" customWidth="1"/>
    <col min="26" max="26" width="14.453125" style="2" customWidth="1"/>
    <col min="27" max="31" width="13.54296875" style="11" customWidth="1"/>
    <col min="32" max="16384" width="9.1796875" style="2"/>
  </cols>
  <sheetData>
    <row r="1" spans="1:31" s="1" customFormat="1" ht="32.5" customHeight="1" x14ac:dyDescent="0.45">
      <c r="A1" s="91" t="str">
        <f>'Intro and org info'!C7</f>
        <v>Sample company</v>
      </c>
      <c r="B1" s="277" t="s">
        <v>109</v>
      </c>
      <c r="C1" s="278"/>
      <c r="D1" s="278"/>
      <c r="E1" s="279"/>
      <c r="F1" s="92"/>
      <c r="G1" s="277" t="s">
        <v>152</v>
      </c>
      <c r="H1" s="278"/>
      <c r="I1" s="278"/>
      <c r="J1" s="279"/>
      <c r="K1" s="93"/>
      <c r="L1" s="280" t="s">
        <v>104</v>
      </c>
      <c r="M1" s="281"/>
      <c r="N1" s="281"/>
      <c r="O1" s="282"/>
      <c r="P1" s="93"/>
      <c r="Q1" s="277" t="s">
        <v>153</v>
      </c>
      <c r="R1" s="278"/>
      <c r="S1" s="278"/>
      <c r="T1" s="279"/>
      <c r="U1" s="93"/>
      <c r="V1" s="277" t="s">
        <v>170</v>
      </c>
      <c r="W1" s="278"/>
      <c r="X1" s="278"/>
      <c r="Y1" s="279"/>
      <c r="Z1" s="94"/>
      <c r="AA1" s="277" t="s">
        <v>105</v>
      </c>
      <c r="AB1" s="278"/>
      <c r="AC1" s="278"/>
      <c r="AD1" s="279"/>
      <c r="AE1" s="95"/>
    </row>
    <row r="2" spans="1:31" ht="46.5" customHeight="1" x14ac:dyDescent="0.35">
      <c r="A2" s="264" t="str">
        <f>'Intro and org info'!C11</f>
        <v>Today's date</v>
      </c>
      <c r="B2" s="52">
        <v>2015</v>
      </c>
      <c r="C2" s="96">
        <v>2016</v>
      </c>
      <c r="D2" s="96">
        <v>2017</v>
      </c>
      <c r="E2" s="97">
        <v>2018</v>
      </c>
      <c r="F2" s="98"/>
      <c r="G2" s="52">
        <v>2015</v>
      </c>
      <c r="H2" s="96">
        <v>2016</v>
      </c>
      <c r="I2" s="96">
        <v>2017</v>
      </c>
      <c r="J2" s="97">
        <v>2018</v>
      </c>
      <c r="K2" s="99"/>
      <c r="L2" s="52">
        <v>2015</v>
      </c>
      <c r="M2" s="96">
        <v>2016</v>
      </c>
      <c r="N2" s="96">
        <v>2017</v>
      </c>
      <c r="O2" s="97">
        <v>2018</v>
      </c>
      <c r="P2" s="99"/>
      <c r="Q2" s="52">
        <v>2015</v>
      </c>
      <c r="R2" s="96">
        <v>2016</v>
      </c>
      <c r="S2" s="96">
        <v>2017</v>
      </c>
      <c r="T2" s="97">
        <v>2018</v>
      </c>
      <c r="U2" s="99"/>
      <c r="V2" s="52">
        <v>2015</v>
      </c>
      <c r="W2" s="96">
        <v>2016</v>
      </c>
      <c r="X2" s="96">
        <v>2017</v>
      </c>
      <c r="Y2" s="97">
        <v>2018</v>
      </c>
      <c r="Z2" s="100"/>
      <c r="AA2" s="52">
        <v>2015</v>
      </c>
      <c r="AB2" s="96">
        <v>2016</v>
      </c>
      <c r="AC2" s="96">
        <v>2017</v>
      </c>
      <c r="AD2" s="97">
        <v>2018</v>
      </c>
      <c r="AE2" s="101"/>
    </row>
    <row r="3" spans="1:31" ht="15.5" x14ac:dyDescent="0.35">
      <c r="A3" s="102" t="s">
        <v>15</v>
      </c>
      <c r="B3" s="103"/>
      <c r="C3" s="104"/>
      <c r="D3" s="104"/>
      <c r="E3" s="105"/>
      <c r="F3" s="98"/>
      <c r="G3" s="103"/>
      <c r="H3" s="104"/>
      <c r="I3" s="104"/>
      <c r="J3" s="105"/>
      <c r="K3" s="106"/>
      <c r="L3" s="103"/>
      <c r="M3" s="104"/>
      <c r="N3" s="104"/>
      <c r="O3" s="105"/>
      <c r="P3" s="106"/>
      <c r="Q3" s="103"/>
      <c r="R3" s="104"/>
      <c r="S3" s="104"/>
      <c r="T3" s="105"/>
      <c r="U3" s="106"/>
      <c r="V3" s="103"/>
      <c r="W3" s="104"/>
      <c r="X3" s="104"/>
      <c r="Y3" s="105"/>
      <c r="Z3" s="100"/>
      <c r="AA3" s="103"/>
      <c r="AB3" s="104"/>
      <c r="AC3" s="104"/>
      <c r="AD3" s="105"/>
      <c r="AE3" s="107"/>
    </row>
    <row r="4" spans="1:31" ht="13.5" customHeight="1" x14ac:dyDescent="0.35">
      <c r="A4" s="108" t="s">
        <v>16</v>
      </c>
      <c r="B4" s="103"/>
      <c r="C4" s="104"/>
      <c r="D4" s="104"/>
      <c r="E4" s="105"/>
      <c r="F4" s="98"/>
      <c r="G4" s="103"/>
      <c r="H4" s="104"/>
      <c r="I4" s="104"/>
      <c r="J4" s="105"/>
      <c r="K4" s="106"/>
      <c r="L4" s="103"/>
      <c r="M4" s="104"/>
      <c r="N4" s="104"/>
      <c r="O4" s="105"/>
      <c r="P4" s="106"/>
      <c r="Q4" s="103"/>
      <c r="R4" s="104"/>
      <c r="S4" s="104"/>
      <c r="T4" s="105"/>
      <c r="U4" s="106"/>
      <c r="V4" s="103"/>
      <c r="W4" s="104"/>
      <c r="X4" s="104"/>
      <c r="Y4" s="105"/>
      <c r="Z4" s="100"/>
      <c r="AA4" s="103"/>
      <c r="AB4" s="104"/>
      <c r="AC4" s="104"/>
      <c r="AD4" s="105"/>
      <c r="AE4" s="107"/>
    </row>
    <row r="5" spans="1:31" x14ac:dyDescent="0.35">
      <c r="A5" s="109" t="s">
        <v>17</v>
      </c>
      <c r="B5" s="110">
        <f>'Inputs - Food purchases'!B6*(1-'Inputs - Food purchases'!C6)*'Emission factors'!AL7+'Inputs - Food purchases'!B6*'Inputs - Food purchases'!C6</f>
        <v>8946</v>
      </c>
      <c r="C5" s="111">
        <f>'Inputs - Food purchases'!D6*(1-'Inputs - Food purchases'!E6)*'Emission factors'!AL7+'Inputs - Food purchases'!D6*'Inputs - Food purchases'!E6</f>
        <v>8500</v>
      </c>
      <c r="D5" s="111">
        <f>'Inputs - Food purchases'!F6*(1-'Inputs - Food purchases'!G6)*'Emission factors'!AL7+'Inputs - Food purchases'!F6*'Inputs - Food purchases'!G6</f>
        <v>8000</v>
      </c>
      <c r="E5" s="112">
        <f>'Inputs - Food purchases'!H6*(1-'Inputs - Food purchases'!I6)*'Emission factors'!AL7+'Inputs - Food purchases'!H6*'Inputs - Food purchases'!I6</f>
        <v>7600</v>
      </c>
      <c r="F5" s="113"/>
      <c r="G5" s="110">
        <f>B5*'Emission factors'!$B7/1000</f>
        <v>369.88387759799804</v>
      </c>
      <c r="H5" s="111">
        <f>C5*'Emission factors'!$B7/1000</f>
        <v>351.44343389034015</v>
      </c>
      <c r="I5" s="111">
        <f>D5*'Emission factors'!$B7/1000</f>
        <v>330.77029072032013</v>
      </c>
      <c r="J5" s="112">
        <f>E5*'Emission factors'!$B7/1000</f>
        <v>314.23177618430412</v>
      </c>
      <c r="K5" s="114"/>
      <c r="L5" s="110">
        <f>B5*'Emission factors'!$C7/10000</f>
        <v>113.11992417900971</v>
      </c>
      <c r="M5" s="111">
        <f>C5*'Emission factors'!$C7/10000</f>
        <v>107.48036614370474</v>
      </c>
      <c r="N5" s="111">
        <f>D5*'Emission factors'!$C7/10000</f>
        <v>101.1579916646633</v>
      </c>
      <c r="O5" s="112">
        <f>E5*'Emission factors'!$C7/10000</f>
        <v>96.10009208143012</v>
      </c>
      <c r="P5" s="114"/>
      <c r="Q5" s="110">
        <f>B5*'Emission factors'!$D7/1000</f>
        <v>1803.9354846941048</v>
      </c>
      <c r="R5" s="111">
        <f>C5*'Emission factors'!$D7/1000</f>
        <v>1714.0008517661402</v>
      </c>
      <c r="S5" s="111">
        <f>D5*'Emission factors'!$D7/1000</f>
        <v>1613.177272250485</v>
      </c>
      <c r="T5" s="112">
        <f>E5*'Emission factors'!$D7/1000</f>
        <v>1532.5184086379606</v>
      </c>
      <c r="U5" s="114"/>
      <c r="V5" s="110">
        <f>G5+Q5</f>
        <v>2173.8193622921031</v>
      </c>
      <c r="W5" s="111">
        <f t="shared" ref="W5:W68" si="0">H5+R5</f>
        <v>2065.4442856564801</v>
      </c>
      <c r="X5" s="111">
        <f t="shared" ref="X5:X68" si="1">I5+S5</f>
        <v>1943.9475629708052</v>
      </c>
      <c r="Y5" s="112">
        <f t="shared" ref="Y5:Y68" si="2">J5+T5</f>
        <v>1846.7501848222648</v>
      </c>
      <c r="Z5" s="115"/>
      <c r="AA5" s="110">
        <f>B5*'Emission factors'!$E7/'Emission factors'!$AL7/1000000</f>
        <v>12.667522359348965</v>
      </c>
      <c r="AB5" s="111">
        <f>C5*'Emission factors'!$E7/'Emission factors'!$AL7/1000000</f>
        <v>12.035987039399306</v>
      </c>
      <c r="AC5" s="111">
        <f>D5*'Emission factors'!$E7/'Emission factors'!$AL7/1000000</f>
        <v>11.327987801787581</v>
      </c>
      <c r="AD5" s="112">
        <f>E5*'Emission factors'!$E7/'Emission factors'!$AL7/1000000</f>
        <v>10.761588411698204</v>
      </c>
      <c r="AE5" s="107"/>
    </row>
    <row r="6" spans="1:31" x14ac:dyDescent="0.35">
      <c r="A6" s="109" t="s">
        <v>18</v>
      </c>
      <c r="B6" s="110">
        <f>'Inputs - Food purchases'!B7*(1-'Inputs - Food purchases'!C7)*'Emission factors'!AL8+'Inputs - Food purchases'!B7*'Inputs - Food purchases'!C7</f>
        <v>133</v>
      </c>
      <c r="C6" s="111">
        <f>'Inputs - Food purchases'!D7*(1-'Inputs - Food purchases'!E7)*'Emission factors'!AL8+'Inputs - Food purchases'!D7*'Inputs - Food purchases'!E7</f>
        <v>133</v>
      </c>
      <c r="D6" s="111">
        <f>'Inputs - Food purchases'!F7*(1-'Inputs - Food purchases'!G7)*'Emission factors'!AL8+'Inputs - Food purchases'!F7*'Inputs - Food purchases'!G7</f>
        <v>133</v>
      </c>
      <c r="E6" s="112">
        <f>'Inputs - Food purchases'!H7*(1-'Inputs - Food purchases'!I7)*'Emission factors'!AL8+'Inputs - Food purchases'!H7*'Inputs - Food purchases'!I7</f>
        <v>133</v>
      </c>
      <c r="F6" s="116"/>
      <c r="G6" s="110">
        <f>B6*'Emission factors'!$B8/1000</f>
        <v>5.5356088889858341</v>
      </c>
      <c r="H6" s="111">
        <f>C6*'Emission factors'!$B8/1000</f>
        <v>5.5356088889858341</v>
      </c>
      <c r="I6" s="111">
        <f>D6*'Emission factors'!$B8/1000</f>
        <v>5.5356088889858341</v>
      </c>
      <c r="J6" s="112">
        <f>E6*'Emission factors'!$B8/1000</f>
        <v>5.5356088889858341</v>
      </c>
      <c r="K6" s="114"/>
      <c r="L6" s="110">
        <f>B6*'Emission factors'!$C8/10000</f>
        <v>1.9045599999999998</v>
      </c>
      <c r="M6" s="111">
        <f>C6*'Emission factors'!$C8/10000</f>
        <v>1.9045599999999998</v>
      </c>
      <c r="N6" s="111">
        <f>D6*'Emission factors'!$C8/10000</f>
        <v>1.9045599999999998</v>
      </c>
      <c r="O6" s="112">
        <f>E6*'Emission factors'!$C8/10000</f>
        <v>1.9045599999999998</v>
      </c>
      <c r="P6" s="114"/>
      <c r="Q6" s="110">
        <f>B6*'Emission factors'!$D8/1000</f>
        <v>34.849569424022874</v>
      </c>
      <c r="R6" s="111">
        <f>C6*'Emission factors'!$D8/1000</f>
        <v>34.849569424022874</v>
      </c>
      <c r="S6" s="111">
        <f>D6*'Emission factors'!$D8/1000</f>
        <v>34.849569424022874</v>
      </c>
      <c r="T6" s="112">
        <f>E6*'Emission factors'!$D8/1000</f>
        <v>34.849569424022874</v>
      </c>
      <c r="U6" s="114"/>
      <c r="V6" s="110">
        <f>G6+Q6</f>
        <v>40.385178313008709</v>
      </c>
      <c r="W6" s="111">
        <f t="shared" ref="W6:W7" si="3">H6+R6</f>
        <v>40.385178313008709</v>
      </c>
      <c r="X6" s="111">
        <f t="shared" ref="X6:X7" si="4">I6+S6</f>
        <v>40.385178313008709</v>
      </c>
      <c r="Y6" s="112">
        <f t="shared" ref="Y6:Y7" si="5">J6+T6</f>
        <v>40.385178313008709</v>
      </c>
      <c r="Z6" s="115"/>
      <c r="AA6" s="110">
        <f>B6*'Emission factors'!$E8/'Emission factors'!$AL8/1000000</f>
        <v>0.47632189371667222</v>
      </c>
      <c r="AB6" s="111">
        <f>C6*'Emission factors'!$E8/'Emission factors'!$AL8/1000000</f>
        <v>0.47632189371667222</v>
      </c>
      <c r="AC6" s="111">
        <f>D6*'Emission factors'!$E8/'Emission factors'!$AL8/1000000</f>
        <v>0.47632189371667222</v>
      </c>
      <c r="AD6" s="112">
        <f>E6*'Emission factors'!$E8/'Emission factors'!$AL8/1000000</f>
        <v>0.47632189371667222</v>
      </c>
      <c r="AE6" s="107"/>
    </row>
    <row r="7" spans="1:31" x14ac:dyDescent="0.35">
      <c r="A7" s="108" t="s">
        <v>19</v>
      </c>
      <c r="B7" s="110"/>
      <c r="C7" s="111"/>
      <c r="D7" s="111"/>
      <c r="E7" s="112"/>
      <c r="F7" s="113"/>
      <c r="G7" s="110">
        <f>B7*'Emission factors'!$B9/1000</f>
        <v>0</v>
      </c>
      <c r="H7" s="111">
        <f>C7*'Emission factors'!$B9/1000</f>
        <v>0</v>
      </c>
      <c r="I7" s="111">
        <f>D7*'Emission factors'!$B9/1000</f>
        <v>0</v>
      </c>
      <c r="J7" s="112">
        <f>E7*'Emission factors'!$B9/1000</f>
        <v>0</v>
      </c>
      <c r="K7" s="114"/>
      <c r="L7" s="110">
        <f>B7*'Emission factors'!$C9/10000</f>
        <v>0</v>
      </c>
      <c r="M7" s="111">
        <f>C7*'Emission factors'!$C9/10000</f>
        <v>0</v>
      </c>
      <c r="N7" s="111">
        <f>D7*'Emission factors'!$C9/10000</f>
        <v>0</v>
      </c>
      <c r="O7" s="112">
        <f>E7*'Emission factors'!$C9/10000</f>
        <v>0</v>
      </c>
      <c r="P7" s="114"/>
      <c r="Q7" s="110">
        <f>B7*'Emission factors'!$D9/1000</f>
        <v>0</v>
      </c>
      <c r="R7" s="111">
        <f>C7*'Emission factors'!$D9/1000</f>
        <v>0</v>
      </c>
      <c r="S7" s="111">
        <f>D7*'Emission factors'!$D9/1000</f>
        <v>0</v>
      </c>
      <c r="T7" s="112">
        <f>E7*'Emission factors'!$D9/1000</f>
        <v>0</v>
      </c>
      <c r="U7" s="114"/>
      <c r="V7" s="110">
        <f>G7+Q7</f>
        <v>0</v>
      </c>
      <c r="W7" s="111">
        <f t="shared" si="3"/>
        <v>0</v>
      </c>
      <c r="X7" s="111">
        <f t="shared" si="4"/>
        <v>0</v>
      </c>
      <c r="Y7" s="112">
        <f t="shared" si="5"/>
        <v>0</v>
      </c>
      <c r="Z7" s="115"/>
      <c r="AA7" s="110"/>
      <c r="AB7" s="111"/>
      <c r="AC7" s="111"/>
      <c r="AD7" s="112"/>
      <c r="AE7" s="107"/>
    </row>
    <row r="8" spans="1:31" x14ac:dyDescent="0.35">
      <c r="A8" s="109" t="s">
        <v>20</v>
      </c>
      <c r="B8" s="110">
        <f>'Inputs - Food purchases'!B9*(1-'Inputs - Food purchases'!C9)*'Emission factors'!AL10+'Inputs - Food purchases'!B9*'Inputs - Food purchases'!C9</f>
        <v>7090</v>
      </c>
      <c r="C8" s="111">
        <f>'Inputs - Food purchases'!D9*(1-'Inputs - Food purchases'!E9)*'Emission factors'!AL10+'Inputs - Food purchases'!D9*'Inputs - Food purchases'!E9</f>
        <v>7090</v>
      </c>
      <c r="D8" s="111">
        <f>'Inputs - Food purchases'!F9*(1-'Inputs - Food purchases'!G9)*'Emission factors'!AL10+'Inputs - Food purchases'!F9*'Inputs - Food purchases'!G9</f>
        <v>7090</v>
      </c>
      <c r="E8" s="112">
        <f>'Inputs - Food purchases'!H9*(1-'Inputs - Food purchases'!I9)*'Emission factors'!AL10+'Inputs - Food purchases'!H9*'Inputs - Food purchases'!I9</f>
        <v>7090</v>
      </c>
      <c r="F8" s="113"/>
      <c r="G8" s="110">
        <f>B8*'Emission factors'!$B10/1000</f>
        <v>69.705355231365232</v>
      </c>
      <c r="H8" s="111">
        <f>C8*'Emission factors'!$B10/1000</f>
        <v>69.705355231365232</v>
      </c>
      <c r="I8" s="111">
        <f>D8*'Emission factors'!$B10/1000</f>
        <v>69.705355231365232</v>
      </c>
      <c r="J8" s="112">
        <f>E8*'Emission factors'!$B10/1000</f>
        <v>69.705355231365232</v>
      </c>
      <c r="K8" s="114"/>
      <c r="L8" s="110">
        <f>B8*'Emission factors'!$C10/10000</f>
        <v>14.902822769875632</v>
      </c>
      <c r="M8" s="111">
        <f>C8*'Emission factors'!$C10/10000</f>
        <v>14.902822769875632</v>
      </c>
      <c r="N8" s="111">
        <f>D8*'Emission factors'!$C10/10000</f>
        <v>14.902822769875632</v>
      </c>
      <c r="O8" s="112">
        <f>E8*'Emission factors'!$C10/10000</f>
        <v>14.902822769875632</v>
      </c>
      <c r="P8" s="114"/>
      <c r="Q8" s="110">
        <f>B8*'Emission factors'!$D10/1000</f>
        <v>149.58027454025409</v>
      </c>
      <c r="R8" s="111">
        <f>C8*'Emission factors'!$D10/1000</f>
        <v>149.58027454025409</v>
      </c>
      <c r="S8" s="111">
        <f>D8*'Emission factors'!$D10/1000</f>
        <v>149.58027454025409</v>
      </c>
      <c r="T8" s="112">
        <f>E8*'Emission factors'!$D10/1000</f>
        <v>149.58027454025409</v>
      </c>
      <c r="U8" s="114"/>
      <c r="V8" s="110">
        <f t="shared" ref="V8:V68" si="6">G8+Q8</f>
        <v>219.28562977161931</v>
      </c>
      <c r="W8" s="111">
        <f t="shared" si="0"/>
        <v>219.28562977161931</v>
      </c>
      <c r="X8" s="111">
        <f t="shared" si="1"/>
        <v>219.28562977161931</v>
      </c>
      <c r="Y8" s="112">
        <f t="shared" si="2"/>
        <v>219.28562977161931</v>
      </c>
      <c r="Z8" s="115"/>
      <c r="AA8" s="110">
        <f>B8*'Emission factors'!$E10/'Emission factors'!$AL10/1000000</f>
        <v>16.795130136752928</v>
      </c>
      <c r="AB8" s="111">
        <f>C8*'Emission factors'!$E10/'Emission factors'!$AL10/1000000</f>
        <v>16.795130136752928</v>
      </c>
      <c r="AC8" s="111">
        <f>D8*'Emission factors'!$E10/'Emission factors'!$AL10/1000000</f>
        <v>16.795130136752928</v>
      </c>
      <c r="AD8" s="112">
        <f>E8*'Emission factors'!$E10/'Emission factors'!$AL10/1000000</f>
        <v>16.795130136752928</v>
      </c>
      <c r="AE8" s="107"/>
    </row>
    <row r="9" spans="1:31" x14ac:dyDescent="0.35">
      <c r="A9" s="109" t="s">
        <v>95</v>
      </c>
      <c r="B9" s="110">
        <f>'Inputs - Food purchases'!B10*(1-'Inputs - Food purchases'!C10)*'Emission factors'!AL11+'Inputs - Food purchases'!B10*'Inputs - Food purchases'!C10</f>
        <v>13742</v>
      </c>
      <c r="C9" s="111">
        <f>'Inputs - Food purchases'!D10*(1-'Inputs - Food purchases'!E10)*'Emission factors'!AL11+'Inputs - Food purchases'!D10*'Inputs - Food purchases'!E10</f>
        <v>13742</v>
      </c>
      <c r="D9" s="111">
        <f>'Inputs - Food purchases'!F10*(1-'Inputs - Food purchases'!G10)*'Emission factors'!AL11+'Inputs - Food purchases'!F10*'Inputs - Food purchases'!G10</f>
        <v>13742</v>
      </c>
      <c r="E9" s="112">
        <f>'Inputs - Food purchases'!H10*(1-'Inputs - Food purchases'!I10)*'Emission factors'!AL11+'Inputs - Food purchases'!H10*'Inputs - Food purchases'!I10</f>
        <v>13742</v>
      </c>
      <c r="F9" s="116"/>
      <c r="G9" s="110">
        <f>B9*'Emission factors'!$B11/1000</f>
        <v>60.45943768175345</v>
      </c>
      <c r="H9" s="111">
        <f>C9*'Emission factors'!$B11/1000</f>
        <v>60.45943768175345</v>
      </c>
      <c r="I9" s="111">
        <f>D9*'Emission factors'!$B11/1000</f>
        <v>60.45943768175345</v>
      </c>
      <c r="J9" s="112">
        <f>E9*'Emission factors'!$B11/1000</f>
        <v>60.45943768175345</v>
      </c>
      <c r="K9" s="114"/>
      <c r="L9" s="110">
        <f>B9*'Emission factors'!$C11/10000</f>
        <v>15.81648771212306</v>
      </c>
      <c r="M9" s="111">
        <f>C9*'Emission factors'!$C11/10000</f>
        <v>15.81648771212306</v>
      </c>
      <c r="N9" s="111">
        <f>D9*'Emission factors'!$C11/10000</f>
        <v>15.81648771212306</v>
      </c>
      <c r="O9" s="112">
        <f>E9*'Emission factors'!$C11/10000</f>
        <v>15.81648771212306</v>
      </c>
      <c r="P9" s="114"/>
      <c r="Q9" s="110">
        <f>B9*'Emission factors'!$D11/1000</f>
        <v>202.06579769155383</v>
      </c>
      <c r="R9" s="111">
        <f>C9*'Emission factors'!$D11/1000</f>
        <v>202.06579769155383</v>
      </c>
      <c r="S9" s="111">
        <f>D9*'Emission factors'!$D11/1000</f>
        <v>202.06579769155383</v>
      </c>
      <c r="T9" s="112">
        <f>E9*'Emission factors'!$D11/1000</f>
        <v>202.06579769155383</v>
      </c>
      <c r="U9" s="114"/>
      <c r="V9" s="110">
        <f t="shared" si="6"/>
        <v>262.52523537330728</v>
      </c>
      <c r="W9" s="111">
        <f t="shared" si="0"/>
        <v>262.52523537330728</v>
      </c>
      <c r="X9" s="111">
        <f t="shared" si="1"/>
        <v>262.52523537330728</v>
      </c>
      <c r="Y9" s="112">
        <f t="shared" si="2"/>
        <v>262.52523537330728</v>
      </c>
      <c r="Z9" s="115"/>
      <c r="AA9" s="110">
        <f>B9*'Emission factors'!$E11/'Emission factors'!$AL11/1000000</f>
        <v>27.095320922674652</v>
      </c>
      <c r="AB9" s="111">
        <f>C9*'Emission factors'!$E11/'Emission factors'!$AL11/1000000</f>
        <v>27.095320922674652</v>
      </c>
      <c r="AC9" s="111">
        <f>D9*'Emission factors'!$E11/'Emission factors'!$AL11/1000000</f>
        <v>27.095320922674652</v>
      </c>
      <c r="AD9" s="112">
        <f>E9*'Emission factors'!$E11/'Emission factors'!$AL11/1000000</f>
        <v>27.095320922674652</v>
      </c>
      <c r="AE9" s="107"/>
    </row>
    <row r="10" spans="1:31" x14ac:dyDescent="0.35">
      <c r="A10" s="108" t="s">
        <v>22</v>
      </c>
      <c r="B10" s="110"/>
      <c r="C10" s="111"/>
      <c r="D10" s="111"/>
      <c r="E10" s="112"/>
      <c r="F10" s="116"/>
      <c r="G10" s="110">
        <f>B10*'Emission factors'!$B12/1000</f>
        <v>0</v>
      </c>
      <c r="H10" s="111">
        <f>C10*'Emission factors'!$B12/1000</f>
        <v>0</v>
      </c>
      <c r="I10" s="111">
        <f>D10*'Emission factors'!$B12/1000</f>
        <v>0</v>
      </c>
      <c r="J10" s="112">
        <f>E10*'Emission factors'!$B12/1000</f>
        <v>0</v>
      </c>
      <c r="K10" s="114"/>
      <c r="L10" s="110">
        <f>B10*'Emission factors'!$C12/10000</f>
        <v>0</v>
      </c>
      <c r="M10" s="111">
        <f>C10*'Emission factors'!$C12/10000</f>
        <v>0</v>
      </c>
      <c r="N10" s="111">
        <f>D10*'Emission factors'!$C12/10000</f>
        <v>0</v>
      </c>
      <c r="O10" s="112">
        <f>E10*'Emission factors'!$C12/10000</f>
        <v>0</v>
      </c>
      <c r="P10" s="114"/>
      <c r="Q10" s="110">
        <f>B10*'Emission factors'!$D12/1000</f>
        <v>0</v>
      </c>
      <c r="R10" s="111">
        <f>C10*'Emission factors'!$D12/1000</f>
        <v>0</v>
      </c>
      <c r="S10" s="111">
        <f>D10*'Emission factors'!$D12/1000</f>
        <v>0</v>
      </c>
      <c r="T10" s="112">
        <f>E10*'Emission factors'!$D12/1000</f>
        <v>0</v>
      </c>
      <c r="U10" s="114"/>
      <c r="V10" s="110">
        <f>G10+Q10</f>
        <v>0</v>
      </c>
      <c r="W10" s="111">
        <f t="shared" ref="W10" si="7">H10+R10</f>
        <v>0</v>
      </c>
      <c r="X10" s="111">
        <f t="shared" ref="X10" si="8">I10+S10</f>
        <v>0</v>
      </c>
      <c r="Y10" s="112">
        <f t="shared" ref="Y10" si="9">J10+T10</f>
        <v>0</v>
      </c>
      <c r="Z10" s="115"/>
      <c r="AA10" s="110"/>
      <c r="AB10" s="111"/>
      <c r="AC10" s="111"/>
      <c r="AD10" s="112"/>
      <c r="AE10" s="107"/>
    </row>
    <row r="11" spans="1:31" x14ac:dyDescent="0.35">
      <c r="A11" s="109" t="s">
        <v>23</v>
      </c>
      <c r="B11" s="110">
        <f>'Inputs - Food purchases'!B12</f>
        <v>871</v>
      </c>
      <c r="C11" s="111">
        <f>'Inputs - Food purchases'!D12</f>
        <v>871</v>
      </c>
      <c r="D11" s="111">
        <f>'Inputs - Food purchases'!F12</f>
        <v>871</v>
      </c>
      <c r="E11" s="112">
        <f>'Inputs - Food purchases'!H12</f>
        <v>871</v>
      </c>
      <c r="F11" s="116"/>
      <c r="G11" s="110">
        <f>B11*'Emission factors'!$B13/1000</f>
        <v>9.9568829688723284</v>
      </c>
      <c r="H11" s="111">
        <f>C11*'Emission factors'!$B13/1000</f>
        <v>9.9568829688723284</v>
      </c>
      <c r="I11" s="111">
        <f>D11*'Emission factors'!$B13/1000</f>
        <v>9.9568829688723284</v>
      </c>
      <c r="J11" s="112">
        <f>E11*'Emission factors'!$B13/1000</f>
        <v>9.9568829688723284</v>
      </c>
      <c r="K11" s="114"/>
      <c r="L11" s="110">
        <f>B11*'Emission factors'!$C13/10000</f>
        <v>1.2152065138784036</v>
      </c>
      <c r="M11" s="111">
        <f>C11*'Emission factors'!$C13/10000</f>
        <v>1.2152065138784036</v>
      </c>
      <c r="N11" s="111">
        <f>D11*'Emission factors'!$C13/10000</f>
        <v>1.2152065138784036</v>
      </c>
      <c r="O11" s="112">
        <f>E11*'Emission factors'!$C13/10000</f>
        <v>1.2152065138784036</v>
      </c>
      <c r="P11" s="114"/>
      <c r="Q11" s="110">
        <f>B11*'Emission factors'!$D13/1000</f>
        <v>36.692723961416455</v>
      </c>
      <c r="R11" s="111">
        <f>C11*'Emission factors'!$D13/1000</f>
        <v>36.692723961416455</v>
      </c>
      <c r="S11" s="111">
        <f>D11*'Emission factors'!$D13/1000</f>
        <v>36.692723961416455</v>
      </c>
      <c r="T11" s="112">
        <f>E11*'Emission factors'!$D13/1000</f>
        <v>36.692723961416455</v>
      </c>
      <c r="U11" s="114"/>
      <c r="V11" s="110">
        <f t="shared" si="6"/>
        <v>46.649606930288783</v>
      </c>
      <c r="W11" s="111">
        <f t="shared" si="0"/>
        <v>46.649606930288783</v>
      </c>
      <c r="X11" s="111">
        <f t="shared" si="1"/>
        <v>46.649606930288783</v>
      </c>
      <c r="Y11" s="112">
        <f t="shared" si="2"/>
        <v>46.649606930288783</v>
      </c>
      <c r="Z11" s="115"/>
      <c r="AA11" s="110">
        <f>B11*'Emission factors'!$E13/'Emission factors'!$AL13/1000000</f>
        <v>6.2450700000000001</v>
      </c>
      <c r="AB11" s="111">
        <f>C11*'Emission factors'!$E13/'Emission factors'!$AL13/1000000</f>
        <v>6.2450700000000001</v>
      </c>
      <c r="AC11" s="111">
        <f>D11*'Emission factors'!$E13/'Emission factors'!$AL13/1000000</f>
        <v>6.2450700000000001</v>
      </c>
      <c r="AD11" s="112">
        <f>E11*'Emission factors'!$E13/'Emission factors'!$AL13/1000000</f>
        <v>6.2450700000000001</v>
      </c>
      <c r="AE11" s="107"/>
    </row>
    <row r="12" spans="1:31" x14ac:dyDescent="0.35">
      <c r="A12" s="109" t="s">
        <v>24</v>
      </c>
      <c r="B12" s="110">
        <f>'Inputs - Food purchases'!B13</f>
        <v>0</v>
      </c>
      <c r="C12" s="111">
        <f>'Inputs - Food purchases'!D13</f>
        <v>0</v>
      </c>
      <c r="D12" s="111">
        <f>'Inputs - Food purchases'!F13</f>
        <v>0</v>
      </c>
      <c r="E12" s="112">
        <f>'Inputs - Food purchases'!H13</f>
        <v>0</v>
      </c>
      <c r="F12" s="117"/>
      <c r="G12" s="110">
        <f>B12*'Emission factors'!$B14/1000</f>
        <v>0</v>
      </c>
      <c r="H12" s="111">
        <f>C12*'Emission factors'!$B14/1000</f>
        <v>0</v>
      </c>
      <c r="I12" s="111">
        <f>D12*'Emission factors'!$B14/1000</f>
        <v>0</v>
      </c>
      <c r="J12" s="112">
        <f>E12*'Emission factors'!$B14/1000</f>
        <v>0</v>
      </c>
      <c r="K12" s="114"/>
      <c r="L12" s="110">
        <f>B12*'Emission factors'!$C14/10000</f>
        <v>0</v>
      </c>
      <c r="M12" s="111">
        <f>C12*'Emission factors'!$C14/10000</f>
        <v>0</v>
      </c>
      <c r="N12" s="111">
        <f>D12*'Emission factors'!$C14/10000</f>
        <v>0</v>
      </c>
      <c r="O12" s="112">
        <f>E12*'Emission factors'!$C14/10000</f>
        <v>0</v>
      </c>
      <c r="P12" s="114"/>
      <c r="Q12" s="110">
        <f>B12*'Emission factors'!$D14/1000</f>
        <v>0</v>
      </c>
      <c r="R12" s="111">
        <f>C12*'Emission factors'!$D14/1000</f>
        <v>0</v>
      </c>
      <c r="S12" s="111">
        <f>D12*'Emission factors'!$D14/1000</f>
        <v>0</v>
      </c>
      <c r="T12" s="112">
        <f>E12*'Emission factors'!$D14/1000</f>
        <v>0</v>
      </c>
      <c r="U12" s="114"/>
      <c r="V12" s="110">
        <f t="shared" si="6"/>
        <v>0</v>
      </c>
      <c r="W12" s="111">
        <f t="shared" si="0"/>
        <v>0</v>
      </c>
      <c r="X12" s="111">
        <f t="shared" si="1"/>
        <v>0</v>
      </c>
      <c r="Y12" s="112">
        <f t="shared" si="2"/>
        <v>0</v>
      </c>
      <c r="Z12" s="115"/>
      <c r="AA12" s="110">
        <f>B12*'Emission factors'!$E14/'Emission factors'!$AL14/1000000</f>
        <v>0</v>
      </c>
      <c r="AB12" s="111">
        <f>C12*'Emission factors'!$E14/'Emission factors'!$AL14/1000000</f>
        <v>0</v>
      </c>
      <c r="AC12" s="111">
        <f>D12*'Emission factors'!$E14/'Emission factors'!$AL14/1000000</f>
        <v>0</v>
      </c>
      <c r="AD12" s="112">
        <f>E12*'Emission factors'!$E14/'Emission factors'!$AL14/1000000</f>
        <v>0</v>
      </c>
      <c r="AE12" s="107"/>
    </row>
    <row r="13" spans="1:31" x14ac:dyDescent="0.35">
      <c r="A13" s="109" t="s">
        <v>179</v>
      </c>
      <c r="B13" s="110">
        <f>'Inputs - Food purchases'!B14</f>
        <v>0</v>
      </c>
      <c r="C13" s="111">
        <f>'Inputs - Food purchases'!D14</f>
        <v>0</v>
      </c>
      <c r="D13" s="111">
        <f>'Inputs - Food purchases'!F14</f>
        <v>0</v>
      </c>
      <c r="E13" s="112">
        <f>'Inputs - Food purchases'!H14</f>
        <v>0</v>
      </c>
      <c r="F13" s="117"/>
      <c r="G13" s="110">
        <f>B13*'Emission factors'!$B15/1000</f>
        <v>0</v>
      </c>
      <c r="H13" s="111">
        <f>C13*'Emission factors'!$B15/1000</f>
        <v>0</v>
      </c>
      <c r="I13" s="111">
        <f>D13*'Emission factors'!$B15/1000</f>
        <v>0</v>
      </c>
      <c r="J13" s="112">
        <f>E13*'Emission factors'!$B15/1000</f>
        <v>0</v>
      </c>
      <c r="K13" s="114"/>
      <c r="L13" s="110">
        <f>B13*'Emission factors'!$C15/10000</f>
        <v>0</v>
      </c>
      <c r="M13" s="111">
        <f>C13*'Emission factors'!$C15/10000</f>
        <v>0</v>
      </c>
      <c r="N13" s="111">
        <f>D13*'Emission factors'!$C15/10000</f>
        <v>0</v>
      </c>
      <c r="O13" s="112">
        <f>E13*'Emission factors'!$C15/10000</f>
        <v>0</v>
      </c>
      <c r="P13" s="114"/>
      <c r="Q13" s="110">
        <f>B13*'Emission factors'!$D15/1000</f>
        <v>0</v>
      </c>
      <c r="R13" s="111">
        <f>C13*'Emission factors'!$D15/1000</f>
        <v>0</v>
      </c>
      <c r="S13" s="111">
        <f>D13*'Emission factors'!$D15/1000</f>
        <v>0</v>
      </c>
      <c r="T13" s="112">
        <f>E13*'Emission factors'!$D15/1000</f>
        <v>0</v>
      </c>
      <c r="U13" s="114"/>
      <c r="V13" s="110">
        <f t="shared" ref="V13" si="10">G13+Q13</f>
        <v>0</v>
      </c>
      <c r="W13" s="111">
        <f t="shared" ref="W13" si="11">H13+R13</f>
        <v>0</v>
      </c>
      <c r="X13" s="111">
        <f t="shared" ref="X13" si="12">I13+S13</f>
        <v>0</v>
      </c>
      <c r="Y13" s="112">
        <f t="shared" ref="Y13" si="13">J13+T13</f>
        <v>0</v>
      </c>
      <c r="Z13" s="115"/>
      <c r="AA13" s="110">
        <f>B13*'Emission factors'!$E15/'Emission factors'!$AL15/1000000</f>
        <v>0</v>
      </c>
      <c r="AB13" s="111">
        <f>C13*'Emission factors'!$E15/'Emission factors'!$AL15/1000000</f>
        <v>0</v>
      </c>
      <c r="AC13" s="111">
        <f>D13*'Emission factors'!$E15/'Emission factors'!$AL15/1000000</f>
        <v>0</v>
      </c>
      <c r="AD13" s="112">
        <f>E13*'Emission factors'!$E15/'Emission factors'!$AL15/1000000</f>
        <v>0</v>
      </c>
      <c r="AE13" s="107"/>
    </row>
    <row r="14" spans="1:31" s="4" customFormat="1" x14ac:dyDescent="0.35">
      <c r="A14" s="109" t="s">
        <v>25</v>
      </c>
      <c r="B14" s="110">
        <f>'Inputs - Food purchases'!B15</f>
        <v>360</v>
      </c>
      <c r="C14" s="111">
        <f>'Inputs - Food purchases'!D15</f>
        <v>360</v>
      </c>
      <c r="D14" s="111">
        <f>'Inputs - Food purchases'!F15</f>
        <v>360</v>
      </c>
      <c r="E14" s="112">
        <f>'Inputs - Food purchases'!H15</f>
        <v>360</v>
      </c>
      <c r="F14" s="116"/>
      <c r="G14" s="110">
        <f>B14*'Emission factors'!$B16/1000</f>
        <v>2.5136647325987052</v>
      </c>
      <c r="H14" s="111">
        <f>C14*'Emission factors'!$B16/1000</f>
        <v>2.5136647325987052</v>
      </c>
      <c r="I14" s="111">
        <f>D14*'Emission factors'!$B16/1000</f>
        <v>2.5136647325987052</v>
      </c>
      <c r="J14" s="112">
        <f>E14*'Emission factors'!$B16/1000</f>
        <v>2.5136647325987052</v>
      </c>
      <c r="K14" s="114"/>
      <c r="L14" s="110">
        <f>B14*'Emission factors'!$C16/10000</f>
        <v>0.28067848162788817</v>
      </c>
      <c r="M14" s="111">
        <f>C14*'Emission factors'!$C16/10000</f>
        <v>0.28067848162788817</v>
      </c>
      <c r="N14" s="111">
        <f>D14*'Emission factors'!$C16/10000</f>
        <v>0.28067848162788817</v>
      </c>
      <c r="O14" s="112">
        <f>E14*'Emission factors'!$C16/10000</f>
        <v>0.28067848162788817</v>
      </c>
      <c r="P14" s="114"/>
      <c r="Q14" s="110">
        <f>B14*'Emission factors'!$D16/1000</f>
        <v>8.4749858815455053</v>
      </c>
      <c r="R14" s="111">
        <f>C14*'Emission factors'!$D16/1000</f>
        <v>8.4749858815455053</v>
      </c>
      <c r="S14" s="111">
        <f>D14*'Emission factors'!$D16/1000</f>
        <v>8.4749858815455053</v>
      </c>
      <c r="T14" s="112">
        <f>E14*'Emission factors'!$D16/1000</f>
        <v>8.4749858815455053</v>
      </c>
      <c r="U14" s="114"/>
      <c r="V14" s="110">
        <f t="shared" si="6"/>
        <v>10.988650614144211</v>
      </c>
      <c r="W14" s="111">
        <f t="shared" si="0"/>
        <v>10.988650614144211</v>
      </c>
      <c r="X14" s="111">
        <f t="shared" si="1"/>
        <v>10.988650614144211</v>
      </c>
      <c r="Y14" s="112">
        <f t="shared" si="2"/>
        <v>10.988650614144211</v>
      </c>
      <c r="Z14" s="115"/>
      <c r="AA14" s="110">
        <f>B14*'Emission factors'!$E16/'Emission factors'!$AL16/1000000</f>
        <v>0.68759999999999999</v>
      </c>
      <c r="AB14" s="111">
        <f>C14*'Emission factors'!$E16/'Emission factors'!$AL16/1000000</f>
        <v>0.68759999999999999</v>
      </c>
      <c r="AC14" s="111">
        <f>D14*'Emission factors'!$E16/'Emission factors'!$AL16/1000000</f>
        <v>0.68759999999999999</v>
      </c>
      <c r="AD14" s="112">
        <f>E14*'Emission factors'!$E16/'Emission factors'!$AL16/1000000</f>
        <v>0.68759999999999999</v>
      </c>
      <c r="AE14" s="107"/>
    </row>
    <row r="15" spans="1:31" x14ac:dyDescent="0.35">
      <c r="A15" s="109" t="s">
        <v>26</v>
      </c>
      <c r="B15" s="110">
        <f>'Inputs - Food purchases'!B16</f>
        <v>87278</v>
      </c>
      <c r="C15" s="111">
        <f>'Inputs - Food purchases'!D16</f>
        <v>84000</v>
      </c>
      <c r="D15" s="111">
        <f>'Inputs - Food purchases'!F16</f>
        <v>80000</v>
      </c>
      <c r="E15" s="112">
        <f>'Inputs - Food purchases'!H16</f>
        <v>76000</v>
      </c>
      <c r="F15" s="113"/>
      <c r="G15" s="110">
        <f>B15*'Emission factors'!$B17/1000</f>
        <v>194.84724962661298</v>
      </c>
      <c r="H15" s="111">
        <f>C15*'Emission factors'!$B17/1000</f>
        <v>187.5291478795973</v>
      </c>
      <c r="I15" s="111">
        <f>D15*'Emission factors'!$B17/1000</f>
        <v>178.59918845675932</v>
      </c>
      <c r="J15" s="112">
        <f>E15*'Emission factors'!$B17/1000</f>
        <v>169.66922903392134</v>
      </c>
      <c r="K15" s="114"/>
      <c r="L15" s="110">
        <f>B15*'Emission factors'!$C17/10000</f>
        <v>17.907205058127797</v>
      </c>
      <c r="M15" s="111">
        <f>C15*'Emission factors'!$C17/10000</f>
        <v>17.234643608729975</v>
      </c>
      <c r="N15" s="111">
        <f>D15*'Emission factors'!$C17/10000</f>
        <v>16.413946294028548</v>
      </c>
      <c r="O15" s="112">
        <f>E15*'Emission factors'!$C17/10000</f>
        <v>15.59324897932712</v>
      </c>
      <c r="P15" s="114"/>
      <c r="Q15" s="110">
        <f>B15*'Emission factors'!$D17/1000</f>
        <v>540.70162117655593</v>
      </c>
      <c r="R15" s="111">
        <f>C15*'Emission factors'!$D17/1000</f>
        <v>520.39386991946083</v>
      </c>
      <c r="S15" s="111">
        <f>D15*'Emission factors'!$D17/1000</f>
        <v>495.61320944710553</v>
      </c>
      <c r="T15" s="112">
        <f>E15*'Emission factors'!$D17/1000</f>
        <v>470.83254897475024</v>
      </c>
      <c r="U15" s="114"/>
      <c r="V15" s="110">
        <f t="shared" si="6"/>
        <v>735.54887080316894</v>
      </c>
      <c r="W15" s="111">
        <f t="shared" si="0"/>
        <v>707.92301779905813</v>
      </c>
      <c r="X15" s="111">
        <f t="shared" si="1"/>
        <v>674.21239790386483</v>
      </c>
      <c r="Y15" s="112">
        <f t="shared" si="2"/>
        <v>640.50177800867164</v>
      </c>
      <c r="Z15" s="115"/>
      <c r="AA15" s="110">
        <f>B15*'Emission factors'!$E17/'Emission factors'!$AL17/1000000</f>
        <v>45.963635190776202</v>
      </c>
      <c r="AB15" s="111">
        <f>C15*'Emission factors'!$E17/'Emission factors'!$AL17/1000000</f>
        <v>44.23732619933088</v>
      </c>
      <c r="AC15" s="111">
        <f>D15*'Emission factors'!$E17/'Emission factors'!$AL17/1000000</f>
        <v>42.130786856505601</v>
      </c>
      <c r="AD15" s="112">
        <f>E15*'Emission factors'!$E17/'Emission factors'!$AL17/1000000</f>
        <v>40.024247513680322</v>
      </c>
      <c r="AE15" s="107"/>
    </row>
    <row r="16" spans="1:31" s="4" customFormat="1" x14ac:dyDescent="0.35">
      <c r="A16" s="109" t="s">
        <v>27</v>
      </c>
      <c r="B16" s="110">
        <f>'Inputs - Food purchases'!B17</f>
        <v>0</v>
      </c>
      <c r="C16" s="111">
        <f>'Inputs - Food purchases'!D17</f>
        <v>0</v>
      </c>
      <c r="D16" s="111">
        <f>'Inputs - Food purchases'!F17</f>
        <v>0</v>
      </c>
      <c r="E16" s="112">
        <f>'Inputs - Food purchases'!H17</f>
        <v>0</v>
      </c>
      <c r="F16" s="113"/>
      <c r="G16" s="110">
        <f>B16*'Emission factors'!$B18/1000</f>
        <v>0</v>
      </c>
      <c r="H16" s="111">
        <f>C16*'Emission factors'!$B18/1000</f>
        <v>0</v>
      </c>
      <c r="I16" s="111">
        <f>D16*'Emission factors'!$B18/1000</f>
        <v>0</v>
      </c>
      <c r="J16" s="112">
        <f>E16*'Emission factors'!$B18/1000</f>
        <v>0</v>
      </c>
      <c r="K16" s="114"/>
      <c r="L16" s="110">
        <f>B16*'Emission factors'!$C18/10000</f>
        <v>0</v>
      </c>
      <c r="M16" s="111">
        <f>C16*'Emission factors'!$C18/10000</f>
        <v>0</v>
      </c>
      <c r="N16" s="111">
        <f>D16*'Emission factors'!$C18/10000</f>
        <v>0</v>
      </c>
      <c r="O16" s="112">
        <f>E16*'Emission factors'!$C18/10000</f>
        <v>0</v>
      </c>
      <c r="P16" s="114"/>
      <c r="Q16" s="110">
        <f>B16*'Emission factors'!$D18/1000</f>
        <v>0</v>
      </c>
      <c r="R16" s="111">
        <f>C16*'Emission factors'!$D18/1000</f>
        <v>0</v>
      </c>
      <c r="S16" s="111">
        <f>D16*'Emission factors'!$D18/1000</f>
        <v>0</v>
      </c>
      <c r="T16" s="112">
        <f>E16*'Emission factors'!$D18/1000</f>
        <v>0</v>
      </c>
      <c r="U16" s="114"/>
      <c r="V16" s="110">
        <f t="shared" si="6"/>
        <v>0</v>
      </c>
      <c r="W16" s="111">
        <f t="shared" si="0"/>
        <v>0</v>
      </c>
      <c r="X16" s="111">
        <f t="shared" si="1"/>
        <v>0</v>
      </c>
      <c r="Y16" s="112">
        <f t="shared" si="2"/>
        <v>0</v>
      </c>
      <c r="Z16" s="115"/>
      <c r="AA16" s="110">
        <f>B16*'Emission factors'!$E18/'Emission factors'!$AL18/1000000</f>
        <v>0</v>
      </c>
      <c r="AB16" s="111">
        <f>C16*'Emission factors'!$E18/'Emission factors'!$AL18/1000000</f>
        <v>0</v>
      </c>
      <c r="AC16" s="111">
        <f>D16*'Emission factors'!$E18/'Emission factors'!$AL18/1000000</f>
        <v>0</v>
      </c>
      <c r="AD16" s="112">
        <f>E16*'Emission factors'!$E18/'Emission factors'!$AL18/1000000</f>
        <v>0</v>
      </c>
      <c r="AE16" s="107"/>
    </row>
    <row r="17" spans="1:31" s="5" customFormat="1" ht="14" x14ac:dyDescent="0.3">
      <c r="A17" s="109" t="s">
        <v>28</v>
      </c>
      <c r="B17" s="110">
        <f>'Inputs - Food purchases'!B18</f>
        <v>5174</v>
      </c>
      <c r="C17" s="111">
        <f>'Inputs - Food purchases'!D18</f>
        <v>5174</v>
      </c>
      <c r="D17" s="111">
        <f>'Inputs - Food purchases'!F18</f>
        <v>5174</v>
      </c>
      <c r="E17" s="112">
        <f>'Inputs - Food purchases'!H18</f>
        <v>5174</v>
      </c>
      <c r="F17" s="117"/>
      <c r="G17" s="110">
        <f>B17*'Emission factors'!$B19/1000</f>
        <v>18.944380408394736</v>
      </c>
      <c r="H17" s="111">
        <f>C17*'Emission factors'!$B19/1000</f>
        <v>18.944380408394736</v>
      </c>
      <c r="I17" s="111">
        <f>D17*'Emission factors'!$B19/1000</f>
        <v>18.944380408394736</v>
      </c>
      <c r="J17" s="112">
        <f>E17*'Emission factors'!$B19/1000</f>
        <v>18.944380408394736</v>
      </c>
      <c r="K17" s="118"/>
      <c r="L17" s="110">
        <f>B17*'Emission factors'!$C19/10000</f>
        <v>3.5390839961832317</v>
      </c>
      <c r="M17" s="111">
        <f>C17*'Emission factors'!$C19/10000</f>
        <v>3.5390839961832317</v>
      </c>
      <c r="N17" s="111">
        <f>D17*'Emission factors'!$C19/10000</f>
        <v>3.5390839961832317</v>
      </c>
      <c r="O17" s="112">
        <f>E17*'Emission factors'!$C19/10000</f>
        <v>3.5390839961832317</v>
      </c>
      <c r="P17" s="118"/>
      <c r="Q17" s="110">
        <f>B17*'Emission factors'!$D19/1000</f>
        <v>55.165255240363649</v>
      </c>
      <c r="R17" s="111">
        <f>C17*'Emission factors'!$D19/1000</f>
        <v>55.165255240363649</v>
      </c>
      <c r="S17" s="111">
        <f>D17*'Emission factors'!$D19/1000</f>
        <v>55.165255240363649</v>
      </c>
      <c r="T17" s="112">
        <f>E17*'Emission factors'!$D19/1000</f>
        <v>55.165255240363649</v>
      </c>
      <c r="U17" s="118"/>
      <c r="V17" s="110">
        <f t="shared" si="6"/>
        <v>74.109635648758385</v>
      </c>
      <c r="W17" s="111">
        <f t="shared" si="0"/>
        <v>74.109635648758385</v>
      </c>
      <c r="X17" s="111">
        <f t="shared" si="1"/>
        <v>74.109635648758385</v>
      </c>
      <c r="Y17" s="112">
        <f t="shared" si="2"/>
        <v>74.109635648758385</v>
      </c>
      <c r="Z17" s="119"/>
      <c r="AA17" s="110">
        <f>B17*'Emission factors'!$E19/'Emission factors'!$AL19/1000000</f>
        <v>7.1507005452576973</v>
      </c>
      <c r="AB17" s="111">
        <f>C17*'Emission factors'!$E19/'Emission factors'!$AL19/1000000</f>
        <v>7.1507005452576973</v>
      </c>
      <c r="AC17" s="111">
        <f>D17*'Emission factors'!$E19/'Emission factors'!$AL19/1000000</f>
        <v>7.1507005452576973</v>
      </c>
      <c r="AD17" s="112">
        <f>E17*'Emission factors'!$E19/'Emission factors'!$AL19/1000000</f>
        <v>7.1507005452576973</v>
      </c>
      <c r="AE17" s="107"/>
    </row>
    <row r="18" spans="1:31" x14ac:dyDescent="0.35">
      <c r="A18" s="108" t="s">
        <v>29</v>
      </c>
      <c r="B18" s="110"/>
      <c r="C18" s="111"/>
      <c r="D18" s="111"/>
      <c r="E18" s="112"/>
      <c r="F18" s="116"/>
      <c r="G18" s="110">
        <f>B18*'Emission factors'!$B20/1000</f>
        <v>0</v>
      </c>
      <c r="H18" s="111">
        <f>C18*'Emission factors'!$B20/1000</f>
        <v>0</v>
      </c>
      <c r="I18" s="111">
        <f>D18*'Emission factors'!$B20/1000</f>
        <v>0</v>
      </c>
      <c r="J18" s="112">
        <f>E18*'Emission factors'!$B20/1000</f>
        <v>0</v>
      </c>
      <c r="K18" s="114"/>
      <c r="L18" s="110">
        <f>B18*'Emission factors'!$C20/10000</f>
        <v>0</v>
      </c>
      <c r="M18" s="111">
        <f>C18*'Emission factors'!$C20/10000</f>
        <v>0</v>
      </c>
      <c r="N18" s="111">
        <f>D18*'Emission factors'!$C20/10000</f>
        <v>0</v>
      </c>
      <c r="O18" s="112">
        <f>E18*'Emission factors'!$C20/10000</f>
        <v>0</v>
      </c>
      <c r="P18" s="114"/>
      <c r="Q18" s="110">
        <f>B18*'Emission factors'!$D20/1000</f>
        <v>0</v>
      </c>
      <c r="R18" s="111">
        <f>C18*'Emission factors'!$D20/1000</f>
        <v>0</v>
      </c>
      <c r="S18" s="111">
        <f>D18*'Emission factors'!$D20/1000</f>
        <v>0</v>
      </c>
      <c r="T18" s="112">
        <f>E18*'Emission factors'!$D20/1000</f>
        <v>0</v>
      </c>
      <c r="U18" s="114"/>
      <c r="V18" s="110">
        <f>G18+Q18</f>
        <v>0</v>
      </c>
      <c r="W18" s="111">
        <f t="shared" ref="W18" si="14">H18+R18</f>
        <v>0</v>
      </c>
      <c r="X18" s="111">
        <f t="shared" ref="X18" si="15">I18+S18</f>
        <v>0</v>
      </c>
      <c r="Y18" s="112">
        <f t="shared" ref="Y18" si="16">J18+T18</f>
        <v>0</v>
      </c>
      <c r="Z18" s="115"/>
      <c r="AA18" s="110"/>
      <c r="AB18" s="111"/>
      <c r="AC18" s="111"/>
      <c r="AD18" s="112"/>
      <c r="AE18" s="107"/>
    </row>
    <row r="19" spans="1:31" x14ac:dyDescent="0.35">
      <c r="A19" s="109" t="s">
        <v>177</v>
      </c>
      <c r="B19" s="110">
        <f>'Inputs - Food purchases'!B20*(1-'Inputs - Food purchases'!C20)*'Emission factors'!AL21+'Inputs - Food purchases'!B20*'Inputs - Food purchases'!C20</f>
        <v>2342</v>
      </c>
      <c r="C19" s="111">
        <f>'Inputs - Food purchases'!D20*(1-'Inputs - Food purchases'!E20)*'Emission factors'!AL21+'Inputs - Food purchases'!D20*'Inputs - Food purchases'!E20</f>
        <v>2342</v>
      </c>
      <c r="D19" s="111">
        <f>'Inputs - Food purchases'!F20*(1-'Inputs - Food purchases'!G20)*'Emission factors'!AL21+'Inputs - Food purchases'!F20*'Inputs - Food purchases'!G20</f>
        <v>2342</v>
      </c>
      <c r="E19" s="112">
        <f>'Inputs - Food purchases'!H20*(1-'Inputs - Food purchases'!I20)*'Emission factors'!AL21+'Inputs - Food purchases'!H20*'Inputs - Food purchases'!I20</f>
        <v>2342</v>
      </c>
      <c r="F19" s="117"/>
      <c r="G19" s="110">
        <f>B19*'Emission factors'!$B21/1000</f>
        <v>11.662653744612678</v>
      </c>
      <c r="H19" s="111">
        <f>C19*'Emission factors'!$B21/1000</f>
        <v>11.662653744612678</v>
      </c>
      <c r="I19" s="111">
        <f>D19*'Emission factors'!$B21/1000</f>
        <v>11.662653744612678</v>
      </c>
      <c r="J19" s="112">
        <f>E19*'Emission factors'!$B21/1000</f>
        <v>11.662653744612678</v>
      </c>
      <c r="K19" s="114"/>
      <c r="L19" s="110">
        <f>B19*'Emission factors'!$C21/10000</f>
        <v>1.6159800000000002</v>
      </c>
      <c r="M19" s="111">
        <f>C19*'Emission factors'!$C21/10000</f>
        <v>1.6159800000000002</v>
      </c>
      <c r="N19" s="111">
        <f>D19*'Emission factors'!$C21/10000</f>
        <v>1.6159800000000002</v>
      </c>
      <c r="O19" s="112">
        <f>E19*'Emission factors'!$C21/10000</f>
        <v>1.6159800000000002</v>
      </c>
      <c r="P19" s="114"/>
      <c r="Q19" s="110">
        <f>B19*'Emission factors'!$D21/1000</f>
        <v>34.673388405252815</v>
      </c>
      <c r="R19" s="111">
        <f>C19*'Emission factors'!$D21/1000</f>
        <v>34.673388405252815</v>
      </c>
      <c r="S19" s="111">
        <f>D19*'Emission factors'!$D21/1000</f>
        <v>34.673388405252815</v>
      </c>
      <c r="T19" s="112">
        <f>E19*'Emission factors'!$D21/1000</f>
        <v>34.673388405252815</v>
      </c>
      <c r="U19" s="114"/>
      <c r="V19" s="110">
        <f t="shared" si="6"/>
        <v>46.336042149865492</v>
      </c>
      <c r="W19" s="111">
        <f t="shared" si="0"/>
        <v>46.336042149865492</v>
      </c>
      <c r="X19" s="111">
        <f t="shared" si="1"/>
        <v>46.336042149865492</v>
      </c>
      <c r="Y19" s="112">
        <f t="shared" si="2"/>
        <v>46.336042149865492</v>
      </c>
      <c r="Z19" s="115"/>
      <c r="AA19" s="110">
        <f>B19*'Emission factors'!$E21/'Emission factors'!$AL21/1000000</f>
        <v>3.5983486706548229</v>
      </c>
      <c r="AB19" s="111">
        <f>C19*'Emission factors'!$E21/'Emission factors'!$AL21/1000000</f>
        <v>3.5983486706548229</v>
      </c>
      <c r="AC19" s="111">
        <f>D19*'Emission factors'!$E21/'Emission factors'!$AL21/1000000</f>
        <v>3.5983486706548229</v>
      </c>
      <c r="AD19" s="112">
        <f>E19*'Emission factors'!$E21/'Emission factors'!$AL21/1000000</f>
        <v>3.5983486706548229</v>
      </c>
      <c r="AE19" s="107"/>
    </row>
    <row r="20" spans="1:31" x14ac:dyDescent="0.35">
      <c r="A20" s="109" t="s">
        <v>178</v>
      </c>
      <c r="B20" s="110">
        <f>'Inputs - Food purchases'!B21*(1-'Inputs - Food purchases'!C21)*'Emission factors'!AL22+'Inputs - Food purchases'!B21*'Inputs - Food purchases'!C21</f>
        <v>1274</v>
      </c>
      <c r="C20" s="111">
        <f>'Inputs - Food purchases'!D21*(1-'Inputs - Food purchases'!E21)*'Emission factors'!AL22+'Inputs - Food purchases'!D21*'Inputs - Food purchases'!E21</f>
        <v>1274</v>
      </c>
      <c r="D20" s="111">
        <f>'Inputs - Food purchases'!F21*(1-'Inputs - Food purchases'!G21)*'Emission factors'!AL22+'Inputs - Food purchases'!F21*'Inputs - Food purchases'!G21</f>
        <v>1274</v>
      </c>
      <c r="E20" s="112">
        <f>'Inputs - Food purchases'!H21*(1-'Inputs - Food purchases'!I21)*'Emission factors'!AL22+'Inputs - Food purchases'!H21*'Inputs - Food purchases'!I21</f>
        <v>1274</v>
      </c>
      <c r="F20" s="117"/>
      <c r="G20" s="110">
        <f>B20*'Emission factors'!$B22/1000</f>
        <v>26.91633946466359</v>
      </c>
      <c r="H20" s="111">
        <f>C20*'Emission factors'!$B22/1000</f>
        <v>26.91633946466359</v>
      </c>
      <c r="I20" s="111">
        <f>D20*'Emission factors'!$B22/1000</f>
        <v>26.91633946466359</v>
      </c>
      <c r="J20" s="112">
        <f>E20*'Emission factors'!$B22/1000</f>
        <v>26.91633946466359</v>
      </c>
      <c r="K20" s="114"/>
      <c r="L20" s="110">
        <f>B20*'Emission factors'!$C22/10000</f>
        <v>0.37842491237478598</v>
      </c>
      <c r="M20" s="111">
        <f>C20*'Emission factors'!$C22/10000</f>
        <v>0.37842491237478598</v>
      </c>
      <c r="N20" s="111">
        <f>D20*'Emission factors'!$C22/10000</f>
        <v>0.37842491237478598</v>
      </c>
      <c r="O20" s="112">
        <f>E20*'Emission factors'!$C22/10000</f>
        <v>0.37842491237478598</v>
      </c>
      <c r="P20" s="114"/>
      <c r="Q20" s="110">
        <f>B20*'Emission factors'!$D22/1000</f>
        <v>5.4225451098324822</v>
      </c>
      <c r="R20" s="111">
        <f>C20*'Emission factors'!$D22/1000</f>
        <v>5.4225451098324822</v>
      </c>
      <c r="S20" s="111">
        <f>D20*'Emission factors'!$D22/1000</f>
        <v>5.4225451098324822</v>
      </c>
      <c r="T20" s="112">
        <f>E20*'Emission factors'!$D22/1000</f>
        <v>5.4225451098324822</v>
      </c>
      <c r="U20" s="114"/>
      <c r="V20" s="110">
        <f t="shared" si="6"/>
        <v>32.33888457449607</v>
      </c>
      <c r="W20" s="111">
        <f t="shared" si="0"/>
        <v>32.33888457449607</v>
      </c>
      <c r="X20" s="111">
        <f t="shared" si="1"/>
        <v>32.33888457449607</v>
      </c>
      <c r="Y20" s="112">
        <f t="shared" si="2"/>
        <v>32.33888457449607</v>
      </c>
      <c r="Z20" s="115"/>
      <c r="AA20" s="110">
        <f>B20*'Emission factors'!$E22/'Emission factors'!$AL22/1000000</f>
        <v>0.86775931567313025</v>
      </c>
      <c r="AB20" s="111">
        <f>C20*'Emission factors'!$E22/'Emission factors'!$AL22/1000000</f>
        <v>0.86775931567313025</v>
      </c>
      <c r="AC20" s="111">
        <f>D20*'Emission factors'!$E22/'Emission factors'!$AL22/1000000</f>
        <v>0.86775931567313025</v>
      </c>
      <c r="AD20" s="112">
        <f>E20*'Emission factors'!$E22/'Emission factors'!$AL22/1000000</f>
        <v>0.86775931567313025</v>
      </c>
      <c r="AE20" s="107"/>
    </row>
    <row r="21" spans="1:31" x14ac:dyDescent="0.35">
      <c r="A21" s="109" t="s">
        <v>176</v>
      </c>
      <c r="B21" s="110">
        <f>'Inputs - Food purchases'!B22*(1-'Inputs - Food purchases'!C22)*'Emission factors'!AL23+'Inputs - Food purchases'!B22*'Inputs - Food purchases'!C22</f>
        <v>522</v>
      </c>
      <c r="C21" s="111">
        <f>'Inputs - Food purchases'!D22*(1-'Inputs - Food purchases'!E22)*'Emission factors'!AL23+'Inputs - Food purchases'!D22*'Inputs - Food purchases'!E22</f>
        <v>522</v>
      </c>
      <c r="D21" s="111">
        <f>'Inputs - Food purchases'!F22*(1-'Inputs - Food purchases'!G22)*'Emission factors'!AL23+'Inputs - Food purchases'!F22*'Inputs - Food purchases'!G22</f>
        <v>522</v>
      </c>
      <c r="E21" s="112">
        <f>'Inputs - Food purchases'!H22*(1-'Inputs - Food purchases'!I22)*'Emission factors'!AL23+'Inputs - Food purchases'!H22*'Inputs - Food purchases'!I22</f>
        <v>522</v>
      </c>
      <c r="F21" s="117"/>
      <c r="G21" s="110">
        <f>B21*'Emission factors'!$B23/1000</f>
        <v>1.271148216200825</v>
      </c>
      <c r="H21" s="111">
        <f>C21*'Emission factors'!$B23/1000</f>
        <v>1.271148216200825</v>
      </c>
      <c r="I21" s="111">
        <f>D21*'Emission factors'!$B23/1000</f>
        <v>1.271148216200825</v>
      </c>
      <c r="J21" s="112">
        <f>E21*'Emission factors'!$B23/1000</f>
        <v>1.271148216200825</v>
      </c>
      <c r="K21" s="114"/>
      <c r="L21" s="110">
        <f>B21*'Emission factors'!$C23/10000</f>
        <v>0</v>
      </c>
      <c r="M21" s="111">
        <f>C21*'Emission factors'!$C23/10000</f>
        <v>0</v>
      </c>
      <c r="N21" s="111">
        <f>D21*'Emission factors'!$C23/10000</f>
        <v>0</v>
      </c>
      <c r="O21" s="112">
        <f>E21*'Emission factors'!$C23/10000</f>
        <v>0</v>
      </c>
      <c r="P21" s="114"/>
      <c r="Q21" s="110">
        <f>B21*'Emission factors'!$D23/1000</f>
        <v>0</v>
      </c>
      <c r="R21" s="111">
        <f>C21*'Emission factors'!$D23/1000</f>
        <v>0</v>
      </c>
      <c r="S21" s="111">
        <f>D21*'Emission factors'!$D23/1000</f>
        <v>0</v>
      </c>
      <c r="T21" s="112">
        <f>E21*'Emission factors'!$D23/1000</f>
        <v>0</v>
      </c>
      <c r="U21" s="114"/>
      <c r="V21" s="110">
        <f t="shared" ref="V21" si="17">G21+Q21</f>
        <v>1.271148216200825</v>
      </c>
      <c r="W21" s="111">
        <f t="shared" ref="W21" si="18">H21+R21</f>
        <v>1.271148216200825</v>
      </c>
      <c r="X21" s="111">
        <f t="shared" ref="X21" si="19">I21+S21</f>
        <v>1.271148216200825</v>
      </c>
      <c r="Y21" s="112">
        <f t="shared" ref="Y21" si="20">J21+T21</f>
        <v>1.271148216200825</v>
      </c>
      <c r="Z21" s="115"/>
      <c r="AA21" s="110">
        <f>B21*'Emission factors'!$E23/'Emission factors'!$AL23/1000000</f>
        <v>0.11055300199144907</v>
      </c>
      <c r="AB21" s="111">
        <f>C21*'Emission factors'!$E23/'Emission factors'!$AL23/1000000</f>
        <v>0.11055300199144907</v>
      </c>
      <c r="AC21" s="111">
        <f>D21*'Emission factors'!$E23/'Emission factors'!$AL23/1000000</f>
        <v>0.11055300199144907</v>
      </c>
      <c r="AD21" s="112">
        <f>E21*'Emission factors'!$E23/'Emission factors'!$AL23/1000000</f>
        <v>0.11055300199144907</v>
      </c>
      <c r="AE21" s="107"/>
    </row>
    <row r="22" spans="1:31" x14ac:dyDescent="0.35">
      <c r="A22" s="109" t="s">
        <v>31</v>
      </c>
      <c r="B22" s="110">
        <f>'Inputs - Food purchases'!B23</f>
        <v>433</v>
      </c>
      <c r="C22" s="111">
        <f>'Inputs - Food purchases'!D23</f>
        <v>433</v>
      </c>
      <c r="D22" s="111">
        <f>'Inputs - Food purchases'!F23</f>
        <v>433</v>
      </c>
      <c r="E22" s="112">
        <f>'Inputs - Food purchases'!H23</f>
        <v>433</v>
      </c>
      <c r="F22" s="113"/>
      <c r="G22" s="110">
        <f>B22*'Emission factors'!$B24/1000</f>
        <v>3.017693340194453</v>
      </c>
      <c r="H22" s="111">
        <f>C22*'Emission factors'!$B24/1000</f>
        <v>3.017693340194453</v>
      </c>
      <c r="I22" s="111">
        <f>D22*'Emission factors'!$B24/1000</f>
        <v>3.017693340194453</v>
      </c>
      <c r="J22" s="112">
        <f>E22*'Emission factors'!$B24/1000</f>
        <v>3.017693340194453</v>
      </c>
      <c r="K22" s="114"/>
      <c r="L22" s="110">
        <f>B22*'Emission factors'!$C24/10000</f>
        <v>0.64747456389303792</v>
      </c>
      <c r="M22" s="111">
        <f>C22*'Emission factors'!$C24/10000</f>
        <v>0.64747456389303792</v>
      </c>
      <c r="N22" s="111">
        <f>D22*'Emission factors'!$C24/10000</f>
        <v>0.64747456389303792</v>
      </c>
      <c r="O22" s="112">
        <f>E22*'Emission factors'!$C24/10000</f>
        <v>0.64747456389303792</v>
      </c>
      <c r="P22" s="114"/>
      <c r="Q22" s="110">
        <f>B22*'Emission factors'!$D24/1000</f>
        <v>8.0740662163575969</v>
      </c>
      <c r="R22" s="111">
        <f>C22*'Emission factors'!$D24/1000</f>
        <v>8.0740662163575969</v>
      </c>
      <c r="S22" s="111">
        <f>D22*'Emission factors'!$D24/1000</f>
        <v>8.0740662163575969</v>
      </c>
      <c r="T22" s="112">
        <f>E22*'Emission factors'!$D24/1000</f>
        <v>8.0740662163575969</v>
      </c>
      <c r="U22" s="114"/>
      <c r="V22" s="110">
        <f t="shared" si="6"/>
        <v>11.09175955655205</v>
      </c>
      <c r="W22" s="111">
        <f t="shared" si="0"/>
        <v>11.09175955655205</v>
      </c>
      <c r="X22" s="111">
        <f t="shared" si="1"/>
        <v>11.09175955655205</v>
      </c>
      <c r="Y22" s="112">
        <f t="shared" si="2"/>
        <v>11.09175955655205</v>
      </c>
      <c r="Z22" s="115"/>
      <c r="AA22" s="110">
        <f>B22*'Emission factors'!$E24/'Emission factors'!$AL24/1000000</f>
        <v>4.2334987999930789</v>
      </c>
      <c r="AB22" s="111">
        <f>C22*'Emission factors'!$E24/'Emission factors'!$AL24/1000000</f>
        <v>4.2334987999930789</v>
      </c>
      <c r="AC22" s="111">
        <f>D22*'Emission factors'!$E24/'Emission factors'!$AL24/1000000</f>
        <v>4.2334987999930789</v>
      </c>
      <c r="AD22" s="112">
        <f>E22*'Emission factors'!$E24/'Emission factors'!$AL24/1000000</f>
        <v>4.2334987999930789</v>
      </c>
      <c r="AE22" s="107"/>
    </row>
    <row r="23" spans="1:31" x14ac:dyDescent="0.35">
      <c r="A23" s="109"/>
      <c r="B23" s="110"/>
      <c r="C23" s="111"/>
      <c r="D23" s="111"/>
      <c r="E23" s="112"/>
      <c r="F23" s="116"/>
      <c r="G23" s="110">
        <f>B23*'Emission factors'!$B25/1000</f>
        <v>0</v>
      </c>
      <c r="H23" s="111">
        <f>C23*'Emission factors'!$B25/1000</f>
        <v>0</v>
      </c>
      <c r="I23" s="111">
        <f>D23*'Emission factors'!$B25/1000</f>
        <v>0</v>
      </c>
      <c r="J23" s="112">
        <f>E23*'Emission factors'!$B25/1000</f>
        <v>0</v>
      </c>
      <c r="K23" s="114"/>
      <c r="L23" s="110">
        <f>B23*'Emission factors'!$C25/10000</f>
        <v>0</v>
      </c>
      <c r="M23" s="111">
        <f>C23*'Emission factors'!$C25/10000</f>
        <v>0</v>
      </c>
      <c r="N23" s="111">
        <f>D23*'Emission factors'!$C25/10000</f>
        <v>0</v>
      </c>
      <c r="O23" s="112">
        <f>E23*'Emission factors'!$C25/10000</f>
        <v>0</v>
      </c>
      <c r="P23" s="114"/>
      <c r="Q23" s="110">
        <f>B23*'Emission factors'!$D25/1000</f>
        <v>0</v>
      </c>
      <c r="R23" s="111">
        <f>C23*'Emission factors'!$D25/1000</f>
        <v>0</v>
      </c>
      <c r="S23" s="111">
        <f>D23*'Emission factors'!$D25/1000</f>
        <v>0</v>
      </c>
      <c r="T23" s="112">
        <f>E23*'Emission factors'!$D25/1000</f>
        <v>0</v>
      </c>
      <c r="U23" s="114"/>
      <c r="V23" s="110">
        <f t="shared" si="6"/>
        <v>0</v>
      </c>
      <c r="W23" s="111">
        <f t="shared" si="0"/>
        <v>0</v>
      </c>
      <c r="X23" s="111">
        <f t="shared" si="1"/>
        <v>0</v>
      </c>
      <c r="Y23" s="112">
        <f t="shared" si="2"/>
        <v>0</v>
      </c>
      <c r="Z23" s="115"/>
      <c r="AA23" s="110"/>
      <c r="AB23" s="111"/>
      <c r="AC23" s="111"/>
      <c r="AD23" s="112"/>
      <c r="AE23" s="107"/>
    </row>
    <row r="24" spans="1:31" ht="15.5" x14ac:dyDescent="0.35">
      <c r="A24" s="102" t="s">
        <v>32</v>
      </c>
      <c r="B24" s="110"/>
      <c r="C24" s="111"/>
      <c r="D24" s="111"/>
      <c r="E24" s="112"/>
      <c r="F24" s="116"/>
      <c r="G24" s="110">
        <f>B24*'Emission factors'!$B26/1000</f>
        <v>0</v>
      </c>
      <c r="H24" s="111">
        <f>C24*'Emission factors'!$B26/1000</f>
        <v>0</v>
      </c>
      <c r="I24" s="111">
        <f>D24*'Emission factors'!$B26/1000</f>
        <v>0</v>
      </c>
      <c r="J24" s="112">
        <f>E24*'Emission factors'!$B26/1000</f>
        <v>0</v>
      </c>
      <c r="K24" s="114"/>
      <c r="L24" s="110">
        <f>B24*'Emission factors'!$C26/10000</f>
        <v>0</v>
      </c>
      <c r="M24" s="111">
        <f>C24*'Emission factors'!$C26/10000</f>
        <v>0</v>
      </c>
      <c r="N24" s="111">
        <f>D24*'Emission factors'!$C26/10000</f>
        <v>0</v>
      </c>
      <c r="O24" s="112">
        <f>E24*'Emission factors'!$C26/10000</f>
        <v>0</v>
      </c>
      <c r="P24" s="114"/>
      <c r="Q24" s="110">
        <f>B24*'Emission factors'!$D26/1000</f>
        <v>0</v>
      </c>
      <c r="R24" s="111">
        <f>C24*'Emission factors'!$D26/1000</f>
        <v>0</v>
      </c>
      <c r="S24" s="111">
        <f>D24*'Emission factors'!$D26/1000</f>
        <v>0</v>
      </c>
      <c r="T24" s="112">
        <f>E24*'Emission factors'!$D26/1000</f>
        <v>0</v>
      </c>
      <c r="U24" s="114"/>
      <c r="V24" s="110">
        <f t="shared" si="6"/>
        <v>0</v>
      </c>
      <c r="W24" s="111">
        <f t="shared" si="0"/>
        <v>0</v>
      </c>
      <c r="X24" s="111">
        <f t="shared" si="1"/>
        <v>0</v>
      </c>
      <c r="Y24" s="112">
        <f t="shared" si="2"/>
        <v>0</v>
      </c>
      <c r="Z24" s="115"/>
      <c r="AA24" s="110"/>
      <c r="AB24" s="111"/>
      <c r="AC24" s="111"/>
      <c r="AD24" s="112"/>
      <c r="AE24" s="107"/>
    </row>
    <row r="25" spans="1:31" x14ac:dyDescent="0.35">
      <c r="A25" s="108" t="s">
        <v>33</v>
      </c>
      <c r="B25" s="110">
        <f>'Inputs - Food purchases'!B26</f>
        <v>0</v>
      </c>
      <c r="C25" s="111">
        <f>'Inputs - Food purchases'!D26</f>
        <v>0</v>
      </c>
      <c r="D25" s="111">
        <f>'Inputs - Food purchases'!F26</f>
        <v>0</v>
      </c>
      <c r="E25" s="112">
        <f>'Inputs - Food purchases'!H26</f>
        <v>0</v>
      </c>
      <c r="F25" s="116"/>
      <c r="G25" s="110">
        <f>B25*'Emission factors'!$B27/1000</f>
        <v>0</v>
      </c>
      <c r="H25" s="111">
        <f>C25*'Emission factors'!$B27/1000</f>
        <v>0</v>
      </c>
      <c r="I25" s="111">
        <f>D25*'Emission factors'!$B27/1000</f>
        <v>0</v>
      </c>
      <c r="J25" s="112">
        <f>E25*'Emission factors'!$B27/1000</f>
        <v>0</v>
      </c>
      <c r="K25" s="114"/>
      <c r="L25" s="110">
        <f>B25*'Emission factors'!$C27/10000</f>
        <v>0</v>
      </c>
      <c r="M25" s="111">
        <f>C25*'Emission factors'!$C27/10000</f>
        <v>0</v>
      </c>
      <c r="N25" s="111">
        <f>D25*'Emission factors'!$C27/10000</f>
        <v>0</v>
      </c>
      <c r="O25" s="112">
        <f>E25*'Emission factors'!$C27/10000</f>
        <v>0</v>
      </c>
      <c r="P25" s="114"/>
      <c r="Q25" s="110">
        <f>B25*'Emission factors'!$D27/1000</f>
        <v>0</v>
      </c>
      <c r="R25" s="111">
        <f>C25*'Emission factors'!$D27/1000</f>
        <v>0</v>
      </c>
      <c r="S25" s="111">
        <f>D25*'Emission factors'!$D27/1000</f>
        <v>0</v>
      </c>
      <c r="T25" s="112">
        <f>E25*'Emission factors'!$D27/1000</f>
        <v>0</v>
      </c>
      <c r="U25" s="114"/>
      <c r="V25" s="110">
        <f t="shared" si="6"/>
        <v>0</v>
      </c>
      <c r="W25" s="111">
        <f t="shared" si="0"/>
        <v>0</v>
      </c>
      <c r="X25" s="111">
        <f t="shared" si="1"/>
        <v>0</v>
      </c>
      <c r="Y25" s="112">
        <f t="shared" si="2"/>
        <v>0</v>
      </c>
      <c r="Z25" s="115"/>
      <c r="AA25" s="110">
        <f>B25*'Emission factors'!$E27/'Emission factors'!$AL27/1000000</f>
        <v>0</v>
      </c>
      <c r="AB25" s="111">
        <f>C25*'Emission factors'!$E27/'Emission factors'!$AL27/1000000</f>
        <v>0</v>
      </c>
      <c r="AC25" s="111">
        <f>D25*'Emission factors'!$E27/'Emission factors'!$AL27/1000000</f>
        <v>0</v>
      </c>
      <c r="AD25" s="112">
        <f>E25*'Emission factors'!$E27/'Emission factors'!$AL27/1000000</f>
        <v>0</v>
      </c>
      <c r="AE25" s="107"/>
    </row>
    <row r="26" spans="1:31" x14ac:dyDescent="0.35">
      <c r="A26" s="109" t="s">
        <v>34</v>
      </c>
      <c r="B26" s="110">
        <f>'Inputs - Food purchases'!B27</f>
        <v>1077</v>
      </c>
      <c r="C26" s="111">
        <f>'Inputs - Food purchases'!D27</f>
        <v>1500</v>
      </c>
      <c r="D26" s="111">
        <f>'Inputs - Food purchases'!F27</f>
        <v>2000</v>
      </c>
      <c r="E26" s="112">
        <f>'Inputs - Food purchases'!H27</f>
        <v>2500</v>
      </c>
      <c r="F26" s="116"/>
      <c r="G26" s="110">
        <f>B26*'Emission factors'!$B28/1000</f>
        <v>1.8068128104032504</v>
      </c>
      <c r="H26" s="111">
        <f>C26*'Emission factors'!$B28/1000</f>
        <v>2.5164523821772287</v>
      </c>
      <c r="I26" s="111">
        <f>D26*'Emission factors'!$B28/1000</f>
        <v>3.3552698429029717</v>
      </c>
      <c r="J26" s="112">
        <f>E26*'Emission factors'!$B28/1000</f>
        <v>4.1940873036287147</v>
      </c>
      <c r="K26" s="114"/>
      <c r="L26" s="110">
        <f>B26*'Emission factors'!$C28/10000</f>
        <v>1.3949185401528104</v>
      </c>
      <c r="M26" s="111">
        <f>C26*'Emission factors'!$C28/10000</f>
        <v>1.9427834821069785</v>
      </c>
      <c r="N26" s="111">
        <f>D26*'Emission factors'!$C28/10000</f>
        <v>2.5903779761426375</v>
      </c>
      <c r="O26" s="112">
        <f>E26*'Emission factors'!$C28/10000</f>
        <v>3.2379724701782973</v>
      </c>
      <c r="P26" s="114"/>
      <c r="Q26" s="110">
        <f>B26*'Emission factors'!$D28/1000</f>
        <v>10.800925826790076</v>
      </c>
      <c r="R26" s="111">
        <f>C26*'Emission factors'!$D28/1000</f>
        <v>15.043072182158879</v>
      </c>
      <c r="S26" s="111">
        <f>D26*'Emission factors'!$D28/1000</f>
        <v>20.057429576211838</v>
      </c>
      <c r="T26" s="112">
        <f>E26*'Emission factors'!$D28/1000</f>
        <v>25.0717869702648</v>
      </c>
      <c r="U26" s="114"/>
      <c r="V26" s="110">
        <f t="shared" si="6"/>
        <v>12.607738637193327</v>
      </c>
      <c r="W26" s="111">
        <f t="shared" si="0"/>
        <v>17.559524564336108</v>
      </c>
      <c r="X26" s="111">
        <f t="shared" si="1"/>
        <v>23.412699419114809</v>
      </c>
      <c r="Y26" s="112">
        <f t="shared" si="2"/>
        <v>29.265874273893516</v>
      </c>
      <c r="Z26" s="115"/>
      <c r="AA26" s="110">
        <f>B26*'Emission factors'!$E28/'Emission factors'!$AL28/1000000</f>
        <v>3.7294569699358582</v>
      </c>
      <c r="AB26" s="111">
        <f>C26*'Emission factors'!$E28/'Emission factors'!$AL28/1000000</f>
        <v>5.1942297631418644</v>
      </c>
      <c r="AC26" s="111">
        <f>D26*'Emission factors'!$E28/'Emission factors'!$AL28/1000000</f>
        <v>6.9256396841891519</v>
      </c>
      <c r="AD26" s="112">
        <f>E26*'Emission factors'!$E28/'Emission factors'!$AL28/1000000</f>
        <v>8.6570496052364394</v>
      </c>
      <c r="AE26" s="107"/>
    </row>
    <row r="27" spans="1:31" x14ac:dyDescent="0.35">
      <c r="A27" s="109" t="s">
        <v>35</v>
      </c>
      <c r="B27" s="110">
        <f>'Inputs - Food purchases'!B28</f>
        <v>246</v>
      </c>
      <c r="C27" s="111">
        <f>'Inputs - Food purchases'!D28</f>
        <v>246</v>
      </c>
      <c r="D27" s="111">
        <f>'Inputs - Food purchases'!F28</f>
        <v>246</v>
      </c>
      <c r="E27" s="112">
        <f>'Inputs - Food purchases'!H28</f>
        <v>246</v>
      </c>
      <c r="F27" s="116"/>
      <c r="G27" s="110">
        <f>B27*'Emission factors'!$B29/1000</f>
        <v>0.17206750821498815</v>
      </c>
      <c r="H27" s="111">
        <f>C27*'Emission factors'!$B29/1000</f>
        <v>0.17206750821498815</v>
      </c>
      <c r="I27" s="111">
        <f>D27*'Emission factors'!$B29/1000</f>
        <v>0.17206750821498815</v>
      </c>
      <c r="J27" s="112">
        <f>E27*'Emission factors'!$B29/1000</f>
        <v>0.17206750821498815</v>
      </c>
      <c r="K27" s="114"/>
      <c r="L27" s="110">
        <f>B27*'Emission factors'!$C29/10000</f>
        <v>0.16995360521032996</v>
      </c>
      <c r="M27" s="111">
        <f>C27*'Emission factors'!$C29/10000</f>
        <v>0.16995360521032996</v>
      </c>
      <c r="N27" s="111">
        <f>D27*'Emission factors'!$C29/10000</f>
        <v>0.16995360521032996</v>
      </c>
      <c r="O27" s="112">
        <f>E27*'Emission factors'!$C29/10000</f>
        <v>0.16995360521032996</v>
      </c>
      <c r="P27" s="114"/>
      <c r="Q27" s="110">
        <f>B27*'Emission factors'!$D29/1000</f>
        <v>1.9898897963298467</v>
      </c>
      <c r="R27" s="111">
        <f>C27*'Emission factors'!$D29/1000</f>
        <v>1.9898897963298467</v>
      </c>
      <c r="S27" s="111">
        <f>D27*'Emission factors'!$D29/1000</f>
        <v>1.9898897963298467</v>
      </c>
      <c r="T27" s="112">
        <f>E27*'Emission factors'!$D29/1000</f>
        <v>1.9898897963298467</v>
      </c>
      <c r="U27" s="114"/>
      <c r="V27" s="110">
        <f t="shared" si="6"/>
        <v>2.1619573045448348</v>
      </c>
      <c r="W27" s="111">
        <f t="shared" si="0"/>
        <v>2.1619573045448348</v>
      </c>
      <c r="X27" s="111">
        <f t="shared" si="1"/>
        <v>2.1619573045448348</v>
      </c>
      <c r="Y27" s="112">
        <f t="shared" si="2"/>
        <v>2.1619573045448348</v>
      </c>
      <c r="Z27" s="115"/>
      <c r="AA27" s="110">
        <f>B27*'Emission factors'!$E29/'Emission factors'!$AL29/1000000</f>
        <v>0.80432646496261517</v>
      </c>
      <c r="AB27" s="111">
        <f>C27*'Emission factors'!$E29/'Emission factors'!$AL29/1000000</f>
        <v>0.80432646496261517</v>
      </c>
      <c r="AC27" s="111">
        <f>D27*'Emission factors'!$E29/'Emission factors'!$AL29/1000000</f>
        <v>0.80432646496261517</v>
      </c>
      <c r="AD27" s="112">
        <f>E27*'Emission factors'!$E29/'Emission factors'!$AL29/1000000</f>
        <v>0.80432646496261517</v>
      </c>
      <c r="AE27" s="107"/>
    </row>
    <row r="28" spans="1:31" x14ac:dyDescent="0.35">
      <c r="A28" s="109" t="s">
        <v>36</v>
      </c>
      <c r="B28" s="110">
        <f>'Inputs - Food purchases'!B29</f>
        <v>1425</v>
      </c>
      <c r="C28" s="111">
        <f>'Inputs - Food purchases'!D29</f>
        <v>1425</v>
      </c>
      <c r="D28" s="111">
        <f>'Inputs - Food purchases'!F29</f>
        <v>1425</v>
      </c>
      <c r="E28" s="112">
        <f>'Inputs - Food purchases'!H29</f>
        <v>1425</v>
      </c>
      <c r="F28" s="116"/>
      <c r="G28" s="110">
        <f>B28*'Emission factors'!$B30/1000</f>
        <v>2.4111195589375871</v>
      </c>
      <c r="H28" s="111">
        <f>C28*'Emission factors'!$B30/1000</f>
        <v>2.4111195589375871</v>
      </c>
      <c r="I28" s="111">
        <f>D28*'Emission factors'!$B30/1000</f>
        <v>2.4111195589375871</v>
      </c>
      <c r="J28" s="112">
        <f>E28*'Emission factors'!$B30/1000</f>
        <v>2.4111195589375871</v>
      </c>
      <c r="K28" s="114"/>
      <c r="L28" s="110">
        <f>B28*'Emission factors'!$C30/10000</f>
        <v>1.037412907027939</v>
      </c>
      <c r="M28" s="111">
        <f>C28*'Emission factors'!$C30/10000</f>
        <v>1.037412907027939</v>
      </c>
      <c r="N28" s="111">
        <f>D28*'Emission factors'!$C30/10000</f>
        <v>1.037412907027939</v>
      </c>
      <c r="O28" s="112">
        <f>E28*'Emission factors'!$C30/10000</f>
        <v>1.037412907027939</v>
      </c>
      <c r="P28" s="114"/>
      <c r="Q28" s="110">
        <f>B28*'Emission factors'!$D30/1000</f>
        <v>9.5750592355107766</v>
      </c>
      <c r="R28" s="111">
        <f>C28*'Emission factors'!$D30/1000</f>
        <v>9.5750592355107766</v>
      </c>
      <c r="S28" s="111">
        <f>D28*'Emission factors'!$D30/1000</f>
        <v>9.5750592355107766</v>
      </c>
      <c r="T28" s="112">
        <f>E28*'Emission factors'!$D30/1000</f>
        <v>9.5750592355107766</v>
      </c>
      <c r="U28" s="114"/>
      <c r="V28" s="110">
        <f t="shared" si="6"/>
        <v>11.986178794448364</v>
      </c>
      <c r="W28" s="111">
        <f t="shared" si="0"/>
        <v>11.986178794448364</v>
      </c>
      <c r="X28" s="111">
        <f t="shared" si="1"/>
        <v>11.986178794448364</v>
      </c>
      <c r="Y28" s="112">
        <f t="shared" si="2"/>
        <v>11.986178794448364</v>
      </c>
      <c r="Z28" s="115"/>
      <c r="AA28" s="110">
        <f>B28*'Emission factors'!$E30/'Emission factors'!$AL30/1000000</f>
        <v>9.7200180652688921</v>
      </c>
      <c r="AB28" s="111">
        <f>C28*'Emission factors'!$E30/'Emission factors'!$AL30/1000000</f>
        <v>9.7200180652688921</v>
      </c>
      <c r="AC28" s="111">
        <f>D28*'Emission factors'!$E30/'Emission factors'!$AL30/1000000</f>
        <v>9.7200180652688921</v>
      </c>
      <c r="AD28" s="112">
        <f>E28*'Emission factors'!$E30/'Emission factors'!$AL30/1000000</f>
        <v>9.7200180652688921</v>
      </c>
      <c r="AE28" s="107"/>
    </row>
    <row r="29" spans="1:31" x14ac:dyDescent="0.35">
      <c r="A29" s="109" t="s">
        <v>37</v>
      </c>
      <c r="B29" s="110">
        <f>'Inputs - Food purchases'!B30</f>
        <v>91</v>
      </c>
      <c r="C29" s="111">
        <f>'Inputs - Food purchases'!D30</f>
        <v>91</v>
      </c>
      <c r="D29" s="111">
        <f>'Inputs - Food purchases'!F30</f>
        <v>91</v>
      </c>
      <c r="E29" s="112">
        <f>'Inputs - Food purchases'!H30</f>
        <v>91</v>
      </c>
      <c r="F29" s="117"/>
      <c r="G29" s="110">
        <f>B29*'Emission factors'!$B31/1000</f>
        <v>0.15963494173299536</v>
      </c>
      <c r="H29" s="111">
        <f>C29*'Emission factors'!$B31/1000</f>
        <v>0.15963494173299536</v>
      </c>
      <c r="I29" s="111">
        <f>D29*'Emission factors'!$B31/1000</f>
        <v>0.15963494173299536</v>
      </c>
      <c r="J29" s="112">
        <f>E29*'Emission factors'!$B31/1000</f>
        <v>0.15963494173299536</v>
      </c>
      <c r="K29" s="114"/>
      <c r="L29" s="110">
        <f>B29*'Emission factors'!$C31/10000</f>
        <v>3.7633895061463633E-2</v>
      </c>
      <c r="M29" s="111">
        <f>C29*'Emission factors'!$C31/10000</f>
        <v>3.7633895061463633E-2</v>
      </c>
      <c r="N29" s="111">
        <f>D29*'Emission factors'!$C31/10000</f>
        <v>3.7633895061463633E-2</v>
      </c>
      <c r="O29" s="112">
        <f>E29*'Emission factors'!$C31/10000</f>
        <v>3.7633895061463633E-2</v>
      </c>
      <c r="P29" s="114"/>
      <c r="Q29" s="110">
        <f>B29*'Emission factors'!$D31/1000</f>
        <v>0.53265087508345244</v>
      </c>
      <c r="R29" s="111">
        <f>C29*'Emission factors'!$D31/1000</f>
        <v>0.53265087508345244</v>
      </c>
      <c r="S29" s="111">
        <f>D29*'Emission factors'!$D31/1000</f>
        <v>0.53265087508345244</v>
      </c>
      <c r="T29" s="112">
        <f>E29*'Emission factors'!$D31/1000</f>
        <v>0.53265087508345244</v>
      </c>
      <c r="U29" s="114"/>
      <c r="V29" s="110">
        <f t="shared" si="6"/>
        <v>0.69228581681644785</v>
      </c>
      <c r="W29" s="111">
        <f t="shared" si="0"/>
        <v>0.69228581681644785</v>
      </c>
      <c r="X29" s="111">
        <f t="shared" si="1"/>
        <v>0.69228581681644785</v>
      </c>
      <c r="Y29" s="112">
        <f t="shared" si="2"/>
        <v>0.69228581681644785</v>
      </c>
      <c r="Z29" s="115"/>
      <c r="AA29" s="110">
        <f>B29*'Emission factors'!$E31/'Emission factors'!$AL31/1000000</f>
        <v>0.20356910569105693</v>
      </c>
      <c r="AB29" s="111">
        <f>C29*'Emission factors'!$E31/'Emission factors'!$AL31/1000000</f>
        <v>0.20356910569105693</v>
      </c>
      <c r="AC29" s="111">
        <f>D29*'Emission factors'!$E31/'Emission factors'!$AL31/1000000</f>
        <v>0.20356910569105693</v>
      </c>
      <c r="AD29" s="112">
        <f>E29*'Emission factors'!$E31/'Emission factors'!$AL31/1000000</f>
        <v>0.20356910569105693</v>
      </c>
      <c r="AE29" s="107"/>
    </row>
    <row r="30" spans="1:31" x14ac:dyDescent="0.35">
      <c r="A30" s="108" t="s">
        <v>41</v>
      </c>
      <c r="B30" s="110">
        <f>'Inputs - Food purchases'!B31</f>
        <v>669</v>
      </c>
      <c r="C30" s="111">
        <f>'Inputs - Food purchases'!D31</f>
        <v>669</v>
      </c>
      <c r="D30" s="111">
        <f>'Inputs - Food purchases'!F31</f>
        <v>669</v>
      </c>
      <c r="E30" s="112">
        <f>'Inputs - Food purchases'!H31</f>
        <v>669</v>
      </c>
      <c r="F30" s="113"/>
      <c r="G30" s="110">
        <f>B30*'Emission factors'!$B32/1000</f>
        <v>0.98914633272840347</v>
      </c>
      <c r="H30" s="111">
        <f>C30*'Emission factors'!$B32/1000</f>
        <v>0.98914633272840347</v>
      </c>
      <c r="I30" s="111">
        <f>D30*'Emission factors'!$B32/1000</f>
        <v>0.98914633272840347</v>
      </c>
      <c r="J30" s="112">
        <f>E30*'Emission factors'!$B32/1000</f>
        <v>0.98914633272840347</v>
      </c>
      <c r="K30" s="114"/>
      <c r="L30" s="110">
        <f>B30*'Emission factors'!$C32/10000</f>
        <v>0.30367268086842075</v>
      </c>
      <c r="M30" s="111">
        <f>C30*'Emission factors'!$C32/10000</f>
        <v>0.30367268086842075</v>
      </c>
      <c r="N30" s="111">
        <f>D30*'Emission factors'!$C32/10000</f>
        <v>0.30367268086842075</v>
      </c>
      <c r="O30" s="112">
        <f>E30*'Emission factors'!$C32/10000</f>
        <v>0.30367268086842075</v>
      </c>
      <c r="P30" s="114"/>
      <c r="Q30" s="110">
        <f>B30*'Emission factors'!$D32/1000</f>
        <v>1.6442546736284009</v>
      </c>
      <c r="R30" s="111">
        <f>C30*'Emission factors'!$D32/1000</f>
        <v>1.6442546736284009</v>
      </c>
      <c r="S30" s="111">
        <f>D30*'Emission factors'!$D32/1000</f>
        <v>1.6442546736284009</v>
      </c>
      <c r="T30" s="112">
        <f>E30*'Emission factors'!$D32/1000</f>
        <v>1.6442546736284009</v>
      </c>
      <c r="U30" s="114"/>
      <c r="V30" s="110">
        <f t="shared" si="6"/>
        <v>2.6334010063568045</v>
      </c>
      <c r="W30" s="111">
        <f t="shared" si="0"/>
        <v>2.6334010063568045</v>
      </c>
      <c r="X30" s="111">
        <f t="shared" si="1"/>
        <v>2.6334010063568045</v>
      </c>
      <c r="Y30" s="112">
        <f t="shared" si="2"/>
        <v>2.6334010063568045</v>
      </c>
      <c r="Z30" s="115"/>
      <c r="AA30" s="110">
        <f>B30*'Emission factors'!$E32/'Emission factors'!$AL32/1000000</f>
        <v>2.2877456297049705</v>
      </c>
      <c r="AB30" s="111">
        <f>C30*'Emission factors'!$E32/'Emission factors'!$AL32/1000000</f>
        <v>2.2877456297049705</v>
      </c>
      <c r="AC30" s="111">
        <f>D30*'Emission factors'!$E32/'Emission factors'!$AL32/1000000</f>
        <v>2.2877456297049705</v>
      </c>
      <c r="AD30" s="112">
        <f>E30*'Emission factors'!$E32/'Emission factors'!$AL32/1000000</f>
        <v>2.2877456297049705</v>
      </c>
      <c r="AE30" s="107"/>
    </row>
    <row r="31" spans="1:31" x14ac:dyDescent="0.35">
      <c r="A31" s="109" t="s">
        <v>42</v>
      </c>
      <c r="B31" s="110">
        <f>'Inputs - Food purchases'!B32</f>
        <v>3036</v>
      </c>
      <c r="C31" s="111">
        <f>'Inputs - Food purchases'!D32</f>
        <v>3036</v>
      </c>
      <c r="D31" s="111">
        <f>'Inputs - Food purchases'!F32</f>
        <v>3036</v>
      </c>
      <c r="E31" s="112">
        <f>'Inputs - Food purchases'!H32</f>
        <v>3036</v>
      </c>
      <c r="F31" s="117"/>
      <c r="G31" s="110">
        <f>B31*'Emission factors'!$B33/1000</f>
        <v>2.9551164977776745</v>
      </c>
      <c r="H31" s="111">
        <f>C31*'Emission factors'!$B33/1000</f>
        <v>2.9551164977776745</v>
      </c>
      <c r="I31" s="111">
        <f>D31*'Emission factors'!$B33/1000</f>
        <v>2.9551164977776745</v>
      </c>
      <c r="J31" s="112">
        <f>E31*'Emission factors'!$B33/1000</f>
        <v>2.9551164977776745</v>
      </c>
      <c r="K31" s="114"/>
      <c r="L31" s="110">
        <f>B31*'Emission factors'!$C33/10000</f>
        <v>0.52914484746414503</v>
      </c>
      <c r="M31" s="111">
        <f>C31*'Emission factors'!$C33/10000</f>
        <v>0.52914484746414503</v>
      </c>
      <c r="N31" s="111">
        <f>D31*'Emission factors'!$C33/10000</f>
        <v>0.52914484746414503</v>
      </c>
      <c r="O31" s="112">
        <f>E31*'Emission factors'!$C33/10000</f>
        <v>0.52914484746414503</v>
      </c>
      <c r="P31" s="114"/>
      <c r="Q31" s="110">
        <f>B31*'Emission factors'!$D33/1000</f>
        <v>9.6469869289298504</v>
      </c>
      <c r="R31" s="111">
        <f>C31*'Emission factors'!$D33/1000</f>
        <v>9.6469869289298504</v>
      </c>
      <c r="S31" s="111">
        <f>D31*'Emission factors'!$D33/1000</f>
        <v>9.6469869289298504</v>
      </c>
      <c r="T31" s="112">
        <f>E31*'Emission factors'!$D33/1000</f>
        <v>9.6469869289298504</v>
      </c>
      <c r="U31" s="114"/>
      <c r="V31" s="110">
        <f t="shared" si="6"/>
        <v>12.602103426707526</v>
      </c>
      <c r="W31" s="111">
        <f t="shared" si="0"/>
        <v>12.602103426707526</v>
      </c>
      <c r="X31" s="111">
        <f t="shared" si="1"/>
        <v>12.602103426707526</v>
      </c>
      <c r="Y31" s="112">
        <f t="shared" si="2"/>
        <v>12.602103426707526</v>
      </c>
      <c r="Z31" s="115"/>
      <c r="AA31" s="110">
        <f>B31*'Emission factors'!$E33/'Emission factors'!$AL33/1000000</f>
        <v>12.143873665665438</v>
      </c>
      <c r="AB31" s="111">
        <f>C31*'Emission factors'!$E33/'Emission factors'!$AL33/1000000</f>
        <v>12.143873665665438</v>
      </c>
      <c r="AC31" s="111">
        <f>D31*'Emission factors'!$E33/'Emission factors'!$AL33/1000000</f>
        <v>12.143873665665438</v>
      </c>
      <c r="AD31" s="112">
        <f>E31*'Emission factors'!$E33/'Emission factors'!$AL33/1000000</f>
        <v>12.143873665665438</v>
      </c>
      <c r="AE31" s="107"/>
    </row>
    <row r="32" spans="1:31" x14ac:dyDescent="0.35">
      <c r="A32" s="109" t="s">
        <v>43</v>
      </c>
      <c r="B32" s="110">
        <f>'Inputs - Food purchases'!B33</f>
        <v>1208</v>
      </c>
      <c r="C32" s="111">
        <f>'Inputs - Food purchases'!D33</f>
        <v>1208</v>
      </c>
      <c r="D32" s="111">
        <f>'Inputs - Food purchases'!F33</f>
        <v>1208</v>
      </c>
      <c r="E32" s="112">
        <f>'Inputs - Food purchases'!H33</f>
        <v>1208</v>
      </c>
      <c r="F32" s="117"/>
      <c r="G32" s="110">
        <f>B32*'Emission factors'!$B34/1000</f>
        <v>2.7804019057967708</v>
      </c>
      <c r="H32" s="111">
        <f>C32*'Emission factors'!$B34/1000</f>
        <v>2.7804019057967708</v>
      </c>
      <c r="I32" s="111">
        <f>D32*'Emission factors'!$B34/1000</f>
        <v>2.7804019057967708</v>
      </c>
      <c r="J32" s="112">
        <f>E32*'Emission factors'!$B34/1000</f>
        <v>2.7804019057967708</v>
      </c>
      <c r="K32" s="114"/>
      <c r="L32" s="110">
        <f>B32*'Emission factors'!$C34/10000</f>
        <v>0.83813846887756505</v>
      </c>
      <c r="M32" s="111">
        <f>C32*'Emission factors'!$C34/10000</f>
        <v>0.83813846887756505</v>
      </c>
      <c r="N32" s="111">
        <f>D32*'Emission factors'!$C34/10000</f>
        <v>0.83813846887756505</v>
      </c>
      <c r="O32" s="112">
        <f>E32*'Emission factors'!$C34/10000</f>
        <v>0.83813846887756505</v>
      </c>
      <c r="P32" s="114"/>
      <c r="Q32" s="110">
        <f>B32*'Emission factors'!$D34/1000</f>
        <v>3.4814816856663007</v>
      </c>
      <c r="R32" s="111">
        <f>C32*'Emission factors'!$D34/1000</f>
        <v>3.4814816856663007</v>
      </c>
      <c r="S32" s="111">
        <f>D32*'Emission factors'!$D34/1000</f>
        <v>3.4814816856663007</v>
      </c>
      <c r="T32" s="112">
        <f>E32*'Emission factors'!$D34/1000</f>
        <v>3.4814816856663007</v>
      </c>
      <c r="U32" s="114"/>
      <c r="V32" s="110">
        <f t="shared" si="6"/>
        <v>6.2618835914630715</v>
      </c>
      <c r="W32" s="111">
        <f t="shared" si="0"/>
        <v>6.2618835914630715</v>
      </c>
      <c r="X32" s="111">
        <f t="shared" si="1"/>
        <v>6.2618835914630715</v>
      </c>
      <c r="Y32" s="112">
        <f t="shared" si="2"/>
        <v>6.2618835914630715</v>
      </c>
      <c r="Z32" s="115"/>
      <c r="AA32" s="110">
        <f>B32*'Emission factors'!$E34/'Emission factors'!$AL34/1000000</f>
        <v>2.8794372536264077</v>
      </c>
      <c r="AB32" s="111">
        <f>C32*'Emission factors'!$E34/'Emission factors'!$AL34/1000000</f>
        <v>2.8794372536264077</v>
      </c>
      <c r="AC32" s="111">
        <f>D32*'Emission factors'!$E34/'Emission factors'!$AL34/1000000</f>
        <v>2.8794372536264077</v>
      </c>
      <c r="AD32" s="112">
        <f>E32*'Emission factors'!$E34/'Emission factors'!$AL34/1000000</f>
        <v>2.8794372536264077</v>
      </c>
      <c r="AE32" s="107"/>
    </row>
    <row r="33" spans="1:31" x14ac:dyDescent="0.35">
      <c r="A33" s="109" t="s">
        <v>44</v>
      </c>
      <c r="B33" s="110">
        <f>'Inputs - Food purchases'!B34</f>
        <v>29589</v>
      </c>
      <c r="C33" s="111">
        <f>'Inputs - Food purchases'!D34</f>
        <v>29589</v>
      </c>
      <c r="D33" s="111">
        <f>'Inputs - Food purchases'!F34</f>
        <v>29589</v>
      </c>
      <c r="E33" s="112">
        <f>'Inputs - Food purchases'!H34</f>
        <v>29589</v>
      </c>
      <c r="F33" s="116"/>
      <c r="G33" s="110">
        <f>B33*'Emission factors'!$B35/1000</f>
        <v>45.04803355385846</v>
      </c>
      <c r="H33" s="111">
        <f>C33*'Emission factors'!$B35/1000</f>
        <v>45.04803355385846</v>
      </c>
      <c r="I33" s="111">
        <f>D33*'Emission factors'!$B35/1000</f>
        <v>45.04803355385846</v>
      </c>
      <c r="J33" s="112">
        <f>E33*'Emission factors'!$B35/1000</f>
        <v>45.04803355385846</v>
      </c>
      <c r="K33" s="114"/>
      <c r="L33" s="110">
        <f>B33*'Emission factors'!$C35/10000</f>
        <v>14.45630669980612</v>
      </c>
      <c r="M33" s="111">
        <f>C33*'Emission factors'!$C35/10000</f>
        <v>14.45630669980612</v>
      </c>
      <c r="N33" s="111">
        <f>D33*'Emission factors'!$C35/10000</f>
        <v>14.45630669980612</v>
      </c>
      <c r="O33" s="112">
        <f>E33*'Emission factors'!$C35/10000</f>
        <v>14.45630669980612</v>
      </c>
      <c r="P33" s="114"/>
      <c r="Q33" s="110">
        <f>B33*'Emission factors'!$D35/1000</f>
        <v>54.234217387246652</v>
      </c>
      <c r="R33" s="111">
        <f>C33*'Emission factors'!$D35/1000</f>
        <v>54.234217387246652</v>
      </c>
      <c r="S33" s="111">
        <f>D33*'Emission factors'!$D35/1000</f>
        <v>54.234217387246652</v>
      </c>
      <c r="T33" s="112">
        <f>E33*'Emission factors'!$D35/1000</f>
        <v>54.234217387246652</v>
      </c>
      <c r="U33" s="114"/>
      <c r="V33" s="110">
        <f t="shared" si="6"/>
        <v>99.282250941105104</v>
      </c>
      <c r="W33" s="111">
        <f t="shared" si="0"/>
        <v>99.282250941105104</v>
      </c>
      <c r="X33" s="111">
        <f t="shared" si="1"/>
        <v>99.282250941105104</v>
      </c>
      <c r="Y33" s="112">
        <f t="shared" si="2"/>
        <v>99.282250941105104</v>
      </c>
      <c r="Z33" s="115"/>
      <c r="AA33" s="110">
        <f>B33*'Emission factors'!$E35/'Emission factors'!$AL35/1000000</f>
        <v>82.55698258710764</v>
      </c>
      <c r="AB33" s="111">
        <f>C33*'Emission factors'!$E35/'Emission factors'!$AL35/1000000</f>
        <v>82.55698258710764</v>
      </c>
      <c r="AC33" s="111">
        <f>D33*'Emission factors'!$E35/'Emission factors'!$AL35/1000000</f>
        <v>82.55698258710764</v>
      </c>
      <c r="AD33" s="112">
        <f>E33*'Emission factors'!$E35/'Emission factors'!$AL35/1000000</f>
        <v>82.55698258710764</v>
      </c>
      <c r="AE33" s="107"/>
    </row>
    <row r="34" spans="1:31" x14ac:dyDescent="0.35">
      <c r="A34" s="109" t="s">
        <v>45</v>
      </c>
      <c r="B34" s="110">
        <f>'Inputs - Food purchases'!B35</f>
        <v>3932</v>
      </c>
      <c r="C34" s="111">
        <f>'Inputs - Food purchases'!D35</f>
        <v>3932</v>
      </c>
      <c r="D34" s="111">
        <f>'Inputs - Food purchases'!F35</f>
        <v>3932</v>
      </c>
      <c r="E34" s="112">
        <f>'Inputs - Food purchases'!H35</f>
        <v>3932</v>
      </c>
      <c r="F34" s="113"/>
      <c r="G34" s="110">
        <f>B34*'Emission factors'!$B36/1000</f>
        <v>9.9655053359005059</v>
      </c>
      <c r="H34" s="111">
        <f>C34*'Emission factors'!$B36/1000</f>
        <v>9.9655053359005059</v>
      </c>
      <c r="I34" s="111">
        <f>D34*'Emission factors'!$B36/1000</f>
        <v>9.9655053359005059</v>
      </c>
      <c r="J34" s="112">
        <f>E34*'Emission factors'!$B36/1000</f>
        <v>9.9655053359005059</v>
      </c>
      <c r="K34" s="114"/>
      <c r="L34" s="110">
        <f>B34*'Emission factors'!$C36/10000</f>
        <v>0.85128420055302012</v>
      </c>
      <c r="M34" s="111">
        <f>C34*'Emission factors'!$C36/10000</f>
        <v>0.85128420055302012</v>
      </c>
      <c r="N34" s="111">
        <f>D34*'Emission factors'!$C36/10000</f>
        <v>0.85128420055302012</v>
      </c>
      <c r="O34" s="112">
        <f>E34*'Emission factors'!$C36/10000</f>
        <v>0.85128420055302012</v>
      </c>
      <c r="P34" s="114"/>
      <c r="Q34" s="110">
        <f>B34*'Emission factors'!$D36/1000</f>
        <v>10.257708809994135</v>
      </c>
      <c r="R34" s="111">
        <f>C34*'Emission factors'!$D36/1000</f>
        <v>10.257708809994135</v>
      </c>
      <c r="S34" s="111">
        <f>D34*'Emission factors'!$D36/1000</f>
        <v>10.257708809994135</v>
      </c>
      <c r="T34" s="112">
        <f>E34*'Emission factors'!$D36/1000</f>
        <v>10.257708809994135</v>
      </c>
      <c r="U34" s="114"/>
      <c r="V34" s="110">
        <f t="shared" si="6"/>
        <v>20.223214145894641</v>
      </c>
      <c r="W34" s="111">
        <f t="shared" si="0"/>
        <v>20.223214145894641</v>
      </c>
      <c r="X34" s="111">
        <f t="shared" si="1"/>
        <v>20.223214145894641</v>
      </c>
      <c r="Y34" s="112">
        <f t="shared" si="2"/>
        <v>20.223214145894641</v>
      </c>
      <c r="Z34" s="115"/>
      <c r="AA34" s="110">
        <f>B34*'Emission factors'!$E36/'Emission factors'!$AL36/1000000</f>
        <v>15.130887147050027</v>
      </c>
      <c r="AB34" s="111">
        <f>C34*'Emission factors'!$E36/'Emission factors'!$AL36/1000000</f>
        <v>15.130887147050027</v>
      </c>
      <c r="AC34" s="111">
        <f>D34*'Emission factors'!$E36/'Emission factors'!$AL36/1000000</f>
        <v>15.130887147050027</v>
      </c>
      <c r="AD34" s="112">
        <f>E34*'Emission factors'!$E36/'Emission factors'!$AL36/1000000</f>
        <v>15.130887147050027</v>
      </c>
      <c r="AE34" s="107"/>
    </row>
    <row r="35" spans="1:31" s="5" customFormat="1" ht="14" x14ac:dyDescent="0.3">
      <c r="A35" s="109" t="s">
        <v>46</v>
      </c>
      <c r="B35" s="110">
        <f>'Inputs - Food purchases'!B36</f>
        <v>1123</v>
      </c>
      <c r="C35" s="111">
        <f>'Inputs - Food purchases'!D36</f>
        <v>1123</v>
      </c>
      <c r="D35" s="111">
        <f>'Inputs - Food purchases'!F36</f>
        <v>1123</v>
      </c>
      <c r="E35" s="112">
        <f>'Inputs - Food purchases'!H36</f>
        <v>1123</v>
      </c>
      <c r="F35" s="117"/>
      <c r="G35" s="110">
        <f>B35*'Emission factors'!$B37/1000</f>
        <v>4.8125017978614979</v>
      </c>
      <c r="H35" s="111">
        <f>C35*'Emission factors'!$B37/1000</f>
        <v>4.8125017978614979</v>
      </c>
      <c r="I35" s="111">
        <f>D35*'Emission factors'!$B37/1000</f>
        <v>4.8125017978614979</v>
      </c>
      <c r="J35" s="112">
        <f>E35*'Emission factors'!$B37/1000</f>
        <v>4.8125017978614979</v>
      </c>
      <c r="K35" s="118"/>
      <c r="L35" s="110">
        <f>B35*'Emission factors'!$C37/10000</f>
        <v>0.77680820404079709</v>
      </c>
      <c r="M35" s="111">
        <f>C35*'Emission factors'!$C37/10000</f>
        <v>0.77680820404079709</v>
      </c>
      <c r="N35" s="111">
        <f>D35*'Emission factors'!$C37/10000</f>
        <v>0.77680820404079709</v>
      </c>
      <c r="O35" s="112">
        <f>E35*'Emission factors'!$C37/10000</f>
        <v>0.77680820404079709</v>
      </c>
      <c r="P35" s="118"/>
      <c r="Q35" s="110">
        <f>B35*'Emission factors'!$D37/1000</f>
        <v>13.578609239744354</v>
      </c>
      <c r="R35" s="111">
        <f>C35*'Emission factors'!$D37/1000</f>
        <v>13.578609239744354</v>
      </c>
      <c r="S35" s="111">
        <f>D35*'Emission factors'!$D37/1000</f>
        <v>13.578609239744354</v>
      </c>
      <c r="T35" s="112">
        <f>E35*'Emission factors'!$D37/1000</f>
        <v>13.578609239744354</v>
      </c>
      <c r="U35" s="118"/>
      <c r="V35" s="110">
        <f t="shared" si="6"/>
        <v>18.391111037605853</v>
      </c>
      <c r="W35" s="111">
        <f t="shared" si="0"/>
        <v>18.391111037605853</v>
      </c>
      <c r="X35" s="111">
        <f t="shared" si="1"/>
        <v>18.391111037605853</v>
      </c>
      <c r="Y35" s="112">
        <f t="shared" si="2"/>
        <v>18.391111037605853</v>
      </c>
      <c r="Z35" s="119"/>
      <c r="AA35" s="110">
        <f>B35*'Emission factors'!$E37/'Emission factors'!$AL37/1000000</f>
        <v>4.2455886892213384</v>
      </c>
      <c r="AB35" s="111">
        <f>C35*'Emission factors'!$E37/'Emission factors'!$AL37/1000000</f>
        <v>4.2455886892213384</v>
      </c>
      <c r="AC35" s="111">
        <f>D35*'Emission factors'!$E37/'Emission factors'!$AL37/1000000</f>
        <v>4.2455886892213384</v>
      </c>
      <c r="AD35" s="112">
        <f>E35*'Emission factors'!$E37/'Emission factors'!$AL37/1000000</f>
        <v>4.2455886892213384</v>
      </c>
      <c r="AE35" s="107"/>
    </row>
    <row r="36" spans="1:31" x14ac:dyDescent="0.35">
      <c r="A36" s="108" t="s">
        <v>171</v>
      </c>
      <c r="B36" s="110">
        <f>'Inputs - Food purchases'!B37</f>
        <v>0</v>
      </c>
      <c r="C36" s="111">
        <f>'Inputs - Food purchases'!D37</f>
        <v>0</v>
      </c>
      <c r="D36" s="111">
        <f>'Inputs - Food purchases'!F37</f>
        <v>0</v>
      </c>
      <c r="E36" s="112">
        <f>'Inputs - Food purchases'!H37</f>
        <v>0</v>
      </c>
      <c r="F36" s="116"/>
      <c r="G36" s="110">
        <f>B36*'Emission factors'!$B38/1000</f>
        <v>0</v>
      </c>
      <c r="H36" s="111">
        <f>C36*'Emission factors'!$B38/1000</f>
        <v>0</v>
      </c>
      <c r="I36" s="111">
        <f>D36*'Emission factors'!$B38/1000</f>
        <v>0</v>
      </c>
      <c r="J36" s="112">
        <f>E36*'Emission factors'!$B38/1000</f>
        <v>0</v>
      </c>
      <c r="K36" s="114"/>
      <c r="L36" s="110">
        <f>B36*'Emission factors'!$C38/10000</f>
        <v>0</v>
      </c>
      <c r="M36" s="111">
        <f>C36*'Emission factors'!$C38/10000</f>
        <v>0</v>
      </c>
      <c r="N36" s="111">
        <f>D36*'Emission factors'!$C38/10000</f>
        <v>0</v>
      </c>
      <c r="O36" s="112">
        <f>E36*'Emission factors'!$C38/10000</f>
        <v>0</v>
      </c>
      <c r="P36" s="114"/>
      <c r="Q36" s="110">
        <f>B36*'Emission factors'!$D38/1000</f>
        <v>0</v>
      </c>
      <c r="R36" s="111">
        <f>C36*'Emission factors'!$D38/1000</f>
        <v>0</v>
      </c>
      <c r="S36" s="111">
        <f>D36*'Emission factors'!$D38/1000</f>
        <v>0</v>
      </c>
      <c r="T36" s="112">
        <f>E36*'Emission factors'!$D38/1000</f>
        <v>0</v>
      </c>
      <c r="U36" s="114"/>
      <c r="V36" s="110">
        <f t="shared" si="6"/>
        <v>0</v>
      </c>
      <c r="W36" s="111">
        <f t="shared" si="0"/>
        <v>0</v>
      </c>
      <c r="X36" s="111">
        <f t="shared" si="1"/>
        <v>0</v>
      </c>
      <c r="Y36" s="112">
        <f t="shared" si="2"/>
        <v>0</v>
      </c>
      <c r="Z36" s="115"/>
      <c r="AA36" s="110"/>
      <c r="AB36" s="111"/>
      <c r="AC36" s="111"/>
      <c r="AD36" s="112"/>
      <c r="AE36" s="107"/>
    </row>
    <row r="37" spans="1:31" x14ac:dyDescent="0.35">
      <c r="A37" s="109" t="s">
        <v>48</v>
      </c>
      <c r="B37" s="110">
        <f>'Inputs - Food purchases'!B38</f>
        <v>0</v>
      </c>
      <c r="C37" s="111">
        <f>'Inputs - Food purchases'!D38</f>
        <v>0</v>
      </c>
      <c r="D37" s="111">
        <f>'Inputs - Food purchases'!F38</f>
        <v>0</v>
      </c>
      <c r="E37" s="112">
        <f>'Inputs - Food purchases'!H38</f>
        <v>0</v>
      </c>
      <c r="F37" s="117"/>
      <c r="G37" s="110">
        <f>B37*'Emission factors'!$B39/1000</f>
        <v>0</v>
      </c>
      <c r="H37" s="111">
        <f>C37*'Emission factors'!$B39/1000</f>
        <v>0</v>
      </c>
      <c r="I37" s="111">
        <f>D37*'Emission factors'!$B39/1000</f>
        <v>0</v>
      </c>
      <c r="J37" s="112">
        <f>E37*'Emission factors'!$B39/1000</f>
        <v>0</v>
      </c>
      <c r="K37" s="114"/>
      <c r="L37" s="110">
        <f>B37*'Emission factors'!$C39/10000</f>
        <v>0</v>
      </c>
      <c r="M37" s="111">
        <f>C37*'Emission factors'!$C39/10000</f>
        <v>0</v>
      </c>
      <c r="N37" s="111">
        <f>D37*'Emission factors'!$C39/10000</f>
        <v>0</v>
      </c>
      <c r="O37" s="112">
        <f>E37*'Emission factors'!$C39/10000</f>
        <v>0</v>
      </c>
      <c r="P37" s="114"/>
      <c r="Q37" s="110">
        <f>B37*'Emission factors'!$D39/1000</f>
        <v>0</v>
      </c>
      <c r="R37" s="111">
        <f>C37*'Emission factors'!$D39/1000</f>
        <v>0</v>
      </c>
      <c r="S37" s="111">
        <f>D37*'Emission factors'!$D39/1000</f>
        <v>0</v>
      </c>
      <c r="T37" s="112">
        <f>E37*'Emission factors'!$D39/1000</f>
        <v>0</v>
      </c>
      <c r="U37" s="114"/>
      <c r="V37" s="110">
        <f t="shared" si="6"/>
        <v>0</v>
      </c>
      <c r="W37" s="111">
        <f t="shared" si="0"/>
        <v>0</v>
      </c>
      <c r="X37" s="111">
        <f t="shared" si="1"/>
        <v>0</v>
      </c>
      <c r="Y37" s="112">
        <f t="shared" si="2"/>
        <v>0</v>
      </c>
      <c r="Z37" s="115"/>
      <c r="AA37" s="110">
        <f>B37*'Emission factors'!$E39/'Emission factors'!$AL39/1000000</f>
        <v>0</v>
      </c>
      <c r="AB37" s="111">
        <f>C37*'Emission factors'!$E39/'Emission factors'!$AL39/1000000</f>
        <v>0</v>
      </c>
      <c r="AC37" s="111">
        <f>D37*'Emission factors'!$E39/'Emission factors'!$AL39/1000000</f>
        <v>0</v>
      </c>
      <c r="AD37" s="112">
        <f>E37*'Emission factors'!$E39/'Emission factors'!$AL39/1000000</f>
        <v>0</v>
      </c>
      <c r="AE37" s="107"/>
    </row>
    <row r="38" spans="1:31" x14ac:dyDescent="0.35">
      <c r="A38" s="109" t="s">
        <v>49</v>
      </c>
      <c r="B38" s="110">
        <f>'Inputs - Food purchases'!B39</f>
        <v>0</v>
      </c>
      <c r="C38" s="111">
        <f>'Inputs - Food purchases'!D39</f>
        <v>0</v>
      </c>
      <c r="D38" s="111">
        <f>'Inputs - Food purchases'!F39</f>
        <v>0</v>
      </c>
      <c r="E38" s="112">
        <f>'Inputs - Food purchases'!H39</f>
        <v>0</v>
      </c>
      <c r="F38" s="117"/>
      <c r="G38" s="110">
        <f>B38*'Emission factors'!$B40/1000</f>
        <v>0</v>
      </c>
      <c r="H38" s="111">
        <f>C38*'Emission factors'!$B40/1000</f>
        <v>0</v>
      </c>
      <c r="I38" s="111">
        <f>D38*'Emission factors'!$B40/1000</f>
        <v>0</v>
      </c>
      <c r="J38" s="112">
        <f>E38*'Emission factors'!$B40/1000</f>
        <v>0</v>
      </c>
      <c r="K38" s="114"/>
      <c r="L38" s="110">
        <f>B38*'Emission factors'!$C40/10000</f>
        <v>0</v>
      </c>
      <c r="M38" s="111">
        <f>C38*'Emission factors'!$C40/10000</f>
        <v>0</v>
      </c>
      <c r="N38" s="111">
        <f>D38*'Emission factors'!$C40/10000</f>
        <v>0</v>
      </c>
      <c r="O38" s="112">
        <f>E38*'Emission factors'!$C40/10000</f>
        <v>0</v>
      </c>
      <c r="P38" s="114"/>
      <c r="Q38" s="110">
        <f>B38*'Emission factors'!$D40/1000</f>
        <v>0</v>
      </c>
      <c r="R38" s="111">
        <f>C38*'Emission factors'!$D40/1000</f>
        <v>0</v>
      </c>
      <c r="S38" s="111">
        <f>D38*'Emission factors'!$D40/1000</f>
        <v>0</v>
      </c>
      <c r="T38" s="112">
        <f>E38*'Emission factors'!$D40/1000</f>
        <v>0</v>
      </c>
      <c r="U38" s="114"/>
      <c r="V38" s="110">
        <f t="shared" si="6"/>
        <v>0</v>
      </c>
      <c r="W38" s="111">
        <f t="shared" si="0"/>
        <v>0</v>
      </c>
      <c r="X38" s="111">
        <f t="shared" si="1"/>
        <v>0</v>
      </c>
      <c r="Y38" s="112">
        <f t="shared" si="2"/>
        <v>0</v>
      </c>
      <c r="Z38" s="115"/>
      <c r="AA38" s="110">
        <f>B38*'Emission factors'!$E40/'Emission factors'!$AL40/1000000</f>
        <v>0</v>
      </c>
      <c r="AB38" s="111">
        <f>C38*'Emission factors'!$E40/'Emission factors'!$AL40/1000000</f>
        <v>0</v>
      </c>
      <c r="AC38" s="111">
        <f>D38*'Emission factors'!$E40/'Emission factors'!$AL40/1000000</f>
        <v>0</v>
      </c>
      <c r="AD38" s="112">
        <f>E38*'Emission factors'!$E40/'Emission factors'!$AL40/1000000</f>
        <v>0</v>
      </c>
      <c r="AE38" s="107"/>
    </row>
    <row r="39" spans="1:31" x14ac:dyDescent="0.35">
      <c r="A39" s="109" t="s">
        <v>50</v>
      </c>
      <c r="B39" s="110">
        <f>'Inputs - Food purchases'!B40</f>
        <v>0</v>
      </c>
      <c r="C39" s="111">
        <f>'Inputs - Food purchases'!D40</f>
        <v>0</v>
      </c>
      <c r="D39" s="111">
        <f>'Inputs - Food purchases'!F40</f>
        <v>0</v>
      </c>
      <c r="E39" s="112">
        <f>'Inputs - Food purchases'!H40</f>
        <v>0</v>
      </c>
      <c r="F39" s="117"/>
      <c r="G39" s="110">
        <f>B39*'Emission factors'!$B41/1000</f>
        <v>0</v>
      </c>
      <c r="H39" s="111">
        <f>C39*'Emission factors'!$B41/1000</f>
        <v>0</v>
      </c>
      <c r="I39" s="111">
        <f>D39*'Emission factors'!$B41/1000</f>
        <v>0</v>
      </c>
      <c r="J39" s="112">
        <f>E39*'Emission factors'!$B41/1000</f>
        <v>0</v>
      </c>
      <c r="K39" s="114"/>
      <c r="L39" s="110">
        <f>B39*'Emission factors'!$C41/10000</f>
        <v>0</v>
      </c>
      <c r="M39" s="111">
        <f>C39*'Emission factors'!$C41/10000</f>
        <v>0</v>
      </c>
      <c r="N39" s="111">
        <f>D39*'Emission factors'!$C41/10000</f>
        <v>0</v>
      </c>
      <c r="O39" s="112">
        <f>E39*'Emission factors'!$C41/10000</f>
        <v>0</v>
      </c>
      <c r="P39" s="114"/>
      <c r="Q39" s="110">
        <f>B39*'Emission factors'!$D41/1000</f>
        <v>0</v>
      </c>
      <c r="R39" s="111">
        <f>C39*'Emission factors'!$D41/1000</f>
        <v>0</v>
      </c>
      <c r="S39" s="111">
        <f>D39*'Emission factors'!$D41/1000</f>
        <v>0</v>
      </c>
      <c r="T39" s="112">
        <f>E39*'Emission factors'!$D41/1000</f>
        <v>0</v>
      </c>
      <c r="U39" s="114"/>
      <c r="V39" s="110">
        <f t="shared" si="6"/>
        <v>0</v>
      </c>
      <c r="W39" s="111">
        <f t="shared" si="0"/>
        <v>0</v>
      </c>
      <c r="X39" s="111">
        <f t="shared" si="1"/>
        <v>0</v>
      </c>
      <c r="Y39" s="112">
        <f t="shared" si="2"/>
        <v>0</v>
      </c>
      <c r="Z39" s="115"/>
      <c r="AA39" s="110">
        <f>B39*'Emission factors'!$E41/'Emission factors'!$AL41/1000000</f>
        <v>0</v>
      </c>
      <c r="AB39" s="111">
        <f>C39*'Emission factors'!$E41/'Emission factors'!$AL41/1000000</f>
        <v>0</v>
      </c>
      <c r="AC39" s="111">
        <f>D39*'Emission factors'!$E41/'Emission factors'!$AL41/1000000</f>
        <v>0</v>
      </c>
      <c r="AD39" s="112">
        <f>E39*'Emission factors'!$E41/'Emission factors'!$AL41/1000000</f>
        <v>0</v>
      </c>
      <c r="AE39" s="107"/>
    </row>
    <row r="40" spans="1:31" x14ac:dyDescent="0.35">
      <c r="A40" s="109" t="s">
        <v>51</v>
      </c>
      <c r="B40" s="110">
        <f>'Inputs - Food purchases'!B41</f>
        <v>0</v>
      </c>
      <c r="C40" s="111">
        <f>'Inputs - Food purchases'!D41</f>
        <v>0</v>
      </c>
      <c r="D40" s="111">
        <f>'Inputs - Food purchases'!F41</f>
        <v>0</v>
      </c>
      <c r="E40" s="112">
        <f>'Inputs - Food purchases'!H41</f>
        <v>0</v>
      </c>
      <c r="F40" s="116"/>
      <c r="G40" s="110">
        <f>B40*'Emission factors'!$B42/1000</f>
        <v>0</v>
      </c>
      <c r="H40" s="111">
        <f>C40*'Emission factors'!$B42/1000</f>
        <v>0</v>
      </c>
      <c r="I40" s="111">
        <f>D40*'Emission factors'!$B42/1000</f>
        <v>0</v>
      </c>
      <c r="J40" s="112">
        <f>E40*'Emission factors'!$B42/1000</f>
        <v>0</v>
      </c>
      <c r="K40" s="114"/>
      <c r="L40" s="110">
        <f>B40*'Emission factors'!$C42/10000</f>
        <v>0</v>
      </c>
      <c r="M40" s="111">
        <f>C40*'Emission factors'!$C42/10000</f>
        <v>0</v>
      </c>
      <c r="N40" s="111">
        <f>D40*'Emission factors'!$C42/10000</f>
        <v>0</v>
      </c>
      <c r="O40" s="112">
        <f>E40*'Emission factors'!$C42/10000</f>
        <v>0</v>
      </c>
      <c r="P40" s="114"/>
      <c r="Q40" s="110">
        <f>B40*'Emission factors'!$D42/1000</f>
        <v>0</v>
      </c>
      <c r="R40" s="111">
        <f>C40*'Emission factors'!$D42/1000</f>
        <v>0</v>
      </c>
      <c r="S40" s="111">
        <f>D40*'Emission factors'!$D42/1000</f>
        <v>0</v>
      </c>
      <c r="T40" s="112">
        <f>E40*'Emission factors'!$D42/1000</f>
        <v>0</v>
      </c>
      <c r="U40" s="114"/>
      <c r="V40" s="110">
        <f t="shared" si="6"/>
        <v>0</v>
      </c>
      <c r="W40" s="111">
        <f t="shared" si="0"/>
        <v>0</v>
      </c>
      <c r="X40" s="111">
        <f t="shared" si="1"/>
        <v>0</v>
      </c>
      <c r="Y40" s="112">
        <f t="shared" si="2"/>
        <v>0</v>
      </c>
      <c r="Z40" s="115"/>
      <c r="AA40" s="110">
        <f>B40*'Emission factors'!$E42/'Emission factors'!$AL42/1000000</f>
        <v>0</v>
      </c>
      <c r="AB40" s="111">
        <f>C40*'Emission factors'!$E42/'Emission factors'!$AL42/1000000</f>
        <v>0</v>
      </c>
      <c r="AC40" s="111">
        <f>D40*'Emission factors'!$E42/'Emission factors'!$AL42/1000000</f>
        <v>0</v>
      </c>
      <c r="AD40" s="112">
        <f>E40*'Emission factors'!$E42/'Emission factors'!$AL42/1000000</f>
        <v>0</v>
      </c>
      <c r="AE40" s="107"/>
    </row>
    <row r="41" spans="1:31" x14ac:dyDescent="0.35">
      <c r="A41" s="108" t="s">
        <v>52</v>
      </c>
      <c r="B41" s="110">
        <f>'Inputs - Food purchases'!B44</f>
        <v>11683</v>
      </c>
      <c r="C41" s="111">
        <f>'Inputs - Food purchases'!D44</f>
        <v>11683</v>
      </c>
      <c r="D41" s="111">
        <f>'Inputs - Food purchases'!F44</f>
        <v>11683</v>
      </c>
      <c r="E41" s="112">
        <f>'Inputs - Food purchases'!H44</f>
        <v>11683</v>
      </c>
      <c r="F41" s="113"/>
      <c r="G41" s="110">
        <f>B41*'Emission factors'!$B43/1000</f>
        <v>5.0303311233135082</v>
      </c>
      <c r="H41" s="111">
        <f>C41*'Emission factors'!$B43/1000</f>
        <v>5.0303311233135082</v>
      </c>
      <c r="I41" s="111">
        <f>D41*'Emission factors'!$B43/1000</f>
        <v>5.0303311233135082</v>
      </c>
      <c r="J41" s="112">
        <f>E41*'Emission factors'!$B43/1000</f>
        <v>5.0303311233135082</v>
      </c>
      <c r="K41" s="114"/>
      <c r="L41" s="110">
        <f>B41*'Emission factors'!$C43/10000</f>
        <v>0.83293350612263406</v>
      </c>
      <c r="M41" s="111">
        <f>C41*'Emission factors'!$C43/10000</f>
        <v>0.83293350612263406</v>
      </c>
      <c r="N41" s="111">
        <f>D41*'Emission factors'!$C43/10000</f>
        <v>0.83293350612263406</v>
      </c>
      <c r="O41" s="112">
        <f>E41*'Emission factors'!$C43/10000</f>
        <v>0.83293350612263406</v>
      </c>
      <c r="P41" s="114"/>
      <c r="Q41" s="110">
        <f>B41*'Emission factors'!$D43/1000</f>
        <v>12.068137980122916</v>
      </c>
      <c r="R41" s="111">
        <f>C41*'Emission factors'!$D43/1000</f>
        <v>12.068137980122916</v>
      </c>
      <c r="S41" s="111">
        <f>D41*'Emission factors'!$D43/1000</f>
        <v>12.068137980122916</v>
      </c>
      <c r="T41" s="112">
        <f>E41*'Emission factors'!$D43/1000</f>
        <v>12.068137980122916</v>
      </c>
      <c r="U41" s="114"/>
      <c r="V41" s="110">
        <f t="shared" si="6"/>
        <v>17.098469103436425</v>
      </c>
      <c r="W41" s="111">
        <f t="shared" si="0"/>
        <v>17.098469103436425</v>
      </c>
      <c r="X41" s="111">
        <f t="shared" si="1"/>
        <v>17.098469103436425</v>
      </c>
      <c r="Y41" s="112">
        <f t="shared" si="2"/>
        <v>17.098469103436425</v>
      </c>
      <c r="Z41" s="115"/>
      <c r="AA41" s="110">
        <f>B41*'Emission factors'!$E43/'Emission factors'!$AL43/1000000</f>
        <v>3.4937977360278225</v>
      </c>
      <c r="AB41" s="111">
        <f>C41*'Emission factors'!$E43/'Emission factors'!$AL43/1000000</f>
        <v>3.4937977360278225</v>
      </c>
      <c r="AC41" s="111">
        <f>D41*'Emission factors'!$E43/'Emission factors'!$AL43/1000000</f>
        <v>3.4937977360278225</v>
      </c>
      <c r="AD41" s="112">
        <f>E41*'Emission factors'!$E43/'Emission factors'!$AL43/1000000</f>
        <v>3.4937977360278225</v>
      </c>
      <c r="AE41" s="107"/>
    </row>
    <row r="42" spans="1:31" x14ac:dyDescent="0.35">
      <c r="A42" s="109" t="s">
        <v>53</v>
      </c>
      <c r="B42" s="110">
        <f>'Inputs - Food purchases'!B45</f>
        <v>4865</v>
      </c>
      <c r="C42" s="111">
        <f>'Inputs - Food purchases'!D45</f>
        <v>4865</v>
      </c>
      <c r="D42" s="111">
        <f>'Inputs - Food purchases'!F45</f>
        <v>4865</v>
      </c>
      <c r="E42" s="112">
        <f>'Inputs - Food purchases'!H45</f>
        <v>4865</v>
      </c>
      <c r="F42" s="113"/>
      <c r="G42" s="110">
        <f>B42*'Emission factors'!$B44/1000</f>
        <v>1.742198331722066</v>
      </c>
      <c r="H42" s="111">
        <f>C42*'Emission factors'!$B44/1000</f>
        <v>1.742198331722066</v>
      </c>
      <c r="I42" s="111">
        <f>D42*'Emission factors'!$B44/1000</f>
        <v>1.742198331722066</v>
      </c>
      <c r="J42" s="112">
        <f>E42*'Emission factors'!$B44/1000</f>
        <v>1.742198331722066</v>
      </c>
      <c r="K42" s="114"/>
      <c r="L42" s="110">
        <f>B42*'Emission factors'!$C44/10000</f>
        <v>0.2978749823335724</v>
      </c>
      <c r="M42" s="111">
        <f>C42*'Emission factors'!$C44/10000</f>
        <v>0.2978749823335724</v>
      </c>
      <c r="N42" s="111">
        <f>D42*'Emission factors'!$C44/10000</f>
        <v>0.2978749823335724</v>
      </c>
      <c r="O42" s="112">
        <f>E42*'Emission factors'!$C44/10000</f>
        <v>0.2978749823335724</v>
      </c>
      <c r="P42" s="114"/>
      <c r="Q42" s="110">
        <f>B42*'Emission factors'!$D44/1000</f>
        <v>4.5509092520480854</v>
      </c>
      <c r="R42" s="111">
        <f>C42*'Emission factors'!$D44/1000</f>
        <v>4.5509092520480854</v>
      </c>
      <c r="S42" s="111">
        <f>D42*'Emission factors'!$D44/1000</f>
        <v>4.5509092520480854</v>
      </c>
      <c r="T42" s="112">
        <f>E42*'Emission factors'!$D44/1000</f>
        <v>4.5509092520480854</v>
      </c>
      <c r="U42" s="114"/>
      <c r="V42" s="110">
        <f t="shared" si="6"/>
        <v>6.2931075837701513</v>
      </c>
      <c r="W42" s="111">
        <f t="shared" si="0"/>
        <v>6.2931075837701513</v>
      </c>
      <c r="X42" s="111">
        <f t="shared" si="1"/>
        <v>6.2931075837701513</v>
      </c>
      <c r="Y42" s="112">
        <f t="shared" si="2"/>
        <v>6.2931075837701513</v>
      </c>
      <c r="Z42" s="115"/>
      <c r="AA42" s="110">
        <f>B42*'Emission factors'!$E44/'Emission factors'!$AL44/1000000</f>
        <v>1.5600634818819901</v>
      </c>
      <c r="AB42" s="111">
        <f>C42*'Emission factors'!$E44/'Emission factors'!$AL44/1000000</f>
        <v>1.5600634818819901</v>
      </c>
      <c r="AC42" s="111">
        <f>D42*'Emission factors'!$E44/'Emission factors'!$AL44/1000000</f>
        <v>1.5600634818819901</v>
      </c>
      <c r="AD42" s="112">
        <f>E42*'Emission factors'!$E44/'Emission factors'!$AL44/1000000</f>
        <v>1.5600634818819901</v>
      </c>
      <c r="AE42" s="107"/>
    </row>
    <row r="43" spans="1:31" x14ac:dyDescent="0.35">
      <c r="A43" s="109" t="s">
        <v>54</v>
      </c>
      <c r="B43" s="110">
        <f>'Inputs - Food purchases'!B46</f>
        <v>4630</v>
      </c>
      <c r="C43" s="111">
        <f>'Inputs - Food purchases'!D46</f>
        <v>4630</v>
      </c>
      <c r="D43" s="111">
        <f>'Inputs - Food purchases'!F46</f>
        <v>4630</v>
      </c>
      <c r="E43" s="112">
        <f>'Inputs - Food purchases'!H46</f>
        <v>4630</v>
      </c>
      <c r="F43" s="116"/>
      <c r="G43" s="110">
        <f>B43*'Emission factors'!$B45/1000</f>
        <v>3.294156521496713</v>
      </c>
      <c r="H43" s="111">
        <f>C43*'Emission factors'!$B45/1000</f>
        <v>3.294156521496713</v>
      </c>
      <c r="I43" s="111">
        <f>D43*'Emission factors'!$B45/1000</f>
        <v>3.294156521496713</v>
      </c>
      <c r="J43" s="112">
        <f>E43*'Emission factors'!$B45/1000</f>
        <v>3.294156521496713</v>
      </c>
      <c r="K43" s="114"/>
      <c r="L43" s="110">
        <f>B43*'Emission factors'!$C45/10000</f>
        <v>0.89335323732073246</v>
      </c>
      <c r="M43" s="111">
        <f>C43*'Emission factors'!$C45/10000</f>
        <v>0.89335323732073246</v>
      </c>
      <c r="N43" s="111">
        <f>D43*'Emission factors'!$C45/10000</f>
        <v>0.89335323732073246</v>
      </c>
      <c r="O43" s="112">
        <f>E43*'Emission factors'!$C45/10000</f>
        <v>0.89335323732073246</v>
      </c>
      <c r="P43" s="114"/>
      <c r="Q43" s="110">
        <f>B43*'Emission factors'!$D45/1000</f>
        <v>5.2905840876894867</v>
      </c>
      <c r="R43" s="111">
        <f>C43*'Emission factors'!$D45/1000</f>
        <v>5.2905840876894867</v>
      </c>
      <c r="S43" s="111">
        <f>D43*'Emission factors'!$D45/1000</f>
        <v>5.2905840876894867</v>
      </c>
      <c r="T43" s="112">
        <f>E43*'Emission factors'!$D45/1000</f>
        <v>5.2905840876894867</v>
      </c>
      <c r="U43" s="114"/>
      <c r="V43" s="110">
        <f t="shared" si="6"/>
        <v>8.5847406091862002</v>
      </c>
      <c r="W43" s="111">
        <f t="shared" si="0"/>
        <v>8.5847406091862002</v>
      </c>
      <c r="X43" s="111">
        <f t="shared" si="1"/>
        <v>8.5847406091862002</v>
      </c>
      <c r="Y43" s="112">
        <f t="shared" si="2"/>
        <v>8.5847406091862002</v>
      </c>
      <c r="Z43" s="115"/>
      <c r="AA43" s="110">
        <f>B43*'Emission factors'!$E45/'Emission factors'!$AL45/1000000</f>
        <v>2.7853306674725209</v>
      </c>
      <c r="AB43" s="111">
        <f>C43*'Emission factors'!$E45/'Emission factors'!$AL45/1000000</f>
        <v>2.7853306674725209</v>
      </c>
      <c r="AC43" s="111">
        <f>D43*'Emission factors'!$E45/'Emission factors'!$AL45/1000000</f>
        <v>2.7853306674725209</v>
      </c>
      <c r="AD43" s="112">
        <f>E43*'Emission factors'!$E45/'Emission factors'!$AL45/1000000</f>
        <v>2.7853306674725209</v>
      </c>
      <c r="AE43" s="107"/>
    </row>
    <row r="44" spans="1:31" x14ac:dyDescent="0.35">
      <c r="A44" s="109" t="s">
        <v>55</v>
      </c>
      <c r="B44" s="110">
        <f>'Inputs - Food purchases'!B47</f>
        <v>0</v>
      </c>
      <c r="C44" s="111">
        <f>'Inputs - Food purchases'!D47</f>
        <v>0</v>
      </c>
      <c r="D44" s="111">
        <f>'Inputs - Food purchases'!F47</f>
        <v>0</v>
      </c>
      <c r="E44" s="112">
        <f>'Inputs - Food purchases'!H47</f>
        <v>0</v>
      </c>
      <c r="F44" s="117"/>
      <c r="G44" s="110">
        <f>B44*'Emission factors'!$B46/1000</f>
        <v>0</v>
      </c>
      <c r="H44" s="111">
        <f>C44*'Emission factors'!$B46/1000</f>
        <v>0</v>
      </c>
      <c r="I44" s="111">
        <f>D44*'Emission factors'!$B46/1000</f>
        <v>0</v>
      </c>
      <c r="J44" s="112">
        <f>E44*'Emission factors'!$B46/1000</f>
        <v>0</v>
      </c>
      <c r="K44" s="114"/>
      <c r="L44" s="110">
        <f>B44*'Emission factors'!$C46/10000</f>
        <v>0</v>
      </c>
      <c r="M44" s="111">
        <f>C44*'Emission factors'!$C46/10000</f>
        <v>0</v>
      </c>
      <c r="N44" s="111">
        <f>D44*'Emission factors'!$C46/10000</f>
        <v>0</v>
      </c>
      <c r="O44" s="112">
        <f>E44*'Emission factors'!$C46/10000</f>
        <v>0</v>
      </c>
      <c r="P44" s="114"/>
      <c r="Q44" s="110">
        <f>B44*'Emission factors'!$D46/1000</f>
        <v>0</v>
      </c>
      <c r="R44" s="111">
        <f>C44*'Emission factors'!$D46/1000</f>
        <v>0</v>
      </c>
      <c r="S44" s="111">
        <f>D44*'Emission factors'!$D46/1000</f>
        <v>0</v>
      </c>
      <c r="T44" s="112">
        <f>E44*'Emission factors'!$D46/1000</f>
        <v>0</v>
      </c>
      <c r="U44" s="114"/>
      <c r="V44" s="110">
        <f t="shared" si="6"/>
        <v>0</v>
      </c>
      <c r="W44" s="111">
        <f t="shared" si="0"/>
        <v>0</v>
      </c>
      <c r="X44" s="111">
        <f t="shared" si="1"/>
        <v>0</v>
      </c>
      <c r="Y44" s="112">
        <f t="shared" si="2"/>
        <v>0</v>
      </c>
      <c r="Z44" s="115"/>
      <c r="AA44" s="110">
        <f>B44*'Emission factors'!$E46/'Emission factors'!$AL46/1000000</f>
        <v>0</v>
      </c>
      <c r="AB44" s="111">
        <f>C44*'Emission factors'!$E46/'Emission factors'!$AL46/1000000</f>
        <v>0</v>
      </c>
      <c r="AC44" s="111">
        <f>D44*'Emission factors'!$E46/'Emission factors'!$AL46/1000000</f>
        <v>0</v>
      </c>
      <c r="AD44" s="112">
        <f>E44*'Emission factors'!$E46/'Emission factors'!$AL46/1000000</f>
        <v>0</v>
      </c>
      <c r="AE44" s="107"/>
    </row>
    <row r="45" spans="1:31" x14ac:dyDescent="0.35">
      <c r="A45" s="109" t="s">
        <v>56</v>
      </c>
      <c r="B45" s="110">
        <f>'Inputs - Food purchases'!B48</f>
        <v>9745</v>
      </c>
      <c r="C45" s="111">
        <f>'Inputs - Food purchases'!D48</f>
        <v>9745</v>
      </c>
      <c r="D45" s="111">
        <f>'Inputs - Food purchases'!F48</f>
        <v>9745</v>
      </c>
      <c r="E45" s="112">
        <f>'Inputs - Food purchases'!H48</f>
        <v>9745</v>
      </c>
      <c r="F45" s="117"/>
      <c r="G45" s="110">
        <f>B45*'Emission factors'!$B47/1000</f>
        <v>3.8412874296630646</v>
      </c>
      <c r="H45" s="111">
        <f>C45*'Emission factors'!$B47/1000</f>
        <v>3.8412874296630646</v>
      </c>
      <c r="I45" s="111">
        <f>D45*'Emission factors'!$B47/1000</f>
        <v>3.8412874296630646</v>
      </c>
      <c r="J45" s="112">
        <f>E45*'Emission factors'!$B47/1000</f>
        <v>3.8412874296630646</v>
      </c>
      <c r="K45" s="114"/>
      <c r="L45" s="110">
        <f>B45*'Emission factors'!$C47/10000</f>
        <v>0.40690805472031422</v>
      </c>
      <c r="M45" s="111">
        <f>C45*'Emission factors'!$C47/10000</f>
        <v>0.40690805472031422</v>
      </c>
      <c r="N45" s="111">
        <f>D45*'Emission factors'!$C47/10000</f>
        <v>0.40690805472031422</v>
      </c>
      <c r="O45" s="112">
        <f>E45*'Emission factors'!$C47/10000</f>
        <v>0.40690805472031422</v>
      </c>
      <c r="P45" s="114"/>
      <c r="Q45" s="110">
        <f>B45*'Emission factors'!$D47/1000</f>
        <v>9.7663281536754081</v>
      </c>
      <c r="R45" s="111">
        <f>C45*'Emission factors'!$D47/1000</f>
        <v>9.7663281536754081</v>
      </c>
      <c r="S45" s="111">
        <f>D45*'Emission factors'!$D47/1000</f>
        <v>9.7663281536754081</v>
      </c>
      <c r="T45" s="112">
        <f>E45*'Emission factors'!$D47/1000</f>
        <v>9.7663281536754081</v>
      </c>
      <c r="U45" s="114"/>
      <c r="V45" s="110">
        <f t="shared" si="6"/>
        <v>13.607615583338472</v>
      </c>
      <c r="W45" s="111">
        <f t="shared" si="0"/>
        <v>13.607615583338472</v>
      </c>
      <c r="X45" s="111">
        <f t="shared" si="1"/>
        <v>13.607615583338472</v>
      </c>
      <c r="Y45" s="112">
        <f t="shared" si="2"/>
        <v>13.607615583338472</v>
      </c>
      <c r="Z45" s="115"/>
      <c r="AA45" s="110">
        <f>B45*'Emission factors'!$E47/'Emission factors'!$AL47/1000000</f>
        <v>1.8750354757617189</v>
      </c>
      <c r="AB45" s="111">
        <f>C45*'Emission factors'!$E47/'Emission factors'!$AL47/1000000</f>
        <v>1.8750354757617189</v>
      </c>
      <c r="AC45" s="111">
        <f>D45*'Emission factors'!$E47/'Emission factors'!$AL47/1000000</f>
        <v>1.8750354757617189</v>
      </c>
      <c r="AD45" s="112">
        <f>E45*'Emission factors'!$E47/'Emission factors'!$AL47/1000000</f>
        <v>1.8750354757617189</v>
      </c>
      <c r="AE45" s="107"/>
    </row>
    <row r="46" spans="1:31" x14ac:dyDescent="0.35">
      <c r="A46" s="108" t="s">
        <v>57</v>
      </c>
      <c r="B46" s="110">
        <f>'Inputs - Food purchases'!B49</f>
        <v>0</v>
      </c>
      <c r="C46" s="111">
        <f>'Inputs - Food purchases'!D49</f>
        <v>0</v>
      </c>
      <c r="D46" s="111">
        <f>'Inputs - Food purchases'!F49</f>
        <v>0</v>
      </c>
      <c r="E46" s="112">
        <f>'Inputs - Food purchases'!H49</f>
        <v>0</v>
      </c>
      <c r="F46" s="113"/>
      <c r="G46" s="110">
        <f>B46*'Emission factors'!$B48/1000</f>
        <v>0</v>
      </c>
      <c r="H46" s="111">
        <f>C46*'Emission factors'!$B48/1000</f>
        <v>0</v>
      </c>
      <c r="I46" s="111">
        <f>D46*'Emission factors'!$B48/1000</f>
        <v>0</v>
      </c>
      <c r="J46" s="112">
        <f>E46*'Emission factors'!$B48/1000</f>
        <v>0</v>
      </c>
      <c r="K46" s="114"/>
      <c r="L46" s="110">
        <f>B46*'Emission factors'!$C48/10000</f>
        <v>0</v>
      </c>
      <c r="M46" s="111">
        <f>C46*'Emission factors'!$C48/10000</f>
        <v>0</v>
      </c>
      <c r="N46" s="111">
        <f>D46*'Emission factors'!$C48/10000</f>
        <v>0</v>
      </c>
      <c r="O46" s="112">
        <f>E46*'Emission factors'!$C48/10000</f>
        <v>0</v>
      </c>
      <c r="P46" s="114"/>
      <c r="Q46" s="110">
        <f>B46*'Emission factors'!$D48/1000</f>
        <v>0</v>
      </c>
      <c r="R46" s="111">
        <f>C46*'Emission factors'!$D48/1000</f>
        <v>0</v>
      </c>
      <c r="S46" s="111">
        <f>D46*'Emission factors'!$D48/1000</f>
        <v>0</v>
      </c>
      <c r="T46" s="112">
        <f>E46*'Emission factors'!$D48/1000</f>
        <v>0</v>
      </c>
      <c r="U46" s="114"/>
      <c r="V46" s="110">
        <f t="shared" si="6"/>
        <v>0</v>
      </c>
      <c r="W46" s="111">
        <f t="shared" si="0"/>
        <v>0</v>
      </c>
      <c r="X46" s="111">
        <f t="shared" si="1"/>
        <v>0</v>
      </c>
      <c r="Y46" s="112">
        <f t="shared" si="2"/>
        <v>0</v>
      </c>
      <c r="Z46" s="115"/>
      <c r="AA46" s="110">
        <f>B46*'Emission factors'!$E48/'Emission factors'!$AL48/1000000</f>
        <v>0</v>
      </c>
      <c r="AB46" s="111">
        <f>C46*'Emission factors'!$E48/'Emission factors'!$AL48/1000000</f>
        <v>0</v>
      </c>
      <c r="AC46" s="111">
        <f>D46*'Emission factors'!$E48/'Emission factors'!$AL48/1000000</f>
        <v>0</v>
      </c>
      <c r="AD46" s="112">
        <f>E46*'Emission factors'!$E48/'Emission factors'!$AL48/1000000</f>
        <v>0</v>
      </c>
      <c r="AE46" s="107"/>
    </row>
    <row r="47" spans="1:31" x14ac:dyDescent="0.35">
      <c r="A47" s="109" t="s">
        <v>58</v>
      </c>
      <c r="B47" s="110">
        <f>'Inputs - Food purchases'!B50</f>
        <v>0</v>
      </c>
      <c r="C47" s="111">
        <f>'Inputs - Food purchases'!D50</f>
        <v>0</v>
      </c>
      <c r="D47" s="111">
        <f>'Inputs - Food purchases'!F50</f>
        <v>0</v>
      </c>
      <c r="E47" s="112">
        <f>'Inputs - Food purchases'!H50</f>
        <v>0</v>
      </c>
      <c r="F47" s="116"/>
      <c r="G47" s="110">
        <f>B47*'Emission factors'!$B49/1000</f>
        <v>0</v>
      </c>
      <c r="H47" s="111">
        <f>C47*'Emission factors'!$B49/1000</f>
        <v>0</v>
      </c>
      <c r="I47" s="111">
        <f>D47*'Emission factors'!$B49/1000</f>
        <v>0</v>
      </c>
      <c r="J47" s="112">
        <f>E47*'Emission factors'!$B49/1000</f>
        <v>0</v>
      </c>
      <c r="K47" s="114"/>
      <c r="L47" s="110">
        <f>B47*'Emission factors'!$C49/10000</f>
        <v>0</v>
      </c>
      <c r="M47" s="111">
        <f>C47*'Emission factors'!$C49/10000</f>
        <v>0</v>
      </c>
      <c r="N47" s="111">
        <f>D47*'Emission factors'!$C49/10000</f>
        <v>0</v>
      </c>
      <c r="O47" s="112">
        <f>E47*'Emission factors'!$C49/10000</f>
        <v>0</v>
      </c>
      <c r="P47" s="114"/>
      <c r="Q47" s="110">
        <f>B47*'Emission factors'!$D49/1000</f>
        <v>0</v>
      </c>
      <c r="R47" s="111">
        <f>C47*'Emission factors'!$D49/1000</f>
        <v>0</v>
      </c>
      <c r="S47" s="111">
        <f>D47*'Emission factors'!$D49/1000</f>
        <v>0</v>
      </c>
      <c r="T47" s="112">
        <f>E47*'Emission factors'!$D49/1000</f>
        <v>0</v>
      </c>
      <c r="U47" s="114"/>
      <c r="V47" s="110">
        <f t="shared" si="6"/>
        <v>0</v>
      </c>
      <c r="W47" s="111">
        <f t="shared" si="0"/>
        <v>0</v>
      </c>
      <c r="X47" s="111">
        <f t="shared" si="1"/>
        <v>0</v>
      </c>
      <c r="Y47" s="112">
        <f t="shared" si="2"/>
        <v>0</v>
      </c>
      <c r="Z47" s="115"/>
      <c r="AA47" s="110">
        <f>B47*'Emission factors'!$E49/'Emission factors'!$AL49/1000000</f>
        <v>0</v>
      </c>
      <c r="AB47" s="111">
        <f>C47*'Emission factors'!$E49/'Emission factors'!$AL49/1000000</f>
        <v>0</v>
      </c>
      <c r="AC47" s="111">
        <f>D47*'Emission factors'!$E49/'Emission factors'!$AL49/1000000</f>
        <v>0</v>
      </c>
      <c r="AD47" s="112">
        <f>E47*'Emission factors'!$E49/'Emission factors'!$AL49/1000000</f>
        <v>0</v>
      </c>
      <c r="AE47" s="107"/>
    </row>
    <row r="48" spans="1:31" x14ac:dyDescent="0.35">
      <c r="A48" s="109" t="s">
        <v>59</v>
      </c>
      <c r="B48" s="110">
        <f>'Inputs - Food purchases'!B51</f>
        <v>14318</v>
      </c>
      <c r="C48" s="111">
        <f>'Inputs - Food purchases'!D51</f>
        <v>14318</v>
      </c>
      <c r="D48" s="111">
        <f>'Inputs - Food purchases'!F51</f>
        <v>14318</v>
      </c>
      <c r="E48" s="112">
        <f>'Inputs - Food purchases'!H51</f>
        <v>14318</v>
      </c>
      <c r="F48" s="113"/>
      <c r="G48" s="110">
        <f>B48*'Emission factors'!$B50/1000</f>
        <v>9.9253908413973839</v>
      </c>
      <c r="H48" s="111">
        <f>C48*'Emission factors'!$B50/1000</f>
        <v>9.9253908413973839</v>
      </c>
      <c r="I48" s="111">
        <f>D48*'Emission factors'!$B50/1000</f>
        <v>9.9253908413973839</v>
      </c>
      <c r="J48" s="112">
        <f>E48*'Emission factors'!$B50/1000</f>
        <v>9.9253908413973839</v>
      </c>
      <c r="K48" s="114"/>
      <c r="L48" s="110">
        <f>B48*'Emission factors'!$C50/10000</f>
        <v>0.23541646721794035</v>
      </c>
      <c r="M48" s="111">
        <f>C48*'Emission factors'!$C50/10000</f>
        <v>0.23541646721794035</v>
      </c>
      <c r="N48" s="111">
        <f>D48*'Emission factors'!$C50/10000</f>
        <v>0.23541646721794035</v>
      </c>
      <c r="O48" s="112">
        <f>E48*'Emission factors'!$C50/10000</f>
        <v>0.23541646721794035</v>
      </c>
      <c r="P48" s="114"/>
      <c r="Q48" s="110">
        <f>B48*'Emission factors'!$D50/1000</f>
        <v>10.122490935415685</v>
      </c>
      <c r="R48" s="111">
        <f>C48*'Emission factors'!$D50/1000</f>
        <v>10.122490935415685</v>
      </c>
      <c r="S48" s="111">
        <f>D48*'Emission factors'!$D50/1000</f>
        <v>10.122490935415685</v>
      </c>
      <c r="T48" s="112">
        <f>E48*'Emission factors'!$D50/1000</f>
        <v>10.122490935415685</v>
      </c>
      <c r="U48" s="114"/>
      <c r="V48" s="110">
        <f t="shared" si="6"/>
        <v>20.047881776813071</v>
      </c>
      <c r="W48" s="111">
        <f t="shared" si="0"/>
        <v>20.047881776813071</v>
      </c>
      <c r="X48" s="111">
        <f t="shared" si="1"/>
        <v>20.047881776813071</v>
      </c>
      <c r="Y48" s="112">
        <f t="shared" si="2"/>
        <v>20.047881776813071</v>
      </c>
      <c r="Z48" s="115"/>
      <c r="AA48" s="110">
        <f>B48*'Emission factors'!$E50/'Emission factors'!$AL50/1000000</f>
        <v>2.494277957091902</v>
      </c>
      <c r="AB48" s="111">
        <f>C48*'Emission factors'!$E50/'Emission factors'!$AL50/1000000</f>
        <v>2.494277957091902</v>
      </c>
      <c r="AC48" s="111">
        <f>D48*'Emission factors'!$E50/'Emission factors'!$AL50/1000000</f>
        <v>2.494277957091902</v>
      </c>
      <c r="AD48" s="112">
        <f>E48*'Emission factors'!$E50/'Emission factors'!$AL50/1000000</f>
        <v>2.494277957091902</v>
      </c>
      <c r="AE48" s="107"/>
    </row>
    <row r="49" spans="1:31" x14ac:dyDescent="0.35">
      <c r="A49" s="109" t="s">
        <v>60</v>
      </c>
      <c r="B49" s="110">
        <f>'Inputs - Food purchases'!B52</f>
        <v>0</v>
      </c>
      <c r="C49" s="111">
        <f>'Inputs - Food purchases'!D52</f>
        <v>0</v>
      </c>
      <c r="D49" s="111">
        <f>'Inputs - Food purchases'!F52</f>
        <v>0</v>
      </c>
      <c r="E49" s="112">
        <f>'Inputs - Food purchases'!H52</f>
        <v>0</v>
      </c>
      <c r="F49" s="113"/>
      <c r="G49" s="110">
        <f>B49*'Emission factors'!$B51/1000</f>
        <v>0</v>
      </c>
      <c r="H49" s="111">
        <f>C49*'Emission factors'!$B51/1000</f>
        <v>0</v>
      </c>
      <c r="I49" s="111">
        <f>D49*'Emission factors'!$B51/1000</f>
        <v>0</v>
      </c>
      <c r="J49" s="112">
        <f>E49*'Emission factors'!$B51/1000</f>
        <v>0</v>
      </c>
      <c r="K49" s="114"/>
      <c r="L49" s="110">
        <f>B49*'Emission factors'!$C51/10000</f>
        <v>0</v>
      </c>
      <c r="M49" s="111">
        <f>C49*'Emission factors'!$C51/10000</f>
        <v>0</v>
      </c>
      <c r="N49" s="111">
        <f>D49*'Emission factors'!$C51/10000</f>
        <v>0</v>
      </c>
      <c r="O49" s="112">
        <f>E49*'Emission factors'!$C51/10000</f>
        <v>0</v>
      </c>
      <c r="P49" s="114"/>
      <c r="Q49" s="110">
        <f>B49*'Emission factors'!$D51/1000</f>
        <v>0</v>
      </c>
      <c r="R49" s="111">
        <f>C49*'Emission factors'!$D51/1000</f>
        <v>0</v>
      </c>
      <c r="S49" s="111">
        <f>D49*'Emission factors'!$D51/1000</f>
        <v>0</v>
      </c>
      <c r="T49" s="112">
        <f>E49*'Emission factors'!$D51/1000</f>
        <v>0</v>
      </c>
      <c r="U49" s="114"/>
      <c r="V49" s="110">
        <f t="shared" si="6"/>
        <v>0</v>
      </c>
      <c r="W49" s="111">
        <f t="shared" si="0"/>
        <v>0</v>
      </c>
      <c r="X49" s="111">
        <f t="shared" si="1"/>
        <v>0</v>
      </c>
      <c r="Y49" s="112">
        <f t="shared" si="2"/>
        <v>0</v>
      </c>
      <c r="Z49" s="115"/>
      <c r="AA49" s="110">
        <f>B49*'Emission factors'!$E51/'Emission factors'!$AL51/1000000</f>
        <v>0</v>
      </c>
      <c r="AB49" s="111">
        <f>C49*'Emission factors'!$E51/'Emission factors'!$AL51/1000000</f>
        <v>0</v>
      </c>
      <c r="AC49" s="111">
        <f>D49*'Emission factors'!$E51/'Emission factors'!$AL51/1000000</f>
        <v>0</v>
      </c>
      <c r="AD49" s="112">
        <f>E49*'Emission factors'!$E51/'Emission factors'!$AL51/1000000</f>
        <v>0</v>
      </c>
      <c r="AE49" s="107"/>
    </row>
    <row r="50" spans="1:31" x14ac:dyDescent="0.35">
      <c r="A50" s="109" t="s">
        <v>61</v>
      </c>
      <c r="B50" s="110">
        <f>'Inputs - Food purchases'!B53</f>
        <v>3529</v>
      </c>
      <c r="C50" s="111">
        <f>'Inputs - Food purchases'!D53</f>
        <v>3529</v>
      </c>
      <c r="D50" s="111">
        <f>'Inputs - Food purchases'!F53</f>
        <v>3529</v>
      </c>
      <c r="E50" s="112">
        <f>'Inputs - Food purchases'!H53</f>
        <v>3529</v>
      </c>
      <c r="F50" s="113"/>
      <c r="G50" s="110">
        <f>B50*'Emission factors'!$B52/1000</f>
        <v>1.0641220979512505</v>
      </c>
      <c r="H50" s="111">
        <f>C50*'Emission factors'!$B52/1000</f>
        <v>1.0641220979512505</v>
      </c>
      <c r="I50" s="111">
        <f>D50*'Emission factors'!$B52/1000</f>
        <v>1.0641220979512505</v>
      </c>
      <c r="J50" s="112">
        <f>E50*'Emission factors'!$B52/1000</f>
        <v>1.0641220979512505</v>
      </c>
      <c r="K50" s="114"/>
      <c r="L50" s="110">
        <f>B50*'Emission factors'!$C52/10000</f>
        <v>0.18708680326668772</v>
      </c>
      <c r="M50" s="111">
        <f>C50*'Emission factors'!$C52/10000</f>
        <v>0.18708680326668772</v>
      </c>
      <c r="N50" s="111">
        <f>D50*'Emission factors'!$C52/10000</f>
        <v>0.18708680326668772</v>
      </c>
      <c r="O50" s="112">
        <f>E50*'Emission factors'!$C52/10000</f>
        <v>0.18708680326668772</v>
      </c>
      <c r="P50" s="114"/>
      <c r="Q50" s="110">
        <f>B50*'Emission factors'!$D52/1000</f>
        <v>2.4949204156363987</v>
      </c>
      <c r="R50" s="111">
        <f>C50*'Emission factors'!$D52/1000</f>
        <v>2.4949204156363987</v>
      </c>
      <c r="S50" s="111">
        <f>D50*'Emission factors'!$D52/1000</f>
        <v>2.4949204156363987</v>
      </c>
      <c r="T50" s="112">
        <f>E50*'Emission factors'!$D52/1000</f>
        <v>2.4949204156363987</v>
      </c>
      <c r="U50" s="114"/>
      <c r="V50" s="110">
        <f t="shared" si="6"/>
        <v>3.5590425135876491</v>
      </c>
      <c r="W50" s="111">
        <f t="shared" si="0"/>
        <v>3.5590425135876491</v>
      </c>
      <c r="X50" s="111">
        <f t="shared" si="1"/>
        <v>3.5590425135876491</v>
      </c>
      <c r="Y50" s="112">
        <f t="shared" si="2"/>
        <v>3.5590425135876491</v>
      </c>
      <c r="Z50" s="115"/>
      <c r="AA50" s="110">
        <f>B50*'Emission factors'!$E52/'Emission factors'!$AL52/1000000</f>
        <v>1.1331349217457922</v>
      </c>
      <c r="AB50" s="111">
        <f>C50*'Emission factors'!$E52/'Emission factors'!$AL52/1000000</f>
        <v>1.1331349217457922</v>
      </c>
      <c r="AC50" s="111">
        <f>D50*'Emission factors'!$E52/'Emission factors'!$AL52/1000000</f>
        <v>1.1331349217457922</v>
      </c>
      <c r="AD50" s="112">
        <f>E50*'Emission factors'!$E52/'Emission factors'!$AL52/1000000</f>
        <v>1.1331349217457922</v>
      </c>
      <c r="AE50" s="107"/>
    </row>
    <row r="51" spans="1:31" x14ac:dyDescent="0.35">
      <c r="A51" s="109" t="s">
        <v>62</v>
      </c>
      <c r="B51" s="110">
        <f>'Inputs - Food purchases'!B54</f>
        <v>24215</v>
      </c>
      <c r="C51" s="111">
        <f>'Inputs - Food purchases'!D54</f>
        <v>29000</v>
      </c>
      <c r="D51" s="111">
        <f>'Inputs - Food purchases'!F54</f>
        <v>34000</v>
      </c>
      <c r="E51" s="112">
        <f>'Inputs - Food purchases'!H54</f>
        <v>39000</v>
      </c>
      <c r="F51" s="113"/>
      <c r="G51" s="110">
        <f>B51*'Emission factors'!$B53/1000</f>
        <v>12.176839363408936</v>
      </c>
      <c r="H51" s="111">
        <f>C51*'Emission factors'!$B53/1000</f>
        <v>14.583041153783157</v>
      </c>
      <c r="I51" s="111">
        <f>D51*'Emission factors'!$B53/1000</f>
        <v>17.097358594090597</v>
      </c>
      <c r="J51" s="112">
        <f>E51*'Emission factors'!$B53/1000</f>
        <v>19.611676034398037</v>
      </c>
      <c r="K51" s="114"/>
      <c r="L51" s="110">
        <f>B51*'Emission factors'!$C53/10000</f>
        <v>2.8920654270398032</v>
      </c>
      <c r="M51" s="111">
        <f>C51*'Emission factors'!$C53/10000</f>
        <v>3.4635514096285069</v>
      </c>
      <c r="N51" s="111">
        <f>D51*'Emission factors'!$C53/10000</f>
        <v>4.0607154457713532</v>
      </c>
      <c r="O51" s="112">
        <f>E51*'Emission factors'!$C53/10000</f>
        <v>4.6578794819141995</v>
      </c>
      <c r="P51" s="114"/>
      <c r="Q51" s="110">
        <f>B51*'Emission factors'!$D53/1000</f>
        <v>17.119438329451796</v>
      </c>
      <c r="R51" s="111">
        <f>C51*'Emission factors'!$D53/1000</f>
        <v>20.502321352636883</v>
      </c>
      <c r="S51" s="111">
        <f>D51*'Emission factors'!$D53/1000</f>
        <v>24.03720434447083</v>
      </c>
      <c r="T51" s="112">
        <f>E51*'Emission factors'!$D53/1000</f>
        <v>27.572087336304772</v>
      </c>
      <c r="U51" s="114"/>
      <c r="V51" s="110">
        <f t="shared" si="6"/>
        <v>29.296277692860734</v>
      </c>
      <c r="W51" s="111">
        <f t="shared" si="0"/>
        <v>35.08536250642004</v>
      </c>
      <c r="X51" s="111">
        <f t="shared" si="1"/>
        <v>41.13456293856143</v>
      </c>
      <c r="Y51" s="112">
        <f t="shared" si="2"/>
        <v>47.183763370702806</v>
      </c>
      <c r="Z51" s="115"/>
      <c r="AA51" s="110">
        <f>B51*'Emission factors'!$E53/'Emission factors'!$AL53/1000000</f>
        <v>5.7235291215559423</v>
      </c>
      <c r="AB51" s="111">
        <f>C51*'Emission factors'!$E53/'Emission factors'!$AL53/1000000</f>
        <v>6.8545258940789724</v>
      </c>
      <c r="AC51" s="111">
        <f>D51*'Emission factors'!$E53/'Emission factors'!$AL53/1000000</f>
        <v>8.0363407034029333</v>
      </c>
      <c r="AD51" s="112">
        <f>E51*'Emission factors'!$E53/'Emission factors'!$AL53/1000000</f>
        <v>9.218155512726895</v>
      </c>
      <c r="AE51" s="107"/>
    </row>
    <row r="52" spans="1:31" x14ac:dyDescent="0.35">
      <c r="A52" s="108" t="s">
        <v>38</v>
      </c>
      <c r="B52" s="110">
        <f>'Inputs - Food purchases'!B55</f>
        <v>0</v>
      </c>
      <c r="C52" s="111">
        <f>'Inputs - Food purchases'!D55</f>
        <v>0</v>
      </c>
      <c r="D52" s="111">
        <f>'Inputs - Food purchases'!F55</f>
        <v>0</v>
      </c>
      <c r="E52" s="112">
        <f>'Inputs - Food purchases'!H55</f>
        <v>0</v>
      </c>
      <c r="F52" s="116"/>
      <c r="G52" s="110">
        <f>B52*'Emission factors'!$B54/1000</f>
        <v>0</v>
      </c>
      <c r="H52" s="111">
        <f>C52*'Emission factors'!$B54/1000</f>
        <v>0</v>
      </c>
      <c r="I52" s="111">
        <f>D52*'Emission factors'!$B54/1000</f>
        <v>0</v>
      </c>
      <c r="J52" s="112">
        <f>E52*'Emission factors'!$B54/1000</f>
        <v>0</v>
      </c>
      <c r="K52" s="114"/>
      <c r="L52" s="110">
        <f>B52*'Emission factors'!$C54/10000</f>
        <v>0</v>
      </c>
      <c r="M52" s="111">
        <f>C52*'Emission factors'!$C54/10000</f>
        <v>0</v>
      </c>
      <c r="N52" s="111">
        <f>D52*'Emission factors'!$C54/10000</f>
        <v>0</v>
      </c>
      <c r="O52" s="112">
        <f>E52*'Emission factors'!$C54/10000</f>
        <v>0</v>
      </c>
      <c r="P52" s="114"/>
      <c r="Q52" s="110">
        <f>B52*'Emission factors'!$D54/1000</f>
        <v>0</v>
      </c>
      <c r="R52" s="111">
        <f>C52*'Emission factors'!$D54/1000</f>
        <v>0</v>
      </c>
      <c r="S52" s="111">
        <f>D52*'Emission factors'!$D54/1000</f>
        <v>0</v>
      </c>
      <c r="T52" s="112">
        <f>E52*'Emission factors'!$D54/1000</f>
        <v>0</v>
      </c>
      <c r="U52" s="114"/>
      <c r="V52" s="110">
        <f t="shared" ref="V52:Y54" si="21">G52+Q52</f>
        <v>0</v>
      </c>
      <c r="W52" s="111">
        <f t="shared" si="21"/>
        <v>0</v>
      </c>
      <c r="X52" s="111">
        <f t="shared" si="21"/>
        <v>0</v>
      </c>
      <c r="Y52" s="112">
        <f t="shared" si="21"/>
        <v>0</v>
      </c>
      <c r="Z52" s="115"/>
      <c r="AA52" s="110">
        <f>B52*'Emission factors'!$E54/'Emission factors'!$AL54/1000000</f>
        <v>0</v>
      </c>
      <c r="AB52" s="111">
        <f>C52*'Emission factors'!$E54/'Emission factors'!$AL54/1000000</f>
        <v>0</v>
      </c>
      <c r="AC52" s="111">
        <f>D52*'Emission factors'!$E54/'Emission factors'!$AL54/1000000</f>
        <v>0</v>
      </c>
      <c r="AD52" s="112">
        <f>E52*'Emission factors'!$E54/'Emission factors'!$AL54/1000000</f>
        <v>0</v>
      </c>
      <c r="AE52" s="107"/>
    </row>
    <row r="53" spans="1:31" x14ac:dyDescent="0.35">
      <c r="A53" s="120" t="s">
        <v>39</v>
      </c>
      <c r="B53" s="110">
        <f>'Inputs - Food purchases'!B56</f>
        <v>18515</v>
      </c>
      <c r="C53" s="111">
        <f>'Inputs - Food purchases'!D56</f>
        <v>18515</v>
      </c>
      <c r="D53" s="111">
        <f>'Inputs - Food purchases'!F56</f>
        <v>18515</v>
      </c>
      <c r="E53" s="112">
        <f>'Inputs - Food purchases'!H56</f>
        <v>18515</v>
      </c>
      <c r="F53" s="116"/>
      <c r="G53" s="110">
        <f>B53*'Emission factors'!$B55/1000</f>
        <v>7.3496203956804784</v>
      </c>
      <c r="H53" s="111">
        <f>C53*'Emission factors'!$B55/1000</f>
        <v>7.3496203956804784</v>
      </c>
      <c r="I53" s="111">
        <f>D53*'Emission factors'!$B55/1000</f>
        <v>7.3496203956804784</v>
      </c>
      <c r="J53" s="112">
        <f>E53*'Emission factors'!$B55/1000</f>
        <v>7.3496203956804784</v>
      </c>
      <c r="K53" s="114"/>
      <c r="L53" s="110">
        <f>B53*'Emission factors'!$C55/10000</f>
        <v>0.96189215592185662</v>
      </c>
      <c r="M53" s="111">
        <f>C53*'Emission factors'!$C55/10000</f>
        <v>0.96189215592185662</v>
      </c>
      <c r="N53" s="111">
        <f>D53*'Emission factors'!$C55/10000</f>
        <v>0.96189215592185662</v>
      </c>
      <c r="O53" s="112">
        <f>E53*'Emission factors'!$C55/10000</f>
        <v>0.96189215592185662</v>
      </c>
      <c r="P53" s="114"/>
      <c r="Q53" s="110">
        <f>B53*'Emission factors'!$D55/1000</f>
        <v>11.564197054362168</v>
      </c>
      <c r="R53" s="111">
        <f>C53*'Emission factors'!$D55/1000</f>
        <v>11.564197054362168</v>
      </c>
      <c r="S53" s="111">
        <f>D53*'Emission factors'!$D55/1000</f>
        <v>11.564197054362168</v>
      </c>
      <c r="T53" s="112">
        <f>E53*'Emission factors'!$D55/1000</f>
        <v>11.564197054362168</v>
      </c>
      <c r="U53" s="114"/>
      <c r="V53" s="110">
        <f t="shared" si="21"/>
        <v>18.913817450042647</v>
      </c>
      <c r="W53" s="111">
        <f t="shared" si="21"/>
        <v>18.913817450042647</v>
      </c>
      <c r="X53" s="111">
        <f t="shared" si="21"/>
        <v>18.913817450042647</v>
      </c>
      <c r="Y53" s="112">
        <f t="shared" si="21"/>
        <v>18.913817450042647</v>
      </c>
      <c r="Z53" s="115"/>
      <c r="AA53" s="110">
        <f>B53*'Emission factors'!$E55/'Emission factors'!$AL55/1000000</f>
        <v>10.852453557755227</v>
      </c>
      <c r="AB53" s="111">
        <f>C53*'Emission factors'!$E55/'Emission factors'!$AL55/1000000</f>
        <v>10.852453557755227</v>
      </c>
      <c r="AC53" s="111">
        <f>D53*'Emission factors'!$E55/'Emission factors'!$AL55/1000000</f>
        <v>10.852453557755227</v>
      </c>
      <c r="AD53" s="112">
        <f>E53*'Emission factors'!$E55/'Emission factors'!$AL55/1000000</f>
        <v>10.852453557755227</v>
      </c>
      <c r="AE53" s="107"/>
    </row>
    <row r="54" spans="1:31" x14ac:dyDescent="0.35">
      <c r="A54" s="120" t="s">
        <v>40</v>
      </c>
      <c r="B54" s="110">
        <f>'Inputs - Food purchases'!B57</f>
        <v>1206</v>
      </c>
      <c r="C54" s="111">
        <f>'Inputs - Food purchases'!D57</f>
        <v>1206</v>
      </c>
      <c r="D54" s="111">
        <f>'Inputs - Food purchases'!F57</f>
        <v>1206</v>
      </c>
      <c r="E54" s="112">
        <f>'Inputs - Food purchases'!H57</f>
        <v>1206</v>
      </c>
      <c r="F54" s="116"/>
      <c r="G54" s="110">
        <f>B54*'Emission factors'!$B56/1000</f>
        <v>0.47872763689930631</v>
      </c>
      <c r="H54" s="111">
        <f>C54*'Emission factors'!$B56/1000</f>
        <v>0.47872763689930631</v>
      </c>
      <c r="I54" s="111">
        <f>D54*'Emission factors'!$B56/1000</f>
        <v>0.47872763689930631</v>
      </c>
      <c r="J54" s="112">
        <f>E54*'Emission factors'!$B56/1000</f>
        <v>0.47872763689930631</v>
      </c>
      <c r="K54" s="114"/>
      <c r="L54" s="110">
        <f>B54*'Emission factors'!$C56/10000</f>
        <v>6.2654169054375319E-2</v>
      </c>
      <c r="M54" s="111">
        <f>C54*'Emission factors'!$C56/10000</f>
        <v>6.2654169054375319E-2</v>
      </c>
      <c r="N54" s="111">
        <f>D54*'Emission factors'!$C56/10000</f>
        <v>6.2654169054375319E-2</v>
      </c>
      <c r="O54" s="112">
        <f>E54*'Emission factors'!$C56/10000</f>
        <v>6.2654169054375319E-2</v>
      </c>
      <c r="P54" s="114"/>
      <c r="Q54" s="110">
        <f>B54*'Emission factors'!$D56/1000</f>
        <v>2.0089045410248354</v>
      </c>
      <c r="R54" s="111">
        <f>C54*'Emission factors'!$D56/1000</f>
        <v>2.0089045410248354</v>
      </c>
      <c r="S54" s="111">
        <f>D54*'Emission factors'!$D56/1000</f>
        <v>2.0089045410248354</v>
      </c>
      <c r="T54" s="112">
        <f>E54*'Emission factors'!$D56/1000</f>
        <v>2.0089045410248354</v>
      </c>
      <c r="U54" s="114"/>
      <c r="V54" s="110">
        <f t="shared" si="21"/>
        <v>2.4876321779241417</v>
      </c>
      <c r="W54" s="111">
        <f t="shared" si="21"/>
        <v>2.4876321779241417</v>
      </c>
      <c r="X54" s="111">
        <f t="shared" si="21"/>
        <v>2.4876321779241417</v>
      </c>
      <c r="Y54" s="112">
        <f t="shared" si="21"/>
        <v>2.4876321779241417</v>
      </c>
      <c r="Z54" s="115"/>
      <c r="AA54" s="110">
        <f>B54*'Emission factors'!$E56/'Emission factors'!$AL56/1000000</f>
        <v>0.70688949449920635</v>
      </c>
      <c r="AB54" s="111">
        <f>C54*'Emission factors'!$E56/'Emission factors'!$AL56/1000000</f>
        <v>0.70688949449920635</v>
      </c>
      <c r="AC54" s="111">
        <f>D54*'Emission factors'!$E56/'Emission factors'!$AL56/1000000</f>
        <v>0.70688949449920635</v>
      </c>
      <c r="AD54" s="112">
        <f>E54*'Emission factors'!$E56/'Emission factors'!$AL56/1000000</f>
        <v>0.70688949449920635</v>
      </c>
      <c r="AE54" s="107"/>
    </row>
    <row r="55" spans="1:31" s="6" customFormat="1" ht="14" x14ac:dyDescent="0.3">
      <c r="A55" s="108" t="s">
        <v>63</v>
      </c>
      <c r="B55" s="110">
        <f>'Inputs - Food purchases'!B58</f>
        <v>24630</v>
      </c>
      <c r="C55" s="111">
        <f>'Inputs - Food purchases'!D58</f>
        <v>24630</v>
      </c>
      <c r="D55" s="111">
        <f>'Inputs - Food purchases'!F58</f>
        <v>24630</v>
      </c>
      <c r="E55" s="112">
        <f>'Inputs - Food purchases'!H58</f>
        <v>24630</v>
      </c>
      <c r="F55" s="121"/>
      <c r="G55" s="110">
        <f>B55*'Emission factors'!$B57/1000</f>
        <v>40.426921968748346</v>
      </c>
      <c r="H55" s="111">
        <f>C55*'Emission factors'!$B57/1000</f>
        <v>40.426921968748346</v>
      </c>
      <c r="I55" s="111">
        <f>D55*'Emission factors'!$B57/1000</f>
        <v>40.426921968748346</v>
      </c>
      <c r="J55" s="112">
        <f>E55*'Emission factors'!$B57/1000</f>
        <v>40.426921968748346</v>
      </c>
      <c r="K55" s="122"/>
      <c r="L55" s="110">
        <f>B55*'Emission factors'!$C57/10000</f>
        <v>5.8943763271732363</v>
      </c>
      <c r="M55" s="111">
        <f>C55*'Emission factors'!$C57/10000</f>
        <v>5.8943763271732363</v>
      </c>
      <c r="N55" s="111">
        <f>D55*'Emission factors'!$C57/10000</f>
        <v>5.8943763271732363</v>
      </c>
      <c r="O55" s="112">
        <f>E55*'Emission factors'!$C57/10000</f>
        <v>5.8943763271732363</v>
      </c>
      <c r="P55" s="122"/>
      <c r="Q55" s="110">
        <f>B55*'Emission factors'!$D57/1000</f>
        <v>4.7670712227139491</v>
      </c>
      <c r="R55" s="111">
        <f>C55*'Emission factors'!$D57/1000</f>
        <v>4.7670712227139491</v>
      </c>
      <c r="S55" s="111">
        <f>D55*'Emission factors'!$D57/1000</f>
        <v>4.7670712227139491</v>
      </c>
      <c r="T55" s="112">
        <f>E55*'Emission factors'!$D57/1000</f>
        <v>4.7670712227139491</v>
      </c>
      <c r="U55" s="122"/>
      <c r="V55" s="110">
        <f t="shared" si="6"/>
        <v>45.193993191462297</v>
      </c>
      <c r="W55" s="111">
        <f t="shared" si="0"/>
        <v>45.193993191462297</v>
      </c>
      <c r="X55" s="111">
        <f t="shared" si="1"/>
        <v>45.193993191462297</v>
      </c>
      <c r="Y55" s="112">
        <f t="shared" si="2"/>
        <v>45.193993191462297</v>
      </c>
      <c r="Z55" s="123"/>
      <c r="AA55" s="110">
        <f>B55*'Emission factors'!$E57/'Emission factors'!$AL57/1000000</f>
        <v>90.799061910269259</v>
      </c>
      <c r="AB55" s="111">
        <f>C55*'Emission factors'!$E57/'Emission factors'!$AL57/1000000</f>
        <v>90.799061910269259</v>
      </c>
      <c r="AC55" s="111">
        <f>D55*'Emission factors'!$E57/'Emission factors'!$AL57/1000000</f>
        <v>90.799061910269259</v>
      </c>
      <c r="AD55" s="112">
        <f>E55*'Emission factors'!$E57/'Emission factors'!$AL57/1000000</f>
        <v>90.799061910269259</v>
      </c>
      <c r="AE55" s="107"/>
    </row>
    <row r="56" spans="1:31" s="6" customFormat="1" ht="14" x14ac:dyDescent="0.3">
      <c r="A56" s="108" t="s">
        <v>64</v>
      </c>
      <c r="B56" s="110">
        <f>'Inputs - Food purchases'!B59</f>
        <v>1565</v>
      </c>
      <c r="C56" s="111">
        <f>'Inputs - Food purchases'!D59</f>
        <v>1565</v>
      </c>
      <c r="D56" s="111">
        <f>'Inputs - Food purchases'!F59</f>
        <v>1565</v>
      </c>
      <c r="E56" s="112">
        <f>'Inputs - Food purchases'!H59</f>
        <v>1565</v>
      </c>
      <c r="F56" s="121"/>
      <c r="G56" s="110">
        <f>B56*'Emission factors'!$B58/1000</f>
        <v>4.9311164882026217</v>
      </c>
      <c r="H56" s="111">
        <f>C56*'Emission factors'!$B58/1000</f>
        <v>4.9311164882026217</v>
      </c>
      <c r="I56" s="111">
        <f>D56*'Emission factors'!$B58/1000</f>
        <v>4.9311164882026217</v>
      </c>
      <c r="J56" s="112">
        <f>E56*'Emission factors'!$B58/1000</f>
        <v>4.9311164882026217</v>
      </c>
      <c r="K56" s="122"/>
      <c r="L56" s="110">
        <f>B56*'Emission factors'!$C58/10000</f>
        <v>2.0562797922761638</v>
      </c>
      <c r="M56" s="111">
        <f>C56*'Emission factors'!$C58/10000</f>
        <v>2.0562797922761638</v>
      </c>
      <c r="N56" s="111">
        <f>D56*'Emission factors'!$C58/10000</f>
        <v>2.0562797922761638</v>
      </c>
      <c r="O56" s="112">
        <f>E56*'Emission factors'!$C58/10000</f>
        <v>2.0562797922761638</v>
      </c>
      <c r="P56" s="122"/>
      <c r="Q56" s="110">
        <f>B56*'Emission factors'!$D58/1000</f>
        <v>14.205490705236981</v>
      </c>
      <c r="R56" s="111">
        <f>C56*'Emission factors'!$D58/1000</f>
        <v>14.205490705236981</v>
      </c>
      <c r="S56" s="111">
        <f>D56*'Emission factors'!$D58/1000</f>
        <v>14.205490705236981</v>
      </c>
      <c r="T56" s="112">
        <f>E56*'Emission factors'!$D58/1000</f>
        <v>14.205490705236981</v>
      </c>
      <c r="U56" s="122"/>
      <c r="V56" s="110">
        <f t="shared" si="6"/>
        <v>19.136607193439602</v>
      </c>
      <c r="W56" s="111">
        <f t="shared" si="0"/>
        <v>19.136607193439602</v>
      </c>
      <c r="X56" s="111">
        <f t="shared" si="1"/>
        <v>19.136607193439602</v>
      </c>
      <c r="Y56" s="112">
        <f t="shared" si="2"/>
        <v>19.136607193439602</v>
      </c>
      <c r="Z56" s="123"/>
      <c r="AA56" s="110">
        <f>B56*'Emission factors'!$E58/'Emission factors'!$AL58/1000000</f>
        <v>11.716678289213093</v>
      </c>
      <c r="AB56" s="111">
        <f>C56*'Emission factors'!$E58/'Emission factors'!$AL58/1000000</f>
        <v>11.716678289213093</v>
      </c>
      <c r="AC56" s="111">
        <f>D56*'Emission factors'!$E58/'Emission factors'!$AL58/1000000</f>
        <v>11.716678289213093</v>
      </c>
      <c r="AD56" s="112">
        <f>E56*'Emission factors'!$E58/'Emission factors'!$AL58/1000000</f>
        <v>11.716678289213093</v>
      </c>
      <c r="AE56" s="107"/>
    </row>
    <row r="57" spans="1:31" s="6" customFormat="1" ht="14" x14ac:dyDescent="0.3">
      <c r="A57" s="109" t="s">
        <v>65</v>
      </c>
      <c r="B57" s="110">
        <f>'Inputs - Food purchases'!B60</f>
        <v>4715</v>
      </c>
      <c r="C57" s="111">
        <f>'Inputs - Food purchases'!D60</f>
        <v>4715</v>
      </c>
      <c r="D57" s="111">
        <f>'Inputs - Food purchases'!F60</f>
        <v>4715</v>
      </c>
      <c r="E57" s="112">
        <f>'Inputs - Food purchases'!H60</f>
        <v>4715</v>
      </c>
      <c r="F57" s="121"/>
      <c r="G57" s="110">
        <f>B57*'Emission factors'!$B59/1000</f>
        <v>14.303379079782925</v>
      </c>
      <c r="H57" s="111">
        <f>C57*'Emission factors'!$B59/1000</f>
        <v>14.303379079782925</v>
      </c>
      <c r="I57" s="111">
        <f>D57*'Emission factors'!$B59/1000</f>
        <v>14.303379079782925</v>
      </c>
      <c r="J57" s="112">
        <f>E57*'Emission factors'!$B59/1000</f>
        <v>14.303379079782925</v>
      </c>
      <c r="K57" s="122"/>
      <c r="L57" s="110">
        <f>B57*'Emission factors'!$C59/10000</f>
        <v>5.743416211748726</v>
      </c>
      <c r="M57" s="111">
        <f>C57*'Emission factors'!$C59/10000</f>
        <v>5.743416211748726</v>
      </c>
      <c r="N57" s="111">
        <f>D57*'Emission factors'!$C59/10000</f>
        <v>5.743416211748726</v>
      </c>
      <c r="O57" s="112">
        <f>E57*'Emission factors'!$C59/10000</f>
        <v>5.743416211748726</v>
      </c>
      <c r="P57" s="122"/>
      <c r="Q57" s="110">
        <f>B57*'Emission factors'!$D59/1000</f>
        <v>47.045497530906012</v>
      </c>
      <c r="R57" s="111">
        <f>C57*'Emission factors'!$D59/1000</f>
        <v>47.045497530906012</v>
      </c>
      <c r="S57" s="111">
        <f>D57*'Emission factors'!$D59/1000</f>
        <v>47.045497530906012</v>
      </c>
      <c r="T57" s="112">
        <f>E57*'Emission factors'!$D59/1000</f>
        <v>47.045497530906012</v>
      </c>
      <c r="U57" s="122"/>
      <c r="V57" s="110">
        <f t="shared" si="6"/>
        <v>61.348876610688933</v>
      </c>
      <c r="W57" s="111">
        <f t="shared" si="0"/>
        <v>61.348876610688933</v>
      </c>
      <c r="X57" s="111">
        <f t="shared" si="1"/>
        <v>61.348876610688933</v>
      </c>
      <c r="Y57" s="112">
        <f t="shared" si="2"/>
        <v>61.348876610688933</v>
      </c>
      <c r="Z57" s="123"/>
      <c r="AA57" s="110">
        <f>B57*'Emission factors'!$E59/'Emission factors'!$AL59/1000000</f>
        <v>35.615584436484497</v>
      </c>
      <c r="AB57" s="111">
        <f>C57*'Emission factors'!$E59/'Emission factors'!$AL59/1000000</f>
        <v>35.615584436484497</v>
      </c>
      <c r="AC57" s="111">
        <f>D57*'Emission factors'!$E59/'Emission factors'!$AL59/1000000</f>
        <v>35.615584436484497</v>
      </c>
      <c r="AD57" s="112">
        <f>E57*'Emission factors'!$E59/'Emission factors'!$AL59/1000000</f>
        <v>35.615584436484497</v>
      </c>
      <c r="AE57" s="107"/>
    </row>
    <row r="58" spans="1:31" s="5" customFormat="1" ht="14" x14ac:dyDescent="0.3">
      <c r="A58" s="109" t="s">
        <v>66</v>
      </c>
      <c r="B58" s="110">
        <f>'Inputs - Food purchases'!B61</f>
        <v>17</v>
      </c>
      <c r="C58" s="111">
        <f>'Inputs - Food purchases'!D61</f>
        <v>17</v>
      </c>
      <c r="D58" s="111">
        <f>'Inputs - Food purchases'!F61</f>
        <v>17</v>
      </c>
      <c r="E58" s="112">
        <f>'Inputs - Food purchases'!H61</f>
        <v>17</v>
      </c>
      <c r="F58" s="117"/>
      <c r="G58" s="110">
        <f>B58*'Emission factors'!$B60/1000</f>
        <v>7.2221375972249091E-2</v>
      </c>
      <c r="H58" s="111">
        <f>C58*'Emission factors'!$B60/1000</f>
        <v>7.2221375972249091E-2</v>
      </c>
      <c r="I58" s="111">
        <f>D58*'Emission factors'!$B60/1000</f>
        <v>7.2221375972249091E-2</v>
      </c>
      <c r="J58" s="112">
        <f>E58*'Emission factors'!$B60/1000</f>
        <v>7.2221375972249091E-2</v>
      </c>
      <c r="K58" s="118"/>
      <c r="L58" s="110">
        <f>B58*'Emission factors'!$C60/10000</f>
        <v>4.1126911120113697E-3</v>
      </c>
      <c r="M58" s="111">
        <f>C58*'Emission factors'!$C60/10000</f>
        <v>4.1126911120113697E-3</v>
      </c>
      <c r="N58" s="111">
        <f>D58*'Emission factors'!$C60/10000</f>
        <v>4.1126911120113697E-3</v>
      </c>
      <c r="O58" s="112">
        <f>E58*'Emission factors'!$C60/10000</f>
        <v>4.1126911120113697E-3</v>
      </c>
      <c r="P58" s="118"/>
      <c r="Q58" s="110">
        <f>B58*'Emission factors'!$D60/1000</f>
        <v>0.14039766644901924</v>
      </c>
      <c r="R58" s="111">
        <f>C58*'Emission factors'!$D60/1000</f>
        <v>0.14039766644901924</v>
      </c>
      <c r="S58" s="111">
        <f>D58*'Emission factors'!$D60/1000</f>
        <v>0.14039766644901924</v>
      </c>
      <c r="T58" s="112">
        <f>E58*'Emission factors'!$D60/1000</f>
        <v>0.14039766644901924</v>
      </c>
      <c r="U58" s="118"/>
      <c r="V58" s="110">
        <f t="shared" si="6"/>
        <v>0.21261904242126833</v>
      </c>
      <c r="W58" s="111">
        <f t="shared" si="0"/>
        <v>0.21261904242126833</v>
      </c>
      <c r="X58" s="111">
        <f t="shared" si="1"/>
        <v>0.21261904242126833</v>
      </c>
      <c r="Y58" s="112">
        <f t="shared" si="2"/>
        <v>0.21261904242126833</v>
      </c>
      <c r="Z58" s="119"/>
      <c r="AA58" s="110">
        <f>B58*'Emission factors'!$E60/'Emission factors'!$AL60/1000000</f>
        <v>0.1340399985999845</v>
      </c>
      <c r="AB58" s="111">
        <f>C58*'Emission factors'!$E60/'Emission factors'!$AL60/1000000</f>
        <v>0.1340399985999845</v>
      </c>
      <c r="AC58" s="111">
        <f>D58*'Emission factors'!$E60/'Emission factors'!$AL60/1000000</f>
        <v>0.1340399985999845</v>
      </c>
      <c r="AD58" s="112">
        <f>E58*'Emission factors'!$E60/'Emission factors'!$AL60/1000000</f>
        <v>0.1340399985999845</v>
      </c>
      <c r="AE58" s="107"/>
    </row>
    <row r="59" spans="1:31" s="5" customFormat="1" ht="14" x14ac:dyDescent="0.3">
      <c r="A59" s="109" t="s">
        <v>67</v>
      </c>
      <c r="B59" s="110">
        <f>'Inputs - Food purchases'!B62</f>
        <v>55</v>
      </c>
      <c r="C59" s="111">
        <f>'Inputs - Food purchases'!D62</f>
        <v>55</v>
      </c>
      <c r="D59" s="111">
        <f>'Inputs - Food purchases'!F62</f>
        <v>55</v>
      </c>
      <c r="E59" s="112">
        <f>'Inputs - Food purchases'!H62</f>
        <v>55</v>
      </c>
      <c r="F59" s="117"/>
      <c r="G59" s="110">
        <f>B59*'Emission factors'!$B61/1000</f>
        <v>0.16627208016699296</v>
      </c>
      <c r="H59" s="111">
        <f>C59*'Emission factors'!$B61/1000</f>
        <v>0.16627208016699296</v>
      </c>
      <c r="I59" s="111">
        <f>D59*'Emission factors'!$B61/1000</f>
        <v>0.16627208016699296</v>
      </c>
      <c r="J59" s="112">
        <f>E59*'Emission factors'!$B61/1000</f>
        <v>0.16627208016699296</v>
      </c>
      <c r="K59" s="118"/>
      <c r="L59" s="110">
        <f>B59*'Emission factors'!$C61/10000</f>
        <v>7.4654905378181508E-2</v>
      </c>
      <c r="M59" s="111">
        <f>C59*'Emission factors'!$C61/10000</f>
        <v>7.4654905378181508E-2</v>
      </c>
      <c r="N59" s="111">
        <f>D59*'Emission factors'!$C61/10000</f>
        <v>7.4654905378181508E-2</v>
      </c>
      <c r="O59" s="112">
        <f>E59*'Emission factors'!$C61/10000</f>
        <v>7.4654905378181508E-2</v>
      </c>
      <c r="P59" s="118"/>
      <c r="Q59" s="110">
        <f>B59*'Emission factors'!$D61/1000</f>
        <v>0.37884556324818719</v>
      </c>
      <c r="R59" s="111">
        <f>C59*'Emission factors'!$D61/1000</f>
        <v>0.37884556324818719</v>
      </c>
      <c r="S59" s="111">
        <f>D59*'Emission factors'!$D61/1000</f>
        <v>0.37884556324818719</v>
      </c>
      <c r="T59" s="112">
        <f>E59*'Emission factors'!$D61/1000</f>
        <v>0.37884556324818719</v>
      </c>
      <c r="U59" s="118"/>
      <c r="V59" s="110">
        <f t="shared" si="6"/>
        <v>0.5451176434151801</v>
      </c>
      <c r="W59" s="111">
        <f t="shared" si="0"/>
        <v>0.5451176434151801</v>
      </c>
      <c r="X59" s="111">
        <f t="shared" si="1"/>
        <v>0.5451176434151801</v>
      </c>
      <c r="Y59" s="112">
        <f t="shared" si="2"/>
        <v>0.5451176434151801</v>
      </c>
      <c r="Z59" s="119"/>
      <c r="AA59" s="110">
        <f>B59*'Emission factors'!$E61/'Emission factors'!$AL61/1000000</f>
        <v>0.42796386166560424</v>
      </c>
      <c r="AB59" s="111">
        <f>C59*'Emission factors'!$E61/'Emission factors'!$AL61/1000000</f>
        <v>0.42796386166560424</v>
      </c>
      <c r="AC59" s="111">
        <f>D59*'Emission factors'!$E61/'Emission factors'!$AL61/1000000</f>
        <v>0.42796386166560424</v>
      </c>
      <c r="AD59" s="112">
        <f>E59*'Emission factors'!$E61/'Emission factors'!$AL61/1000000</f>
        <v>0.42796386166560424</v>
      </c>
      <c r="AE59" s="107"/>
    </row>
    <row r="60" spans="1:31" s="5" customFormat="1" ht="14" x14ac:dyDescent="0.3">
      <c r="A60" s="109" t="s">
        <v>68</v>
      </c>
      <c r="B60" s="110">
        <f>'Inputs - Food purchases'!B63</f>
        <v>1100</v>
      </c>
      <c r="C60" s="111">
        <f>'Inputs - Food purchases'!D63</f>
        <v>1100</v>
      </c>
      <c r="D60" s="111">
        <f>'Inputs - Food purchases'!F63</f>
        <v>1100</v>
      </c>
      <c r="E60" s="112">
        <f>'Inputs - Food purchases'!H63</f>
        <v>1100</v>
      </c>
      <c r="F60" s="117"/>
      <c r="G60" s="110">
        <f>B60*'Emission factors'!$B62/1000</f>
        <v>3.5641389336380516</v>
      </c>
      <c r="H60" s="111">
        <f>C60*'Emission factors'!$B62/1000</f>
        <v>3.5641389336380516</v>
      </c>
      <c r="I60" s="111">
        <f>D60*'Emission factors'!$B62/1000</f>
        <v>3.5641389336380516</v>
      </c>
      <c r="J60" s="112">
        <f>E60*'Emission factors'!$B62/1000</f>
        <v>3.5641389336380516</v>
      </c>
      <c r="K60" s="118"/>
      <c r="L60" s="110">
        <f>B60*'Emission factors'!$C62/10000</f>
        <v>1.74079958824612</v>
      </c>
      <c r="M60" s="111">
        <f>C60*'Emission factors'!$C62/10000</f>
        <v>1.74079958824612</v>
      </c>
      <c r="N60" s="111">
        <f>D60*'Emission factors'!$C62/10000</f>
        <v>1.74079958824612</v>
      </c>
      <c r="O60" s="112">
        <f>E60*'Emission factors'!$C62/10000</f>
        <v>1.74079958824612</v>
      </c>
      <c r="P60" s="118"/>
      <c r="Q60" s="110">
        <f>B60*'Emission factors'!$D62/1000</f>
        <v>9.0082198491497572</v>
      </c>
      <c r="R60" s="111">
        <f>C60*'Emission factors'!$D62/1000</f>
        <v>9.0082198491497572</v>
      </c>
      <c r="S60" s="111">
        <f>D60*'Emission factors'!$D62/1000</f>
        <v>9.0082198491497572</v>
      </c>
      <c r="T60" s="112">
        <f>E60*'Emission factors'!$D62/1000</f>
        <v>9.0082198491497572</v>
      </c>
      <c r="U60" s="118"/>
      <c r="V60" s="110">
        <f t="shared" si="6"/>
        <v>12.572358782787809</v>
      </c>
      <c r="W60" s="111">
        <f t="shared" si="0"/>
        <v>12.572358782787809</v>
      </c>
      <c r="X60" s="111">
        <f t="shared" si="1"/>
        <v>12.572358782787809</v>
      </c>
      <c r="Y60" s="112">
        <f t="shared" si="2"/>
        <v>12.572358782787809</v>
      </c>
      <c r="Z60" s="119"/>
      <c r="AA60" s="110">
        <f>B60*'Emission factors'!$E62/'Emission factors'!$AL62/1000000</f>
        <v>8.6496137557939043</v>
      </c>
      <c r="AB60" s="111">
        <f>C60*'Emission factors'!$E62/'Emission factors'!$AL62/1000000</f>
        <v>8.6496137557939043</v>
      </c>
      <c r="AC60" s="111">
        <f>D60*'Emission factors'!$E62/'Emission factors'!$AL62/1000000</f>
        <v>8.6496137557939043</v>
      </c>
      <c r="AD60" s="112">
        <f>E60*'Emission factors'!$E62/'Emission factors'!$AL62/1000000</f>
        <v>8.6496137557939043</v>
      </c>
      <c r="AE60" s="107"/>
    </row>
    <row r="61" spans="1:31" s="5" customFormat="1" ht="14" x14ac:dyDescent="0.3">
      <c r="A61" s="109" t="s">
        <v>69</v>
      </c>
      <c r="B61" s="110">
        <f>'Inputs - Food purchases'!B64</f>
        <v>401</v>
      </c>
      <c r="C61" s="111">
        <f>'Inputs - Food purchases'!D64</f>
        <v>401</v>
      </c>
      <c r="D61" s="111">
        <f>'Inputs - Food purchases'!F64</f>
        <v>401</v>
      </c>
      <c r="E61" s="112">
        <f>'Inputs - Food purchases'!H64</f>
        <v>401</v>
      </c>
      <c r="F61" s="117"/>
      <c r="G61" s="110">
        <f>B61*'Emission factors'!$B63/1000</f>
        <v>2.2609543683676319</v>
      </c>
      <c r="H61" s="111">
        <f>C61*'Emission factors'!$B63/1000</f>
        <v>2.2609543683676319</v>
      </c>
      <c r="I61" s="111">
        <f>D61*'Emission factors'!$B63/1000</f>
        <v>2.2609543683676319</v>
      </c>
      <c r="J61" s="112">
        <f>E61*'Emission factors'!$B63/1000</f>
        <v>2.2609543683676319</v>
      </c>
      <c r="K61" s="118"/>
      <c r="L61" s="110">
        <f>B61*'Emission factors'!$C63/10000</f>
        <v>1.0708902148503643</v>
      </c>
      <c r="M61" s="111">
        <f>C61*'Emission factors'!$C63/10000</f>
        <v>1.0708902148503643</v>
      </c>
      <c r="N61" s="111">
        <f>D61*'Emission factors'!$C63/10000</f>
        <v>1.0708902148503643</v>
      </c>
      <c r="O61" s="112">
        <f>E61*'Emission factors'!$C63/10000</f>
        <v>1.0708902148503643</v>
      </c>
      <c r="P61" s="118"/>
      <c r="Q61" s="110">
        <f>B61*'Emission factors'!$D63/1000</f>
        <v>9.2826984277323916</v>
      </c>
      <c r="R61" s="111">
        <f>C61*'Emission factors'!$D63/1000</f>
        <v>9.2826984277323916</v>
      </c>
      <c r="S61" s="111">
        <f>D61*'Emission factors'!$D63/1000</f>
        <v>9.2826984277323916</v>
      </c>
      <c r="T61" s="112">
        <f>E61*'Emission factors'!$D63/1000</f>
        <v>9.2826984277323916</v>
      </c>
      <c r="U61" s="118"/>
      <c r="V61" s="110">
        <f t="shared" si="6"/>
        <v>11.543652796100023</v>
      </c>
      <c r="W61" s="111">
        <f t="shared" si="0"/>
        <v>11.543652796100023</v>
      </c>
      <c r="X61" s="111">
        <f t="shared" si="1"/>
        <v>11.543652796100023</v>
      </c>
      <c r="Y61" s="112">
        <f t="shared" si="2"/>
        <v>11.543652796100023</v>
      </c>
      <c r="Z61" s="119"/>
      <c r="AA61" s="110">
        <f>B61*'Emission factors'!$E63/'Emission factors'!$AL63/1000000</f>
        <v>3.0083256285688851</v>
      </c>
      <c r="AB61" s="111">
        <f>C61*'Emission factors'!$E63/'Emission factors'!$AL63/1000000</f>
        <v>3.0083256285688851</v>
      </c>
      <c r="AC61" s="111">
        <f>D61*'Emission factors'!$E63/'Emission factors'!$AL63/1000000</f>
        <v>3.0083256285688851</v>
      </c>
      <c r="AD61" s="112">
        <f>E61*'Emission factors'!$E63/'Emission factors'!$AL63/1000000</f>
        <v>3.0083256285688851</v>
      </c>
      <c r="AE61" s="107"/>
    </row>
    <row r="62" spans="1:31" s="5" customFormat="1" ht="14" x14ac:dyDescent="0.3">
      <c r="A62" s="108" t="s">
        <v>70</v>
      </c>
      <c r="B62" s="110">
        <f>'Inputs - Food purchases'!B65</f>
        <v>0</v>
      </c>
      <c r="C62" s="111">
        <f>'Inputs - Food purchases'!D65</f>
        <v>0</v>
      </c>
      <c r="D62" s="111">
        <f>'Inputs - Food purchases'!F65</f>
        <v>0</v>
      </c>
      <c r="E62" s="112">
        <f>'Inputs - Food purchases'!H65</f>
        <v>0</v>
      </c>
      <c r="F62" s="117"/>
      <c r="G62" s="110">
        <f>B62*'Emission factors'!$B64/1000</f>
        <v>0</v>
      </c>
      <c r="H62" s="111">
        <f>C62*'Emission factors'!$B64/1000</f>
        <v>0</v>
      </c>
      <c r="I62" s="111">
        <f>D62*'Emission factors'!$B64/1000</f>
        <v>0</v>
      </c>
      <c r="J62" s="112">
        <f>E62*'Emission factors'!$B64/1000</f>
        <v>0</v>
      </c>
      <c r="K62" s="118"/>
      <c r="L62" s="110">
        <f>B62*'Emission factors'!$C64/10000</f>
        <v>0</v>
      </c>
      <c r="M62" s="111">
        <f>C62*'Emission factors'!$C64/10000</f>
        <v>0</v>
      </c>
      <c r="N62" s="111">
        <f>D62*'Emission factors'!$C64/10000</f>
        <v>0</v>
      </c>
      <c r="O62" s="112">
        <f>E62*'Emission factors'!$C64/10000</f>
        <v>0</v>
      </c>
      <c r="P62" s="118"/>
      <c r="Q62" s="110">
        <f>B62*'Emission factors'!$D64/1000</f>
        <v>0</v>
      </c>
      <c r="R62" s="111">
        <f>C62*'Emission factors'!$D64/1000</f>
        <v>0</v>
      </c>
      <c r="S62" s="111">
        <f>D62*'Emission factors'!$D64/1000</f>
        <v>0</v>
      </c>
      <c r="T62" s="112">
        <f>E62*'Emission factors'!$D64/1000</f>
        <v>0</v>
      </c>
      <c r="U62" s="118"/>
      <c r="V62" s="110">
        <f t="shared" si="6"/>
        <v>0</v>
      </c>
      <c r="W62" s="111">
        <f t="shared" si="0"/>
        <v>0</v>
      </c>
      <c r="X62" s="111">
        <f t="shared" si="1"/>
        <v>0</v>
      </c>
      <c r="Y62" s="112">
        <f t="shared" si="2"/>
        <v>0</v>
      </c>
      <c r="Z62" s="119"/>
      <c r="AA62" s="110"/>
      <c r="AB62" s="111"/>
      <c r="AC62" s="111"/>
      <c r="AD62" s="112"/>
      <c r="AE62" s="107"/>
    </row>
    <row r="63" spans="1:31" s="5" customFormat="1" ht="14" x14ac:dyDescent="0.3">
      <c r="A63" s="109" t="s">
        <v>71</v>
      </c>
      <c r="B63" s="110">
        <f>'Inputs - Food purchases'!B66</f>
        <v>28910</v>
      </c>
      <c r="C63" s="111">
        <f>'Inputs - Food purchases'!D66</f>
        <v>28910</v>
      </c>
      <c r="D63" s="111">
        <f>'Inputs - Food purchases'!F66</f>
        <v>28910</v>
      </c>
      <c r="E63" s="112">
        <f>'Inputs - Food purchases'!H66</f>
        <v>28910</v>
      </c>
      <c r="F63" s="124"/>
      <c r="G63" s="110">
        <f>B63*'Emission factors'!$B65/1000</f>
        <v>27.565841883970641</v>
      </c>
      <c r="H63" s="111">
        <f>C63*'Emission factors'!$B65/1000</f>
        <v>27.565841883970641</v>
      </c>
      <c r="I63" s="111">
        <f>D63*'Emission factors'!$B65/1000</f>
        <v>27.565841883970641</v>
      </c>
      <c r="J63" s="112">
        <f>E63*'Emission factors'!$B65/1000</f>
        <v>27.565841883970641</v>
      </c>
      <c r="K63" s="118"/>
      <c r="L63" s="110">
        <f>B63*'Emission factors'!$C65/10000</f>
        <v>3.7658535117069376</v>
      </c>
      <c r="M63" s="111">
        <f>C63*'Emission factors'!$C65/10000</f>
        <v>3.7658535117069376</v>
      </c>
      <c r="N63" s="111">
        <f>D63*'Emission factors'!$C65/10000</f>
        <v>3.7658535117069376</v>
      </c>
      <c r="O63" s="112">
        <f>E63*'Emission factors'!$C65/10000</f>
        <v>3.7658535117069376</v>
      </c>
      <c r="P63" s="118"/>
      <c r="Q63" s="110">
        <f>B63*'Emission factors'!$D65/1000</f>
        <v>156.1223190805749</v>
      </c>
      <c r="R63" s="111">
        <f>C63*'Emission factors'!$D65/1000</f>
        <v>156.1223190805749</v>
      </c>
      <c r="S63" s="111">
        <f>D63*'Emission factors'!$D65/1000</f>
        <v>156.1223190805749</v>
      </c>
      <c r="T63" s="112">
        <f>E63*'Emission factors'!$D65/1000</f>
        <v>156.1223190805749</v>
      </c>
      <c r="U63" s="118"/>
      <c r="V63" s="110">
        <f t="shared" si="6"/>
        <v>183.68816096454555</v>
      </c>
      <c r="W63" s="111">
        <f t="shared" si="0"/>
        <v>183.68816096454555</v>
      </c>
      <c r="X63" s="111">
        <f t="shared" si="1"/>
        <v>183.68816096454555</v>
      </c>
      <c r="Y63" s="112">
        <f t="shared" si="2"/>
        <v>183.68816096454555</v>
      </c>
      <c r="Z63" s="119"/>
      <c r="AA63" s="110">
        <f>B63*'Emission factors'!$E65/'Emission factors'!$AL65/1000000</f>
        <v>12.085057348222653</v>
      </c>
      <c r="AB63" s="111">
        <f>C63*'Emission factors'!$E65/'Emission factors'!$AL65/1000000</f>
        <v>12.085057348222653</v>
      </c>
      <c r="AC63" s="111">
        <f>D63*'Emission factors'!$E65/'Emission factors'!$AL65/1000000</f>
        <v>12.085057348222653</v>
      </c>
      <c r="AD63" s="112">
        <f>E63*'Emission factors'!$E65/'Emission factors'!$AL65/1000000</f>
        <v>12.085057348222653</v>
      </c>
      <c r="AE63" s="107"/>
    </row>
    <row r="64" spans="1:31" s="4" customFormat="1" x14ac:dyDescent="0.35">
      <c r="A64" s="109" t="s">
        <v>72</v>
      </c>
      <c r="B64" s="110">
        <f>'Inputs - Food purchases'!B67</f>
        <v>5845</v>
      </c>
      <c r="C64" s="111">
        <f>'Inputs - Food purchases'!D67</f>
        <v>5845</v>
      </c>
      <c r="D64" s="111">
        <f>'Inputs - Food purchases'!F67</f>
        <v>5845</v>
      </c>
      <c r="E64" s="112">
        <f>'Inputs - Food purchases'!H67</f>
        <v>5845</v>
      </c>
      <c r="F64" s="117"/>
      <c r="G64" s="110">
        <f>B64*'Emission factors'!$B66/1000</f>
        <v>8.0518622536426694</v>
      </c>
      <c r="H64" s="111">
        <f>C64*'Emission factors'!$B66/1000</f>
        <v>8.0518622536426694</v>
      </c>
      <c r="I64" s="111">
        <f>D64*'Emission factors'!$B66/1000</f>
        <v>8.0518622536426694</v>
      </c>
      <c r="J64" s="112">
        <f>E64*'Emission factors'!$B66/1000</f>
        <v>8.0518622536426694</v>
      </c>
      <c r="K64" s="114"/>
      <c r="L64" s="110">
        <f>B64*'Emission factors'!$C66/10000</f>
        <v>0.779796597937229</v>
      </c>
      <c r="M64" s="111">
        <f>C64*'Emission factors'!$C66/10000</f>
        <v>0.779796597937229</v>
      </c>
      <c r="N64" s="111">
        <f>D64*'Emission factors'!$C66/10000</f>
        <v>0.779796597937229</v>
      </c>
      <c r="O64" s="112">
        <f>E64*'Emission factors'!$C66/10000</f>
        <v>0.779796597937229</v>
      </c>
      <c r="P64" s="114"/>
      <c r="Q64" s="110">
        <f>B64*'Emission factors'!$D66/1000</f>
        <v>50.553033757089828</v>
      </c>
      <c r="R64" s="111">
        <f>C64*'Emission factors'!$D66/1000</f>
        <v>50.553033757089828</v>
      </c>
      <c r="S64" s="111">
        <f>D64*'Emission factors'!$D66/1000</f>
        <v>50.553033757089828</v>
      </c>
      <c r="T64" s="112">
        <f>E64*'Emission factors'!$D66/1000</f>
        <v>50.553033757089828</v>
      </c>
      <c r="U64" s="114"/>
      <c r="V64" s="110">
        <f t="shared" si="6"/>
        <v>58.604896010732496</v>
      </c>
      <c r="W64" s="111">
        <f t="shared" si="0"/>
        <v>58.604896010732496</v>
      </c>
      <c r="X64" s="111">
        <f t="shared" si="1"/>
        <v>58.604896010732496</v>
      </c>
      <c r="Y64" s="112">
        <f t="shared" si="2"/>
        <v>58.604896010732496</v>
      </c>
      <c r="Z64" s="115"/>
      <c r="AA64" s="110">
        <f>B64*'Emission factors'!$E66/'Emission factors'!$AL66/1000000</f>
        <v>3.929673964549377</v>
      </c>
      <c r="AB64" s="111">
        <f>C64*'Emission factors'!$E66/'Emission factors'!$AL66/1000000</f>
        <v>3.929673964549377</v>
      </c>
      <c r="AC64" s="111">
        <f>D64*'Emission factors'!$E66/'Emission factors'!$AL66/1000000</f>
        <v>3.929673964549377</v>
      </c>
      <c r="AD64" s="112">
        <f>E64*'Emission factors'!$E66/'Emission factors'!$AL66/1000000</f>
        <v>3.929673964549377</v>
      </c>
      <c r="AE64" s="107"/>
    </row>
    <row r="65" spans="1:31" s="4" customFormat="1" x14ac:dyDescent="0.35">
      <c r="A65" s="108" t="s">
        <v>73</v>
      </c>
      <c r="B65" s="110">
        <f>'Inputs - Food purchases'!B68</f>
        <v>0</v>
      </c>
      <c r="C65" s="111">
        <f>'Inputs - Food purchases'!D68</f>
        <v>0</v>
      </c>
      <c r="D65" s="111">
        <f>'Inputs - Food purchases'!F68</f>
        <v>0</v>
      </c>
      <c r="E65" s="112">
        <f>'Inputs - Food purchases'!H68</f>
        <v>0</v>
      </c>
      <c r="F65" s="117"/>
      <c r="G65" s="110">
        <f>B65*'Emission factors'!$B67/1000</f>
        <v>0</v>
      </c>
      <c r="H65" s="111">
        <f>C65*'Emission factors'!$B67/1000</f>
        <v>0</v>
      </c>
      <c r="I65" s="111">
        <f>D65*'Emission factors'!$B67/1000</f>
        <v>0</v>
      </c>
      <c r="J65" s="112">
        <f>E65*'Emission factors'!$B67/1000</f>
        <v>0</v>
      </c>
      <c r="K65" s="114"/>
      <c r="L65" s="110">
        <f>B65*'Emission factors'!$C67/10000</f>
        <v>0</v>
      </c>
      <c r="M65" s="111">
        <f>C65*'Emission factors'!$C67/10000</f>
        <v>0</v>
      </c>
      <c r="N65" s="111">
        <f>D65*'Emission factors'!$C67/10000</f>
        <v>0</v>
      </c>
      <c r="O65" s="112">
        <f>E65*'Emission factors'!$C67/10000</f>
        <v>0</v>
      </c>
      <c r="P65" s="114"/>
      <c r="Q65" s="110">
        <f>B65*'Emission factors'!$D67/1000</f>
        <v>0</v>
      </c>
      <c r="R65" s="111">
        <f>C65*'Emission factors'!$D67/1000</f>
        <v>0</v>
      </c>
      <c r="S65" s="111">
        <f>D65*'Emission factors'!$D67/1000</f>
        <v>0</v>
      </c>
      <c r="T65" s="112">
        <f>E65*'Emission factors'!$D67/1000</f>
        <v>0</v>
      </c>
      <c r="U65" s="114"/>
      <c r="V65" s="110">
        <f t="shared" si="6"/>
        <v>0</v>
      </c>
      <c r="W65" s="111">
        <f t="shared" si="0"/>
        <v>0</v>
      </c>
      <c r="X65" s="111">
        <f t="shared" si="1"/>
        <v>0</v>
      </c>
      <c r="Y65" s="112">
        <f t="shared" si="2"/>
        <v>0</v>
      </c>
      <c r="Z65" s="115"/>
      <c r="AA65" s="110">
        <f>B65*'Emission factors'!$E67/'Emission factors'!$AL67/1000000</f>
        <v>0</v>
      </c>
      <c r="AB65" s="111">
        <f>C65*'Emission factors'!$E67/'Emission factors'!$AL67/1000000</f>
        <v>0</v>
      </c>
      <c r="AC65" s="111">
        <f>D65*'Emission factors'!$E67/'Emission factors'!$AL67/1000000</f>
        <v>0</v>
      </c>
      <c r="AD65" s="112">
        <f>E65*'Emission factors'!$E67/'Emission factors'!$AL67/1000000</f>
        <v>0</v>
      </c>
      <c r="AE65" s="107"/>
    </row>
    <row r="66" spans="1:31" s="4" customFormat="1" x14ac:dyDescent="0.35">
      <c r="A66" s="109" t="s">
        <v>74</v>
      </c>
      <c r="B66" s="110">
        <f>'Inputs - Food purchases'!B69</f>
        <v>0</v>
      </c>
      <c r="C66" s="111">
        <f>'Inputs - Food purchases'!D69</f>
        <v>0</v>
      </c>
      <c r="D66" s="111">
        <f>'Inputs - Food purchases'!F69</f>
        <v>0</v>
      </c>
      <c r="E66" s="112">
        <f>'Inputs - Food purchases'!H69</f>
        <v>0</v>
      </c>
      <c r="F66" s="117"/>
      <c r="G66" s="110">
        <f>B66*'Emission factors'!$B68/1000</f>
        <v>0</v>
      </c>
      <c r="H66" s="111">
        <f>C66*'Emission factors'!$B68/1000</f>
        <v>0</v>
      </c>
      <c r="I66" s="111">
        <f>D66*'Emission factors'!$B68/1000</f>
        <v>0</v>
      </c>
      <c r="J66" s="112">
        <f>E66*'Emission factors'!$B68/1000</f>
        <v>0</v>
      </c>
      <c r="K66" s="114"/>
      <c r="L66" s="110">
        <f>B66*'Emission factors'!$C68/10000</f>
        <v>0</v>
      </c>
      <c r="M66" s="111">
        <f>C66*'Emission factors'!$C68/10000</f>
        <v>0</v>
      </c>
      <c r="N66" s="111">
        <f>D66*'Emission factors'!$C68/10000</f>
        <v>0</v>
      </c>
      <c r="O66" s="112">
        <f>E66*'Emission factors'!$C68/10000</f>
        <v>0</v>
      </c>
      <c r="P66" s="114"/>
      <c r="Q66" s="110">
        <f>B66*'Emission factors'!$D68/1000</f>
        <v>0</v>
      </c>
      <c r="R66" s="111">
        <f>C66*'Emission factors'!$D68/1000</f>
        <v>0</v>
      </c>
      <c r="S66" s="111">
        <f>D66*'Emission factors'!$D68/1000</f>
        <v>0</v>
      </c>
      <c r="T66" s="112">
        <f>E66*'Emission factors'!$D68/1000</f>
        <v>0</v>
      </c>
      <c r="U66" s="114"/>
      <c r="V66" s="110">
        <f t="shared" si="6"/>
        <v>0</v>
      </c>
      <c r="W66" s="111">
        <f t="shared" si="0"/>
        <v>0</v>
      </c>
      <c r="X66" s="111">
        <f t="shared" si="1"/>
        <v>0</v>
      </c>
      <c r="Y66" s="112">
        <f t="shared" si="2"/>
        <v>0</v>
      </c>
      <c r="Z66" s="115"/>
      <c r="AA66" s="110">
        <f>B66*'Emission factors'!$E68/'Emission factors'!$AL68/1000000</f>
        <v>0</v>
      </c>
      <c r="AB66" s="111">
        <f>C66*'Emission factors'!$E68/'Emission factors'!$AL68/1000000</f>
        <v>0</v>
      </c>
      <c r="AC66" s="111">
        <f>D66*'Emission factors'!$E68/'Emission factors'!$AL68/1000000</f>
        <v>0</v>
      </c>
      <c r="AD66" s="112">
        <f>E66*'Emission factors'!$E68/'Emission factors'!$AL68/1000000</f>
        <v>0</v>
      </c>
      <c r="AE66" s="107"/>
    </row>
    <row r="67" spans="1:31" s="7" customFormat="1" ht="14" x14ac:dyDescent="0.3">
      <c r="A67" s="109" t="s">
        <v>75</v>
      </c>
      <c r="B67" s="110">
        <f>'Inputs - Food purchases'!B70</f>
        <v>1360</v>
      </c>
      <c r="C67" s="111">
        <f>'Inputs - Food purchases'!D70</f>
        <v>1360</v>
      </c>
      <c r="D67" s="111">
        <f>'Inputs - Food purchases'!F70</f>
        <v>1360</v>
      </c>
      <c r="E67" s="112">
        <f>'Inputs - Food purchases'!H70</f>
        <v>1360</v>
      </c>
      <c r="F67" s="121"/>
      <c r="G67" s="110">
        <f>B67*'Emission factors'!$B69/1000</f>
        <v>22.71134865099722</v>
      </c>
      <c r="H67" s="111">
        <f>C67*'Emission factors'!$B69/1000</f>
        <v>22.71134865099722</v>
      </c>
      <c r="I67" s="111">
        <f>D67*'Emission factors'!$B69/1000</f>
        <v>22.71134865099722</v>
      </c>
      <c r="J67" s="112">
        <f>E67*'Emission factors'!$B69/1000</f>
        <v>22.71134865099722</v>
      </c>
      <c r="K67" s="122"/>
      <c r="L67" s="110">
        <f>B67*'Emission factors'!$C69/10000</f>
        <v>2.9399613954117116</v>
      </c>
      <c r="M67" s="111">
        <f>C67*'Emission factors'!$C69/10000</f>
        <v>2.9399613954117116</v>
      </c>
      <c r="N67" s="111">
        <f>D67*'Emission factors'!$C69/10000</f>
        <v>2.9399613954117116</v>
      </c>
      <c r="O67" s="112">
        <f>E67*'Emission factors'!$C69/10000</f>
        <v>2.9399613954117116</v>
      </c>
      <c r="P67" s="122"/>
      <c r="Q67" s="110">
        <f>B67*'Emission factors'!$D69/1000</f>
        <v>51.550772266058594</v>
      </c>
      <c r="R67" s="111">
        <f>C67*'Emission factors'!$D69/1000</f>
        <v>51.550772266058594</v>
      </c>
      <c r="S67" s="111">
        <f>D67*'Emission factors'!$D69/1000</f>
        <v>51.550772266058594</v>
      </c>
      <c r="T67" s="112">
        <f>E67*'Emission factors'!$D69/1000</f>
        <v>51.550772266058594</v>
      </c>
      <c r="U67" s="122"/>
      <c r="V67" s="110">
        <f t="shared" si="6"/>
        <v>74.26212091705581</v>
      </c>
      <c r="W67" s="111">
        <f t="shared" si="0"/>
        <v>74.26212091705581</v>
      </c>
      <c r="X67" s="111">
        <f t="shared" si="1"/>
        <v>74.26212091705581</v>
      </c>
      <c r="Y67" s="112">
        <f t="shared" si="2"/>
        <v>74.26212091705581</v>
      </c>
      <c r="Z67" s="123"/>
      <c r="AA67" s="110">
        <f>B67*'Emission factors'!$E69/'Emission factors'!$AL69/1000000</f>
        <v>0.74913445497923803</v>
      </c>
      <c r="AB67" s="111">
        <f>C67*'Emission factors'!$E69/'Emission factors'!$AL69/1000000</f>
        <v>0.74913445497923803</v>
      </c>
      <c r="AC67" s="111">
        <f>D67*'Emission factors'!$E69/'Emission factors'!$AL69/1000000</f>
        <v>0.74913445497923803</v>
      </c>
      <c r="AD67" s="112">
        <f>E67*'Emission factors'!$E69/'Emission factors'!$AL69/1000000</f>
        <v>0.74913445497923803</v>
      </c>
      <c r="AE67" s="107"/>
    </row>
    <row r="68" spans="1:31" s="7" customFormat="1" ht="14" x14ac:dyDescent="0.3">
      <c r="A68" s="109" t="s">
        <v>76</v>
      </c>
      <c r="B68" s="110">
        <f>'Inputs - Food purchases'!B71</f>
        <v>415</v>
      </c>
      <c r="C68" s="111">
        <f>'Inputs - Food purchases'!D71</f>
        <v>415</v>
      </c>
      <c r="D68" s="111">
        <f>'Inputs - Food purchases'!F71</f>
        <v>415</v>
      </c>
      <c r="E68" s="112">
        <f>'Inputs - Food purchases'!H71</f>
        <v>415</v>
      </c>
      <c r="F68" s="121"/>
      <c r="G68" s="110">
        <f>B68*'Emission factors'!$B70/1000</f>
        <v>3.8886641809081293</v>
      </c>
      <c r="H68" s="111">
        <f>C68*'Emission factors'!$B70/1000</f>
        <v>3.8886641809081293</v>
      </c>
      <c r="I68" s="111">
        <f>D68*'Emission factors'!$B70/1000</f>
        <v>3.8886641809081293</v>
      </c>
      <c r="J68" s="112">
        <f>E68*'Emission factors'!$B70/1000</f>
        <v>3.8886641809081293</v>
      </c>
      <c r="K68" s="122"/>
      <c r="L68" s="110">
        <f>B68*'Emission factors'!$C70/10000</f>
        <v>1.2863447303768483</v>
      </c>
      <c r="M68" s="111">
        <f>C68*'Emission factors'!$C70/10000</f>
        <v>1.2863447303768483</v>
      </c>
      <c r="N68" s="111">
        <f>D68*'Emission factors'!$C70/10000</f>
        <v>1.2863447303768483</v>
      </c>
      <c r="O68" s="112">
        <f>E68*'Emission factors'!$C70/10000</f>
        <v>1.2863447303768483</v>
      </c>
      <c r="P68" s="122"/>
      <c r="Q68" s="110">
        <f>B68*'Emission factors'!$D70/1000</f>
        <v>23.361596419626363</v>
      </c>
      <c r="R68" s="111">
        <f>C68*'Emission factors'!$D70/1000</f>
        <v>23.361596419626363</v>
      </c>
      <c r="S68" s="111">
        <f>D68*'Emission factors'!$D70/1000</f>
        <v>23.361596419626363</v>
      </c>
      <c r="T68" s="112">
        <f>E68*'Emission factors'!$D70/1000</f>
        <v>23.361596419626363</v>
      </c>
      <c r="U68" s="122"/>
      <c r="V68" s="110">
        <f t="shared" si="6"/>
        <v>27.250260600534492</v>
      </c>
      <c r="W68" s="111">
        <f t="shared" si="0"/>
        <v>27.250260600534492</v>
      </c>
      <c r="X68" s="111">
        <f t="shared" si="1"/>
        <v>27.250260600534492</v>
      </c>
      <c r="Y68" s="112">
        <f t="shared" si="2"/>
        <v>27.250260600534492</v>
      </c>
      <c r="Z68" s="123"/>
      <c r="AA68" s="110">
        <f>B68*'Emission factors'!$E70/'Emission factors'!$AL70/1000000</f>
        <v>1.6765392691904106</v>
      </c>
      <c r="AB68" s="111">
        <f>C68*'Emission factors'!$E70/'Emission factors'!$AL70/1000000</f>
        <v>1.6765392691904106</v>
      </c>
      <c r="AC68" s="111">
        <f>D68*'Emission factors'!$E70/'Emission factors'!$AL70/1000000</f>
        <v>1.6765392691904106</v>
      </c>
      <c r="AD68" s="112">
        <f>E68*'Emission factors'!$E70/'Emission factors'!$AL70/1000000</f>
        <v>1.6765392691904106</v>
      </c>
      <c r="AE68" s="107"/>
    </row>
    <row r="69" spans="1:31" x14ac:dyDescent="0.35">
      <c r="A69" s="125"/>
      <c r="B69" s="103"/>
      <c r="C69" s="104"/>
      <c r="D69" s="104"/>
      <c r="E69" s="105"/>
      <c r="F69" s="98"/>
      <c r="G69" s="103"/>
      <c r="H69" s="104"/>
      <c r="I69" s="104"/>
      <c r="J69" s="105"/>
      <c r="K69" s="106"/>
      <c r="L69" s="103"/>
      <c r="M69" s="104"/>
      <c r="N69" s="104"/>
      <c r="O69" s="105"/>
      <c r="P69" s="106"/>
      <c r="Q69" s="103"/>
      <c r="R69" s="104"/>
      <c r="S69" s="104"/>
      <c r="T69" s="105"/>
      <c r="U69" s="106"/>
      <c r="V69" s="103"/>
      <c r="W69" s="104"/>
      <c r="X69" s="104"/>
      <c r="Y69" s="105"/>
      <c r="Z69" s="100"/>
      <c r="AA69" s="103"/>
      <c r="AB69" s="104"/>
      <c r="AC69" s="104"/>
      <c r="AD69" s="105"/>
      <c r="AE69" s="107"/>
    </row>
    <row r="70" spans="1:31" s="8" customFormat="1" ht="16" thickBot="1" x14ac:dyDescent="0.4">
      <c r="A70" s="102" t="s">
        <v>8</v>
      </c>
      <c r="B70" s="126">
        <f>SUM(B5:B68)</f>
        <v>332280</v>
      </c>
      <c r="C70" s="127">
        <f>SUM(C5:C68)</f>
        <v>333764</v>
      </c>
      <c r="D70" s="127">
        <f>SUM(D5:D68)</f>
        <v>334764</v>
      </c>
      <c r="E70" s="128">
        <f>SUM(E5:E68)</f>
        <v>335864</v>
      </c>
      <c r="F70" s="129"/>
      <c r="G70" s="126">
        <f>SUM(G5:G68)</f>
        <v>1018.6600271513954</v>
      </c>
      <c r="H70" s="127">
        <f>SUM(H5:H68)</f>
        <v>996.01732305886992</v>
      </c>
      <c r="I70" s="127">
        <f>SUM(I5:I68)</f>
        <v>969.76735536704518</v>
      </c>
      <c r="J70" s="128">
        <f>SUM(J5:J68)</f>
        <v>947.65201630922434</v>
      </c>
      <c r="K70" s="131"/>
      <c r="L70" s="126">
        <f>SUM(L5:L68)</f>
        <v>223.84979300537157</v>
      </c>
      <c r="M70" s="127">
        <f>SUM(M5:M68)</f>
        <v>218.65702444521165</v>
      </c>
      <c r="N70" s="127">
        <f>SUM(N5:N68)</f>
        <v>212.7587111816473</v>
      </c>
      <c r="O70" s="128">
        <f>SUM(O5:O68)</f>
        <v>208.12487281389116</v>
      </c>
      <c r="P70" s="131"/>
      <c r="Q70" s="126">
        <f>SUM(Q5:Q68)</f>
        <v>3436.7793500383978</v>
      </c>
      <c r="R70" s="127">
        <f>SUM(R5:R68)</f>
        <v>3334.1619952318911</v>
      </c>
      <c r="S70" s="127">
        <f>SUM(S5:S68)</f>
        <v>3217.1069956297679</v>
      </c>
      <c r="T70" s="128">
        <f>SUM(T5:T68)</f>
        <v>3120.2167119307751</v>
      </c>
      <c r="U70" s="131"/>
      <c r="V70" s="126">
        <f>SUM(V5:V68)</f>
        <v>4455.4393771897912</v>
      </c>
      <c r="W70" s="127">
        <f>SUM(W5:W68)</f>
        <v>4330.1793182907604</v>
      </c>
      <c r="X70" s="127">
        <f>SUM(X5:X68)</f>
        <v>4186.8743509968117</v>
      </c>
      <c r="Y70" s="128">
        <f>SUM(Y5:Y68)</f>
        <v>4067.8687282399983</v>
      </c>
      <c r="Z70" s="132"/>
      <c r="AA70" s="126">
        <f>SUM(AA5:AA68)</f>
        <v>459.00953174640284</v>
      </c>
      <c r="AB70" s="127">
        <f>SUM(AB5:AB68)</f>
        <v>459.24745700073692</v>
      </c>
      <c r="AC70" s="127">
        <f>SUM(AC5:AC68)</f>
        <v>459.34614315067114</v>
      </c>
      <c r="AD70" s="128">
        <f>SUM(AD5:AD68)</f>
        <v>459.58642914812771</v>
      </c>
      <c r="AE70" s="133"/>
    </row>
    <row r="71" spans="1:31" s="6" customFormat="1" ht="15.5" x14ac:dyDescent="0.35">
      <c r="A71" s="134"/>
      <c r="B71" s="135"/>
      <c r="C71" s="135"/>
      <c r="D71" s="135"/>
      <c r="E71" s="135"/>
      <c r="F71" s="136"/>
      <c r="G71" s="135"/>
      <c r="H71" s="135"/>
      <c r="I71" s="135"/>
      <c r="J71" s="135"/>
      <c r="K71" s="135"/>
      <c r="L71" s="135"/>
      <c r="M71" s="135"/>
      <c r="N71" s="135"/>
      <c r="O71" s="135"/>
      <c r="P71" s="135"/>
      <c r="Q71" s="135"/>
      <c r="R71" s="135"/>
      <c r="S71" s="135"/>
      <c r="T71" s="135"/>
      <c r="U71" s="135"/>
      <c r="V71" s="135"/>
      <c r="W71" s="135"/>
      <c r="X71" s="135"/>
      <c r="Y71" s="135"/>
      <c r="Z71" s="137"/>
      <c r="AA71" s="135"/>
      <c r="AB71" s="135"/>
      <c r="AC71" s="135"/>
      <c r="AD71" s="135"/>
      <c r="AE71" s="138"/>
    </row>
    <row r="72" spans="1:31" s="6" customFormat="1" ht="16" thickBot="1" x14ac:dyDescent="0.4">
      <c r="A72" s="102" t="s">
        <v>77</v>
      </c>
      <c r="B72" s="135"/>
      <c r="C72" s="135"/>
      <c r="D72" s="135"/>
      <c r="E72" s="135"/>
      <c r="F72" s="136"/>
      <c r="G72" s="135"/>
      <c r="H72" s="135"/>
      <c r="I72" s="135"/>
      <c r="J72" s="135"/>
      <c r="K72" s="135"/>
      <c r="L72" s="135"/>
      <c r="M72" s="135"/>
      <c r="N72" s="135"/>
      <c r="O72" s="135"/>
      <c r="P72" s="135"/>
      <c r="Q72" s="135"/>
      <c r="R72" s="135"/>
      <c r="S72" s="135"/>
      <c r="T72" s="135"/>
      <c r="U72" s="135"/>
      <c r="V72" s="135"/>
      <c r="W72" s="135"/>
      <c r="X72" s="135"/>
      <c r="Y72" s="135"/>
      <c r="Z72" s="137"/>
      <c r="AA72" s="135"/>
      <c r="AB72" s="135"/>
      <c r="AC72" s="135"/>
      <c r="AD72" s="135"/>
      <c r="AE72" s="138"/>
    </row>
    <row r="73" spans="1:31" x14ac:dyDescent="0.35">
      <c r="A73" s="109" t="s">
        <v>173</v>
      </c>
      <c r="B73" s="139">
        <f>SUM(B5:B40)</f>
        <v>170561</v>
      </c>
      <c r="C73" s="228">
        <f>SUM(C5:C40)</f>
        <v>167260</v>
      </c>
      <c r="D73" s="228">
        <f>SUM(D5:D40)</f>
        <v>163260</v>
      </c>
      <c r="E73" s="229">
        <f>SUM(E5:E40)</f>
        <v>159360</v>
      </c>
      <c r="F73" s="116"/>
      <c r="G73" s="139">
        <f>SUM(G5:G40)</f>
        <v>845.81463214546511</v>
      </c>
      <c r="H73" s="228">
        <f>SUM(H5:H40)</f>
        <v>820.76572626256541</v>
      </c>
      <c r="I73" s="228">
        <f>SUM(I5:I40)</f>
        <v>792.00144113043325</v>
      </c>
      <c r="J73" s="229">
        <f>SUM(J5:J40)</f>
        <v>767.37178463230498</v>
      </c>
      <c r="K73" s="140"/>
      <c r="L73" s="139">
        <f>SUM(L5:L40)</f>
        <v>191.7231222361562</v>
      </c>
      <c r="M73" s="228">
        <f>SUM(M5:M40)</f>
        <v>185.95886769340757</v>
      </c>
      <c r="N73" s="228">
        <f>SUM(N5:N40)</f>
        <v>179.46339039370037</v>
      </c>
      <c r="O73" s="229">
        <f>SUM(O5:O40)</f>
        <v>174.2323879898014</v>
      </c>
      <c r="P73" s="140"/>
      <c r="Q73" s="139">
        <f>SUM(Q5:Q40)</f>
        <v>2995.3774968001844</v>
      </c>
      <c r="R73" s="228">
        <f>SUM(R5:R40)</f>
        <v>2889.3772589704927</v>
      </c>
      <c r="S73" s="228">
        <f>SUM(S5:S40)</f>
        <v>2768.7873763765356</v>
      </c>
      <c r="T73" s="229">
        <f>SUM(T5:T40)</f>
        <v>2668.3622096857089</v>
      </c>
      <c r="U73" s="140"/>
      <c r="V73" s="139">
        <f>SUM(V5:V40)</f>
        <v>3841.1921289456491</v>
      </c>
      <c r="W73" s="228">
        <f>SUM(W5:W40)</f>
        <v>3710.142985233058</v>
      </c>
      <c r="X73" s="228">
        <f>SUM(X5:X40)</f>
        <v>3560.7888175069684</v>
      </c>
      <c r="Y73" s="229">
        <f>SUM(Y5:Y40)</f>
        <v>3435.7339943180136</v>
      </c>
      <c r="Z73" s="115"/>
      <c r="AA73" s="139">
        <f>SUM(AA5:AA40)</f>
        <v>259.59334641507388</v>
      </c>
      <c r="AB73" s="228">
        <f>SUM(AB5:AB40)</f>
        <v>258.70027489688488</v>
      </c>
      <c r="AC73" s="228">
        <f>SUM(AC5:AC40)</f>
        <v>257.61714623749515</v>
      </c>
      <c r="AD73" s="229">
        <f>SUM(AD5:AD40)</f>
        <v>256.67561742562776</v>
      </c>
      <c r="AE73" s="141"/>
    </row>
    <row r="74" spans="1:31" s="9" customFormat="1" x14ac:dyDescent="0.35">
      <c r="A74" s="142" t="s">
        <v>78</v>
      </c>
      <c r="B74" s="143">
        <f>B73/B70</f>
        <v>0.51330504393884679</v>
      </c>
      <c r="C74" s="144">
        <f>C73/C70</f>
        <v>0.5011325367625028</v>
      </c>
      <c r="D74" s="144">
        <f>D73/D70</f>
        <v>0.48768684804817725</v>
      </c>
      <c r="E74" s="145">
        <f>E73/E70</f>
        <v>0.47447776480956577</v>
      </c>
      <c r="F74" s="146"/>
      <c r="G74" s="143">
        <f>G73/G70</f>
        <v>0.83032082304311161</v>
      </c>
      <c r="H74" s="144">
        <f>H73/H70</f>
        <v>0.82404764180397072</v>
      </c>
      <c r="I74" s="144">
        <f>I73/I70</f>
        <v>0.81669220638043682</v>
      </c>
      <c r="J74" s="145">
        <f>J73/J70</f>
        <v>0.80976114800130083</v>
      </c>
      <c r="K74" s="146"/>
      <c r="L74" s="143">
        <f t="shared" ref="L74:O74" si="22">L73/L70</f>
        <v>0.85648112362362361</v>
      </c>
      <c r="M74" s="144">
        <f t="shared" si="22"/>
        <v>0.85045915247969917</v>
      </c>
      <c r="N74" s="144">
        <f t="shared" si="22"/>
        <v>0.84350666253321893</v>
      </c>
      <c r="O74" s="145">
        <f t="shared" si="22"/>
        <v>0.83715312655399432</v>
      </c>
      <c r="P74" s="146"/>
      <c r="Q74" s="143">
        <f t="shared" ref="Q74:T74" si="23">Q73/Q70</f>
        <v>0.87156526262493927</v>
      </c>
      <c r="R74" s="144">
        <f t="shared" si="23"/>
        <v>0.86659774273191437</v>
      </c>
      <c r="S74" s="144">
        <f t="shared" si="23"/>
        <v>0.86064510137143535</v>
      </c>
      <c r="T74" s="145">
        <f t="shared" si="23"/>
        <v>0.85518489772927953</v>
      </c>
      <c r="U74" s="146"/>
      <c r="V74" s="143">
        <f t="shared" ref="V74:Y74" si="24">V73/V70</f>
        <v>0.86213542677993515</v>
      </c>
      <c r="W74" s="144">
        <f t="shared" si="24"/>
        <v>0.85681047192695758</v>
      </c>
      <c r="X74" s="144">
        <f t="shared" si="24"/>
        <v>0.85046469490043697</v>
      </c>
      <c r="Y74" s="145">
        <f t="shared" si="24"/>
        <v>0.84460296628217801</v>
      </c>
      <c r="Z74" s="146"/>
      <c r="AA74" s="143">
        <f t="shared" ref="AA74:AD74" si="25">AA73/AA70</f>
        <v>0.56555110179824331</v>
      </c>
      <c r="AB74" s="144">
        <f t="shared" si="25"/>
        <v>0.56331346195449872</v>
      </c>
      <c r="AC74" s="144">
        <f t="shared" si="25"/>
        <v>0.56083446019703176</v>
      </c>
      <c r="AD74" s="145">
        <f t="shared" si="25"/>
        <v>0.55849259496498216</v>
      </c>
      <c r="AE74" s="147"/>
    </row>
    <row r="75" spans="1:31" x14ac:dyDescent="0.35">
      <c r="A75" s="109" t="s">
        <v>79</v>
      </c>
      <c r="B75" s="110">
        <f>SUM(B5:B22)</f>
        <v>128165</v>
      </c>
      <c r="C75" s="111">
        <f>SUM(C5:C22)</f>
        <v>124441</v>
      </c>
      <c r="D75" s="111">
        <f>SUM(D5:D22)</f>
        <v>119941</v>
      </c>
      <c r="E75" s="112">
        <f>SUM(E5:E22)</f>
        <v>115541</v>
      </c>
      <c r="F75" s="116"/>
      <c r="G75" s="110">
        <f>SUM(G5:G22)</f>
        <v>774.71429190225297</v>
      </c>
      <c r="H75" s="111">
        <f>SUM(H5:H22)</f>
        <v>748.95574644757926</v>
      </c>
      <c r="I75" s="111">
        <f>SUM(I5:I22)</f>
        <v>719.35264385472135</v>
      </c>
      <c r="J75" s="112">
        <f>SUM(J5:J22)</f>
        <v>693.88416989586733</v>
      </c>
      <c r="K75" s="140"/>
      <c r="L75" s="110">
        <f>SUM(L5:L22)</f>
        <v>171.32784818709357</v>
      </c>
      <c r="M75" s="111">
        <f>SUM(M5:M22)</f>
        <v>165.01572870239076</v>
      </c>
      <c r="N75" s="111">
        <f>SUM(N5:N22)</f>
        <v>157.87265690864788</v>
      </c>
      <c r="O75" s="112">
        <f>SUM(O5:O22)</f>
        <v>151.99406001071327</v>
      </c>
      <c r="P75" s="140"/>
      <c r="Q75" s="110">
        <f>SUM(Q5:Q22)</f>
        <v>2879.6357123412599</v>
      </c>
      <c r="R75" s="111">
        <f>SUM(R5:R22)</f>
        <v>2769.3933281561995</v>
      </c>
      <c r="S75" s="111">
        <f>SUM(S5:S22)</f>
        <v>2643.7890881681897</v>
      </c>
      <c r="T75" s="112">
        <f>SUM(T5:T22)</f>
        <v>2538.3495640833098</v>
      </c>
      <c r="U75" s="140"/>
      <c r="V75" s="110">
        <f>SUM(V5:V22)</f>
        <v>3654.350004243513</v>
      </c>
      <c r="W75" s="111">
        <f>SUM(W5:W22)</f>
        <v>3518.3490746037792</v>
      </c>
      <c r="X75" s="111">
        <f>SUM(X5:X22)</f>
        <v>3363.1417320229111</v>
      </c>
      <c r="Y75" s="112">
        <f>SUM(Y5:Y22)</f>
        <v>3232.2337339791775</v>
      </c>
      <c r="Z75" s="115"/>
      <c r="AA75" s="110">
        <f>SUM(AA5:AA22)</f>
        <v>125.8914608368396</v>
      </c>
      <c r="AB75" s="111">
        <f>SUM(AB5:AB22)</f>
        <v>123.53361652544461</v>
      </c>
      <c r="AC75" s="111">
        <f>SUM(AC5:AC22)</f>
        <v>120.7190779450076</v>
      </c>
      <c r="AD75" s="112">
        <f>SUM(AD5:AD22)</f>
        <v>118.04613921209295</v>
      </c>
      <c r="AE75" s="141"/>
    </row>
    <row r="76" spans="1:31" s="9" customFormat="1" x14ac:dyDescent="0.35">
      <c r="A76" s="142" t="s">
        <v>78</v>
      </c>
      <c r="B76" s="143">
        <f>B75/B70</f>
        <v>0.3857138557842783</v>
      </c>
      <c r="C76" s="144">
        <f>C75/C70</f>
        <v>0.37284128905454156</v>
      </c>
      <c r="D76" s="144">
        <f>D75/D70</f>
        <v>0.35828523975098875</v>
      </c>
      <c r="E76" s="145">
        <f>E75/E70</f>
        <v>0.34401126646499774</v>
      </c>
      <c r="F76" s="146"/>
      <c r="G76" s="143">
        <f>G75/G70</f>
        <v>0.76052291368365754</v>
      </c>
      <c r="H76" s="144">
        <f>H75/H70</f>
        <v>0.75195052245422844</v>
      </c>
      <c r="I76" s="144">
        <f>I75/I70</f>
        <v>0.7417785718126747</v>
      </c>
      <c r="J76" s="145">
        <f>J75/J70</f>
        <v>0.73221410175256663</v>
      </c>
      <c r="K76" s="146"/>
      <c r="L76" s="143">
        <f t="shared" ref="L76:O76" si="26">L75/L70</f>
        <v>0.76536969673669675</v>
      </c>
      <c r="M76" s="144">
        <f t="shared" si="26"/>
        <v>0.75467837871240373</v>
      </c>
      <c r="N76" s="144">
        <f t="shared" si="26"/>
        <v>0.74202675900711168</v>
      </c>
      <c r="O76" s="145">
        <f t="shared" si="26"/>
        <v>0.73030223613219436</v>
      </c>
      <c r="P76" s="146"/>
      <c r="Q76" s="143">
        <f t="shared" ref="Q76:T76" si="27">Q75/Q70</f>
        <v>0.83788786507608848</v>
      </c>
      <c r="R76" s="144">
        <f t="shared" si="27"/>
        <v>0.83061150961370367</v>
      </c>
      <c r="S76" s="144">
        <f t="shared" si="27"/>
        <v>0.8217908486598694</v>
      </c>
      <c r="T76" s="145">
        <f t="shared" si="27"/>
        <v>0.81351707218842229</v>
      </c>
      <c r="U76" s="146"/>
      <c r="V76" s="143">
        <f t="shared" ref="V76:Y76" si="28">V75/V70</f>
        <v>0.82019969185361141</v>
      </c>
      <c r="W76" s="144">
        <f t="shared" si="28"/>
        <v>0.8125181005188874</v>
      </c>
      <c r="X76" s="144">
        <f t="shared" si="28"/>
        <v>0.8032583378629965</v>
      </c>
      <c r="Y76" s="145">
        <f t="shared" si="28"/>
        <v>0.7945767058657357</v>
      </c>
      <c r="Z76" s="146"/>
      <c r="AA76" s="143">
        <f t="shared" ref="AA76:AD76" si="29">AA75/AA70</f>
        <v>0.27426763962364314</v>
      </c>
      <c r="AB76" s="144">
        <f t="shared" si="29"/>
        <v>0.26899140026211704</v>
      </c>
      <c r="AC76" s="144">
        <f t="shared" si="29"/>
        <v>0.2628063384117939</v>
      </c>
      <c r="AD76" s="145">
        <f t="shared" si="29"/>
        <v>0.25685296981222638</v>
      </c>
      <c r="AE76" s="147"/>
    </row>
    <row r="77" spans="1:31" x14ac:dyDescent="0.35">
      <c r="A77" s="109" t="s">
        <v>80</v>
      </c>
      <c r="B77" s="110">
        <f>SUM(B5:B9)</f>
        <v>29911</v>
      </c>
      <c r="C77" s="111">
        <f>SUM(C5:C9)</f>
        <v>29465</v>
      </c>
      <c r="D77" s="111">
        <f>SUM(D5:D9)</f>
        <v>28965</v>
      </c>
      <c r="E77" s="112">
        <f>SUM(E5:E9)</f>
        <v>28565</v>
      </c>
      <c r="F77" s="140"/>
      <c r="G77" s="110">
        <f>SUM(G5:G9)</f>
        <v>505.58427940010256</v>
      </c>
      <c r="H77" s="111">
        <f>SUM(H5:H9)</f>
        <v>487.14383569244467</v>
      </c>
      <c r="I77" s="111">
        <f>SUM(I5:I9)</f>
        <v>466.47069252242466</v>
      </c>
      <c r="J77" s="112">
        <f>SUM(J5:J9)</f>
        <v>449.93217798640865</v>
      </c>
      <c r="K77" s="140"/>
      <c r="L77" s="110">
        <f>SUM(L5:L9)</f>
        <v>145.74379466100842</v>
      </c>
      <c r="M77" s="111">
        <f>SUM(M5:M9)</f>
        <v>140.10423662570344</v>
      </c>
      <c r="N77" s="111">
        <f>SUM(N5:N9)</f>
        <v>133.78186214666198</v>
      </c>
      <c r="O77" s="112">
        <f>SUM(O5:O9)</f>
        <v>128.72396256342881</v>
      </c>
      <c r="P77" s="140"/>
      <c r="Q77" s="110">
        <f>SUM(Q5:Q9)</f>
        <v>2190.4311263499358</v>
      </c>
      <c r="R77" s="111">
        <f>SUM(R5:R9)</f>
        <v>2100.4964934219706</v>
      </c>
      <c r="S77" s="111">
        <f>SUM(S5:S9)</f>
        <v>1999.6729139063157</v>
      </c>
      <c r="T77" s="112">
        <f>SUM(T5:T9)</f>
        <v>1919.0140502937913</v>
      </c>
      <c r="U77" s="140"/>
      <c r="V77" s="110">
        <f>SUM(V5:V9)</f>
        <v>2696.0154057500381</v>
      </c>
      <c r="W77" s="111">
        <f>SUM(W5:W9)</f>
        <v>2587.6403291144152</v>
      </c>
      <c r="X77" s="111">
        <f>SUM(X5:X9)</f>
        <v>2466.1436064287404</v>
      </c>
      <c r="Y77" s="112">
        <f>SUM(Y5:Y9)</f>
        <v>2368.9462282802001</v>
      </c>
      <c r="Z77" s="115"/>
      <c r="AA77" s="110">
        <f>SUM(AA5:AA9)</f>
        <v>57.034295312493214</v>
      </c>
      <c r="AB77" s="111">
        <f>SUM(AB5:AB9)</f>
        <v>56.402759992543558</v>
      </c>
      <c r="AC77" s="111">
        <f>SUM(AC5:AC9)</f>
        <v>55.694760754931835</v>
      </c>
      <c r="AD77" s="112">
        <f>SUM(AD5:AD9)</f>
        <v>55.128361364842455</v>
      </c>
      <c r="AE77" s="141"/>
    </row>
    <row r="78" spans="1:31" s="9" customFormat="1" x14ac:dyDescent="0.35">
      <c r="A78" s="142" t="s">
        <v>78</v>
      </c>
      <c r="B78" s="143">
        <f>B77/B70</f>
        <v>9.001745515830023E-2</v>
      </c>
      <c r="C78" s="144">
        <f>C77/C70</f>
        <v>8.8280941024196743E-2</v>
      </c>
      <c r="D78" s="144">
        <f>D77/D70</f>
        <v>8.6523640534824531E-2</v>
      </c>
      <c r="E78" s="145">
        <f>E77/E70</f>
        <v>8.5049305671343167E-2</v>
      </c>
      <c r="F78" s="146"/>
      <c r="G78" s="143">
        <f>G77/G70</f>
        <v>0.49632288096542887</v>
      </c>
      <c r="H78" s="144">
        <f>H77/H70</f>
        <v>0.48909173004780349</v>
      </c>
      <c r="I78" s="144">
        <f>I77/I70</f>
        <v>0.48101298722915986</v>
      </c>
      <c r="J78" s="145">
        <f>J77/J70</f>
        <v>0.47478628256259964</v>
      </c>
      <c r="K78" s="146"/>
      <c r="L78" s="143">
        <f t="shared" ref="L78:O78" si="30">L77/L70</f>
        <v>0.65107853219015976</v>
      </c>
      <c r="M78" s="144">
        <f t="shared" si="30"/>
        <v>0.64074884848169611</v>
      </c>
      <c r="N78" s="144">
        <f t="shared" si="30"/>
        <v>0.62879616728098553</v>
      </c>
      <c r="O78" s="145">
        <f t="shared" si="30"/>
        <v>0.61849389178263181</v>
      </c>
      <c r="P78" s="146"/>
      <c r="Q78" s="143">
        <f t="shared" ref="Q78:T78" si="31">Q77/Q70</f>
        <v>0.63734994401821665</v>
      </c>
      <c r="R78" s="144">
        <f t="shared" si="31"/>
        <v>0.62999233283381029</v>
      </c>
      <c r="S78" s="144">
        <f t="shared" si="31"/>
        <v>0.62157488595273402</v>
      </c>
      <c r="T78" s="145">
        <f t="shared" si="31"/>
        <v>0.61502588680973846</v>
      </c>
      <c r="U78" s="146"/>
      <c r="V78" s="143">
        <f t="shared" ref="V78:Y78" si="32">V77/V70</f>
        <v>0.60510651756427081</v>
      </c>
      <c r="W78" s="144">
        <f t="shared" si="32"/>
        <v>0.59758271861494805</v>
      </c>
      <c r="X78" s="144">
        <f t="shared" si="32"/>
        <v>0.58901782085760479</v>
      </c>
      <c r="Y78" s="145">
        <f t="shared" si="32"/>
        <v>0.5823556231877588</v>
      </c>
      <c r="Z78" s="146"/>
      <c r="AA78" s="143">
        <f t="shared" ref="AA78:AD78" si="33">AA77/AA70</f>
        <v>0.12425514366878979</v>
      </c>
      <c r="AB78" s="144">
        <f t="shared" si="33"/>
        <v>0.12281561744707288</v>
      </c>
      <c r="AC78" s="144">
        <f t="shared" si="33"/>
        <v>0.12124791202756061</v>
      </c>
      <c r="AD78" s="145">
        <f t="shared" si="33"/>
        <v>0.11995210882755249</v>
      </c>
      <c r="AE78" s="147"/>
    </row>
    <row r="79" spans="1:31" x14ac:dyDescent="0.35">
      <c r="A79" s="109" t="s">
        <v>81</v>
      </c>
      <c r="B79" s="110">
        <f>SUM(B5:B6)</f>
        <v>9079</v>
      </c>
      <c r="C79" s="111">
        <f>SUM(C5:C6)</f>
        <v>8633</v>
      </c>
      <c r="D79" s="111">
        <f>SUM(D5:D6)</f>
        <v>8133</v>
      </c>
      <c r="E79" s="112">
        <f>SUM(E5:E6)</f>
        <v>7733</v>
      </c>
      <c r="F79" s="116"/>
      <c r="G79" s="110">
        <f>SUM(G5:G6)</f>
        <v>375.41948648698389</v>
      </c>
      <c r="H79" s="111">
        <f>SUM(H5:H6)</f>
        <v>356.97904277932599</v>
      </c>
      <c r="I79" s="111">
        <f>SUM(I5:I6)</f>
        <v>336.30589960930598</v>
      </c>
      <c r="J79" s="112">
        <f>SUM(J5:J6)</f>
        <v>319.76738507328997</v>
      </c>
      <c r="K79" s="140"/>
      <c r="L79" s="110">
        <f>SUM(L5:L6)</f>
        <v>115.02448417900972</v>
      </c>
      <c r="M79" s="111">
        <f>SUM(M5:M6)</f>
        <v>109.38492614370475</v>
      </c>
      <c r="N79" s="111">
        <f>SUM(N5:N6)</f>
        <v>103.0625516646633</v>
      </c>
      <c r="O79" s="112">
        <f>SUM(O5:O6)</f>
        <v>98.004652081430123</v>
      </c>
      <c r="P79" s="140"/>
      <c r="Q79" s="110">
        <f>SUM(Q5:Q6)</f>
        <v>1838.7850541181276</v>
      </c>
      <c r="R79" s="111">
        <f>SUM(R5:R6)</f>
        <v>1748.8504211901629</v>
      </c>
      <c r="S79" s="111">
        <f>SUM(S5:S6)</f>
        <v>1648.0268416745078</v>
      </c>
      <c r="T79" s="112">
        <f>SUM(T5:T6)</f>
        <v>1567.3679780619834</v>
      </c>
      <c r="U79" s="140"/>
      <c r="V79" s="110">
        <f>SUM(V5:V6)</f>
        <v>2214.2045406051116</v>
      </c>
      <c r="W79" s="111">
        <f>SUM(W5:W6)</f>
        <v>2105.8294639694886</v>
      </c>
      <c r="X79" s="111">
        <f>SUM(X5:X6)</f>
        <v>1984.3327412838139</v>
      </c>
      <c r="Y79" s="112">
        <f>SUM(Y5:Y6)</f>
        <v>1887.1353631352736</v>
      </c>
      <c r="Z79" s="115"/>
      <c r="AA79" s="110">
        <f>SUM(AA5:AA6)</f>
        <v>13.143844253065637</v>
      </c>
      <c r="AB79" s="111">
        <f>SUM(AB5:AB6)</f>
        <v>12.512308933115978</v>
      </c>
      <c r="AC79" s="111">
        <f>SUM(AC5:AC6)</f>
        <v>11.804309695504253</v>
      </c>
      <c r="AD79" s="112">
        <f>SUM(AD5:AD6)</f>
        <v>11.237910305414877</v>
      </c>
      <c r="AE79" s="141"/>
    </row>
    <row r="80" spans="1:31" s="9" customFormat="1" x14ac:dyDescent="0.35">
      <c r="A80" s="142" t="s">
        <v>78</v>
      </c>
      <c r="B80" s="143">
        <f>B79/B70</f>
        <v>2.7323341759961477E-2</v>
      </c>
      <c r="C80" s="144">
        <f>C79/C70</f>
        <v>2.5865581668484319E-2</v>
      </c>
      <c r="D80" s="144">
        <f>D79/D70</f>
        <v>2.4294727031580456E-2</v>
      </c>
      <c r="E80" s="145">
        <f>E79/E70</f>
        <v>2.3024200271538481E-2</v>
      </c>
      <c r="F80" s="146"/>
      <c r="G80" s="143">
        <f>G79/G70</f>
        <v>0.36854247391724565</v>
      </c>
      <c r="H80" s="144">
        <f>H79/H70</f>
        <v>0.35840645992281261</v>
      </c>
      <c r="I80" s="144">
        <f>I79/I70</f>
        <v>0.34679028712202659</v>
      </c>
      <c r="J80" s="145">
        <f>J79/J70</f>
        <v>0.33743122957588689</v>
      </c>
      <c r="K80" s="146"/>
      <c r="L80" s="143">
        <f t="shared" ref="L80:O80" si="34">L79/L70</f>
        <v>0.51384673014305426</v>
      </c>
      <c r="M80" s="144">
        <f t="shared" si="34"/>
        <v>0.50025800186955827</v>
      </c>
      <c r="N80" s="144">
        <f t="shared" si="34"/>
        <v>0.4844104906081681</v>
      </c>
      <c r="O80" s="145">
        <f t="shared" si="34"/>
        <v>0.4708935109791878</v>
      </c>
      <c r="P80" s="146"/>
      <c r="Q80" s="143">
        <f t="shared" ref="Q80:T80" si="35">Q79/Q70</f>
        <v>0.5350314544044219</v>
      </c>
      <c r="R80" s="144">
        <f t="shared" si="35"/>
        <v>0.52452473025940372</v>
      </c>
      <c r="S80" s="144">
        <f t="shared" si="35"/>
        <v>0.51226982624862827</v>
      </c>
      <c r="T80" s="145">
        <f t="shared" si="35"/>
        <v>0.50232664034803653</v>
      </c>
      <c r="U80" s="146"/>
      <c r="V80" s="143">
        <f t="shared" ref="V80:Y80" si="36">V79/V70</f>
        <v>0.49696659591891729</v>
      </c>
      <c r="W80" s="144">
        <f t="shared" si="36"/>
        <v>0.48631460943763338</v>
      </c>
      <c r="X80" s="144">
        <f t="shared" si="36"/>
        <v>0.47394131634530273</v>
      </c>
      <c r="Y80" s="145">
        <f t="shared" si="36"/>
        <v>0.46391255205321252</v>
      </c>
      <c r="Z80" s="146"/>
      <c r="AA80" s="143">
        <f t="shared" ref="AA80:AD80" si="37">AA79/AA70</f>
        <v>2.863523161067481E-2</v>
      </c>
      <c r="AB80" s="144">
        <f t="shared" si="37"/>
        <v>2.7245243805663361E-2</v>
      </c>
      <c r="AC80" s="144">
        <f t="shared" si="37"/>
        <v>2.5698070771941358E-2</v>
      </c>
      <c r="AD80" s="145">
        <f t="shared" si="37"/>
        <v>2.4452223983734787E-2</v>
      </c>
      <c r="AE80" s="147"/>
    </row>
    <row r="81" spans="1:31" x14ac:dyDescent="0.35">
      <c r="A81" s="109" t="s">
        <v>82</v>
      </c>
      <c r="B81" s="110">
        <f>SUM(B25:B68)</f>
        <v>204115</v>
      </c>
      <c r="C81" s="111">
        <f>SUM(C25:C68)</f>
        <v>209323</v>
      </c>
      <c r="D81" s="111">
        <f>SUM(D25:D68)</f>
        <v>214823</v>
      </c>
      <c r="E81" s="112">
        <f>SUM(E25:E68)</f>
        <v>220323</v>
      </c>
      <c r="F81" s="116"/>
      <c r="G81" s="110">
        <f>SUM(G25:G68)</f>
        <v>243.94573524914236</v>
      </c>
      <c r="H81" s="111">
        <f>SUM(H25:H68)</f>
        <v>247.06157661129055</v>
      </c>
      <c r="I81" s="111">
        <f>SUM(I25:I68)</f>
        <v>250.41471151232375</v>
      </c>
      <c r="J81" s="112">
        <f>SUM(J25:J68)</f>
        <v>253.76784641335695</v>
      </c>
      <c r="K81" s="140"/>
      <c r="L81" s="110">
        <f>SUM(L25:L68)</f>
        <v>52.521944818278051</v>
      </c>
      <c r="M81" s="111">
        <f>SUM(M25:M68)</f>
        <v>53.64129574282093</v>
      </c>
      <c r="N81" s="111">
        <f>SUM(N25:N68)</f>
        <v>54.886054272999431</v>
      </c>
      <c r="O81" s="112">
        <f>SUM(O25:O68)</f>
        <v>56.130812803177939</v>
      </c>
      <c r="P81" s="140"/>
      <c r="Q81" s="110">
        <f>SUM(Q25:Q68)</f>
        <v>557.14363769713668</v>
      </c>
      <c r="R81" s="111">
        <f>SUM(R25:R68)</f>
        <v>564.76866707569059</v>
      </c>
      <c r="S81" s="111">
        <f>SUM(S25:S68)</f>
        <v>573.31790746157753</v>
      </c>
      <c r="T81" s="112">
        <f>SUM(T25:T68)</f>
        <v>581.86714784746437</v>
      </c>
      <c r="U81" s="140"/>
      <c r="V81" s="110">
        <f>SUM(V25:V68)</f>
        <v>801.08937294627901</v>
      </c>
      <c r="W81" s="111">
        <f>SUM(W25:W68)</f>
        <v>811.83024368698113</v>
      </c>
      <c r="X81" s="111">
        <f>SUM(X25:X68)</f>
        <v>823.73261897390125</v>
      </c>
      <c r="Y81" s="112">
        <f>SUM(Y25:Y68)</f>
        <v>835.63499426082126</v>
      </c>
      <c r="Z81" s="115"/>
      <c r="AA81" s="110">
        <f>SUM(AA25:AA68)</f>
        <v>333.1180709095633</v>
      </c>
      <c r="AB81" s="111">
        <f>SUM(AB25:AB68)</f>
        <v>335.71384047529233</v>
      </c>
      <c r="AC81" s="111">
        <f>SUM(AC25:AC68)</f>
        <v>338.62706520566354</v>
      </c>
      <c r="AD81" s="112">
        <f>SUM(AD25:AD68)</f>
        <v>341.54028993603475</v>
      </c>
      <c r="AE81" s="141"/>
    </row>
    <row r="82" spans="1:31" s="9" customFormat="1" x14ac:dyDescent="0.35">
      <c r="A82" s="142" t="s">
        <v>78</v>
      </c>
      <c r="B82" s="143">
        <f>B81/B70</f>
        <v>0.6142861442157217</v>
      </c>
      <c r="C82" s="144">
        <f>C81/C70</f>
        <v>0.6271587109454585</v>
      </c>
      <c r="D82" s="144">
        <f>D81/D70</f>
        <v>0.6417147602490112</v>
      </c>
      <c r="E82" s="145">
        <f>E81/E70</f>
        <v>0.65598873353500231</v>
      </c>
      <c r="F82" s="146"/>
      <c r="G82" s="143">
        <f>G81/G70</f>
        <v>0.23947708631634235</v>
      </c>
      <c r="H82" s="144">
        <f>H81/H70</f>
        <v>0.24804947754577145</v>
      </c>
      <c r="I82" s="144">
        <f>I81/I70</f>
        <v>0.25822142818732519</v>
      </c>
      <c r="J82" s="145">
        <f>J81/J70</f>
        <v>0.26778589824743332</v>
      </c>
      <c r="K82" s="146"/>
      <c r="L82" s="143">
        <f t="shared" ref="L82:O82" si="38">L81/L70</f>
        <v>0.23463030326330353</v>
      </c>
      <c r="M82" s="144">
        <f t="shared" si="38"/>
        <v>0.24532162128759644</v>
      </c>
      <c r="N82" s="144">
        <f t="shared" si="38"/>
        <v>0.25797324099288838</v>
      </c>
      <c r="O82" s="145">
        <f t="shared" si="38"/>
        <v>0.26969776386780581</v>
      </c>
      <c r="P82" s="146"/>
      <c r="Q82" s="143">
        <f t="shared" ref="Q82:T82" si="39">Q81/Q70</f>
        <v>0.16211213492391124</v>
      </c>
      <c r="R82" s="144">
        <f t="shared" si="39"/>
        <v>0.16938849038629597</v>
      </c>
      <c r="S82" s="144">
        <f t="shared" si="39"/>
        <v>0.17820915134013041</v>
      </c>
      <c r="T82" s="145">
        <f t="shared" si="39"/>
        <v>0.18648292781157746</v>
      </c>
      <c r="U82" s="146"/>
      <c r="V82" s="143">
        <f t="shared" ref="V82:Y82" si="40">V81/V70</f>
        <v>0.17980030814638878</v>
      </c>
      <c r="W82" s="144">
        <f t="shared" si="40"/>
        <v>0.18748189948111263</v>
      </c>
      <c r="X82" s="144">
        <f t="shared" si="40"/>
        <v>0.19674166213700367</v>
      </c>
      <c r="Y82" s="145">
        <f t="shared" si="40"/>
        <v>0.20542329413426441</v>
      </c>
      <c r="Z82" s="146"/>
      <c r="AA82" s="143">
        <f t="shared" ref="AA82:AD82" si="41">AA81/AA70</f>
        <v>0.72573236037635702</v>
      </c>
      <c r="AB82" s="144">
        <f t="shared" si="41"/>
        <v>0.73100859973788301</v>
      </c>
      <c r="AC82" s="144">
        <f t="shared" si="41"/>
        <v>0.7371936615882061</v>
      </c>
      <c r="AD82" s="145">
        <f t="shared" si="41"/>
        <v>0.74314703018777362</v>
      </c>
      <c r="AE82" s="147"/>
    </row>
    <row r="83" spans="1:31" x14ac:dyDescent="0.35">
      <c r="A83" s="109" t="s">
        <v>174</v>
      </c>
      <c r="B83" s="110">
        <f>SUM(B25:B40)</f>
        <v>42396</v>
      </c>
      <c r="C83" s="111">
        <f>SUM(C25:C40)</f>
        <v>42819</v>
      </c>
      <c r="D83" s="111">
        <f>SUM(D25:D40)</f>
        <v>43319</v>
      </c>
      <c r="E83" s="112">
        <f>SUM(E25:E40)</f>
        <v>43819</v>
      </c>
      <c r="F83" s="116"/>
      <c r="G83" s="110">
        <f>SUM(G25:G40)</f>
        <v>71.100340243212131</v>
      </c>
      <c r="H83" s="111">
        <f>SUM(H25:H40)</f>
        <v>71.809979814986107</v>
      </c>
      <c r="I83" s="111">
        <f>SUM(I25:I40)</f>
        <v>72.648797275711857</v>
      </c>
      <c r="J83" s="112">
        <f>SUM(J25:J40)</f>
        <v>73.487614736437607</v>
      </c>
      <c r="K83" s="140"/>
      <c r="L83" s="110">
        <f>SUM(L25:L40)</f>
        <v>20.395274049062611</v>
      </c>
      <c r="M83" s="111">
        <f>SUM(M25:M40)</f>
        <v>20.943138991016781</v>
      </c>
      <c r="N83" s="111">
        <f>SUM(N25:N40)</f>
        <v>21.590733485052439</v>
      </c>
      <c r="O83" s="112">
        <f>SUM(O25:O40)</f>
        <v>22.238327979088101</v>
      </c>
      <c r="P83" s="140"/>
      <c r="Q83" s="110">
        <f>SUM(Q25:Q40)</f>
        <v>115.74178445892385</v>
      </c>
      <c r="R83" s="111">
        <f>SUM(R25:R40)</f>
        <v>119.98393081429263</v>
      </c>
      <c r="S83" s="111">
        <f>SUM(S25:S40)</f>
        <v>124.99828820834561</v>
      </c>
      <c r="T83" s="112">
        <f>SUM(T25:T40)</f>
        <v>130.01264560239858</v>
      </c>
      <c r="U83" s="140"/>
      <c r="V83" s="110">
        <f>SUM(V25:V40)</f>
        <v>186.842124702136</v>
      </c>
      <c r="W83" s="111">
        <f>SUM(W25:W40)</f>
        <v>191.7939106292788</v>
      </c>
      <c r="X83" s="111">
        <f>SUM(X25:X40)</f>
        <v>197.64708548405747</v>
      </c>
      <c r="Y83" s="112">
        <f>SUM(Y25:Y40)</f>
        <v>203.5002603388362</v>
      </c>
      <c r="Z83" s="115"/>
      <c r="AA83" s="110">
        <f>SUM(AA25:AA40)</f>
        <v>133.70188557823425</v>
      </c>
      <c r="AB83" s="111">
        <f>SUM(AB25:AB40)</f>
        <v>135.16665837144026</v>
      </c>
      <c r="AC83" s="111">
        <f>SUM(AC25:AC40)</f>
        <v>136.89806829248752</v>
      </c>
      <c r="AD83" s="112">
        <f>SUM(AD25:AD40)</f>
        <v>138.62947821353481</v>
      </c>
      <c r="AE83" s="141"/>
    </row>
    <row r="84" spans="1:31" s="9" customFormat="1" ht="15" thickBot="1" x14ac:dyDescent="0.4">
      <c r="A84" s="142" t="s">
        <v>78</v>
      </c>
      <c r="B84" s="148">
        <f>B83/B70</f>
        <v>0.12759118815456844</v>
      </c>
      <c r="C84" s="149">
        <f>C83/C70</f>
        <v>0.12829124770796133</v>
      </c>
      <c r="D84" s="149">
        <f>D83/D70</f>
        <v>0.12940160829718847</v>
      </c>
      <c r="E84" s="150">
        <f>E83/E70</f>
        <v>0.13046649834456803</v>
      </c>
      <c r="F84" s="146"/>
      <c r="G84" s="148">
        <f>G83/G70</f>
        <v>6.9797909359454083E-2</v>
      </c>
      <c r="H84" s="149">
        <f>H83/H70</f>
        <v>7.2097119349742222E-2</v>
      </c>
      <c r="I84" s="149">
        <f>I83/I70</f>
        <v>7.4913634567762052E-2</v>
      </c>
      <c r="J84" s="150">
        <f>J83/J70</f>
        <v>7.7547046248734167E-2</v>
      </c>
      <c r="K84" s="146"/>
      <c r="L84" s="148">
        <f t="shared" ref="L84:O84" si="42">L83/L70</f>
        <v>9.1111426886926805E-2</v>
      </c>
      <c r="M84" s="149">
        <f t="shared" si="42"/>
        <v>9.5780773767295324E-2</v>
      </c>
      <c r="N84" s="149">
        <f t="shared" si="42"/>
        <v>0.10147990352610704</v>
      </c>
      <c r="O84" s="150">
        <f t="shared" si="42"/>
        <v>0.10685089042179978</v>
      </c>
      <c r="P84" s="146"/>
      <c r="Q84" s="148">
        <f t="shared" ref="Q84:T84" si="43">Q83/Q70</f>
        <v>3.3677397548850699E-2</v>
      </c>
      <c r="R84" s="149">
        <f t="shared" si="43"/>
        <v>3.5986233118210489E-2</v>
      </c>
      <c r="S84" s="149">
        <f t="shared" si="43"/>
        <v>3.8854252711565923E-2</v>
      </c>
      <c r="T84" s="150">
        <f t="shared" si="43"/>
        <v>4.1667825540857184E-2</v>
      </c>
      <c r="U84" s="146"/>
      <c r="V84" s="148">
        <f t="shared" ref="V84:Y84" si="44">V83/V70</f>
        <v>4.1935734926323735E-2</v>
      </c>
      <c r="W84" s="149">
        <f t="shared" si="44"/>
        <v>4.4292371408070248E-2</v>
      </c>
      <c r="X84" s="149">
        <f t="shared" si="44"/>
        <v>4.7206357037440499E-2</v>
      </c>
      <c r="Y84" s="150">
        <f t="shared" si="44"/>
        <v>5.0026260416442321E-2</v>
      </c>
      <c r="Z84" s="146"/>
      <c r="AA84" s="148">
        <f t="shared" ref="AA84:AD84" si="45">AA83/AA70</f>
        <v>0.29128346217460016</v>
      </c>
      <c r="AB84" s="149">
        <f t="shared" si="45"/>
        <v>0.29432206169238162</v>
      </c>
      <c r="AC84" s="149">
        <f t="shared" si="45"/>
        <v>0.29802812178523785</v>
      </c>
      <c r="AD84" s="150">
        <f t="shared" si="45"/>
        <v>0.30163962515275583</v>
      </c>
      <c r="AE84" s="147"/>
    </row>
    <row r="85" spans="1:31" s="4" customFormat="1" ht="15" thickBot="1" x14ac:dyDescent="0.4">
      <c r="A85" s="151"/>
      <c r="B85" s="227"/>
      <c r="C85" s="152"/>
      <c r="D85" s="152"/>
      <c r="E85" s="152"/>
      <c r="F85" s="98"/>
      <c r="G85" s="152"/>
      <c r="H85" s="152"/>
      <c r="I85" s="152"/>
      <c r="J85" s="152"/>
      <c r="K85" s="152"/>
      <c r="L85" s="152"/>
      <c r="M85" s="152"/>
      <c r="N85" s="152"/>
      <c r="O85" s="152"/>
      <c r="P85" s="152"/>
      <c r="Q85" s="152"/>
      <c r="R85" s="152"/>
      <c r="S85" s="152"/>
      <c r="T85" s="152"/>
      <c r="U85" s="152"/>
      <c r="V85" s="152"/>
      <c r="W85" s="152"/>
      <c r="X85" s="152"/>
      <c r="Y85" s="152"/>
      <c r="Z85" s="100"/>
      <c r="AA85" s="152"/>
      <c r="AB85" s="152"/>
      <c r="AC85" s="152"/>
      <c r="AD85" s="152"/>
      <c r="AE85" s="153"/>
    </row>
    <row r="86" spans="1:31" s="4" customFormat="1" ht="37.5" customHeight="1" x14ac:dyDescent="0.4">
      <c r="A86" s="102" t="s">
        <v>106</v>
      </c>
      <c r="B86" s="275"/>
      <c r="C86" s="276"/>
      <c r="D86" s="276"/>
      <c r="E86" s="154"/>
      <c r="F86" s="98"/>
      <c r="G86" s="277" t="s">
        <v>154</v>
      </c>
      <c r="H86" s="278"/>
      <c r="I86" s="278"/>
      <c r="J86" s="279"/>
      <c r="K86" s="152"/>
      <c r="L86" s="280" t="s">
        <v>155</v>
      </c>
      <c r="M86" s="281"/>
      <c r="N86" s="281"/>
      <c r="O86" s="282"/>
      <c r="P86" s="152"/>
      <c r="Q86" s="277" t="s">
        <v>156</v>
      </c>
      <c r="R86" s="278"/>
      <c r="S86" s="278"/>
      <c r="T86" s="279"/>
      <c r="U86" s="152"/>
      <c r="V86" s="277" t="s">
        <v>157</v>
      </c>
      <c r="W86" s="278"/>
      <c r="X86" s="278"/>
      <c r="Y86" s="279"/>
      <c r="Z86" s="100"/>
      <c r="AA86" s="152"/>
      <c r="AB86" s="152"/>
      <c r="AC86" s="152"/>
      <c r="AD86" s="152"/>
      <c r="AE86" s="153"/>
    </row>
    <row r="87" spans="1:31" x14ac:dyDescent="0.35">
      <c r="A87" s="109" t="s">
        <v>107</v>
      </c>
      <c r="B87" s="155"/>
      <c r="C87" s="118"/>
      <c r="D87" s="118"/>
      <c r="E87" s="118"/>
      <c r="F87" s="98"/>
      <c r="G87" s="156">
        <f>G70/$B$70*1000</f>
        <v>3.0656675910418785</v>
      </c>
      <c r="H87" s="157">
        <f>H70/$C$70*1000</f>
        <v>2.9841963874440318</v>
      </c>
      <c r="I87" s="157">
        <f>I70/$D$70*1000</f>
        <v>2.8968687056166287</v>
      </c>
      <c r="J87" s="158">
        <f>J70/$E$70*1000</f>
        <v>2.8215349555451739</v>
      </c>
      <c r="K87" s="118"/>
      <c r="L87" s="156">
        <f>L70/$B$70*1000</f>
        <v>0.67367820213486085</v>
      </c>
      <c r="M87" s="157">
        <f>M70/$C$70*1000</f>
        <v>0.65512465228488292</v>
      </c>
      <c r="N87" s="157">
        <f>N70/$D$70*1000</f>
        <v>0.63554835998389103</v>
      </c>
      <c r="O87" s="158">
        <f>O70/$E$70*1000</f>
        <v>0.61967008317024497</v>
      </c>
      <c r="P87" s="118"/>
      <c r="Q87" s="156">
        <f>Q70/$B$70*1000</f>
        <v>10.343021999634036</v>
      </c>
      <c r="R87" s="157">
        <f>R70/$C$70*1000</f>
        <v>9.9895794490475041</v>
      </c>
      <c r="S87" s="157">
        <f>S70/$D$70*1000</f>
        <v>9.6100745469338644</v>
      </c>
      <c r="T87" s="158">
        <f>T70/$E$70*1000</f>
        <v>9.2901195481825223</v>
      </c>
      <c r="U87" s="118"/>
      <c r="V87" s="156">
        <f>V70/$B$70*1000</f>
        <v>13.408689590675909</v>
      </c>
      <c r="W87" s="157">
        <f>W70/$C$70*1000</f>
        <v>12.973775836491534</v>
      </c>
      <c r="X87" s="157">
        <f>X70/$D$70*1000</f>
        <v>12.506943252550489</v>
      </c>
      <c r="Y87" s="158">
        <f>Y70/$E$70*1000</f>
        <v>12.111654503727694</v>
      </c>
      <c r="Z87" s="100"/>
      <c r="AA87" s="118"/>
      <c r="AB87" s="118"/>
      <c r="AC87" s="118"/>
      <c r="AD87" s="118"/>
      <c r="AE87" s="159"/>
    </row>
    <row r="88" spans="1:31" s="4" customFormat="1" x14ac:dyDescent="0.35">
      <c r="A88" s="109" t="s">
        <v>132</v>
      </c>
      <c r="B88" s="155"/>
      <c r="C88" s="118"/>
      <c r="D88" s="118"/>
      <c r="E88" s="118"/>
      <c r="F88" s="98"/>
      <c r="G88" s="156">
        <f>G70/$AA$70</f>
        <v>2.2192568055736861</v>
      </c>
      <c r="H88" s="157">
        <f>H70/$AB$70</f>
        <v>2.1688031318968668</v>
      </c>
      <c r="I88" s="157">
        <f>I70/$AC$70</f>
        <v>2.1111908085597002</v>
      </c>
      <c r="J88" s="158">
        <f>J70/$AD$70</f>
        <v>2.0619669254937678</v>
      </c>
      <c r="K88" s="118"/>
      <c r="L88" s="156">
        <f>L70/$AA$70</f>
        <v>0.48768005351367266</v>
      </c>
      <c r="M88" s="157">
        <f>M70/$AB$70</f>
        <v>0.47612027265914897</v>
      </c>
      <c r="N88" s="157">
        <f>N70/$AC$70</f>
        <v>0.46317731051866012</v>
      </c>
      <c r="O88" s="158">
        <f>O70/$AD$70</f>
        <v>0.45285252047077124</v>
      </c>
      <c r="P88" s="118"/>
      <c r="Q88" s="156">
        <f>Q70/$AA$70</f>
        <v>7.4873812248787379</v>
      </c>
      <c r="R88" s="157">
        <f>R70/$AB$70</f>
        <v>7.2600554328742666</v>
      </c>
      <c r="S88" s="157">
        <f>S70/$AC$70</f>
        <v>7.0036660666475159</v>
      </c>
      <c r="T88" s="158">
        <f>T70/$AD$70</f>
        <v>6.7891837400732058</v>
      </c>
      <c r="U88" s="118"/>
      <c r="V88" s="156">
        <f>V70/$AA$70</f>
        <v>9.7066380304524191</v>
      </c>
      <c r="W88" s="157">
        <f>W70/$AB$70</f>
        <v>9.4288585647711312</v>
      </c>
      <c r="X88" s="157">
        <f>X70/$AC$70</f>
        <v>9.114856875207213</v>
      </c>
      <c r="Y88" s="158">
        <f>Y70/$AD$70</f>
        <v>8.8511506655669709</v>
      </c>
      <c r="Z88" s="100"/>
      <c r="AA88" s="118"/>
      <c r="AB88" s="118"/>
      <c r="AC88" s="118"/>
      <c r="AD88" s="118"/>
      <c r="AE88" s="159"/>
    </row>
    <row r="89" spans="1:31" ht="15" thickBot="1" x14ac:dyDescent="0.4">
      <c r="A89" s="160" t="s">
        <v>108</v>
      </c>
      <c r="B89" s="155"/>
      <c r="C89" s="118"/>
      <c r="D89" s="118"/>
      <c r="E89" s="118"/>
      <c r="F89" s="98"/>
      <c r="G89" s="161">
        <f>G70/'Inputs - Food purchases'!$B$75*1000</f>
        <v>2.6065287846455321</v>
      </c>
      <c r="H89" s="162">
        <f>H70/'Inputs - Food purchases'!$D$75*1000</f>
        <v>2.5376237530162289</v>
      </c>
      <c r="I89" s="162">
        <f>I70/'Inputs - Food purchases'!$F$75*1000</f>
        <v>2.4613384653985921</v>
      </c>
      <c r="J89" s="163">
        <f>J70/'Inputs - Food purchases'!$H$75*1000</f>
        <v>2.3991190286309476</v>
      </c>
      <c r="K89" s="118"/>
      <c r="L89" s="161">
        <f>L70/'Inputs - Food purchases'!$B$75*1000</f>
        <v>0.57278278655644987</v>
      </c>
      <c r="M89" s="162">
        <f>M70/'Inputs - Food purchases'!$D$75*1000</f>
        <v>0.557087960369966</v>
      </c>
      <c r="N89" s="162">
        <f>N70/'Inputs - Food purchases'!$F$75*1000</f>
        <v>0.53999672888742978</v>
      </c>
      <c r="O89" s="163">
        <f>O70/'Inputs - Food purchases'!$H$75*1000</f>
        <v>0.52689841218706623</v>
      </c>
      <c r="P89" s="118"/>
      <c r="Q89" s="161">
        <f>Q70/'Inputs - Food purchases'!$B$75*1000</f>
        <v>8.7939686093317952</v>
      </c>
      <c r="R89" s="162">
        <f>R70/'Inputs - Food purchases'!$D$75*1000</f>
        <v>8.4946802426290215</v>
      </c>
      <c r="S89" s="162">
        <f>S70/'Inputs - Food purchases'!$F$75*1000</f>
        <v>8.1652461818014412</v>
      </c>
      <c r="T89" s="163">
        <f>T70/'Inputs - Food purchases'!$H$75*1000</f>
        <v>7.8992828150146206</v>
      </c>
      <c r="U89" s="118"/>
      <c r="V89" s="161">
        <f>V70/'Inputs - Food purchases'!$B$75*1000</f>
        <v>11.400497393977323</v>
      </c>
      <c r="W89" s="162">
        <f>W70/'Inputs - Food purchases'!$D$75*1000</f>
        <v>11.032303995645249</v>
      </c>
      <c r="X89" s="162">
        <f>X70/'Inputs - Food purchases'!$F$75*1000</f>
        <v>10.62658464720003</v>
      </c>
      <c r="Y89" s="163">
        <f>Y70/'Inputs - Food purchases'!$H$75*1000</f>
        <v>10.298401843645566</v>
      </c>
      <c r="Z89" s="100"/>
      <c r="AA89" s="118"/>
      <c r="AB89" s="118"/>
      <c r="AC89" s="118"/>
      <c r="AD89" s="118"/>
      <c r="AE89" s="159"/>
    </row>
    <row r="90" spans="1:31" x14ac:dyDescent="0.35">
      <c r="A90" s="164"/>
      <c r="B90" s="152"/>
      <c r="C90" s="152"/>
      <c r="D90" s="152"/>
      <c r="E90" s="152"/>
      <c r="F90" s="98"/>
      <c r="G90" s="152"/>
      <c r="H90" s="152"/>
      <c r="I90" s="152"/>
      <c r="J90" s="152"/>
      <c r="K90" s="152"/>
      <c r="L90" s="152"/>
      <c r="M90" s="152"/>
      <c r="N90" s="152"/>
      <c r="O90" s="152"/>
      <c r="P90" s="152"/>
      <c r="Q90" s="152"/>
      <c r="R90" s="152"/>
      <c r="S90" s="152"/>
      <c r="T90" s="152"/>
      <c r="U90" s="152"/>
      <c r="V90" s="152"/>
      <c r="W90" s="152"/>
      <c r="X90" s="152"/>
      <c r="Y90" s="152"/>
      <c r="Z90" s="100"/>
      <c r="AA90" s="152"/>
      <c r="AB90" s="152"/>
      <c r="AC90" s="152"/>
      <c r="AD90" s="152"/>
      <c r="AE90" s="153"/>
    </row>
    <row r="91" spans="1:31" x14ac:dyDescent="0.35">
      <c r="A91" s="164"/>
      <c r="B91" s="152"/>
      <c r="C91" s="152"/>
      <c r="D91" s="152"/>
      <c r="E91" s="152"/>
      <c r="F91" s="117"/>
      <c r="G91" s="152"/>
      <c r="H91" s="152"/>
      <c r="I91" s="152"/>
      <c r="J91" s="152"/>
      <c r="K91" s="152"/>
      <c r="L91" s="152"/>
      <c r="M91" s="152"/>
      <c r="N91" s="152"/>
      <c r="O91" s="152"/>
      <c r="P91" s="152"/>
      <c r="Q91" s="152"/>
      <c r="R91" s="152"/>
      <c r="S91" s="152"/>
      <c r="T91" s="152"/>
      <c r="U91" s="152"/>
      <c r="V91" s="152"/>
      <c r="W91" s="152"/>
      <c r="X91" s="152"/>
      <c r="Y91" s="152"/>
      <c r="Z91" s="100"/>
      <c r="AA91" s="152"/>
      <c r="AB91" s="152"/>
      <c r="AC91" s="152"/>
      <c r="AD91" s="152"/>
      <c r="AE91" s="153"/>
    </row>
    <row r="92" spans="1:31" ht="16" thickBot="1" x14ac:dyDescent="0.4">
      <c r="A92" s="165" t="s">
        <v>86</v>
      </c>
      <c r="B92" s="152"/>
      <c r="C92" s="152"/>
      <c r="D92" s="152"/>
      <c r="E92" s="152"/>
      <c r="F92" s="117"/>
      <c r="G92" s="152"/>
      <c r="H92" s="152"/>
      <c r="I92" s="152"/>
      <c r="J92" s="152"/>
      <c r="K92" s="152"/>
      <c r="L92" s="152"/>
      <c r="M92" s="152"/>
      <c r="N92" s="152"/>
      <c r="O92" s="152"/>
      <c r="P92" s="152"/>
      <c r="Q92" s="152"/>
      <c r="R92" s="152"/>
      <c r="S92" s="152"/>
      <c r="T92" s="152"/>
      <c r="U92" s="152"/>
      <c r="V92" s="152"/>
      <c r="W92" s="152"/>
      <c r="X92" s="152"/>
      <c r="Y92" s="152"/>
      <c r="Z92" s="100"/>
      <c r="AA92" s="152"/>
      <c r="AB92" s="152"/>
      <c r="AC92" s="152"/>
      <c r="AD92" s="152"/>
      <c r="AE92" s="153"/>
    </row>
    <row r="93" spans="1:31" s="6" customFormat="1" ht="13" x14ac:dyDescent="0.3">
      <c r="A93" s="166"/>
      <c r="B93" s="167">
        <v>2015</v>
      </c>
      <c r="C93" s="168">
        <v>2016</v>
      </c>
      <c r="D93" s="168">
        <v>2017</v>
      </c>
      <c r="E93" s="169">
        <v>2018</v>
      </c>
      <c r="F93" s="170"/>
      <c r="G93" s="167">
        <v>2015</v>
      </c>
      <c r="H93" s="168">
        <v>2016</v>
      </c>
      <c r="I93" s="168">
        <v>2017</v>
      </c>
      <c r="J93" s="169">
        <v>2018</v>
      </c>
      <c r="K93" s="171"/>
      <c r="L93" s="167">
        <v>2015</v>
      </c>
      <c r="M93" s="168">
        <v>2016</v>
      </c>
      <c r="N93" s="168">
        <v>2017</v>
      </c>
      <c r="O93" s="169">
        <v>2018</v>
      </c>
      <c r="P93" s="171"/>
      <c r="Q93" s="167">
        <v>2015</v>
      </c>
      <c r="R93" s="168">
        <v>2016</v>
      </c>
      <c r="S93" s="168">
        <v>2017</v>
      </c>
      <c r="T93" s="169">
        <v>2018</v>
      </c>
      <c r="U93" s="171"/>
      <c r="V93" s="167">
        <v>2015</v>
      </c>
      <c r="W93" s="168">
        <v>2016</v>
      </c>
      <c r="X93" s="168">
        <v>2017</v>
      </c>
      <c r="Y93" s="169">
        <v>2018</v>
      </c>
      <c r="Z93" s="171"/>
      <c r="AA93" s="167">
        <v>2015</v>
      </c>
      <c r="AB93" s="168">
        <v>2016</v>
      </c>
      <c r="AC93" s="168">
        <v>2017</v>
      </c>
      <c r="AD93" s="169">
        <v>2018</v>
      </c>
      <c r="AE93" s="172"/>
    </row>
    <row r="94" spans="1:31" x14ac:dyDescent="0.35">
      <c r="A94" s="109" t="s">
        <v>16</v>
      </c>
      <c r="B94" s="110">
        <f>SUM(B5:B6)</f>
        <v>9079</v>
      </c>
      <c r="C94" s="111">
        <f>SUM(C5:C6)</f>
        <v>8633</v>
      </c>
      <c r="D94" s="111">
        <f>SUM(D5:D6)</f>
        <v>8133</v>
      </c>
      <c r="E94" s="112">
        <f>SUM(E5:E6)</f>
        <v>7733</v>
      </c>
      <c r="F94" s="119"/>
      <c r="G94" s="110">
        <f>SUM(G5:G6)</f>
        <v>375.41948648698389</v>
      </c>
      <c r="H94" s="111">
        <f>SUM(H5:H6)</f>
        <v>356.97904277932599</v>
      </c>
      <c r="I94" s="111">
        <f>SUM(I5:I6)</f>
        <v>336.30589960930598</v>
      </c>
      <c r="J94" s="112">
        <f>SUM(J5:J6)</f>
        <v>319.76738507328997</v>
      </c>
      <c r="K94" s="146"/>
      <c r="L94" s="110">
        <f>SUM(L5:L6)</f>
        <v>115.02448417900972</v>
      </c>
      <c r="M94" s="111">
        <f>SUM(M5:M6)</f>
        <v>109.38492614370475</v>
      </c>
      <c r="N94" s="111">
        <f>SUM(N5:N6)</f>
        <v>103.0625516646633</v>
      </c>
      <c r="O94" s="112">
        <f>SUM(O5:O6)</f>
        <v>98.004652081430123</v>
      </c>
      <c r="P94" s="146"/>
      <c r="Q94" s="110">
        <f>SUM(Q5:Q6)</f>
        <v>1838.7850541181276</v>
      </c>
      <c r="R94" s="111">
        <f>SUM(R5:R6)</f>
        <v>1748.8504211901629</v>
      </c>
      <c r="S94" s="111">
        <f>SUM(S5:S6)</f>
        <v>1648.0268416745078</v>
      </c>
      <c r="T94" s="112">
        <f>SUM(T5:T6)</f>
        <v>1567.3679780619834</v>
      </c>
      <c r="U94" s="146"/>
      <c r="V94" s="110">
        <f>SUM(V5:V6)</f>
        <v>2214.2045406051116</v>
      </c>
      <c r="W94" s="111">
        <f>SUM(W5:W6)</f>
        <v>2105.8294639694886</v>
      </c>
      <c r="X94" s="111">
        <f>SUM(X5:X6)</f>
        <v>1984.3327412838139</v>
      </c>
      <c r="Y94" s="112">
        <f>SUM(Y5:Y6)</f>
        <v>1887.1353631352736</v>
      </c>
      <c r="Z94" s="146"/>
      <c r="AA94" s="110">
        <f>SUM(AA5:AA6)</f>
        <v>13.143844253065637</v>
      </c>
      <c r="AB94" s="111">
        <f>SUM(AB5:AB6)</f>
        <v>12.512308933115978</v>
      </c>
      <c r="AC94" s="111">
        <f>SUM(AC5:AC6)</f>
        <v>11.804309695504253</v>
      </c>
      <c r="AD94" s="112">
        <f>SUM(AD5:AD6)</f>
        <v>11.237910305414877</v>
      </c>
      <c r="AE94" s="141"/>
    </row>
    <row r="95" spans="1:31" x14ac:dyDescent="0.35">
      <c r="A95" s="173" t="s">
        <v>22</v>
      </c>
      <c r="B95" s="110">
        <f>SUM(B11:B16)</f>
        <v>88509</v>
      </c>
      <c r="C95" s="111">
        <f>SUM(C11:C16)</f>
        <v>85231</v>
      </c>
      <c r="D95" s="111">
        <f>SUM(D11:D16)</f>
        <v>81231</v>
      </c>
      <c r="E95" s="112">
        <f>SUM(E11:E16)</f>
        <v>77231</v>
      </c>
      <c r="F95" s="119"/>
      <c r="G95" s="110">
        <f>SUM(G11:G16)</f>
        <v>207.317797328084</v>
      </c>
      <c r="H95" s="111">
        <f>SUM(H11:H16)</f>
        <v>199.99969558106835</v>
      </c>
      <c r="I95" s="111">
        <f>SUM(I11:I16)</f>
        <v>191.06973615823034</v>
      </c>
      <c r="J95" s="112">
        <f>SUM(J11:J16)</f>
        <v>182.13977673539239</v>
      </c>
      <c r="K95" s="146"/>
      <c r="L95" s="110">
        <f>SUM(L11:L16)</f>
        <v>19.403090053634088</v>
      </c>
      <c r="M95" s="111">
        <f>SUM(M11:M16)</f>
        <v>18.730528604236266</v>
      </c>
      <c r="N95" s="111">
        <f>SUM(N11:N16)</f>
        <v>17.909831289534839</v>
      </c>
      <c r="O95" s="112">
        <f>SUM(O11:O16)</f>
        <v>17.089133974833413</v>
      </c>
      <c r="P95" s="146"/>
      <c r="Q95" s="110">
        <f>SUM(Q11:Q16)</f>
        <v>585.86933101951786</v>
      </c>
      <c r="R95" s="111">
        <f>SUM(R11:R16)</f>
        <v>565.56157976242275</v>
      </c>
      <c r="S95" s="111">
        <f>SUM(S11:S16)</f>
        <v>540.78091929006746</v>
      </c>
      <c r="T95" s="112">
        <f>SUM(T11:T16)</f>
        <v>516.00025881771217</v>
      </c>
      <c r="U95" s="146"/>
      <c r="V95" s="110">
        <f>SUM(V11:V16)</f>
        <v>793.18712834760197</v>
      </c>
      <c r="W95" s="111">
        <f>SUM(W11:W16)</f>
        <v>765.56127534349116</v>
      </c>
      <c r="X95" s="111">
        <f>SUM(X11:X16)</f>
        <v>731.85065544829786</v>
      </c>
      <c r="Y95" s="112">
        <f>SUM(Y11:Y16)</f>
        <v>698.14003555310467</v>
      </c>
      <c r="Z95" s="146"/>
      <c r="AA95" s="110">
        <f>SUM(AA11:AA16)</f>
        <v>52.896305190776204</v>
      </c>
      <c r="AB95" s="111">
        <f>SUM(AB11:AB16)</f>
        <v>51.169996199330882</v>
      </c>
      <c r="AC95" s="111">
        <f>SUM(AC11:AC16)</f>
        <v>49.063456856505603</v>
      </c>
      <c r="AD95" s="112">
        <f>SUM(AD11:AD16)</f>
        <v>46.956917513680324</v>
      </c>
      <c r="AE95" s="141"/>
    </row>
    <row r="96" spans="1:31" x14ac:dyDescent="0.35">
      <c r="A96" s="173" t="s">
        <v>87</v>
      </c>
      <c r="B96" s="110">
        <f t="shared" ref="B96:E97" si="46">B8</f>
        <v>7090</v>
      </c>
      <c r="C96" s="111">
        <f t="shared" si="46"/>
        <v>7090</v>
      </c>
      <c r="D96" s="111">
        <f t="shared" si="46"/>
        <v>7090</v>
      </c>
      <c r="E96" s="112">
        <f t="shared" si="46"/>
        <v>7090</v>
      </c>
      <c r="F96" s="119"/>
      <c r="G96" s="110">
        <f t="shared" ref="G96:J97" si="47">G8</f>
        <v>69.705355231365232</v>
      </c>
      <c r="H96" s="111">
        <f t="shared" si="47"/>
        <v>69.705355231365232</v>
      </c>
      <c r="I96" s="111">
        <f t="shared" si="47"/>
        <v>69.705355231365232</v>
      </c>
      <c r="J96" s="112">
        <f t="shared" si="47"/>
        <v>69.705355231365232</v>
      </c>
      <c r="K96" s="146"/>
      <c r="L96" s="110">
        <f t="shared" ref="L96:O97" si="48">L8</f>
        <v>14.902822769875632</v>
      </c>
      <c r="M96" s="111">
        <f t="shared" si="48"/>
        <v>14.902822769875632</v>
      </c>
      <c r="N96" s="111">
        <f t="shared" si="48"/>
        <v>14.902822769875632</v>
      </c>
      <c r="O96" s="112">
        <f t="shared" si="48"/>
        <v>14.902822769875632</v>
      </c>
      <c r="P96" s="146"/>
      <c r="Q96" s="110">
        <f t="shared" ref="Q96:T97" si="49">Q8</f>
        <v>149.58027454025409</v>
      </c>
      <c r="R96" s="111">
        <f t="shared" si="49"/>
        <v>149.58027454025409</v>
      </c>
      <c r="S96" s="111">
        <f t="shared" si="49"/>
        <v>149.58027454025409</v>
      </c>
      <c r="T96" s="112">
        <f t="shared" si="49"/>
        <v>149.58027454025409</v>
      </c>
      <c r="U96" s="146"/>
      <c r="V96" s="110">
        <f t="shared" ref="V96:Y97" si="50">V8</f>
        <v>219.28562977161931</v>
      </c>
      <c r="W96" s="111">
        <f t="shared" si="50"/>
        <v>219.28562977161931</v>
      </c>
      <c r="X96" s="111">
        <f t="shared" si="50"/>
        <v>219.28562977161931</v>
      </c>
      <c r="Y96" s="112">
        <f t="shared" si="50"/>
        <v>219.28562977161931</v>
      </c>
      <c r="Z96" s="146"/>
      <c r="AA96" s="110">
        <f t="shared" ref="AA96:AD97" si="51">AA8</f>
        <v>16.795130136752928</v>
      </c>
      <c r="AB96" s="111">
        <f t="shared" si="51"/>
        <v>16.795130136752928</v>
      </c>
      <c r="AC96" s="111">
        <f t="shared" si="51"/>
        <v>16.795130136752928</v>
      </c>
      <c r="AD96" s="112">
        <f t="shared" si="51"/>
        <v>16.795130136752928</v>
      </c>
      <c r="AE96" s="141"/>
    </row>
    <row r="97" spans="1:31" x14ac:dyDescent="0.35">
      <c r="A97" s="173" t="s">
        <v>21</v>
      </c>
      <c r="B97" s="110">
        <f t="shared" si="46"/>
        <v>13742</v>
      </c>
      <c r="C97" s="111">
        <f t="shared" si="46"/>
        <v>13742</v>
      </c>
      <c r="D97" s="111">
        <f t="shared" si="46"/>
        <v>13742</v>
      </c>
      <c r="E97" s="112">
        <f t="shared" si="46"/>
        <v>13742</v>
      </c>
      <c r="F97" s="119"/>
      <c r="G97" s="110">
        <f t="shared" si="47"/>
        <v>60.45943768175345</v>
      </c>
      <c r="H97" s="111">
        <f t="shared" si="47"/>
        <v>60.45943768175345</v>
      </c>
      <c r="I97" s="111">
        <f t="shared" si="47"/>
        <v>60.45943768175345</v>
      </c>
      <c r="J97" s="112">
        <f t="shared" si="47"/>
        <v>60.45943768175345</v>
      </c>
      <c r="K97" s="146"/>
      <c r="L97" s="110">
        <f t="shared" si="48"/>
        <v>15.81648771212306</v>
      </c>
      <c r="M97" s="111">
        <f t="shared" si="48"/>
        <v>15.81648771212306</v>
      </c>
      <c r="N97" s="111">
        <f t="shared" si="48"/>
        <v>15.81648771212306</v>
      </c>
      <c r="O97" s="112">
        <f t="shared" si="48"/>
        <v>15.81648771212306</v>
      </c>
      <c r="P97" s="146"/>
      <c r="Q97" s="110">
        <f t="shared" si="49"/>
        <v>202.06579769155383</v>
      </c>
      <c r="R97" s="111">
        <f t="shared" si="49"/>
        <v>202.06579769155383</v>
      </c>
      <c r="S97" s="111">
        <f t="shared" si="49"/>
        <v>202.06579769155383</v>
      </c>
      <c r="T97" s="112">
        <f t="shared" si="49"/>
        <v>202.06579769155383</v>
      </c>
      <c r="U97" s="146"/>
      <c r="V97" s="110">
        <f t="shared" si="50"/>
        <v>262.52523537330728</v>
      </c>
      <c r="W97" s="111">
        <f t="shared" si="50"/>
        <v>262.52523537330728</v>
      </c>
      <c r="X97" s="111">
        <f t="shared" si="50"/>
        <v>262.52523537330728</v>
      </c>
      <c r="Y97" s="112">
        <f t="shared" si="50"/>
        <v>262.52523537330728</v>
      </c>
      <c r="Z97" s="146"/>
      <c r="AA97" s="110">
        <f t="shared" si="51"/>
        <v>27.095320922674652</v>
      </c>
      <c r="AB97" s="111">
        <f t="shared" si="51"/>
        <v>27.095320922674652</v>
      </c>
      <c r="AC97" s="111">
        <f t="shared" si="51"/>
        <v>27.095320922674652</v>
      </c>
      <c r="AD97" s="112">
        <f t="shared" si="51"/>
        <v>27.095320922674652</v>
      </c>
      <c r="AE97" s="141"/>
    </row>
    <row r="98" spans="1:31" x14ac:dyDescent="0.35">
      <c r="A98" s="173" t="s">
        <v>88</v>
      </c>
      <c r="B98" s="110">
        <f>SUM(B19:B21)</f>
        <v>4138</v>
      </c>
      <c r="C98" s="111">
        <f>SUM(C19:C21)</f>
        <v>4138</v>
      </c>
      <c r="D98" s="111">
        <f>SUM(D19:D21)</f>
        <v>4138</v>
      </c>
      <c r="E98" s="112">
        <f>SUM(E19:E21)</f>
        <v>4138</v>
      </c>
      <c r="F98" s="119"/>
      <c r="G98" s="110">
        <f>SUM(G19:G21)</f>
        <v>39.850141425477098</v>
      </c>
      <c r="H98" s="111">
        <f>SUM(H19:H21)</f>
        <v>39.850141425477098</v>
      </c>
      <c r="I98" s="111">
        <f>SUM(I19:I21)</f>
        <v>39.850141425477098</v>
      </c>
      <c r="J98" s="112">
        <f>SUM(J19:J21)</f>
        <v>39.850141425477098</v>
      </c>
      <c r="K98" s="146"/>
      <c r="L98" s="110">
        <f>SUM(L19:L21)</f>
        <v>1.9944049123747862</v>
      </c>
      <c r="M98" s="111">
        <f>SUM(M19:M21)</f>
        <v>1.9944049123747862</v>
      </c>
      <c r="N98" s="111">
        <f>SUM(N19:N21)</f>
        <v>1.9944049123747862</v>
      </c>
      <c r="O98" s="112">
        <f>SUM(O19:O21)</f>
        <v>1.9944049123747862</v>
      </c>
      <c r="P98" s="146"/>
      <c r="Q98" s="110">
        <f>SUM(Q19:Q21)</f>
        <v>40.095933515085299</v>
      </c>
      <c r="R98" s="111">
        <f>SUM(R19:R21)</f>
        <v>40.095933515085299</v>
      </c>
      <c r="S98" s="111">
        <f>SUM(S19:S21)</f>
        <v>40.095933515085299</v>
      </c>
      <c r="T98" s="112">
        <f>SUM(T19:T21)</f>
        <v>40.095933515085299</v>
      </c>
      <c r="U98" s="146"/>
      <c r="V98" s="110">
        <f>SUM(V19:V21)</f>
        <v>79.946074940562397</v>
      </c>
      <c r="W98" s="111">
        <f>SUM(W19:W21)</f>
        <v>79.946074940562397</v>
      </c>
      <c r="X98" s="111">
        <f>SUM(X19:X21)</f>
        <v>79.946074940562397</v>
      </c>
      <c r="Y98" s="112">
        <f>SUM(Y19:Y21)</f>
        <v>79.946074940562397</v>
      </c>
      <c r="Z98" s="146"/>
      <c r="AA98" s="110">
        <f>SUM(AA19:AA21)</f>
        <v>4.5766609883194027</v>
      </c>
      <c r="AB98" s="110">
        <f>SUM(AB19:AB21)</f>
        <v>4.5766609883194027</v>
      </c>
      <c r="AC98" s="110">
        <f>SUM(AC19:AC21)</f>
        <v>4.5766609883194027</v>
      </c>
      <c r="AD98" s="110">
        <f>SUM(AD19:AD21)</f>
        <v>4.5766609883194027</v>
      </c>
      <c r="AE98" s="141"/>
    </row>
    <row r="99" spans="1:31" x14ac:dyDescent="0.35">
      <c r="A99" s="173" t="s">
        <v>28</v>
      </c>
      <c r="B99" s="110">
        <f>B17</f>
        <v>5174</v>
      </c>
      <c r="C99" s="111">
        <f>C17</f>
        <v>5174</v>
      </c>
      <c r="D99" s="111">
        <f>D17</f>
        <v>5174</v>
      </c>
      <c r="E99" s="112">
        <f>E17</f>
        <v>5174</v>
      </c>
      <c r="F99" s="119"/>
      <c r="G99" s="110">
        <f>G17</f>
        <v>18.944380408394736</v>
      </c>
      <c r="H99" s="111">
        <f>H17</f>
        <v>18.944380408394736</v>
      </c>
      <c r="I99" s="111">
        <f>I17</f>
        <v>18.944380408394736</v>
      </c>
      <c r="J99" s="112">
        <f>J17</f>
        <v>18.944380408394736</v>
      </c>
      <c r="K99" s="146"/>
      <c r="L99" s="110">
        <f>L17</f>
        <v>3.5390839961832317</v>
      </c>
      <c r="M99" s="111">
        <f>M17</f>
        <v>3.5390839961832317</v>
      </c>
      <c r="N99" s="111">
        <f>N17</f>
        <v>3.5390839961832317</v>
      </c>
      <c r="O99" s="112">
        <f>O17</f>
        <v>3.5390839961832317</v>
      </c>
      <c r="P99" s="146"/>
      <c r="Q99" s="110">
        <f>Q17</f>
        <v>55.165255240363649</v>
      </c>
      <c r="R99" s="111">
        <f>R17</f>
        <v>55.165255240363649</v>
      </c>
      <c r="S99" s="111">
        <f>S17</f>
        <v>55.165255240363649</v>
      </c>
      <c r="T99" s="112">
        <f>T17</f>
        <v>55.165255240363649</v>
      </c>
      <c r="U99" s="146"/>
      <c r="V99" s="110">
        <f>V17</f>
        <v>74.109635648758385</v>
      </c>
      <c r="W99" s="111">
        <f>W17</f>
        <v>74.109635648758385</v>
      </c>
      <c r="X99" s="111">
        <f>X17</f>
        <v>74.109635648758385</v>
      </c>
      <c r="Y99" s="112">
        <f>Y17</f>
        <v>74.109635648758385</v>
      </c>
      <c r="Z99" s="146"/>
      <c r="AA99" s="110">
        <f>AA17</f>
        <v>7.1507005452576973</v>
      </c>
      <c r="AB99" s="111">
        <f>AB17</f>
        <v>7.1507005452576973</v>
      </c>
      <c r="AC99" s="111">
        <f>AC17</f>
        <v>7.1507005452576973</v>
      </c>
      <c r="AD99" s="112">
        <f>AD17</f>
        <v>7.1507005452576973</v>
      </c>
      <c r="AE99" s="141"/>
    </row>
    <row r="100" spans="1:31" x14ac:dyDescent="0.35">
      <c r="A100" s="173" t="s">
        <v>134</v>
      </c>
      <c r="B100" s="110">
        <f>B22</f>
        <v>433</v>
      </c>
      <c r="C100" s="111">
        <f>C22</f>
        <v>433</v>
      </c>
      <c r="D100" s="111">
        <f>D22</f>
        <v>433</v>
      </c>
      <c r="E100" s="112">
        <f>E22</f>
        <v>433</v>
      </c>
      <c r="F100" s="119"/>
      <c r="G100" s="110">
        <f>G22</f>
        <v>3.017693340194453</v>
      </c>
      <c r="H100" s="111">
        <f>H22</f>
        <v>3.017693340194453</v>
      </c>
      <c r="I100" s="111">
        <f>I22</f>
        <v>3.017693340194453</v>
      </c>
      <c r="J100" s="112">
        <f>J22</f>
        <v>3.017693340194453</v>
      </c>
      <c r="K100" s="146"/>
      <c r="L100" s="110">
        <f>L22</f>
        <v>0.64747456389303792</v>
      </c>
      <c r="M100" s="111">
        <f>M22</f>
        <v>0.64747456389303792</v>
      </c>
      <c r="N100" s="111">
        <f>N22</f>
        <v>0.64747456389303792</v>
      </c>
      <c r="O100" s="112">
        <f>O22</f>
        <v>0.64747456389303792</v>
      </c>
      <c r="P100" s="146"/>
      <c r="Q100" s="110">
        <f>Q22</f>
        <v>8.0740662163575969</v>
      </c>
      <c r="R100" s="111">
        <f>R22</f>
        <v>8.0740662163575969</v>
      </c>
      <c r="S100" s="111">
        <f>S22</f>
        <v>8.0740662163575969</v>
      </c>
      <c r="T100" s="112">
        <f>T22</f>
        <v>8.0740662163575969</v>
      </c>
      <c r="U100" s="146"/>
      <c r="V100" s="110">
        <f>V22</f>
        <v>11.09175955655205</v>
      </c>
      <c r="W100" s="111">
        <f>W22</f>
        <v>11.09175955655205</v>
      </c>
      <c r="X100" s="111">
        <f>X22</f>
        <v>11.09175955655205</v>
      </c>
      <c r="Y100" s="112">
        <f>Y22</f>
        <v>11.09175955655205</v>
      </c>
      <c r="Z100" s="146"/>
      <c r="AA100" s="110">
        <f>AA22</f>
        <v>4.2334987999930789</v>
      </c>
      <c r="AB100" s="111">
        <f>AB22</f>
        <v>4.2334987999930789</v>
      </c>
      <c r="AC100" s="111">
        <f>AC22</f>
        <v>4.2334987999930789</v>
      </c>
      <c r="AD100" s="112">
        <f>AD22</f>
        <v>4.2334987999930789</v>
      </c>
      <c r="AE100" s="141"/>
    </row>
    <row r="101" spans="1:31" x14ac:dyDescent="0.35">
      <c r="A101" s="173" t="s">
        <v>89</v>
      </c>
      <c r="B101" s="110">
        <f>SUM(B30:B34)</f>
        <v>38434</v>
      </c>
      <c r="C101" s="111">
        <f>SUM(C30:C34)</f>
        <v>38434</v>
      </c>
      <c r="D101" s="111">
        <f>SUM(D30:D34)</f>
        <v>38434</v>
      </c>
      <c r="E101" s="112">
        <f>SUM(E30:E34)</f>
        <v>38434</v>
      </c>
      <c r="F101" s="119"/>
      <c r="G101" s="110">
        <f>SUM(G30:G34)</f>
        <v>61.738203626061818</v>
      </c>
      <c r="H101" s="111">
        <f>SUM(H30:H34)</f>
        <v>61.738203626061818</v>
      </c>
      <c r="I101" s="111">
        <f>SUM(I30:I34)</f>
        <v>61.738203626061818</v>
      </c>
      <c r="J101" s="112">
        <f>SUM(J30:J34)</f>
        <v>61.738203626061818</v>
      </c>
      <c r="K101" s="146"/>
      <c r="L101" s="110">
        <f>SUM(L30:L34)</f>
        <v>16.978546897569274</v>
      </c>
      <c r="M101" s="111">
        <f>SUM(M30:M34)</f>
        <v>16.978546897569274</v>
      </c>
      <c r="N101" s="111">
        <f>SUM(N30:N34)</f>
        <v>16.978546897569274</v>
      </c>
      <c r="O101" s="112">
        <f>SUM(O30:O34)</f>
        <v>16.978546897569274</v>
      </c>
      <c r="P101" s="146"/>
      <c r="Q101" s="110">
        <f>SUM(Q30:Q34)</f>
        <v>79.264649485465327</v>
      </c>
      <c r="R101" s="111">
        <f>SUM(R30:R34)</f>
        <v>79.264649485465327</v>
      </c>
      <c r="S101" s="111">
        <f>SUM(S30:S34)</f>
        <v>79.264649485465327</v>
      </c>
      <c r="T101" s="112">
        <f>SUM(T30:T34)</f>
        <v>79.264649485465327</v>
      </c>
      <c r="U101" s="146"/>
      <c r="V101" s="110">
        <f>SUM(V30:V34)</f>
        <v>141.00285311152714</v>
      </c>
      <c r="W101" s="111">
        <f>SUM(W30:W34)</f>
        <v>141.00285311152714</v>
      </c>
      <c r="X101" s="111">
        <f>SUM(X30:X34)</f>
        <v>141.00285311152714</v>
      </c>
      <c r="Y101" s="112">
        <f>SUM(Y30:Y34)</f>
        <v>141.00285311152714</v>
      </c>
      <c r="Z101" s="146"/>
      <c r="AA101" s="110">
        <f>SUM(AA30:AA34)</f>
        <v>114.99892628315449</v>
      </c>
      <c r="AB101" s="111">
        <f>SUM(AB30:AB34)</f>
        <v>114.99892628315449</v>
      </c>
      <c r="AC101" s="111">
        <f>SUM(AC30:AC34)</f>
        <v>114.99892628315449</v>
      </c>
      <c r="AD101" s="112">
        <f>SUM(AD30:AD34)</f>
        <v>114.99892628315449</v>
      </c>
      <c r="AE101" s="141"/>
    </row>
    <row r="102" spans="1:31" x14ac:dyDescent="0.35">
      <c r="A102" s="109" t="s">
        <v>133</v>
      </c>
      <c r="B102" s="110">
        <f>SUM(B25:B29)+B35</f>
        <v>3962</v>
      </c>
      <c r="C102" s="111">
        <f>SUM(C25:C29)+C35</f>
        <v>4385</v>
      </c>
      <c r="D102" s="111">
        <f>SUM(D25:D29)+D35</f>
        <v>4885</v>
      </c>
      <c r="E102" s="112">
        <f>SUM(E25:E29)+E35</f>
        <v>5385</v>
      </c>
      <c r="F102" s="119"/>
      <c r="G102" s="110">
        <f>SUM(G25:G29)+G35</f>
        <v>9.3621366171503198</v>
      </c>
      <c r="H102" s="111">
        <f>SUM(H25:H29)+H35</f>
        <v>10.071776188924296</v>
      </c>
      <c r="I102" s="111">
        <f>SUM(I25:I29)+I35</f>
        <v>10.910593649650039</v>
      </c>
      <c r="J102" s="112">
        <f>SUM(J25:J29)+J35</f>
        <v>11.749411110375783</v>
      </c>
      <c r="K102" s="146"/>
      <c r="L102" s="110">
        <f>SUM(L25:L29)+L35</f>
        <v>3.4167271514933399</v>
      </c>
      <c r="M102" s="111">
        <f>SUM(M25:M29)+M35</f>
        <v>3.9645920934475085</v>
      </c>
      <c r="N102" s="111">
        <f>SUM(N25:N29)+N35</f>
        <v>4.6121865874831673</v>
      </c>
      <c r="O102" s="112">
        <f>SUM(O25:O29)+O35</f>
        <v>5.2597810815188275</v>
      </c>
      <c r="P102" s="146"/>
      <c r="Q102" s="110">
        <f>SUM(Q25:Q29)+Q35</f>
        <v>36.477134973458504</v>
      </c>
      <c r="R102" s="111">
        <f>SUM(R25:R29)+R35</f>
        <v>40.719281328827307</v>
      </c>
      <c r="S102" s="111">
        <f>SUM(S25:S29)+S35</f>
        <v>45.733638722880272</v>
      </c>
      <c r="T102" s="112">
        <f>SUM(T25:T29)+T35</f>
        <v>50.74799611693323</v>
      </c>
      <c r="U102" s="146"/>
      <c r="V102" s="110">
        <f>SUM(V25:V29)+V35</f>
        <v>45.839271590608831</v>
      </c>
      <c r="W102" s="111">
        <f>SUM(W25:W29)+W35</f>
        <v>50.791057517751611</v>
      </c>
      <c r="X102" s="111">
        <f>SUM(X25:X29)+X35</f>
        <v>56.644232372530311</v>
      </c>
      <c r="Y102" s="112">
        <f>SUM(Y25:Y29)+Y35</f>
        <v>62.497407227309019</v>
      </c>
      <c r="Z102" s="146"/>
      <c r="AA102" s="110">
        <f>SUM(AA25:AA29)+AA35</f>
        <v>18.702959295079761</v>
      </c>
      <c r="AB102" s="111">
        <f>SUM(AB25:AB29)+AB35</f>
        <v>20.167732088285767</v>
      </c>
      <c r="AC102" s="111">
        <f>SUM(AC25:AC29)+AC35</f>
        <v>21.899142009333055</v>
      </c>
      <c r="AD102" s="112">
        <f>SUM(AD25:AD29)+AD35</f>
        <v>23.630551930380342</v>
      </c>
      <c r="AE102" s="141"/>
    </row>
    <row r="103" spans="1:31" x14ac:dyDescent="0.35">
      <c r="A103" s="109" t="s">
        <v>175</v>
      </c>
      <c r="B103" s="110">
        <f>SUM(B36:B40)</f>
        <v>0</v>
      </c>
      <c r="C103" s="111">
        <f>SUM(C36:C40)</f>
        <v>0</v>
      </c>
      <c r="D103" s="111">
        <f>SUM(D36:D40)</f>
        <v>0</v>
      </c>
      <c r="E103" s="112">
        <f>SUM(E36:E40)</f>
        <v>0</v>
      </c>
      <c r="F103" s="119"/>
      <c r="G103" s="110">
        <f>SUM(G36:G40)</f>
        <v>0</v>
      </c>
      <c r="H103" s="111">
        <f>SUM(H36:H40)</f>
        <v>0</v>
      </c>
      <c r="I103" s="111">
        <f>SUM(I36:I40)</f>
        <v>0</v>
      </c>
      <c r="J103" s="112">
        <f>SUM(J36:J40)</f>
        <v>0</v>
      </c>
      <c r="K103" s="146"/>
      <c r="L103" s="110">
        <f>SUM(L36:L40)</f>
        <v>0</v>
      </c>
      <c r="M103" s="111">
        <f>SUM(M36:M40)</f>
        <v>0</v>
      </c>
      <c r="N103" s="111">
        <f>SUM(N36:N40)</f>
        <v>0</v>
      </c>
      <c r="O103" s="112">
        <f>SUM(O36:O40)</f>
        <v>0</v>
      </c>
      <c r="P103" s="146"/>
      <c r="Q103" s="110">
        <f>SUM(Q36:Q40)</f>
        <v>0</v>
      </c>
      <c r="R103" s="111">
        <f>SUM(R36:R40)</f>
        <v>0</v>
      </c>
      <c r="S103" s="111">
        <f>SUM(S36:S40)</f>
        <v>0</v>
      </c>
      <c r="T103" s="112">
        <f>SUM(T36:T40)</f>
        <v>0</v>
      </c>
      <c r="U103" s="146"/>
      <c r="V103" s="110">
        <f>SUM(V36:V40)</f>
        <v>0</v>
      </c>
      <c r="W103" s="111">
        <f>SUM(W36:W40)</f>
        <v>0</v>
      </c>
      <c r="X103" s="111">
        <f>SUM(X36:X40)</f>
        <v>0</v>
      </c>
      <c r="Y103" s="112">
        <f>SUM(Y36:Y40)</f>
        <v>0</v>
      </c>
      <c r="Z103" s="146"/>
      <c r="AA103" s="110">
        <f>SUM(AA36:AA40)</f>
        <v>0</v>
      </c>
      <c r="AB103" s="111">
        <f>SUM(AB36:AB40)</f>
        <v>0</v>
      </c>
      <c r="AC103" s="111">
        <f>SUM(AC36:AC40)</f>
        <v>0</v>
      </c>
      <c r="AD103" s="112">
        <f>SUM(AD36:AD40)</f>
        <v>0</v>
      </c>
      <c r="AE103" s="141"/>
    </row>
    <row r="104" spans="1:31" x14ac:dyDescent="0.35">
      <c r="A104" s="173" t="s">
        <v>91</v>
      </c>
      <c r="B104" s="110">
        <f>SUM(B41:B51)</f>
        <v>72985</v>
      </c>
      <c r="C104" s="111">
        <f>SUM(C41:C51)</f>
        <v>77770</v>
      </c>
      <c r="D104" s="111">
        <f>SUM(D41:D51)</f>
        <v>82770</v>
      </c>
      <c r="E104" s="112">
        <f>SUM(E41:E51)</f>
        <v>87770</v>
      </c>
      <c r="F104" s="119"/>
      <c r="G104" s="110">
        <f>SUM(G41:G51)</f>
        <v>37.074325708952927</v>
      </c>
      <c r="H104" s="111">
        <f>SUM(H41:H51)</f>
        <v>39.480527499327145</v>
      </c>
      <c r="I104" s="111">
        <f>SUM(I41:I51)</f>
        <v>41.994844939634589</v>
      </c>
      <c r="J104" s="112">
        <f>SUM(J41:J51)</f>
        <v>44.509162379942026</v>
      </c>
      <c r="K104" s="146"/>
      <c r="L104" s="110">
        <f>SUM(L41:L51)</f>
        <v>5.745638478021684</v>
      </c>
      <c r="M104" s="111">
        <f>SUM(M41:M51)</f>
        <v>6.3171244606103878</v>
      </c>
      <c r="N104" s="111">
        <f>SUM(N41:N51)</f>
        <v>6.9142884967532341</v>
      </c>
      <c r="O104" s="112">
        <f>SUM(O41:O51)</f>
        <v>7.5114525328960804</v>
      </c>
      <c r="P104" s="146"/>
      <c r="Q104" s="110">
        <f>SUM(Q41:Q51)</f>
        <v>61.412809154039778</v>
      </c>
      <c r="R104" s="111">
        <f>SUM(R41:R51)</f>
        <v>64.795692177224865</v>
      </c>
      <c r="S104" s="111">
        <f>SUM(S41:S51)</f>
        <v>68.330575169058818</v>
      </c>
      <c r="T104" s="112">
        <f>SUM(T41:T51)</f>
        <v>71.865458160892757</v>
      </c>
      <c r="U104" s="146"/>
      <c r="V104" s="110">
        <f>SUM(V41:V51)</f>
        <v>98.487134862992718</v>
      </c>
      <c r="W104" s="111">
        <f>SUM(W41:W51)</f>
        <v>104.27621967655202</v>
      </c>
      <c r="X104" s="111">
        <f>SUM(X41:X51)</f>
        <v>110.32542010869341</v>
      </c>
      <c r="Y104" s="112">
        <f>SUM(Y41:Y51)</f>
        <v>116.37462054083478</v>
      </c>
      <c r="Z104" s="146"/>
      <c r="AA104" s="110">
        <f>SUM(AA41:AA51)</f>
        <v>19.065169361537688</v>
      </c>
      <c r="AB104" s="111">
        <f>SUM(AB41:AB51)</f>
        <v>20.196166134060718</v>
      </c>
      <c r="AC104" s="111">
        <f>SUM(AC41:AC51)</f>
        <v>21.377980943384678</v>
      </c>
      <c r="AD104" s="112">
        <f>SUM(AD41:AD51)</f>
        <v>22.559795752708641</v>
      </c>
      <c r="AE104" s="141"/>
    </row>
    <row r="105" spans="1:31" x14ac:dyDescent="0.35">
      <c r="A105" s="173" t="s">
        <v>92</v>
      </c>
      <c r="B105" s="110">
        <f>SUM(B52:B54)</f>
        <v>19721</v>
      </c>
      <c r="C105" s="111">
        <f>SUM(C52:C54)</f>
        <v>19721</v>
      </c>
      <c r="D105" s="111">
        <f>SUM(D52:D54)</f>
        <v>19721</v>
      </c>
      <c r="E105" s="112">
        <f>SUM(E52:E54)</f>
        <v>19721</v>
      </c>
      <c r="F105" s="119"/>
      <c r="G105" s="110">
        <f>SUM(G52:G54)</f>
        <v>7.8283480325797843</v>
      </c>
      <c r="H105" s="111">
        <f>SUM(H52:H54)</f>
        <v>7.8283480325797843</v>
      </c>
      <c r="I105" s="111">
        <f>SUM(I52:I54)</f>
        <v>7.8283480325797843</v>
      </c>
      <c r="J105" s="112">
        <f>SUM(J52:J54)</f>
        <v>7.8283480325797843</v>
      </c>
      <c r="K105" s="146"/>
      <c r="L105" s="110">
        <f>SUM(L52:L54)</f>
        <v>1.0245463249762319</v>
      </c>
      <c r="M105" s="111">
        <f>SUM(M52:M54)</f>
        <v>1.0245463249762319</v>
      </c>
      <c r="N105" s="111">
        <f>SUM(N52:N54)</f>
        <v>1.0245463249762319</v>
      </c>
      <c r="O105" s="112">
        <f>SUM(O52:O54)</f>
        <v>1.0245463249762319</v>
      </c>
      <c r="P105" s="146"/>
      <c r="Q105" s="110">
        <f>SUM(Q52:Q54)</f>
        <v>13.573101595387003</v>
      </c>
      <c r="R105" s="111">
        <f>SUM(R52:R54)</f>
        <v>13.573101595387003</v>
      </c>
      <c r="S105" s="111">
        <f>SUM(S52:S54)</f>
        <v>13.573101595387003</v>
      </c>
      <c r="T105" s="112">
        <f>SUM(T52:T54)</f>
        <v>13.573101595387003</v>
      </c>
      <c r="U105" s="146"/>
      <c r="V105" s="110">
        <f>SUM(V52:V54)</f>
        <v>21.401449627966787</v>
      </c>
      <c r="W105" s="111">
        <f>SUM(W52:W54)</f>
        <v>21.401449627966787</v>
      </c>
      <c r="X105" s="111">
        <f>SUM(X52:X54)</f>
        <v>21.401449627966787</v>
      </c>
      <c r="Y105" s="112">
        <f>SUM(Y52:Y54)</f>
        <v>21.401449627966787</v>
      </c>
      <c r="Z105" s="146"/>
      <c r="AA105" s="110">
        <f>SUM(AA52:AA54)</f>
        <v>11.559343052254434</v>
      </c>
      <c r="AB105" s="111">
        <f>SUM(AB52:AB54)</f>
        <v>11.559343052254434</v>
      </c>
      <c r="AC105" s="111">
        <f>SUM(AC52:AC54)</f>
        <v>11.559343052254434</v>
      </c>
      <c r="AD105" s="112">
        <f>SUM(AD52:AD54)</f>
        <v>11.559343052254434</v>
      </c>
      <c r="AE105" s="141"/>
    </row>
    <row r="106" spans="1:31" x14ac:dyDescent="0.35">
      <c r="A106" s="173" t="s">
        <v>93</v>
      </c>
      <c r="B106" s="110">
        <f>B55</f>
        <v>24630</v>
      </c>
      <c r="C106" s="111">
        <f>C55</f>
        <v>24630</v>
      </c>
      <c r="D106" s="111">
        <f>D55</f>
        <v>24630</v>
      </c>
      <c r="E106" s="112">
        <f>E55</f>
        <v>24630</v>
      </c>
      <c r="F106" s="119"/>
      <c r="G106" s="110">
        <f>G55</f>
        <v>40.426921968748346</v>
      </c>
      <c r="H106" s="111">
        <f>H55</f>
        <v>40.426921968748346</v>
      </c>
      <c r="I106" s="111">
        <f>I55</f>
        <v>40.426921968748346</v>
      </c>
      <c r="J106" s="112">
        <f>J55</f>
        <v>40.426921968748346</v>
      </c>
      <c r="K106" s="146"/>
      <c r="L106" s="110">
        <f>L55</f>
        <v>5.8943763271732363</v>
      </c>
      <c r="M106" s="111">
        <f>M55</f>
        <v>5.8943763271732363</v>
      </c>
      <c r="N106" s="111">
        <f>N55</f>
        <v>5.8943763271732363</v>
      </c>
      <c r="O106" s="112">
        <f>O55</f>
        <v>5.8943763271732363</v>
      </c>
      <c r="P106" s="146"/>
      <c r="Q106" s="110">
        <f>Q55</f>
        <v>4.7670712227139491</v>
      </c>
      <c r="R106" s="111">
        <f>R55</f>
        <v>4.7670712227139491</v>
      </c>
      <c r="S106" s="111">
        <f>S55</f>
        <v>4.7670712227139491</v>
      </c>
      <c r="T106" s="112">
        <f>T55</f>
        <v>4.7670712227139491</v>
      </c>
      <c r="U106" s="146"/>
      <c r="V106" s="110">
        <f>V55</f>
        <v>45.193993191462297</v>
      </c>
      <c r="W106" s="111">
        <f>W55</f>
        <v>45.193993191462297</v>
      </c>
      <c r="X106" s="111">
        <f>X55</f>
        <v>45.193993191462297</v>
      </c>
      <c r="Y106" s="112">
        <f>Y55</f>
        <v>45.193993191462297</v>
      </c>
      <c r="Z106" s="146"/>
      <c r="AA106" s="110">
        <f>AA55</f>
        <v>90.799061910269259</v>
      </c>
      <c r="AB106" s="111">
        <f>AB55</f>
        <v>90.799061910269259</v>
      </c>
      <c r="AC106" s="111">
        <f>AC55</f>
        <v>90.799061910269259</v>
      </c>
      <c r="AD106" s="112">
        <f>AD55</f>
        <v>90.799061910269259</v>
      </c>
      <c r="AE106" s="141"/>
    </row>
    <row r="107" spans="1:31" x14ac:dyDescent="0.35">
      <c r="A107" s="109" t="s">
        <v>64</v>
      </c>
      <c r="B107" s="110">
        <f>SUM(B56:B61)</f>
        <v>7853</v>
      </c>
      <c r="C107" s="111">
        <f>SUM(C56:C61)</f>
        <v>7853</v>
      </c>
      <c r="D107" s="111">
        <f>SUM(D56:D61)</f>
        <v>7853</v>
      </c>
      <c r="E107" s="112">
        <f>SUM(E56:E61)</f>
        <v>7853</v>
      </c>
      <c r="F107" s="119"/>
      <c r="G107" s="110">
        <f>SUM(G56:G61)</f>
        <v>25.298082326130473</v>
      </c>
      <c r="H107" s="111">
        <f>SUM(H56:H61)</f>
        <v>25.298082326130473</v>
      </c>
      <c r="I107" s="111">
        <f>SUM(I56:I61)</f>
        <v>25.298082326130473</v>
      </c>
      <c r="J107" s="112">
        <f>SUM(J56:J61)</f>
        <v>25.298082326130473</v>
      </c>
      <c r="K107" s="146"/>
      <c r="L107" s="110">
        <f>SUM(L56:L61)</f>
        <v>10.690153403611566</v>
      </c>
      <c r="M107" s="111">
        <f>SUM(M56:M61)</f>
        <v>10.690153403611566</v>
      </c>
      <c r="N107" s="111">
        <f>SUM(N56:N61)</f>
        <v>10.690153403611566</v>
      </c>
      <c r="O107" s="112">
        <f>SUM(O56:O61)</f>
        <v>10.690153403611566</v>
      </c>
      <c r="P107" s="146"/>
      <c r="Q107" s="110">
        <f>SUM(Q56:Q61)</f>
        <v>80.061149742722336</v>
      </c>
      <c r="R107" s="111">
        <f>SUM(R56:R61)</f>
        <v>80.061149742722336</v>
      </c>
      <c r="S107" s="111">
        <f>SUM(S56:S61)</f>
        <v>80.061149742722336</v>
      </c>
      <c r="T107" s="112">
        <f>SUM(T56:T61)</f>
        <v>80.061149742722336</v>
      </c>
      <c r="U107" s="146"/>
      <c r="V107" s="110">
        <f>SUM(V56:V61)</f>
        <v>105.3592320688528</v>
      </c>
      <c r="W107" s="111">
        <f>SUM(W56:W61)</f>
        <v>105.3592320688528</v>
      </c>
      <c r="X107" s="111">
        <f>SUM(X56:X61)</f>
        <v>105.3592320688528</v>
      </c>
      <c r="Y107" s="112">
        <f>SUM(Y56:Y61)</f>
        <v>105.3592320688528</v>
      </c>
      <c r="Z107" s="146"/>
      <c r="AA107" s="110">
        <f>SUM(AA56:AA61)</f>
        <v>59.552205970325971</v>
      </c>
      <c r="AB107" s="111">
        <f>SUM(AB56:AB61)</f>
        <v>59.552205970325971</v>
      </c>
      <c r="AC107" s="111">
        <f>SUM(AC56:AC61)</f>
        <v>59.552205970325971</v>
      </c>
      <c r="AD107" s="112">
        <f>SUM(AD56:AD61)</f>
        <v>59.552205970325971</v>
      </c>
      <c r="AE107" s="141"/>
    </row>
    <row r="108" spans="1:31" x14ac:dyDescent="0.35">
      <c r="A108" s="109" t="s">
        <v>192</v>
      </c>
      <c r="B108" s="110">
        <f>SUM(B62:B68)</f>
        <v>36530</v>
      </c>
      <c r="C108" s="111">
        <f>SUM(C62:C68)</f>
        <v>36530</v>
      </c>
      <c r="D108" s="111">
        <f>SUM(D62:D68)</f>
        <v>36530</v>
      </c>
      <c r="E108" s="112">
        <f>SUM(E62:E68)</f>
        <v>36530</v>
      </c>
      <c r="F108" s="119"/>
      <c r="G108" s="110">
        <f>SUM(G62:G68)</f>
        <v>62.217716969518655</v>
      </c>
      <c r="H108" s="111">
        <f>SUM(H62:H68)</f>
        <v>62.217716969518655</v>
      </c>
      <c r="I108" s="111">
        <f>SUM(I62:I68)</f>
        <v>62.217716969518655</v>
      </c>
      <c r="J108" s="112">
        <f>SUM(J62:J68)</f>
        <v>62.217716969518655</v>
      </c>
      <c r="K108" s="146"/>
      <c r="L108" s="110">
        <f>SUM(L62:L68)</f>
        <v>8.771956235432727</v>
      </c>
      <c r="M108" s="111">
        <f>SUM(M62:M68)</f>
        <v>8.771956235432727</v>
      </c>
      <c r="N108" s="111">
        <f>SUM(N62:N68)</f>
        <v>8.771956235432727</v>
      </c>
      <c r="O108" s="112">
        <f>SUM(O62:O68)</f>
        <v>8.771956235432727</v>
      </c>
      <c r="P108" s="146"/>
      <c r="Q108" s="110">
        <f>SUM(Q62:Q68)</f>
        <v>281.58772152334967</v>
      </c>
      <c r="R108" s="111">
        <f>SUM(R62:R68)</f>
        <v>281.58772152334967</v>
      </c>
      <c r="S108" s="111">
        <f>SUM(S62:S68)</f>
        <v>281.58772152334967</v>
      </c>
      <c r="T108" s="112">
        <f>SUM(T62:T68)</f>
        <v>281.58772152334967</v>
      </c>
      <c r="U108" s="146"/>
      <c r="V108" s="110">
        <f>SUM(V62:V68)</f>
        <v>343.80543849286835</v>
      </c>
      <c r="W108" s="111">
        <f>SUM(W62:W68)</f>
        <v>343.80543849286835</v>
      </c>
      <c r="X108" s="111">
        <f>SUM(X62:X68)</f>
        <v>343.80543849286835</v>
      </c>
      <c r="Y108" s="112">
        <f>SUM(Y62:Y68)</f>
        <v>343.80543849286835</v>
      </c>
      <c r="Z108" s="146"/>
      <c r="AA108" s="110">
        <f>SUM(AA62:AA68)</f>
        <v>18.44040503694168</v>
      </c>
      <c r="AB108" s="111">
        <f>SUM(AB62:AB68)</f>
        <v>18.44040503694168</v>
      </c>
      <c r="AC108" s="111">
        <f>SUM(AC62:AC68)</f>
        <v>18.44040503694168</v>
      </c>
      <c r="AD108" s="112">
        <f>SUM(AD62:AD68)</f>
        <v>18.44040503694168</v>
      </c>
      <c r="AE108" s="141"/>
    </row>
    <row r="109" spans="1:31" s="8" customFormat="1" ht="15.5" x14ac:dyDescent="0.35">
      <c r="A109" s="102" t="s">
        <v>8</v>
      </c>
      <c r="B109" s="174">
        <f t="shared" ref="B109:D109" si="52">SUM(B94:B108)</f>
        <v>332280</v>
      </c>
      <c r="C109" s="130">
        <f t="shared" si="52"/>
        <v>333764</v>
      </c>
      <c r="D109" s="130">
        <f t="shared" si="52"/>
        <v>334764</v>
      </c>
      <c r="E109" s="175">
        <f t="shared" ref="E109" si="53">SUM(E94:E108)</f>
        <v>335864</v>
      </c>
      <c r="F109" s="176"/>
      <c r="G109" s="174">
        <f t="shared" ref="G109:J109" si="54">SUM(G94:G108)</f>
        <v>1018.6600271513954</v>
      </c>
      <c r="H109" s="130">
        <f t="shared" si="54"/>
        <v>996.01732305887003</v>
      </c>
      <c r="I109" s="130">
        <f t="shared" si="54"/>
        <v>969.76735536704518</v>
      </c>
      <c r="J109" s="175">
        <f t="shared" si="54"/>
        <v>947.65201630922434</v>
      </c>
      <c r="K109" s="177"/>
      <c r="L109" s="174">
        <f t="shared" ref="L109:O109" si="55">SUM(L94:L108)</f>
        <v>223.84979300537159</v>
      </c>
      <c r="M109" s="130">
        <f t="shared" si="55"/>
        <v>218.65702444521168</v>
      </c>
      <c r="N109" s="130">
        <f t="shared" si="55"/>
        <v>212.7587111816473</v>
      </c>
      <c r="O109" s="175">
        <f t="shared" si="55"/>
        <v>208.12487281389122</v>
      </c>
      <c r="P109" s="177"/>
      <c r="Q109" s="174">
        <f t="shared" ref="Q109:T109" si="56">SUM(Q94:Q108)</f>
        <v>3436.7793500383955</v>
      </c>
      <c r="R109" s="130">
        <f t="shared" si="56"/>
        <v>3334.1619952318902</v>
      </c>
      <c r="S109" s="130">
        <f t="shared" si="56"/>
        <v>3217.1069956297661</v>
      </c>
      <c r="T109" s="175">
        <f t="shared" si="56"/>
        <v>3120.2167119307733</v>
      </c>
      <c r="U109" s="177"/>
      <c r="V109" s="174">
        <f t="shared" ref="V109:Y109" si="57">SUM(V94:V108)</f>
        <v>4455.4393771897921</v>
      </c>
      <c r="W109" s="130">
        <f t="shared" si="57"/>
        <v>4330.1793182907604</v>
      </c>
      <c r="X109" s="130">
        <f t="shared" si="57"/>
        <v>4186.8743509968126</v>
      </c>
      <c r="Y109" s="175">
        <f t="shared" si="57"/>
        <v>4067.8687282399983</v>
      </c>
      <c r="Z109" s="177"/>
      <c r="AA109" s="174">
        <f t="shared" ref="AA109:AD109" si="58">SUM(AA94:AA108)</f>
        <v>459.00953174640296</v>
      </c>
      <c r="AB109" s="130">
        <f t="shared" si="58"/>
        <v>459.24745700073692</v>
      </c>
      <c r="AC109" s="130">
        <f t="shared" si="58"/>
        <v>459.34614315067114</v>
      </c>
      <c r="AD109" s="175">
        <f t="shared" si="58"/>
        <v>459.58642914812782</v>
      </c>
      <c r="AE109" s="133"/>
    </row>
    <row r="110" spans="1:31" s="19" customFormat="1" ht="16" thickBot="1" x14ac:dyDescent="0.4">
      <c r="A110" s="178" t="s">
        <v>169</v>
      </c>
      <c r="B110" s="179"/>
      <c r="C110" s="180">
        <f>C109/B109-1</f>
        <v>4.4661129168170888E-3</v>
      </c>
      <c r="D110" s="180">
        <f>D109/B109-1</f>
        <v>7.4756229685806197E-3</v>
      </c>
      <c r="E110" s="181">
        <f>E109/B109-1</f>
        <v>1.0786084025520726E-2</v>
      </c>
      <c r="F110" s="182"/>
      <c r="G110" s="179"/>
      <c r="H110" s="180">
        <f>H109/G109-1</f>
        <v>-2.2227930309432042E-2</v>
      </c>
      <c r="I110" s="180">
        <f>I109/G109-1</f>
        <v>-4.7997045610079336E-2</v>
      </c>
      <c r="J110" s="181">
        <f>J109/G109-1</f>
        <v>-6.9707271267666737E-2</v>
      </c>
      <c r="K110" s="183"/>
      <c r="L110" s="179"/>
      <c r="M110" s="180">
        <f>M109/L109-1</f>
        <v>-2.3197558016215369E-2</v>
      </c>
      <c r="N110" s="180">
        <f>N109/L109-1</f>
        <v>-4.954698271022373E-2</v>
      </c>
      <c r="O110" s="181">
        <f>O109/L109-1</f>
        <v>-7.0247642315680148E-2</v>
      </c>
      <c r="P110" s="183"/>
      <c r="Q110" s="179"/>
      <c r="R110" s="180">
        <f>R109/Q109-1</f>
        <v>-2.985858105943251E-2</v>
      </c>
      <c r="S110" s="180">
        <f>S109/Q109-1</f>
        <v>-6.3918084937915842E-2</v>
      </c>
      <c r="T110" s="181">
        <f>T109/Q109-1</f>
        <v>-9.2110259596411281E-2</v>
      </c>
      <c r="U110" s="183"/>
      <c r="V110" s="179"/>
      <c r="W110" s="180">
        <f>W109/V109-1</f>
        <v>-2.8113963246883533E-2</v>
      </c>
      <c r="X110" s="180">
        <f>X109/V109-1</f>
        <v>-6.0278011539767196E-2</v>
      </c>
      <c r="Y110" s="181">
        <f>Y109/V109-1</f>
        <v>-8.6988199398248534E-2</v>
      </c>
      <c r="Z110" s="183"/>
      <c r="AA110" s="179"/>
      <c r="AB110" s="180">
        <f>AB109/AA109-1</f>
        <v>5.1834490980762205E-4</v>
      </c>
      <c r="AC110" s="180">
        <f>AC109/AA109-1</f>
        <v>7.333429503904032E-4</v>
      </c>
      <c r="AD110" s="181">
        <f>AD109/AA109-1</f>
        <v>1.2568309845983894E-3</v>
      </c>
      <c r="AE110" s="184"/>
    </row>
    <row r="111" spans="1:31" x14ac:dyDescent="0.35">
      <c r="A111" s="164"/>
      <c r="B111" s="152"/>
      <c r="C111" s="152"/>
      <c r="D111" s="152"/>
      <c r="E111" s="152"/>
      <c r="F111" s="117"/>
      <c r="G111" s="152"/>
      <c r="H111" s="152"/>
      <c r="I111" s="152"/>
      <c r="J111" s="152"/>
      <c r="K111" s="152"/>
      <c r="L111" s="152"/>
      <c r="M111" s="152"/>
      <c r="N111" s="152"/>
      <c r="O111" s="152"/>
      <c r="P111" s="152"/>
      <c r="Q111" s="152"/>
      <c r="R111" s="152"/>
      <c r="S111" s="152"/>
      <c r="T111" s="152"/>
      <c r="U111" s="152"/>
      <c r="V111" s="152"/>
      <c r="W111" s="152"/>
      <c r="X111" s="152"/>
      <c r="Y111" s="152"/>
      <c r="Z111" s="100"/>
      <c r="AA111" s="152"/>
      <c r="AB111" s="152"/>
      <c r="AC111" s="152"/>
      <c r="AD111" s="152"/>
      <c r="AE111" s="153"/>
    </row>
    <row r="112" spans="1:31" x14ac:dyDescent="0.35">
      <c r="A112" s="164"/>
      <c r="B112" s="152"/>
      <c r="C112" s="152"/>
      <c r="D112" s="152"/>
      <c r="E112" s="152"/>
      <c r="F112" s="117"/>
      <c r="G112" s="152"/>
      <c r="H112" s="152"/>
      <c r="I112" s="152"/>
      <c r="J112" s="152"/>
      <c r="K112" s="152"/>
      <c r="L112" s="152"/>
      <c r="M112" s="152"/>
      <c r="N112" s="152"/>
      <c r="O112" s="152"/>
      <c r="P112" s="152"/>
      <c r="Q112" s="152"/>
      <c r="R112" s="152"/>
      <c r="S112" s="152"/>
      <c r="T112" s="152"/>
      <c r="U112" s="152"/>
      <c r="V112" s="152"/>
      <c r="W112" s="152"/>
      <c r="X112" s="152"/>
      <c r="Y112" s="152"/>
      <c r="Z112" s="100"/>
      <c r="AA112" s="152"/>
      <c r="AB112" s="152"/>
      <c r="AC112" s="152"/>
      <c r="AD112" s="152"/>
      <c r="AE112" s="153"/>
    </row>
    <row r="113" spans="1:32" ht="15" thickBot="1" x14ac:dyDescent="0.4">
      <c r="A113" s="185"/>
      <c r="B113" s="186"/>
      <c r="C113" s="186"/>
      <c r="D113" s="186"/>
      <c r="E113" s="186"/>
      <c r="F113" s="187"/>
      <c r="G113" s="186"/>
      <c r="H113" s="186"/>
      <c r="I113" s="186"/>
      <c r="J113" s="186"/>
      <c r="K113" s="186"/>
      <c r="L113" s="186"/>
      <c r="M113" s="186"/>
      <c r="N113" s="186"/>
      <c r="O113" s="186"/>
      <c r="P113" s="186"/>
      <c r="Q113" s="186"/>
      <c r="R113" s="186"/>
      <c r="S113" s="186"/>
      <c r="T113" s="186"/>
      <c r="U113" s="186"/>
      <c r="V113" s="186"/>
      <c r="W113" s="186"/>
      <c r="X113" s="186"/>
      <c r="Y113" s="186"/>
      <c r="Z113" s="188"/>
      <c r="AA113" s="186"/>
      <c r="AB113" s="186"/>
      <c r="AC113" s="186"/>
      <c r="AD113" s="186"/>
      <c r="AE113" s="189"/>
    </row>
    <row r="114" spans="1:32" x14ac:dyDescent="0.35">
      <c r="B114" s="23"/>
      <c r="F114" s="22"/>
      <c r="G114" s="23"/>
    </row>
    <row r="115" spans="1:32" x14ac:dyDescent="0.35">
      <c r="B115" s="23"/>
      <c r="F115" s="22"/>
      <c r="G115" s="23"/>
    </row>
    <row r="116" spans="1:32" x14ac:dyDescent="0.35">
      <c r="B116" s="23"/>
      <c r="F116" s="22"/>
      <c r="G116" s="23"/>
    </row>
    <row r="117" spans="1:32" x14ac:dyDescent="0.35">
      <c r="B117" s="23"/>
      <c r="F117" s="22"/>
      <c r="G117" s="23"/>
    </row>
    <row r="118" spans="1:32" x14ac:dyDescent="0.35">
      <c r="B118" s="23"/>
      <c r="F118" s="22"/>
      <c r="G118" s="23"/>
    </row>
    <row r="119" spans="1:32" x14ac:dyDescent="0.35">
      <c r="B119" s="23"/>
      <c r="F119" s="22"/>
      <c r="G119" s="23"/>
    </row>
    <row r="120" spans="1:32" x14ac:dyDescent="0.35">
      <c r="B120" s="23"/>
      <c r="F120" s="22"/>
      <c r="G120" s="23"/>
    </row>
    <row r="121" spans="1:32" x14ac:dyDescent="0.35">
      <c r="B121" s="23"/>
      <c r="F121" s="22"/>
      <c r="G121" s="23"/>
    </row>
    <row r="122" spans="1:32" s="11" customFormat="1" x14ac:dyDescent="0.35">
      <c r="A122" s="25"/>
      <c r="B122" s="23"/>
      <c r="F122" s="22"/>
      <c r="G122" s="23"/>
      <c r="U122" s="12"/>
      <c r="Z122" s="2"/>
      <c r="AF122" s="2"/>
    </row>
    <row r="123" spans="1:32" s="11" customFormat="1" x14ac:dyDescent="0.35">
      <c r="A123" s="25"/>
      <c r="B123" s="23"/>
      <c r="F123" s="22"/>
      <c r="G123" s="23"/>
      <c r="U123" s="12"/>
      <c r="Z123" s="2"/>
      <c r="AF123" s="2"/>
    </row>
    <row r="124" spans="1:32" s="11" customFormat="1" x14ac:dyDescent="0.35">
      <c r="A124" s="25"/>
      <c r="B124" s="23"/>
      <c r="F124" s="22"/>
      <c r="G124" s="23"/>
      <c r="U124" s="12"/>
      <c r="Z124" s="2"/>
      <c r="AF124" s="2"/>
    </row>
    <row r="125" spans="1:32" s="11" customFormat="1" x14ac:dyDescent="0.35">
      <c r="A125" s="25"/>
      <c r="B125" s="23"/>
      <c r="F125" s="22"/>
      <c r="G125" s="23"/>
      <c r="U125" s="12"/>
      <c r="Z125" s="2"/>
      <c r="AF125" s="2"/>
    </row>
    <row r="126" spans="1:32" s="11" customFormat="1" x14ac:dyDescent="0.35">
      <c r="A126" s="25"/>
      <c r="B126" s="3"/>
      <c r="F126" s="14"/>
      <c r="G126" s="3"/>
      <c r="U126" s="12"/>
      <c r="Z126" s="2"/>
      <c r="AF126" s="2"/>
    </row>
    <row r="127" spans="1:32" s="11" customFormat="1" x14ac:dyDescent="0.35">
      <c r="A127" s="25"/>
      <c r="B127" s="3"/>
      <c r="F127" s="14"/>
      <c r="G127" s="3"/>
      <c r="U127" s="12"/>
      <c r="Z127" s="2"/>
      <c r="AF127" s="2"/>
    </row>
    <row r="128" spans="1:32" s="11" customFormat="1" x14ac:dyDescent="0.35">
      <c r="A128" s="25"/>
      <c r="B128" s="3"/>
      <c r="F128" s="14"/>
      <c r="G128" s="3"/>
      <c r="U128" s="12"/>
      <c r="Z128" s="2"/>
      <c r="AF128" s="2"/>
    </row>
    <row r="129" spans="1:32" s="11" customFormat="1" x14ac:dyDescent="0.35">
      <c r="A129" s="25"/>
      <c r="B129" s="3"/>
      <c r="F129" s="14"/>
      <c r="G129" s="3"/>
      <c r="U129" s="12"/>
      <c r="Z129" s="2"/>
      <c r="AF129" s="2"/>
    </row>
    <row r="130" spans="1:32" s="11" customFormat="1" x14ac:dyDescent="0.35">
      <c r="A130" s="25"/>
      <c r="B130" s="3"/>
      <c r="F130" s="14"/>
      <c r="G130" s="3"/>
      <c r="U130" s="12"/>
      <c r="Z130" s="2"/>
      <c r="AF130" s="2"/>
    </row>
    <row r="131" spans="1:32" s="11" customFormat="1" x14ac:dyDescent="0.35">
      <c r="A131" s="25"/>
      <c r="B131" s="3"/>
      <c r="F131" s="14"/>
      <c r="G131" s="3"/>
      <c r="U131" s="12"/>
      <c r="Z131" s="2"/>
      <c r="AF131" s="2"/>
    </row>
    <row r="132" spans="1:32" s="11" customFormat="1" x14ac:dyDescent="0.35">
      <c r="A132" s="25"/>
      <c r="B132" s="3"/>
      <c r="F132" s="14"/>
      <c r="G132" s="3"/>
      <c r="U132" s="12"/>
      <c r="Z132" s="2"/>
      <c r="AF132" s="2"/>
    </row>
    <row r="133" spans="1:32" s="11" customFormat="1" x14ac:dyDescent="0.35">
      <c r="A133" s="25"/>
      <c r="B133" s="3"/>
      <c r="F133" s="14"/>
      <c r="G133" s="3"/>
      <c r="U133" s="12"/>
      <c r="Z133" s="2"/>
      <c r="AF133" s="2"/>
    </row>
    <row r="134" spans="1:32" s="11" customFormat="1" x14ac:dyDescent="0.35">
      <c r="A134" s="25"/>
      <c r="B134" s="3"/>
      <c r="F134" s="14"/>
      <c r="G134" s="3"/>
      <c r="U134" s="12"/>
      <c r="Z134" s="2"/>
      <c r="AF134" s="2"/>
    </row>
    <row r="135" spans="1:32" s="11" customFormat="1" x14ac:dyDescent="0.35">
      <c r="A135" s="25"/>
      <c r="B135" s="3"/>
      <c r="F135" s="14"/>
      <c r="G135" s="3"/>
      <c r="U135" s="12"/>
      <c r="Z135" s="2"/>
      <c r="AF135" s="2"/>
    </row>
    <row r="136" spans="1:32" s="11" customFormat="1" x14ac:dyDescent="0.35">
      <c r="A136" s="25"/>
      <c r="B136" s="3"/>
      <c r="F136" s="14"/>
      <c r="G136" s="3"/>
      <c r="U136" s="12"/>
      <c r="Z136" s="2"/>
      <c r="AF136" s="2"/>
    </row>
    <row r="137" spans="1:32" s="11" customFormat="1" x14ac:dyDescent="0.35">
      <c r="A137" s="25"/>
      <c r="B137" s="3"/>
      <c r="F137" s="14"/>
      <c r="G137" s="3"/>
      <c r="U137" s="12"/>
      <c r="Z137" s="2"/>
      <c r="AF137" s="2"/>
    </row>
    <row r="138" spans="1:32" s="3" customFormat="1" x14ac:dyDescent="0.35">
      <c r="A138" s="25"/>
      <c r="C138" s="11"/>
      <c r="D138" s="11"/>
      <c r="E138" s="11"/>
      <c r="F138" s="14"/>
      <c r="H138" s="11"/>
      <c r="I138" s="11"/>
      <c r="J138" s="11"/>
      <c r="K138" s="11"/>
      <c r="L138" s="11"/>
      <c r="M138" s="11"/>
      <c r="N138" s="11"/>
      <c r="O138" s="11"/>
      <c r="P138" s="11"/>
      <c r="Q138" s="11"/>
      <c r="R138" s="11"/>
      <c r="S138" s="11"/>
      <c r="T138" s="11"/>
      <c r="U138" s="12"/>
      <c r="V138" s="11"/>
      <c r="W138" s="11"/>
      <c r="X138" s="11"/>
      <c r="Y138" s="11"/>
      <c r="Z138" s="2"/>
      <c r="AA138" s="11"/>
      <c r="AB138" s="11"/>
      <c r="AC138" s="11"/>
      <c r="AD138" s="11"/>
      <c r="AE138" s="11"/>
      <c r="AF138" s="2"/>
    </row>
    <row r="139" spans="1:32" s="3" customFormat="1" x14ac:dyDescent="0.35">
      <c r="A139" s="25"/>
      <c r="C139" s="11"/>
      <c r="D139" s="11"/>
      <c r="E139" s="11"/>
      <c r="F139" s="14"/>
      <c r="H139" s="11"/>
      <c r="I139" s="11"/>
      <c r="J139" s="11"/>
      <c r="K139" s="11"/>
      <c r="L139" s="11"/>
      <c r="M139" s="11"/>
      <c r="N139" s="11"/>
      <c r="O139" s="11"/>
      <c r="P139" s="11"/>
      <c r="Q139" s="11"/>
      <c r="R139" s="11"/>
      <c r="S139" s="11"/>
      <c r="T139" s="11"/>
      <c r="U139" s="12"/>
      <c r="V139" s="11"/>
      <c r="W139" s="11"/>
      <c r="X139" s="11"/>
      <c r="Y139" s="11"/>
      <c r="Z139" s="2"/>
      <c r="AA139" s="11"/>
      <c r="AB139" s="11"/>
      <c r="AC139" s="11"/>
      <c r="AD139" s="11"/>
      <c r="AE139" s="11"/>
      <c r="AF139" s="2"/>
    </row>
    <row r="140" spans="1:32" s="3" customFormat="1" x14ac:dyDescent="0.35">
      <c r="A140" s="25"/>
      <c r="C140" s="11"/>
      <c r="D140" s="11"/>
      <c r="E140" s="11"/>
      <c r="F140" s="14"/>
      <c r="H140" s="11"/>
      <c r="I140" s="11"/>
      <c r="J140" s="11"/>
      <c r="K140" s="11"/>
      <c r="L140" s="11"/>
      <c r="M140" s="11"/>
      <c r="N140" s="11"/>
      <c r="O140" s="11"/>
      <c r="P140" s="11"/>
      <c r="Q140" s="11"/>
      <c r="R140" s="11"/>
      <c r="S140" s="11"/>
      <c r="T140" s="11"/>
      <c r="U140" s="12"/>
      <c r="V140" s="11"/>
      <c r="W140" s="11"/>
      <c r="X140" s="11"/>
      <c r="Y140" s="11"/>
      <c r="Z140" s="2"/>
      <c r="AA140" s="11"/>
      <c r="AB140" s="11"/>
      <c r="AC140" s="11"/>
      <c r="AD140" s="11"/>
      <c r="AE140" s="11"/>
      <c r="AF140" s="2"/>
    </row>
    <row r="141" spans="1:32" s="3" customFormat="1" x14ac:dyDescent="0.35">
      <c r="A141" s="25"/>
      <c r="C141" s="11"/>
      <c r="D141" s="11"/>
      <c r="E141" s="11"/>
      <c r="F141" s="14"/>
      <c r="H141" s="11"/>
      <c r="I141" s="11"/>
      <c r="J141" s="11"/>
      <c r="K141" s="11"/>
      <c r="L141" s="11"/>
      <c r="M141" s="11"/>
      <c r="N141" s="11"/>
      <c r="O141" s="11"/>
      <c r="P141" s="11"/>
      <c r="Q141" s="11"/>
      <c r="R141" s="11"/>
      <c r="S141" s="11"/>
      <c r="T141" s="11"/>
      <c r="U141" s="12"/>
      <c r="V141" s="11"/>
      <c r="W141" s="11"/>
      <c r="X141" s="11"/>
      <c r="Y141" s="11"/>
      <c r="Z141" s="2"/>
      <c r="AA141" s="11"/>
      <c r="AB141" s="11"/>
      <c r="AC141" s="11"/>
      <c r="AD141" s="11"/>
      <c r="AE141" s="11"/>
      <c r="AF141" s="2"/>
    </row>
    <row r="142" spans="1:32" s="3" customFormat="1" x14ac:dyDescent="0.35">
      <c r="A142" s="25"/>
      <c r="C142" s="11"/>
      <c r="D142" s="11"/>
      <c r="E142" s="11"/>
      <c r="F142" s="14"/>
      <c r="H142" s="11"/>
      <c r="I142" s="11"/>
      <c r="J142" s="11"/>
      <c r="K142" s="11"/>
      <c r="L142" s="11"/>
      <c r="M142" s="11"/>
      <c r="N142" s="11"/>
      <c r="O142" s="11"/>
      <c r="P142" s="11"/>
      <c r="Q142" s="11"/>
      <c r="R142" s="11"/>
      <c r="S142" s="11"/>
      <c r="T142" s="11"/>
      <c r="U142" s="12"/>
      <c r="V142" s="11"/>
      <c r="W142" s="11"/>
      <c r="X142" s="11"/>
      <c r="Y142" s="11"/>
      <c r="Z142" s="2"/>
      <c r="AA142" s="11"/>
      <c r="AB142" s="11"/>
      <c r="AC142" s="11"/>
      <c r="AD142" s="11"/>
      <c r="AE142" s="11"/>
      <c r="AF142" s="2"/>
    </row>
    <row r="143" spans="1:32" s="3" customFormat="1" x14ac:dyDescent="0.35">
      <c r="A143" s="25"/>
      <c r="C143" s="11"/>
      <c r="D143" s="11"/>
      <c r="E143" s="11"/>
      <c r="F143" s="14"/>
      <c r="H143" s="11"/>
      <c r="I143" s="11"/>
      <c r="J143" s="11"/>
      <c r="K143" s="11"/>
      <c r="L143" s="11"/>
      <c r="M143" s="11"/>
      <c r="N143" s="11"/>
      <c r="O143" s="11"/>
      <c r="P143" s="11"/>
      <c r="Q143" s="11"/>
      <c r="R143" s="11"/>
      <c r="S143" s="11"/>
      <c r="T143" s="11"/>
      <c r="U143" s="12"/>
      <c r="V143" s="11"/>
      <c r="W143" s="11"/>
      <c r="X143" s="11"/>
      <c r="Y143" s="11"/>
      <c r="Z143" s="2"/>
      <c r="AA143" s="11"/>
      <c r="AB143" s="11"/>
      <c r="AC143" s="11"/>
      <c r="AD143" s="11"/>
      <c r="AE143" s="11"/>
      <c r="AF143" s="2"/>
    </row>
    <row r="144" spans="1:32" s="3" customFormat="1" x14ac:dyDescent="0.35">
      <c r="A144" s="25"/>
      <c r="C144" s="11"/>
      <c r="D144" s="11"/>
      <c r="E144" s="11"/>
      <c r="F144" s="14"/>
      <c r="H144" s="11"/>
      <c r="I144" s="11"/>
      <c r="J144" s="11"/>
      <c r="K144" s="11"/>
      <c r="L144" s="11"/>
      <c r="M144" s="11"/>
      <c r="N144" s="11"/>
      <c r="O144" s="11"/>
      <c r="P144" s="11"/>
      <c r="Q144" s="11"/>
      <c r="R144" s="11"/>
      <c r="S144" s="11"/>
      <c r="T144" s="11"/>
      <c r="U144" s="12"/>
      <c r="V144" s="11"/>
      <c r="W144" s="11"/>
      <c r="X144" s="11"/>
      <c r="Y144" s="11"/>
      <c r="Z144" s="2"/>
      <c r="AA144" s="11"/>
      <c r="AB144" s="11"/>
      <c r="AC144" s="11"/>
      <c r="AD144" s="11"/>
      <c r="AE144" s="11"/>
      <c r="AF144" s="2"/>
    </row>
    <row r="145" spans="1:32" s="3" customFormat="1" x14ac:dyDescent="0.35">
      <c r="A145" s="25"/>
      <c r="C145" s="11"/>
      <c r="D145" s="11"/>
      <c r="E145" s="11"/>
      <c r="F145" s="14"/>
      <c r="H145" s="11"/>
      <c r="I145" s="11"/>
      <c r="J145" s="11"/>
      <c r="K145" s="11"/>
      <c r="L145" s="11"/>
      <c r="M145" s="11"/>
      <c r="N145" s="11"/>
      <c r="O145" s="11"/>
      <c r="P145" s="11"/>
      <c r="Q145" s="11"/>
      <c r="R145" s="11"/>
      <c r="S145" s="11"/>
      <c r="T145" s="11"/>
      <c r="U145" s="12"/>
      <c r="V145" s="11"/>
      <c r="W145" s="11"/>
      <c r="X145" s="11"/>
      <c r="Y145" s="11"/>
      <c r="Z145" s="2"/>
      <c r="AA145" s="11"/>
      <c r="AB145" s="11"/>
      <c r="AC145" s="11"/>
      <c r="AD145" s="11"/>
      <c r="AE145" s="11"/>
      <c r="AF145" s="2"/>
    </row>
    <row r="146" spans="1:32" s="3" customFormat="1" x14ac:dyDescent="0.35">
      <c r="A146" s="25"/>
      <c r="C146" s="11"/>
      <c r="D146" s="11"/>
      <c r="E146" s="11"/>
      <c r="F146" s="14"/>
      <c r="H146" s="11"/>
      <c r="I146" s="11"/>
      <c r="J146" s="11"/>
      <c r="K146" s="11"/>
      <c r="L146" s="11"/>
      <c r="M146" s="11"/>
      <c r="N146" s="11"/>
      <c r="O146" s="11"/>
      <c r="P146" s="11"/>
      <c r="Q146" s="11"/>
      <c r="R146" s="11"/>
      <c r="S146" s="11"/>
      <c r="T146" s="11"/>
      <c r="U146" s="12"/>
      <c r="V146" s="11"/>
      <c r="W146" s="11"/>
      <c r="X146" s="11"/>
      <c r="Y146" s="11"/>
      <c r="Z146" s="2"/>
      <c r="AA146" s="11"/>
      <c r="AB146" s="11"/>
      <c r="AC146" s="11"/>
      <c r="AD146" s="11"/>
      <c r="AE146" s="11"/>
      <c r="AF146" s="2"/>
    </row>
    <row r="147" spans="1:32" s="3" customFormat="1" x14ac:dyDescent="0.35">
      <c r="A147" s="25"/>
      <c r="C147" s="11"/>
      <c r="D147" s="11"/>
      <c r="E147" s="11"/>
      <c r="F147" s="14"/>
      <c r="H147" s="11"/>
      <c r="I147" s="11"/>
      <c r="J147" s="11"/>
      <c r="K147" s="11"/>
      <c r="L147" s="11"/>
      <c r="M147" s="11"/>
      <c r="N147" s="11"/>
      <c r="O147" s="11"/>
      <c r="P147" s="11"/>
      <c r="Q147" s="11"/>
      <c r="R147" s="11"/>
      <c r="S147" s="11"/>
      <c r="T147" s="11"/>
      <c r="U147" s="12"/>
      <c r="V147" s="11"/>
      <c r="W147" s="11"/>
      <c r="X147" s="11"/>
      <c r="Y147" s="11"/>
      <c r="Z147" s="2"/>
      <c r="AA147" s="11"/>
      <c r="AB147" s="11"/>
      <c r="AC147" s="11"/>
      <c r="AD147" s="11"/>
      <c r="AE147" s="11"/>
      <c r="AF147" s="2"/>
    </row>
    <row r="148" spans="1:32" s="3" customFormat="1" x14ac:dyDescent="0.35">
      <c r="A148" s="25"/>
      <c r="C148" s="11"/>
      <c r="D148" s="11"/>
      <c r="E148" s="11"/>
      <c r="F148" s="14"/>
      <c r="H148" s="11"/>
      <c r="I148" s="11"/>
      <c r="J148" s="11"/>
      <c r="K148" s="11"/>
      <c r="L148" s="11"/>
      <c r="M148" s="11"/>
      <c r="N148" s="11"/>
      <c r="O148" s="11"/>
      <c r="P148" s="11"/>
      <c r="Q148" s="11"/>
      <c r="R148" s="11"/>
      <c r="S148" s="11"/>
      <c r="T148" s="11"/>
      <c r="U148" s="12"/>
      <c r="V148" s="11"/>
      <c r="W148" s="11"/>
      <c r="X148" s="11"/>
      <c r="Y148" s="11"/>
      <c r="Z148" s="2"/>
      <c r="AA148" s="11"/>
      <c r="AB148" s="11"/>
      <c r="AC148" s="11"/>
      <c r="AD148" s="11"/>
      <c r="AE148" s="11"/>
      <c r="AF148" s="2"/>
    </row>
    <row r="149" spans="1:32" s="3" customFormat="1" x14ac:dyDescent="0.35">
      <c r="A149" s="25"/>
      <c r="C149" s="11"/>
      <c r="D149" s="11"/>
      <c r="E149" s="11"/>
      <c r="F149" s="14"/>
      <c r="H149" s="11"/>
      <c r="I149" s="11"/>
      <c r="J149" s="11"/>
      <c r="K149" s="11"/>
      <c r="L149" s="11"/>
      <c r="M149" s="11"/>
      <c r="N149" s="11"/>
      <c r="O149" s="11"/>
      <c r="P149" s="11"/>
      <c r="Q149" s="11"/>
      <c r="R149" s="11"/>
      <c r="S149" s="11"/>
      <c r="T149" s="11"/>
      <c r="U149" s="12"/>
      <c r="V149" s="11"/>
      <c r="W149" s="11"/>
      <c r="X149" s="11"/>
      <c r="Y149" s="11"/>
      <c r="Z149" s="2"/>
      <c r="AA149" s="11"/>
      <c r="AB149" s="11"/>
      <c r="AC149" s="11"/>
      <c r="AD149" s="11"/>
      <c r="AE149" s="11"/>
      <c r="AF149" s="2"/>
    </row>
    <row r="150" spans="1:32" s="3" customFormat="1" x14ac:dyDescent="0.35">
      <c r="A150" s="25"/>
      <c r="C150" s="11"/>
      <c r="D150" s="11"/>
      <c r="E150" s="11"/>
      <c r="F150" s="14"/>
      <c r="H150" s="11"/>
      <c r="I150" s="11"/>
      <c r="J150" s="11"/>
      <c r="K150" s="11"/>
      <c r="L150" s="11"/>
      <c r="M150" s="11"/>
      <c r="N150" s="11"/>
      <c r="O150" s="11"/>
      <c r="P150" s="11"/>
      <c r="Q150" s="11"/>
      <c r="R150" s="11"/>
      <c r="S150" s="11"/>
      <c r="T150" s="11"/>
      <c r="U150" s="12"/>
      <c r="V150" s="11"/>
      <c r="W150" s="11"/>
      <c r="X150" s="11"/>
      <c r="Y150" s="11"/>
      <c r="Z150" s="2"/>
      <c r="AA150" s="11"/>
      <c r="AB150" s="11"/>
      <c r="AC150" s="11"/>
      <c r="AD150" s="11"/>
      <c r="AE150" s="11"/>
      <c r="AF150" s="2"/>
    </row>
    <row r="151" spans="1:32" s="3" customFormat="1" x14ac:dyDescent="0.35">
      <c r="A151" s="25"/>
      <c r="C151" s="11"/>
      <c r="D151" s="11"/>
      <c r="E151" s="11"/>
      <c r="F151" s="14"/>
      <c r="H151" s="11"/>
      <c r="I151" s="11"/>
      <c r="J151" s="11"/>
      <c r="K151" s="11"/>
      <c r="L151" s="11"/>
      <c r="M151" s="11"/>
      <c r="N151" s="11"/>
      <c r="O151" s="11"/>
      <c r="P151" s="11"/>
      <c r="Q151" s="11"/>
      <c r="R151" s="11"/>
      <c r="S151" s="11"/>
      <c r="T151" s="11"/>
      <c r="U151" s="12"/>
      <c r="V151" s="11"/>
      <c r="W151" s="11"/>
      <c r="X151" s="11"/>
      <c r="Y151" s="11"/>
      <c r="Z151" s="2"/>
      <c r="AA151" s="11"/>
      <c r="AB151" s="11"/>
      <c r="AC151" s="11"/>
      <c r="AD151" s="11"/>
      <c r="AE151" s="11"/>
      <c r="AF151" s="2"/>
    </row>
    <row r="152" spans="1:32" s="3" customFormat="1" x14ac:dyDescent="0.35">
      <c r="A152" s="25"/>
      <c r="C152" s="11"/>
      <c r="D152" s="11"/>
      <c r="E152" s="11"/>
      <c r="F152" s="14"/>
      <c r="H152" s="11"/>
      <c r="I152" s="11"/>
      <c r="J152" s="11"/>
      <c r="K152" s="11"/>
      <c r="L152" s="11"/>
      <c r="M152" s="11"/>
      <c r="N152" s="11"/>
      <c r="O152" s="11"/>
      <c r="P152" s="11"/>
      <c r="Q152" s="11"/>
      <c r="R152" s="11"/>
      <c r="S152" s="11"/>
      <c r="T152" s="11"/>
      <c r="U152" s="12"/>
      <c r="V152" s="11"/>
      <c r="W152" s="11"/>
      <c r="X152" s="11"/>
      <c r="Y152" s="11"/>
      <c r="Z152" s="2"/>
      <c r="AA152" s="11"/>
      <c r="AB152" s="11"/>
      <c r="AC152" s="11"/>
      <c r="AD152" s="11"/>
      <c r="AE152" s="11"/>
      <c r="AF152" s="2"/>
    </row>
    <row r="153" spans="1:32" s="3" customFormat="1" x14ac:dyDescent="0.35">
      <c r="A153" s="25"/>
      <c r="C153" s="11"/>
      <c r="D153" s="11"/>
      <c r="E153" s="11"/>
      <c r="F153" s="14"/>
      <c r="H153" s="11"/>
      <c r="I153" s="11"/>
      <c r="J153" s="11"/>
      <c r="K153" s="11"/>
      <c r="L153" s="11"/>
      <c r="M153" s="11"/>
      <c r="N153" s="11"/>
      <c r="O153" s="11"/>
      <c r="P153" s="11"/>
      <c r="Q153" s="11"/>
      <c r="R153" s="11"/>
      <c r="S153" s="11"/>
      <c r="T153" s="11"/>
      <c r="U153" s="12"/>
      <c r="V153" s="11"/>
      <c r="W153" s="11"/>
      <c r="X153" s="11"/>
      <c r="Y153" s="11"/>
      <c r="Z153" s="2"/>
      <c r="AA153" s="11"/>
      <c r="AB153" s="11"/>
      <c r="AC153" s="11"/>
      <c r="AD153" s="11"/>
      <c r="AE153" s="11"/>
      <c r="AF153" s="2"/>
    </row>
    <row r="154" spans="1:32" s="3" customFormat="1" x14ac:dyDescent="0.35">
      <c r="A154" s="25"/>
      <c r="C154" s="11"/>
      <c r="D154" s="11"/>
      <c r="E154" s="11"/>
      <c r="F154" s="14"/>
      <c r="H154" s="11"/>
      <c r="I154" s="11"/>
      <c r="J154" s="11"/>
      <c r="K154" s="11"/>
      <c r="L154" s="11"/>
      <c r="M154" s="11"/>
      <c r="N154" s="11"/>
      <c r="O154" s="11"/>
      <c r="P154" s="11"/>
      <c r="Q154" s="11"/>
      <c r="R154" s="11"/>
      <c r="S154" s="11"/>
      <c r="T154" s="11"/>
      <c r="U154" s="12"/>
      <c r="V154" s="11"/>
      <c r="W154" s="11"/>
      <c r="X154" s="11"/>
      <c r="Y154" s="11"/>
      <c r="Z154" s="2"/>
      <c r="AA154" s="11"/>
      <c r="AB154" s="11"/>
      <c r="AC154" s="11"/>
      <c r="AD154" s="11"/>
      <c r="AE154" s="11"/>
      <c r="AF154" s="2"/>
    </row>
    <row r="155" spans="1:32" s="3" customFormat="1" x14ac:dyDescent="0.35">
      <c r="A155" s="25"/>
      <c r="C155" s="11"/>
      <c r="D155" s="11"/>
      <c r="E155" s="11"/>
      <c r="F155" s="14"/>
      <c r="H155" s="11"/>
      <c r="I155" s="11"/>
      <c r="J155" s="11"/>
      <c r="K155" s="11"/>
      <c r="L155" s="11"/>
      <c r="M155" s="11"/>
      <c r="N155" s="11"/>
      <c r="O155" s="11"/>
      <c r="P155" s="11"/>
      <c r="Q155" s="11"/>
      <c r="R155" s="11"/>
      <c r="S155" s="11"/>
      <c r="T155" s="11"/>
      <c r="U155" s="12"/>
      <c r="V155" s="11"/>
      <c r="W155" s="11"/>
      <c r="X155" s="11"/>
      <c r="Y155" s="11"/>
      <c r="Z155" s="2"/>
      <c r="AA155" s="11"/>
      <c r="AB155" s="11"/>
      <c r="AC155" s="11"/>
      <c r="AD155" s="11"/>
      <c r="AE155" s="11"/>
      <c r="AF155" s="2"/>
    </row>
    <row r="156" spans="1:32" s="3" customFormat="1" x14ac:dyDescent="0.35">
      <c r="A156" s="25"/>
      <c r="C156" s="11"/>
      <c r="D156" s="11"/>
      <c r="E156" s="11"/>
      <c r="F156" s="14"/>
      <c r="H156" s="11"/>
      <c r="I156" s="11"/>
      <c r="J156" s="11"/>
      <c r="K156" s="11"/>
      <c r="L156" s="11"/>
      <c r="M156" s="11"/>
      <c r="N156" s="11"/>
      <c r="O156" s="11"/>
      <c r="P156" s="11"/>
      <c r="Q156" s="11"/>
      <c r="R156" s="11"/>
      <c r="S156" s="11"/>
      <c r="T156" s="11"/>
      <c r="U156" s="12"/>
      <c r="V156" s="11"/>
      <c r="W156" s="11"/>
      <c r="X156" s="11"/>
      <c r="Y156" s="11"/>
      <c r="Z156" s="2"/>
      <c r="AA156" s="11"/>
      <c r="AB156" s="11"/>
      <c r="AC156" s="11"/>
      <c r="AD156" s="11"/>
      <c r="AE156" s="11"/>
      <c r="AF156" s="2"/>
    </row>
    <row r="157" spans="1:32" s="3" customFormat="1" x14ac:dyDescent="0.35">
      <c r="A157" s="25"/>
      <c r="C157" s="11"/>
      <c r="D157" s="11"/>
      <c r="E157" s="11"/>
      <c r="F157" s="14"/>
      <c r="H157" s="11"/>
      <c r="I157" s="11"/>
      <c r="J157" s="11"/>
      <c r="K157" s="11"/>
      <c r="L157" s="11"/>
      <c r="M157" s="11"/>
      <c r="N157" s="11"/>
      <c r="O157" s="11"/>
      <c r="P157" s="11"/>
      <c r="Q157" s="11"/>
      <c r="R157" s="11"/>
      <c r="S157" s="11"/>
      <c r="T157" s="11"/>
      <c r="U157" s="12"/>
      <c r="V157" s="11"/>
      <c r="W157" s="11"/>
      <c r="X157" s="11"/>
      <c r="Y157" s="11"/>
      <c r="Z157" s="2"/>
      <c r="AA157" s="11"/>
      <c r="AB157" s="11"/>
      <c r="AC157" s="11"/>
      <c r="AD157" s="11"/>
      <c r="AE157" s="11"/>
      <c r="AF157" s="2"/>
    </row>
    <row r="158" spans="1:32" s="3" customFormat="1" x14ac:dyDescent="0.35">
      <c r="A158" s="25"/>
      <c r="C158" s="11"/>
      <c r="D158" s="11"/>
      <c r="E158" s="11"/>
      <c r="F158" s="14"/>
      <c r="H158" s="11"/>
      <c r="I158" s="11"/>
      <c r="J158" s="11"/>
      <c r="K158" s="11"/>
      <c r="L158" s="11"/>
      <c r="M158" s="11"/>
      <c r="N158" s="11"/>
      <c r="O158" s="11"/>
      <c r="P158" s="11"/>
      <c r="Q158" s="11"/>
      <c r="R158" s="11"/>
      <c r="S158" s="11"/>
      <c r="T158" s="11"/>
      <c r="U158" s="12"/>
      <c r="V158" s="11"/>
      <c r="W158" s="11"/>
      <c r="X158" s="11"/>
      <c r="Y158" s="11"/>
      <c r="Z158" s="2"/>
      <c r="AA158" s="11"/>
      <c r="AB158" s="11"/>
      <c r="AC158" s="11"/>
      <c r="AD158" s="11"/>
      <c r="AE158" s="11"/>
      <c r="AF158" s="2"/>
    </row>
    <row r="159" spans="1:32" s="3" customFormat="1" x14ac:dyDescent="0.35">
      <c r="A159" s="25"/>
      <c r="C159" s="11"/>
      <c r="D159" s="11"/>
      <c r="E159" s="11"/>
      <c r="F159" s="14"/>
      <c r="H159" s="11"/>
      <c r="I159" s="11"/>
      <c r="J159" s="11"/>
      <c r="K159" s="11"/>
      <c r="L159" s="11"/>
      <c r="M159" s="11"/>
      <c r="N159" s="11"/>
      <c r="O159" s="11"/>
      <c r="P159" s="11"/>
      <c r="Q159" s="11"/>
      <c r="R159" s="11"/>
      <c r="S159" s="11"/>
      <c r="T159" s="11"/>
      <c r="U159" s="12"/>
      <c r="V159" s="11"/>
      <c r="W159" s="11"/>
      <c r="X159" s="11"/>
      <c r="Y159" s="11"/>
      <c r="Z159" s="2"/>
      <c r="AA159" s="11"/>
      <c r="AB159" s="11"/>
      <c r="AC159" s="11"/>
      <c r="AD159" s="11"/>
      <c r="AE159" s="11"/>
      <c r="AF159" s="2"/>
    </row>
    <row r="160" spans="1:32" s="3" customFormat="1" x14ac:dyDescent="0.35">
      <c r="A160" s="25"/>
      <c r="C160" s="11"/>
      <c r="D160" s="11"/>
      <c r="E160" s="11"/>
      <c r="F160" s="14"/>
      <c r="H160" s="11"/>
      <c r="I160" s="11"/>
      <c r="J160" s="11"/>
      <c r="K160" s="11"/>
      <c r="L160" s="11"/>
      <c r="M160" s="11"/>
      <c r="N160" s="11"/>
      <c r="O160" s="11"/>
      <c r="P160" s="11"/>
      <c r="Q160" s="11"/>
      <c r="R160" s="11"/>
      <c r="S160" s="11"/>
      <c r="T160" s="11"/>
      <c r="U160" s="12"/>
      <c r="V160" s="11"/>
      <c r="W160" s="11"/>
      <c r="X160" s="11"/>
      <c r="Y160" s="11"/>
      <c r="Z160" s="2"/>
      <c r="AA160" s="11"/>
      <c r="AB160" s="11"/>
      <c r="AC160" s="11"/>
      <c r="AD160" s="11"/>
      <c r="AE160" s="11"/>
      <c r="AF160" s="2"/>
    </row>
    <row r="161" spans="1:32" s="3" customFormat="1" x14ac:dyDescent="0.35">
      <c r="A161" s="25"/>
      <c r="C161" s="11"/>
      <c r="D161" s="11"/>
      <c r="E161" s="11"/>
      <c r="F161" s="14"/>
      <c r="H161" s="11"/>
      <c r="I161" s="11"/>
      <c r="J161" s="11"/>
      <c r="K161" s="11"/>
      <c r="L161" s="11"/>
      <c r="M161" s="11"/>
      <c r="N161" s="11"/>
      <c r="O161" s="11"/>
      <c r="P161" s="11"/>
      <c r="Q161" s="11"/>
      <c r="R161" s="11"/>
      <c r="S161" s="11"/>
      <c r="T161" s="11"/>
      <c r="U161" s="12"/>
      <c r="V161" s="11"/>
      <c r="W161" s="11"/>
      <c r="X161" s="11"/>
      <c r="Y161" s="11"/>
      <c r="Z161" s="2"/>
      <c r="AA161" s="11"/>
      <c r="AB161" s="11"/>
      <c r="AC161" s="11"/>
      <c r="AD161" s="11"/>
      <c r="AE161" s="11"/>
      <c r="AF161" s="2"/>
    </row>
    <row r="162" spans="1:32" s="3" customFormat="1" x14ac:dyDescent="0.35">
      <c r="A162" s="25"/>
      <c r="C162" s="11"/>
      <c r="D162" s="11"/>
      <c r="E162" s="11"/>
      <c r="F162" s="14"/>
      <c r="H162" s="11"/>
      <c r="I162" s="11"/>
      <c r="J162" s="11"/>
      <c r="K162" s="11"/>
      <c r="L162" s="11"/>
      <c r="M162" s="11"/>
      <c r="N162" s="11"/>
      <c r="O162" s="11"/>
      <c r="P162" s="11"/>
      <c r="Q162" s="11"/>
      <c r="R162" s="11"/>
      <c r="S162" s="11"/>
      <c r="T162" s="11"/>
      <c r="U162" s="12"/>
      <c r="V162" s="11"/>
      <c r="W162" s="11"/>
      <c r="X162" s="11"/>
      <c r="Y162" s="11"/>
      <c r="Z162" s="2"/>
      <c r="AA162" s="11"/>
      <c r="AB162" s="11"/>
      <c r="AC162" s="11"/>
      <c r="AD162" s="11"/>
      <c r="AE162" s="11"/>
      <c r="AF162" s="2"/>
    </row>
    <row r="163" spans="1:32" s="3" customFormat="1" x14ac:dyDescent="0.35">
      <c r="A163" s="25"/>
      <c r="C163" s="11"/>
      <c r="D163" s="11"/>
      <c r="E163" s="11"/>
      <c r="F163" s="14"/>
      <c r="H163" s="11"/>
      <c r="I163" s="11"/>
      <c r="J163" s="11"/>
      <c r="K163" s="11"/>
      <c r="L163" s="11"/>
      <c r="M163" s="11"/>
      <c r="N163" s="11"/>
      <c r="O163" s="11"/>
      <c r="P163" s="11"/>
      <c r="Q163" s="11"/>
      <c r="R163" s="11"/>
      <c r="S163" s="11"/>
      <c r="T163" s="11"/>
      <c r="U163" s="12"/>
      <c r="V163" s="11"/>
      <c r="W163" s="11"/>
      <c r="X163" s="11"/>
      <c r="Y163" s="11"/>
      <c r="Z163" s="2"/>
      <c r="AA163" s="11"/>
      <c r="AB163" s="11"/>
      <c r="AC163" s="11"/>
      <c r="AD163" s="11"/>
      <c r="AE163" s="11"/>
      <c r="AF163" s="2"/>
    </row>
    <row r="164" spans="1:32" s="3" customFormat="1" x14ac:dyDescent="0.35">
      <c r="A164" s="25"/>
      <c r="C164" s="11"/>
      <c r="D164" s="11"/>
      <c r="E164" s="11"/>
      <c r="F164" s="14"/>
      <c r="H164" s="11"/>
      <c r="I164" s="11"/>
      <c r="J164" s="11"/>
      <c r="K164" s="11"/>
      <c r="L164" s="11"/>
      <c r="M164" s="11"/>
      <c r="N164" s="11"/>
      <c r="O164" s="11"/>
      <c r="P164" s="11"/>
      <c r="Q164" s="11"/>
      <c r="R164" s="11"/>
      <c r="S164" s="11"/>
      <c r="T164" s="11"/>
      <c r="U164" s="12"/>
      <c r="V164" s="11"/>
      <c r="W164" s="11"/>
      <c r="X164" s="11"/>
      <c r="Y164" s="11"/>
      <c r="Z164" s="2"/>
      <c r="AA164" s="11"/>
      <c r="AB164" s="11"/>
      <c r="AC164" s="11"/>
      <c r="AD164" s="11"/>
      <c r="AE164" s="11"/>
      <c r="AF164" s="2"/>
    </row>
    <row r="165" spans="1:32" s="3" customFormat="1" x14ac:dyDescent="0.35">
      <c r="A165" s="25"/>
      <c r="C165" s="11"/>
      <c r="D165" s="11"/>
      <c r="E165" s="11"/>
      <c r="F165" s="14"/>
      <c r="H165" s="11"/>
      <c r="I165" s="11"/>
      <c r="J165" s="11"/>
      <c r="K165" s="11"/>
      <c r="L165" s="11"/>
      <c r="M165" s="11"/>
      <c r="N165" s="11"/>
      <c r="O165" s="11"/>
      <c r="P165" s="11"/>
      <c r="Q165" s="11"/>
      <c r="R165" s="11"/>
      <c r="S165" s="11"/>
      <c r="T165" s="11"/>
      <c r="U165" s="12"/>
      <c r="V165" s="11"/>
      <c r="W165" s="11"/>
      <c r="X165" s="11"/>
      <c r="Y165" s="11"/>
      <c r="Z165" s="2"/>
      <c r="AA165" s="11"/>
      <c r="AB165" s="11"/>
      <c r="AC165" s="11"/>
      <c r="AD165" s="11"/>
      <c r="AE165" s="11"/>
      <c r="AF165" s="2"/>
    </row>
    <row r="166" spans="1:32" s="3" customFormat="1" x14ac:dyDescent="0.35">
      <c r="A166" s="25"/>
      <c r="C166" s="11"/>
      <c r="D166" s="11"/>
      <c r="E166" s="11"/>
      <c r="F166" s="14"/>
      <c r="H166" s="11"/>
      <c r="I166" s="11"/>
      <c r="J166" s="11"/>
      <c r="K166" s="11"/>
      <c r="L166" s="11"/>
      <c r="M166" s="11"/>
      <c r="N166" s="11"/>
      <c r="O166" s="11"/>
      <c r="P166" s="11"/>
      <c r="Q166" s="11"/>
      <c r="R166" s="11"/>
      <c r="S166" s="11"/>
      <c r="T166" s="11"/>
      <c r="U166" s="12"/>
      <c r="V166" s="11"/>
      <c r="W166" s="11"/>
      <c r="X166" s="11"/>
      <c r="Y166" s="11"/>
      <c r="Z166" s="2"/>
      <c r="AA166" s="11"/>
      <c r="AB166" s="11"/>
      <c r="AC166" s="11"/>
      <c r="AD166" s="11"/>
      <c r="AE166" s="11"/>
      <c r="AF166" s="2"/>
    </row>
    <row r="167" spans="1:32" s="3" customFormat="1" x14ac:dyDescent="0.35">
      <c r="A167" s="25"/>
      <c r="C167" s="11"/>
      <c r="D167" s="11"/>
      <c r="E167" s="11"/>
      <c r="F167" s="14"/>
      <c r="H167" s="11"/>
      <c r="I167" s="11"/>
      <c r="J167" s="11"/>
      <c r="K167" s="11"/>
      <c r="L167" s="11"/>
      <c r="M167" s="11"/>
      <c r="N167" s="11"/>
      <c r="O167" s="11"/>
      <c r="P167" s="11"/>
      <c r="Q167" s="11"/>
      <c r="R167" s="11"/>
      <c r="S167" s="11"/>
      <c r="T167" s="11"/>
      <c r="U167" s="12"/>
      <c r="V167" s="11"/>
      <c r="W167" s="11"/>
      <c r="X167" s="11"/>
      <c r="Y167" s="11"/>
      <c r="Z167" s="2"/>
      <c r="AA167" s="11"/>
      <c r="AB167" s="11"/>
      <c r="AC167" s="11"/>
      <c r="AD167" s="11"/>
      <c r="AE167" s="11"/>
      <c r="AF167" s="2"/>
    </row>
    <row r="168" spans="1:32" s="3" customFormat="1" x14ac:dyDescent="0.35">
      <c r="A168" s="25"/>
      <c r="C168" s="11"/>
      <c r="D168" s="11"/>
      <c r="E168" s="11"/>
      <c r="F168" s="14"/>
      <c r="H168" s="11"/>
      <c r="I168" s="11"/>
      <c r="J168" s="11"/>
      <c r="K168" s="11"/>
      <c r="L168" s="11"/>
      <c r="M168" s="11"/>
      <c r="N168" s="11"/>
      <c r="O168" s="11"/>
      <c r="P168" s="11"/>
      <c r="Q168" s="11"/>
      <c r="R168" s="11"/>
      <c r="S168" s="11"/>
      <c r="T168" s="11"/>
      <c r="U168" s="12"/>
      <c r="V168" s="11"/>
      <c r="W168" s="11"/>
      <c r="X168" s="11"/>
      <c r="Y168" s="11"/>
      <c r="Z168" s="2"/>
      <c r="AA168" s="11"/>
      <c r="AB168" s="11"/>
      <c r="AC168" s="11"/>
      <c r="AD168" s="11"/>
      <c r="AE168" s="11"/>
      <c r="AF168" s="2"/>
    </row>
    <row r="169" spans="1:32" s="3" customFormat="1" x14ac:dyDescent="0.35">
      <c r="A169" s="25"/>
      <c r="C169" s="11"/>
      <c r="D169" s="11"/>
      <c r="E169" s="11"/>
      <c r="F169" s="14"/>
      <c r="H169" s="11"/>
      <c r="I169" s="11"/>
      <c r="J169" s="11"/>
      <c r="K169" s="11"/>
      <c r="L169" s="11"/>
      <c r="M169" s="11"/>
      <c r="N169" s="11"/>
      <c r="O169" s="11"/>
      <c r="P169" s="11"/>
      <c r="Q169" s="11"/>
      <c r="R169" s="11"/>
      <c r="S169" s="11"/>
      <c r="T169" s="11"/>
      <c r="U169" s="12"/>
      <c r="V169" s="11"/>
      <c r="W169" s="11"/>
      <c r="X169" s="11"/>
      <c r="Y169" s="11"/>
      <c r="Z169" s="2"/>
      <c r="AA169" s="11"/>
      <c r="AB169" s="11"/>
      <c r="AC169" s="11"/>
      <c r="AD169" s="11"/>
      <c r="AE169" s="11"/>
      <c r="AF169" s="2"/>
    </row>
    <row r="170" spans="1:32" s="3" customFormat="1" x14ac:dyDescent="0.35">
      <c r="A170" s="25"/>
      <c r="C170" s="11"/>
      <c r="D170" s="11"/>
      <c r="E170" s="11"/>
      <c r="F170" s="14"/>
      <c r="H170" s="11"/>
      <c r="I170" s="11"/>
      <c r="J170" s="11"/>
      <c r="K170" s="11"/>
      <c r="L170" s="11"/>
      <c r="M170" s="11"/>
      <c r="N170" s="11"/>
      <c r="O170" s="11"/>
      <c r="P170" s="11"/>
      <c r="Q170" s="11"/>
      <c r="R170" s="11"/>
      <c r="S170" s="11"/>
      <c r="T170" s="11"/>
      <c r="U170" s="12"/>
      <c r="V170" s="11"/>
      <c r="W170" s="11"/>
      <c r="X170" s="11"/>
      <c r="Y170" s="11"/>
      <c r="Z170" s="2"/>
      <c r="AA170" s="11"/>
      <c r="AB170" s="11"/>
      <c r="AC170" s="11"/>
      <c r="AD170" s="11"/>
      <c r="AE170" s="11"/>
      <c r="AF170" s="2"/>
    </row>
    <row r="171" spans="1:32" s="3" customFormat="1" x14ac:dyDescent="0.35">
      <c r="A171" s="25"/>
      <c r="C171" s="11"/>
      <c r="D171" s="11"/>
      <c r="E171" s="11"/>
      <c r="F171" s="14"/>
      <c r="H171" s="11"/>
      <c r="I171" s="11"/>
      <c r="J171" s="11"/>
      <c r="K171" s="11"/>
      <c r="L171" s="11"/>
      <c r="M171" s="11"/>
      <c r="N171" s="11"/>
      <c r="O171" s="11"/>
      <c r="P171" s="11"/>
      <c r="Q171" s="11"/>
      <c r="R171" s="11"/>
      <c r="S171" s="11"/>
      <c r="T171" s="11"/>
      <c r="U171" s="12"/>
      <c r="V171" s="11"/>
      <c r="W171" s="11"/>
      <c r="X171" s="11"/>
      <c r="Y171" s="11"/>
      <c r="Z171" s="2"/>
      <c r="AA171" s="11"/>
      <c r="AB171" s="11"/>
      <c r="AC171" s="11"/>
      <c r="AD171" s="11"/>
      <c r="AE171" s="11"/>
      <c r="AF171" s="2"/>
    </row>
    <row r="172" spans="1:32" s="3" customFormat="1" x14ac:dyDescent="0.35">
      <c r="A172" s="25"/>
      <c r="C172" s="11"/>
      <c r="D172" s="11"/>
      <c r="E172" s="11"/>
      <c r="F172" s="14"/>
      <c r="H172" s="11"/>
      <c r="I172" s="11"/>
      <c r="J172" s="11"/>
      <c r="K172" s="11"/>
      <c r="L172" s="11"/>
      <c r="M172" s="11"/>
      <c r="N172" s="11"/>
      <c r="O172" s="11"/>
      <c r="P172" s="11"/>
      <c r="Q172" s="11"/>
      <c r="R172" s="11"/>
      <c r="S172" s="11"/>
      <c r="T172" s="11"/>
      <c r="U172" s="12"/>
      <c r="V172" s="11"/>
      <c r="W172" s="11"/>
      <c r="X172" s="11"/>
      <c r="Y172" s="11"/>
      <c r="Z172" s="2"/>
      <c r="AA172" s="11"/>
      <c r="AB172" s="11"/>
      <c r="AC172" s="11"/>
      <c r="AD172" s="11"/>
      <c r="AE172" s="11"/>
      <c r="AF172" s="2"/>
    </row>
    <row r="173" spans="1:32" s="3" customFormat="1" x14ac:dyDescent="0.35">
      <c r="A173" s="25"/>
      <c r="C173" s="11"/>
      <c r="D173" s="11"/>
      <c r="E173" s="11"/>
      <c r="F173" s="14"/>
      <c r="H173" s="11"/>
      <c r="I173" s="11"/>
      <c r="J173" s="11"/>
      <c r="K173" s="11"/>
      <c r="L173" s="11"/>
      <c r="M173" s="11"/>
      <c r="N173" s="11"/>
      <c r="O173" s="11"/>
      <c r="P173" s="11"/>
      <c r="Q173" s="11"/>
      <c r="R173" s="11"/>
      <c r="S173" s="11"/>
      <c r="T173" s="11"/>
      <c r="U173" s="12"/>
      <c r="V173" s="11"/>
      <c r="W173" s="11"/>
      <c r="X173" s="11"/>
      <c r="Y173" s="11"/>
      <c r="Z173" s="2"/>
      <c r="AA173" s="11"/>
      <c r="AB173" s="11"/>
      <c r="AC173" s="11"/>
      <c r="AD173" s="11"/>
      <c r="AE173" s="11"/>
      <c r="AF173" s="2"/>
    </row>
    <row r="174" spans="1:32" s="3" customFormat="1" x14ac:dyDescent="0.35">
      <c r="A174" s="25"/>
      <c r="C174" s="11"/>
      <c r="D174" s="11"/>
      <c r="E174" s="11"/>
      <c r="F174" s="14"/>
      <c r="H174" s="11"/>
      <c r="I174" s="11"/>
      <c r="J174" s="11"/>
      <c r="K174" s="11"/>
      <c r="L174" s="11"/>
      <c r="M174" s="11"/>
      <c r="N174" s="11"/>
      <c r="O174" s="11"/>
      <c r="P174" s="11"/>
      <c r="Q174" s="11"/>
      <c r="R174" s="11"/>
      <c r="S174" s="11"/>
      <c r="T174" s="11"/>
      <c r="U174" s="12"/>
      <c r="V174" s="11"/>
      <c r="W174" s="11"/>
      <c r="X174" s="11"/>
      <c r="Y174" s="11"/>
      <c r="Z174" s="2"/>
      <c r="AA174" s="11"/>
      <c r="AB174" s="11"/>
      <c r="AC174" s="11"/>
      <c r="AD174" s="11"/>
      <c r="AE174" s="11"/>
      <c r="AF174" s="2"/>
    </row>
    <row r="175" spans="1:32" s="3" customFormat="1" x14ac:dyDescent="0.35">
      <c r="A175" s="25"/>
      <c r="C175" s="11"/>
      <c r="D175" s="11"/>
      <c r="E175" s="11"/>
      <c r="F175" s="14"/>
      <c r="H175" s="11"/>
      <c r="I175" s="11"/>
      <c r="J175" s="11"/>
      <c r="K175" s="11"/>
      <c r="L175" s="11"/>
      <c r="M175" s="11"/>
      <c r="N175" s="11"/>
      <c r="O175" s="11"/>
      <c r="P175" s="11"/>
      <c r="Q175" s="11"/>
      <c r="R175" s="11"/>
      <c r="S175" s="11"/>
      <c r="T175" s="11"/>
      <c r="U175" s="12"/>
      <c r="V175" s="11"/>
      <c r="W175" s="11"/>
      <c r="X175" s="11"/>
      <c r="Y175" s="11"/>
      <c r="Z175" s="2"/>
      <c r="AA175" s="11"/>
      <c r="AB175" s="11"/>
      <c r="AC175" s="11"/>
      <c r="AD175" s="11"/>
      <c r="AE175" s="11"/>
      <c r="AF175" s="2"/>
    </row>
    <row r="176" spans="1:32" s="3" customFormat="1" x14ac:dyDescent="0.35">
      <c r="A176" s="25"/>
      <c r="C176" s="11"/>
      <c r="D176" s="11"/>
      <c r="E176" s="11"/>
      <c r="F176" s="14"/>
      <c r="H176" s="11"/>
      <c r="I176" s="11"/>
      <c r="J176" s="11"/>
      <c r="K176" s="11"/>
      <c r="L176" s="11"/>
      <c r="M176" s="11"/>
      <c r="N176" s="11"/>
      <c r="O176" s="11"/>
      <c r="P176" s="11"/>
      <c r="Q176" s="11"/>
      <c r="R176" s="11"/>
      <c r="S176" s="11"/>
      <c r="T176" s="11"/>
      <c r="U176" s="12"/>
      <c r="V176" s="11"/>
      <c r="W176" s="11"/>
      <c r="X176" s="11"/>
      <c r="Y176" s="11"/>
      <c r="Z176" s="2"/>
      <c r="AA176" s="11"/>
      <c r="AB176" s="11"/>
      <c r="AC176" s="11"/>
      <c r="AD176" s="11"/>
      <c r="AE176" s="11"/>
      <c r="AF176" s="2"/>
    </row>
    <row r="177" spans="1:32" s="3" customFormat="1" x14ac:dyDescent="0.35">
      <c r="A177" s="25"/>
      <c r="C177" s="11"/>
      <c r="D177" s="11"/>
      <c r="E177" s="11"/>
      <c r="F177" s="14"/>
      <c r="H177" s="11"/>
      <c r="I177" s="11"/>
      <c r="J177" s="11"/>
      <c r="K177" s="11"/>
      <c r="L177" s="11"/>
      <c r="M177" s="11"/>
      <c r="N177" s="11"/>
      <c r="O177" s="11"/>
      <c r="P177" s="11"/>
      <c r="Q177" s="11"/>
      <c r="R177" s="11"/>
      <c r="S177" s="11"/>
      <c r="T177" s="11"/>
      <c r="U177" s="12"/>
      <c r="V177" s="11"/>
      <c r="W177" s="11"/>
      <c r="X177" s="11"/>
      <c r="Y177" s="11"/>
      <c r="Z177" s="2"/>
      <c r="AA177" s="11"/>
      <c r="AB177" s="11"/>
      <c r="AC177" s="11"/>
      <c r="AD177" s="11"/>
      <c r="AE177" s="11"/>
      <c r="AF177" s="2"/>
    </row>
    <row r="178" spans="1:32" s="3" customFormat="1" x14ac:dyDescent="0.35">
      <c r="A178" s="25"/>
      <c r="C178" s="11"/>
      <c r="D178" s="11"/>
      <c r="E178" s="11"/>
      <c r="F178" s="14"/>
      <c r="H178" s="11"/>
      <c r="I178" s="11"/>
      <c r="J178" s="11"/>
      <c r="K178" s="11"/>
      <c r="L178" s="11"/>
      <c r="M178" s="11"/>
      <c r="N178" s="11"/>
      <c r="O178" s="11"/>
      <c r="P178" s="11"/>
      <c r="Q178" s="11"/>
      <c r="R178" s="11"/>
      <c r="S178" s="11"/>
      <c r="T178" s="11"/>
      <c r="U178" s="12"/>
      <c r="V178" s="11"/>
      <c r="W178" s="11"/>
      <c r="X178" s="11"/>
      <c r="Y178" s="11"/>
      <c r="Z178" s="2"/>
      <c r="AA178" s="11"/>
      <c r="AB178" s="11"/>
      <c r="AC178" s="11"/>
      <c r="AD178" s="11"/>
      <c r="AE178" s="11"/>
      <c r="AF178" s="2"/>
    </row>
    <row r="179" spans="1:32" s="3" customFormat="1" x14ac:dyDescent="0.35">
      <c r="A179" s="25"/>
      <c r="C179" s="11"/>
      <c r="D179" s="11"/>
      <c r="E179" s="11"/>
      <c r="F179" s="14"/>
      <c r="H179" s="11"/>
      <c r="I179" s="11"/>
      <c r="J179" s="11"/>
      <c r="K179" s="11"/>
      <c r="L179" s="11"/>
      <c r="M179" s="11"/>
      <c r="N179" s="11"/>
      <c r="O179" s="11"/>
      <c r="P179" s="11"/>
      <c r="Q179" s="11"/>
      <c r="R179" s="11"/>
      <c r="S179" s="11"/>
      <c r="T179" s="11"/>
      <c r="U179" s="12"/>
      <c r="V179" s="11"/>
      <c r="W179" s="11"/>
      <c r="X179" s="11"/>
      <c r="Y179" s="11"/>
      <c r="Z179" s="2"/>
      <c r="AA179" s="11"/>
      <c r="AB179" s="11"/>
      <c r="AC179" s="11"/>
      <c r="AD179" s="11"/>
      <c r="AE179" s="11"/>
      <c r="AF179" s="2"/>
    </row>
    <row r="180" spans="1:32" s="3" customFormat="1" x14ac:dyDescent="0.35">
      <c r="A180" s="25"/>
      <c r="C180" s="11"/>
      <c r="D180" s="11"/>
      <c r="E180" s="11"/>
      <c r="F180" s="14"/>
      <c r="H180" s="11"/>
      <c r="I180" s="11"/>
      <c r="J180" s="11"/>
      <c r="K180" s="11"/>
      <c r="L180" s="11"/>
      <c r="M180" s="11"/>
      <c r="N180" s="11"/>
      <c r="O180" s="11"/>
      <c r="P180" s="11"/>
      <c r="Q180" s="11"/>
      <c r="R180" s="11"/>
      <c r="S180" s="11"/>
      <c r="T180" s="11"/>
      <c r="U180" s="12"/>
      <c r="V180" s="11"/>
      <c r="W180" s="11"/>
      <c r="X180" s="11"/>
      <c r="Y180" s="11"/>
      <c r="Z180" s="2"/>
      <c r="AA180" s="11"/>
      <c r="AB180" s="11"/>
      <c r="AC180" s="11"/>
      <c r="AD180" s="11"/>
      <c r="AE180" s="11"/>
      <c r="AF180" s="2"/>
    </row>
    <row r="181" spans="1:32" s="3" customFormat="1" x14ac:dyDescent="0.35">
      <c r="A181" s="25"/>
      <c r="C181" s="11"/>
      <c r="D181" s="11"/>
      <c r="E181" s="11"/>
      <c r="F181" s="14"/>
      <c r="H181" s="11"/>
      <c r="I181" s="11"/>
      <c r="J181" s="11"/>
      <c r="K181" s="11"/>
      <c r="L181" s="11"/>
      <c r="M181" s="11"/>
      <c r="N181" s="11"/>
      <c r="O181" s="11"/>
      <c r="P181" s="11"/>
      <c r="Q181" s="11"/>
      <c r="R181" s="11"/>
      <c r="S181" s="11"/>
      <c r="T181" s="11"/>
      <c r="U181" s="12"/>
      <c r="V181" s="11"/>
      <c r="W181" s="11"/>
      <c r="X181" s="11"/>
      <c r="Y181" s="11"/>
      <c r="Z181" s="2"/>
      <c r="AA181" s="11"/>
      <c r="AB181" s="11"/>
      <c r="AC181" s="11"/>
      <c r="AD181" s="11"/>
      <c r="AE181" s="11"/>
      <c r="AF181" s="2"/>
    </row>
    <row r="182" spans="1:32" s="3" customFormat="1" x14ac:dyDescent="0.35">
      <c r="A182" s="25"/>
      <c r="C182" s="11"/>
      <c r="D182" s="11"/>
      <c r="E182" s="11"/>
      <c r="F182" s="14"/>
      <c r="H182" s="11"/>
      <c r="I182" s="11"/>
      <c r="J182" s="11"/>
      <c r="K182" s="11"/>
      <c r="L182" s="11"/>
      <c r="M182" s="11"/>
      <c r="N182" s="11"/>
      <c r="O182" s="11"/>
      <c r="P182" s="11"/>
      <c r="Q182" s="11"/>
      <c r="R182" s="11"/>
      <c r="S182" s="11"/>
      <c r="T182" s="11"/>
      <c r="U182" s="12"/>
      <c r="V182" s="11"/>
      <c r="W182" s="11"/>
      <c r="X182" s="11"/>
      <c r="Y182" s="11"/>
      <c r="Z182" s="2"/>
      <c r="AA182" s="11"/>
      <c r="AB182" s="11"/>
      <c r="AC182" s="11"/>
      <c r="AD182" s="11"/>
      <c r="AE182" s="11"/>
      <c r="AF182" s="2"/>
    </row>
    <row r="183" spans="1:32" s="3" customFormat="1" x14ac:dyDescent="0.35">
      <c r="A183" s="25"/>
      <c r="C183" s="11"/>
      <c r="D183" s="11"/>
      <c r="E183" s="11"/>
      <c r="F183" s="14"/>
      <c r="H183" s="11"/>
      <c r="I183" s="11"/>
      <c r="J183" s="11"/>
      <c r="K183" s="11"/>
      <c r="L183" s="11"/>
      <c r="M183" s="11"/>
      <c r="N183" s="11"/>
      <c r="O183" s="11"/>
      <c r="P183" s="11"/>
      <c r="Q183" s="11"/>
      <c r="R183" s="11"/>
      <c r="S183" s="11"/>
      <c r="T183" s="11"/>
      <c r="U183" s="12"/>
      <c r="V183" s="11"/>
      <c r="W183" s="11"/>
      <c r="X183" s="11"/>
      <c r="Y183" s="11"/>
      <c r="Z183" s="2"/>
      <c r="AA183" s="11"/>
      <c r="AB183" s="11"/>
      <c r="AC183" s="11"/>
      <c r="AD183" s="11"/>
      <c r="AE183" s="11"/>
      <c r="AF183" s="2"/>
    </row>
    <row r="184" spans="1:32" s="3" customFormat="1" x14ac:dyDescent="0.35">
      <c r="A184" s="25"/>
      <c r="C184" s="11"/>
      <c r="D184" s="11"/>
      <c r="E184" s="11"/>
      <c r="F184" s="14"/>
      <c r="H184" s="11"/>
      <c r="I184" s="11"/>
      <c r="J184" s="11"/>
      <c r="K184" s="11"/>
      <c r="L184" s="11"/>
      <c r="M184" s="11"/>
      <c r="N184" s="11"/>
      <c r="O184" s="11"/>
      <c r="P184" s="11"/>
      <c r="Q184" s="11"/>
      <c r="R184" s="11"/>
      <c r="S184" s="11"/>
      <c r="T184" s="11"/>
      <c r="U184" s="12"/>
      <c r="V184" s="11"/>
      <c r="W184" s="11"/>
      <c r="X184" s="11"/>
      <c r="Y184" s="11"/>
      <c r="Z184" s="2"/>
      <c r="AA184" s="11"/>
      <c r="AB184" s="11"/>
      <c r="AC184" s="11"/>
      <c r="AD184" s="11"/>
      <c r="AE184" s="11"/>
      <c r="AF184" s="2"/>
    </row>
    <row r="185" spans="1:32" s="3" customFormat="1" x14ac:dyDescent="0.35">
      <c r="A185" s="25"/>
      <c r="C185" s="11"/>
      <c r="D185" s="11"/>
      <c r="E185" s="11"/>
      <c r="F185" s="14"/>
      <c r="H185" s="11"/>
      <c r="I185" s="11"/>
      <c r="J185" s="11"/>
      <c r="K185" s="11"/>
      <c r="L185" s="11"/>
      <c r="M185" s="11"/>
      <c r="N185" s="11"/>
      <c r="O185" s="11"/>
      <c r="P185" s="11"/>
      <c r="Q185" s="11"/>
      <c r="R185" s="11"/>
      <c r="S185" s="11"/>
      <c r="T185" s="11"/>
      <c r="U185" s="12"/>
      <c r="V185" s="11"/>
      <c r="W185" s="11"/>
      <c r="X185" s="11"/>
      <c r="Y185" s="11"/>
      <c r="Z185" s="2"/>
      <c r="AA185" s="11"/>
      <c r="AB185" s="11"/>
      <c r="AC185" s="11"/>
      <c r="AD185" s="11"/>
      <c r="AE185" s="11"/>
      <c r="AF185" s="2"/>
    </row>
    <row r="186" spans="1:32" s="3" customFormat="1" x14ac:dyDescent="0.35">
      <c r="A186" s="25"/>
      <c r="C186" s="11"/>
      <c r="D186" s="11"/>
      <c r="E186" s="11"/>
      <c r="F186" s="14"/>
      <c r="H186" s="11"/>
      <c r="I186" s="11"/>
      <c r="J186" s="11"/>
      <c r="K186" s="11"/>
      <c r="L186" s="11"/>
      <c r="M186" s="11"/>
      <c r="N186" s="11"/>
      <c r="O186" s="11"/>
      <c r="P186" s="11"/>
      <c r="Q186" s="11"/>
      <c r="R186" s="11"/>
      <c r="S186" s="11"/>
      <c r="T186" s="11"/>
      <c r="U186" s="12"/>
      <c r="V186" s="11"/>
      <c r="W186" s="11"/>
      <c r="X186" s="11"/>
      <c r="Y186" s="11"/>
      <c r="Z186" s="2"/>
      <c r="AA186" s="11"/>
      <c r="AB186" s="11"/>
      <c r="AC186" s="11"/>
      <c r="AD186" s="11"/>
      <c r="AE186" s="11"/>
      <c r="AF186" s="2"/>
    </row>
    <row r="187" spans="1:32" s="3" customFormat="1" x14ac:dyDescent="0.35">
      <c r="A187" s="25"/>
      <c r="C187" s="11"/>
      <c r="D187" s="11"/>
      <c r="E187" s="11"/>
      <c r="F187" s="14"/>
      <c r="H187" s="11"/>
      <c r="I187" s="11"/>
      <c r="J187" s="11"/>
      <c r="K187" s="11"/>
      <c r="L187" s="11"/>
      <c r="M187" s="11"/>
      <c r="N187" s="11"/>
      <c r="O187" s="11"/>
      <c r="P187" s="11"/>
      <c r="Q187" s="11"/>
      <c r="R187" s="11"/>
      <c r="S187" s="11"/>
      <c r="T187" s="11"/>
      <c r="U187" s="12"/>
      <c r="V187" s="11"/>
      <c r="W187" s="11"/>
      <c r="X187" s="11"/>
      <c r="Y187" s="11"/>
      <c r="Z187" s="2"/>
      <c r="AA187" s="11"/>
      <c r="AB187" s="11"/>
      <c r="AC187" s="11"/>
      <c r="AD187" s="11"/>
      <c r="AE187" s="11"/>
      <c r="AF187" s="2"/>
    </row>
    <row r="188" spans="1:32" s="3" customFormat="1" x14ac:dyDescent="0.35">
      <c r="A188" s="25"/>
      <c r="C188" s="11"/>
      <c r="D188" s="11"/>
      <c r="E188" s="11"/>
      <c r="F188" s="14"/>
      <c r="H188" s="11"/>
      <c r="I188" s="11"/>
      <c r="J188" s="11"/>
      <c r="K188" s="11"/>
      <c r="L188" s="11"/>
      <c r="M188" s="11"/>
      <c r="N188" s="11"/>
      <c r="O188" s="11"/>
      <c r="P188" s="11"/>
      <c r="Q188" s="11"/>
      <c r="R188" s="11"/>
      <c r="S188" s="11"/>
      <c r="T188" s="11"/>
      <c r="U188" s="12"/>
      <c r="V188" s="11"/>
      <c r="W188" s="11"/>
      <c r="X188" s="11"/>
      <c r="Y188" s="11"/>
      <c r="Z188" s="2"/>
      <c r="AA188" s="11"/>
      <c r="AB188" s="11"/>
      <c r="AC188" s="11"/>
      <c r="AD188" s="11"/>
      <c r="AE188" s="11"/>
      <c r="AF188" s="2"/>
    </row>
    <row r="189" spans="1:32" s="3" customFormat="1" x14ac:dyDescent="0.35">
      <c r="A189" s="25"/>
      <c r="C189" s="11"/>
      <c r="D189" s="11"/>
      <c r="E189" s="11"/>
      <c r="F189" s="14"/>
      <c r="H189" s="11"/>
      <c r="I189" s="11"/>
      <c r="J189" s="11"/>
      <c r="K189" s="11"/>
      <c r="L189" s="11"/>
      <c r="M189" s="11"/>
      <c r="N189" s="11"/>
      <c r="O189" s="11"/>
      <c r="P189" s="11"/>
      <c r="Q189" s="11"/>
      <c r="R189" s="11"/>
      <c r="S189" s="11"/>
      <c r="T189" s="11"/>
      <c r="U189" s="12"/>
      <c r="V189" s="11"/>
      <c r="W189" s="11"/>
      <c r="X189" s="11"/>
      <c r="Y189" s="11"/>
      <c r="Z189" s="2"/>
      <c r="AA189" s="11"/>
      <c r="AB189" s="11"/>
      <c r="AC189" s="11"/>
      <c r="AD189" s="11"/>
      <c r="AE189" s="11"/>
      <c r="AF189" s="2"/>
    </row>
    <row r="190" spans="1:32" s="3" customFormat="1" x14ac:dyDescent="0.35">
      <c r="A190" s="25"/>
      <c r="C190" s="11"/>
      <c r="D190" s="11"/>
      <c r="E190" s="11"/>
      <c r="F190" s="14"/>
      <c r="H190" s="11"/>
      <c r="I190" s="11"/>
      <c r="J190" s="11"/>
      <c r="K190" s="11"/>
      <c r="L190" s="11"/>
      <c r="M190" s="11"/>
      <c r="N190" s="11"/>
      <c r="O190" s="11"/>
      <c r="P190" s="11"/>
      <c r="Q190" s="11"/>
      <c r="R190" s="11"/>
      <c r="S190" s="11"/>
      <c r="T190" s="11"/>
      <c r="U190" s="12"/>
      <c r="V190" s="11"/>
      <c r="W190" s="11"/>
      <c r="X190" s="11"/>
      <c r="Y190" s="11"/>
      <c r="Z190" s="2"/>
      <c r="AA190" s="11"/>
      <c r="AB190" s="11"/>
      <c r="AC190" s="11"/>
      <c r="AD190" s="11"/>
      <c r="AE190" s="11"/>
      <c r="AF190" s="2"/>
    </row>
    <row r="191" spans="1:32" s="3" customFormat="1" x14ac:dyDescent="0.35">
      <c r="A191" s="25"/>
      <c r="C191" s="11"/>
      <c r="D191" s="11"/>
      <c r="E191" s="11"/>
      <c r="F191" s="14"/>
      <c r="H191" s="11"/>
      <c r="I191" s="11"/>
      <c r="J191" s="11"/>
      <c r="K191" s="11"/>
      <c r="L191" s="11"/>
      <c r="M191" s="11"/>
      <c r="N191" s="11"/>
      <c r="O191" s="11"/>
      <c r="P191" s="11"/>
      <c r="Q191" s="11"/>
      <c r="R191" s="11"/>
      <c r="S191" s="11"/>
      <c r="T191" s="11"/>
      <c r="U191" s="12"/>
      <c r="V191" s="11"/>
      <c r="W191" s="11"/>
      <c r="X191" s="11"/>
      <c r="Y191" s="11"/>
      <c r="Z191" s="2"/>
      <c r="AA191" s="11"/>
      <c r="AB191" s="11"/>
      <c r="AC191" s="11"/>
      <c r="AD191" s="11"/>
      <c r="AE191" s="11"/>
      <c r="AF191" s="2"/>
    </row>
    <row r="192" spans="1:32" s="3" customFormat="1" x14ac:dyDescent="0.35">
      <c r="A192" s="25"/>
      <c r="C192" s="11"/>
      <c r="D192" s="11"/>
      <c r="E192" s="11"/>
      <c r="F192" s="14"/>
      <c r="H192" s="11"/>
      <c r="I192" s="11"/>
      <c r="J192" s="11"/>
      <c r="K192" s="11"/>
      <c r="L192" s="11"/>
      <c r="M192" s="11"/>
      <c r="N192" s="11"/>
      <c r="O192" s="11"/>
      <c r="P192" s="11"/>
      <c r="Q192" s="11"/>
      <c r="R192" s="11"/>
      <c r="S192" s="11"/>
      <c r="T192" s="11"/>
      <c r="U192" s="12"/>
      <c r="V192" s="11"/>
      <c r="W192" s="11"/>
      <c r="X192" s="11"/>
      <c r="Y192" s="11"/>
      <c r="Z192" s="2"/>
      <c r="AA192" s="11"/>
      <c r="AB192" s="11"/>
      <c r="AC192" s="11"/>
      <c r="AD192" s="11"/>
      <c r="AE192" s="11"/>
      <c r="AF192" s="2"/>
    </row>
    <row r="193" spans="1:32" s="3" customFormat="1" x14ac:dyDescent="0.35">
      <c r="A193" s="25"/>
      <c r="C193" s="11"/>
      <c r="D193" s="11"/>
      <c r="E193" s="11"/>
      <c r="F193" s="14"/>
      <c r="H193" s="11"/>
      <c r="I193" s="11"/>
      <c r="J193" s="11"/>
      <c r="K193" s="11"/>
      <c r="L193" s="11"/>
      <c r="M193" s="11"/>
      <c r="N193" s="11"/>
      <c r="O193" s="11"/>
      <c r="P193" s="11"/>
      <c r="Q193" s="11"/>
      <c r="R193" s="11"/>
      <c r="S193" s="11"/>
      <c r="T193" s="11"/>
      <c r="U193" s="12"/>
      <c r="V193" s="11"/>
      <c r="W193" s="11"/>
      <c r="X193" s="11"/>
      <c r="Y193" s="11"/>
      <c r="Z193" s="2"/>
      <c r="AA193" s="11"/>
      <c r="AB193" s="11"/>
      <c r="AC193" s="11"/>
      <c r="AD193" s="11"/>
      <c r="AE193" s="11"/>
      <c r="AF193" s="2"/>
    </row>
    <row r="194" spans="1:32" s="3" customFormat="1" x14ac:dyDescent="0.35">
      <c r="A194" s="25"/>
      <c r="C194" s="11"/>
      <c r="D194" s="11"/>
      <c r="E194" s="11"/>
      <c r="F194" s="14"/>
      <c r="H194" s="11"/>
      <c r="I194" s="11"/>
      <c r="J194" s="11"/>
      <c r="K194" s="11"/>
      <c r="L194" s="11"/>
      <c r="M194" s="11"/>
      <c r="N194" s="11"/>
      <c r="O194" s="11"/>
      <c r="P194" s="11"/>
      <c r="Q194" s="11"/>
      <c r="R194" s="11"/>
      <c r="S194" s="11"/>
      <c r="T194" s="11"/>
      <c r="U194" s="12"/>
      <c r="V194" s="11"/>
      <c r="W194" s="11"/>
      <c r="X194" s="11"/>
      <c r="Y194" s="11"/>
      <c r="Z194" s="2"/>
      <c r="AA194" s="11"/>
      <c r="AB194" s="11"/>
      <c r="AC194" s="11"/>
      <c r="AD194" s="11"/>
      <c r="AE194" s="11"/>
      <c r="AF194" s="2"/>
    </row>
    <row r="195" spans="1:32" s="3" customFormat="1" x14ac:dyDescent="0.35">
      <c r="A195" s="25"/>
      <c r="C195" s="11"/>
      <c r="D195" s="11"/>
      <c r="E195" s="11"/>
      <c r="F195" s="14"/>
      <c r="H195" s="11"/>
      <c r="I195" s="11"/>
      <c r="J195" s="11"/>
      <c r="K195" s="11"/>
      <c r="L195" s="11"/>
      <c r="M195" s="11"/>
      <c r="N195" s="11"/>
      <c r="O195" s="11"/>
      <c r="P195" s="11"/>
      <c r="Q195" s="11"/>
      <c r="R195" s="11"/>
      <c r="S195" s="11"/>
      <c r="T195" s="11"/>
      <c r="U195" s="12"/>
      <c r="V195" s="11"/>
      <c r="W195" s="11"/>
      <c r="X195" s="11"/>
      <c r="Y195" s="11"/>
      <c r="Z195" s="2"/>
      <c r="AA195" s="11"/>
      <c r="AB195" s="11"/>
      <c r="AC195" s="11"/>
      <c r="AD195" s="11"/>
      <c r="AE195" s="11"/>
      <c r="AF195" s="2"/>
    </row>
    <row r="196" spans="1:32" s="3" customFormat="1" x14ac:dyDescent="0.35">
      <c r="A196" s="25"/>
      <c r="C196" s="11"/>
      <c r="D196" s="11"/>
      <c r="E196" s="11"/>
      <c r="F196" s="14"/>
      <c r="H196" s="11"/>
      <c r="I196" s="11"/>
      <c r="J196" s="11"/>
      <c r="K196" s="11"/>
      <c r="L196" s="11"/>
      <c r="M196" s="11"/>
      <c r="N196" s="11"/>
      <c r="O196" s="11"/>
      <c r="P196" s="11"/>
      <c r="Q196" s="11"/>
      <c r="R196" s="11"/>
      <c r="S196" s="11"/>
      <c r="T196" s="11"/>
      <c r="U196" s="12"/>
      <c r="V196" s="11"/>
      <c r="W196" s="11"/>
      <c r="X196" s="11"/>
      <c r="Y196" s="11"/>
      <c r="Z196" s="2"/>
      <c r="AA196" s="11"/>
      <c r="AB196" s="11"/>
      <c r="AC196" s="11"/>
      <c r="AD196" s="11"/>
      <c r="AE196" s="11"/>
      <c r="AF196" s="2"/>
    </row>
    <row r="197" spans="1:32" s="3" customFormat="1" x14ac:dyDescent="0.35">
      <c r="A197" s="25"/>
      <c r="C197" s="11"/>
      <c r="D197" s="11"/>
      <c r="E197" s="11"/>
      <c r="F197" s="14"/>
      <c r="H197" s="11"/>
      <c r="I197" s="11"/>
      <c r="J197" s="11"/>
      <c r="K197" s="11"/>
      <c r="L197" s="11"/>
      <c r="M197" s="11"/>
      <c r="N197" s="11"/>
      <c r="O197" s="11"/>
      <c r="P197" s="11"/>
      <c r="Q197" s="11"/>
      <c r="R197" s="11"/>
      <c r="S197" s="11"/>
      <c r="T197" s="11"/>
      <c r="U197" s="12"/>
      <c r="V197" s="11"/>
      <c r="W197" s="11"/>
      <c r="X197" s="11"/>
      <c r="Y197" s="11"/>
      <c r="Z197" s="2"/>
      <c r="AA197" s="11"/>
      <c r="AB197" s="11"/>
      <c r="AC197" s="11"/>
      <c r="AD197" s="11"/>
      <c r="AE197" s="11"/>
      <c r="AF197" s="2"/>
    </row>
    <row r="198" spans="1:32" s="3" customFormat="1" x14ac:dyDescent="0.35">
      <c r="A198" s="25"/>
      <c r="C198" s="11"/>
      <c r="D198" s="11"/>
      <c r="E198" s="11"/>
      <c r="F198" s="14"/>
      <c r="H198" s="11"/>
      <c r="I198" s="11"/>
      <c r="J198" s="11"/>
      <c r="K198" s="11"/>
      <c r="L198" s="11"/>
      <c r="M198" s="11"/>
      <c r="N198" s="11"/>
      <c r="O198" s="11"/>
      <c r="P198" s="11"/>
      <c r="Q198" s="11"/>
      <c r="R198" s="11"/>
      <c r="S198" s="11"/>
      <c r="T198" s="11"/>
      <c r="U198" s="12"/>
      <c r="V198" s="11"/>
      <c r="W198" s="11"/>
      <c r="X198" s="11"/>
      <c r="Y198" s="11"/>
      <c r="Z198" s="2"/>
      <c r="AA198" s="11"/>
      <c r="AB198" s="11"/>
      <c r="AC198" s="11"/>
      <c r="AD198" s="11"/>
      <c r="AE198" s="11"/>
      <c r="AF198" s="2"/>
    </row>
    <row r="199" spans="1:32" s="3" customFormat="1" x14ac:dyDescent="0.35">
      <c r="A199" s="25"/>
      <c r="C199" s="11"/>
      <c r="D199" s="11"/>
      <c r="E199" s="11"/>
      <c r="F199" s="14"/>
      <c r="H199" s="11"/>
      <c r="I199" s="11"/>
      <c r="J199" s="11"/>
      <c r="K199" s="11"/>
      <c r="L199" s="11"/>
      <c r="M199" s="11"/>
      <c r="N199" s="11"/>
      <c r="O199" s="11"/>
      <c r="P199" s="11"/>
      <c r="Q199" s="11"/>
      <c r="R199" s="11"/>
      <c r="S199" s="11"/>
      <c r="T199" s="11"/>
      <c r="U199" s="12"/>
      <c r="V199" s="11"/>
      <c r="W199" s="11"/>
      <c r="X199" s="11"/>
      <c r="Y199" s="11"/>
      <c r="Z199" s="2"/>
      <c r="AA199" s="11"/>
      <c r="AB199" s="11"/>
      <c r="AC199" s="11"/>
      <c r="AD199" s="11"/>
      <c r="AE199" s="11"/>
      <c r="AF199" s="2"/>
    </row>
    <row r="200" spans="1:32" s="3" customFormat="1" x14ac:dyDescent="0.35">
      <c r="A200" s="25"/>
      <c r="C200" s="11"/>
      <c r="D200" s="11"/>
      <c r="E200" s="11"/>
      <c r="F200" s="14"/>
      <c r="H200" s="11"/>
      <c r="I200" s="11"/>
      <c r="J200" s="11"/>
      <c r="K200" s="11"/>
      <c r="L200" s="11"/>
      <c r="M200" s="11"/>
      <c r="N200" s="11"/>
      <c r="O200" s="11"/>
      <c r="P200" s="11"/>
      <c r="Q200" s="11"/>
      <c r="R200" s="11"/>
      <c r="S200" s="11"/>
      <c r="T200" s="11"/>
      <c r="U200" s="12"/>
      <c r="V200" s="11"/>
      <c r="W200" s="11"/>
      <c r="X200" s="11"/>
      <c r="Y200" s="11"/>
      <c r="Z200" s="2"/>
      <c r="AA200" s="11"/>
      <c r="AB200" s="11"/>
      <c r="AC200" s="11"/>
      <c r="AD200" s="11"/>
      <c r="AE200" s="11"/>
      <c r="AF200" s="2"/>
    </row>
    <row r="201" spans="1:32" s="3" customFormat="1" x14ac:dyDescent="0.35">
      <c r="A201" s="25"/>
      <c r="C201" s="11"/>
      <c r="D201" s="11"/>
      <c r="E201" s="11"/>
      <c r="F201" s="14"/>
      <c r="H201" s="11"/>
      <c r="I201" s="11"/>
      <c r="J201" s="11"/>
      <c r="K201" s="11"/>
      <c r="L201" s="11"/>
      <c r="M201" s="11"/>
      <c r="N201" s="11"/>
      <c r="O201" s="11"/>
      <c r="P201" s="11"/>
      <c r="Q201" s="11"/>
      <c r="R201" s="11"/>
      <c r="S201" s="11"/>
      <c r="T201" s="11"/>
      <c r="U201" s="12"/>
      <c r="V201" s="11"/>
      <c r="W201" s="11"/>
      <c r="X201" s="11"/>
      <c r="Y201" s="11"/>
      <c r="Z201" s="2"/>
      <c r="AA201" s="11"/>
      <c r="AB201" s="11"/>
      <c r="AC201" s="11"/>
      <c r="AD201" s="11"/>
      <c r="AE201" s="11"/>
      <c r="AF201" s="2"/>
    </row>
    <row r="202" spans="1:32" s="3" customFormat="1" x14ac:dyDescent="0.35">
      <c r="A202" s="25"/>
      <c r="C202" s="11"/>
      <c r="D202" s="11"/>
      <c r="E202" s="11"/>
      <c r="F202" s="14"/>
      <c r="H202" s="11"/>
      <c r="I202" s="11"/>
      <c r="J202" s="11"/>
      <c r="K202" s="11"/>
      <c r="L202" s="11"/>
      <c r="M202" s="11"/>
      <c r="N202" s="11"/>
      <c r="O202" s="11"/>
      <c r="P202" s="11"/>
      <c r="Q202" s="11"/>
      <c r="R202" s="11"/>
      <c r="S202" s="11"/>
      <c r="T202" s="11"/>
      <c r="U202" s="12"/>
      <c r="V202" s="11"/>
      <c r="W202" s="11"/>
      <c r="X202" s="11"/>
      <c r="Y202" s="11"/>
      <c r="Z202" s="2"/>
      <c r="AA202" s="11"/>
      <c r="AB202" s="11"/>
      <c r="AC202" s="11"/>
      <c r="AD202" s="11"/>
      <c r="AE202" s="11"/>
      <c r="AF202" s="2"/>
    </row>
    <row r="203" spans="1:32" s="3" customFormat="1" x14ac:dyDescent="0.35">
      <c r="A203" s="25"/>
      <c r="C203" s="11"/>
      <c r="D203" s="11"/>
      <c r="E203" s="11"/>
      <c r="F203" s="14"/>
      <c r="H203" s="11"/>
      <c r="I203" s="11"/>
      <c r="J203" s="11"/>
      <c r="K203" s="11"/>
      <c r="L203" s="11"/>
      <c r="M203" s="11"/>
      <c r="N203" s="11"/>
      <c r="O203" s="11"/>
      <c r="P203" s="11"/>
      <c r="Q203" s="11"/>
      <c r="R203" s="11"/>
      <c r="S203" s="11"/>
      <c r="T203" s="11"/>
      <c r="U203" s="12"/>
      <c r="V203" s="11"/>
      <c r="W203" s="11"/>
      <c r="X203" s="11"/>
      <c r="Y203" s="11"/>
      <c r="Z203" s="2"/>
      <c r="AA203" s="11"/>
      <c r="AB203" s="11"/>
      <c r="AC203" s="11"/>
      <c r="AD203" s="11"/>
      <c r="AE203" s="11"/>
      <c r="AF203" s="2"/>
    </row>
    <row r="204" spans="1:32" s="3" customFormat="1" x14ac:dyDescent="0.35">
      <c r="A204" s="25"/>
      <c r="C204" s="11"/>
      <c r="D204" s="11"/>
      <c r="E204" s="11"/>
      <c r="F204" s="14"/>
      <c r="H204" s="11"/>
      <c r="I204" s="11"/>
      <c r="J204" s="11"/>
      <c r="K204" s="11"/>
      <c r="L204" s="11"/>
      <c r="M204" s="11"/>
      <c r="N204" s="11"/>
      <c r="O204" s="11"/>
      <c r="P204" s="11"/>
      <c r="Q204" s="11"/>
      <c r="R204" s="11"/>
      <c r="S204" s="11"/>
      <c r="T204" s="11"/>
      <c r="U204" s="12"/>
      <c r="V204" s="11"/>
      <c r="W204" s="11"/>
      <c r="X204" s="11"/>
      <c r="Y204" s="11"/>
      <c r="Z204" s="2"/>
      <c r="AA204" s="11"/>
      <c r="AB204" s="11"/>
      <c r="AC204" s="11"/>
      <c r="AD204" s="11"/>
      <c r="AE204" s="11"/>
      <c r="AF204" s="2"/>
    </row>
    <row r="205" spans="1:32" s="3" customFormat="1" x14ac:dyDescent="0.35">
      <c r="A205" s="25"/>
      <c r="C205" s="11"/>
      <c r="D205" s="11"/>
      <c r="E205" s="11"/>
      <c r="F205" s="14"/>
      <c r="H205" s="11"/>
      <c r="I205" s="11"/>
      <c r="J205" s="11"/>
      <c r="K205" s="11"/>
      <c r="L205" s="11"/>
      <c r="M205" s="11"/>
      <c r="N205" s="11"/>
      <c r="O205" s="11"/>
      <c r="P205" s="11"/>
      <c r="Q205" s="11"/>
      <c r="R205" s="11"/>
      <c r="S205" s="11"/>
      <c r="T205" s="11"/>
      <c r="U205" s="12"/>
      <c r="V205" s="11"/>
      <c r="W205" s="11"/>
      <c r="X205" s="11"/>
      <c r="Y205" s="11"/>
      <c r="Z205" s="2"/>
      <c r="AA205" s="11"/>
      <c r="AB205" s="11"/>
      <c r="AC205" s="11"/>
      <c r="AD205" s="11"/>
      <c r="AE205" s="11"/>
      <c r="AF205" s="2"/>
    </row>
    <row r="206" spans="1:32" s="3" customFormat="1" x14ac:dyDescent="0.35">
      <c r="A206" s="25"/>
      <c r="C206" s="11"/>
      <c r="D206" s="11"/>
      <c r="E206" s="11"/>
      <c r="F206" s="14"/>
      <c r="H206" s="11"/>
      <c r="I206" s="11"/>
      <c r="J206" s="11"/>
      <c r="K206" s="11"/>
      <c r="L206" s="11"/>
      <c r="M206" s="11"/>
      <c r="N206" s="11"/>
      <c r="O206" s="11"/>
      <c r="P206" s="11"/>
      <c r="Q206" s="11"/>
      <c r="R206" s="11"/>
      <c r="S206" s="11"/>
      <c r="T206" s="11"/>
      <c r="U206" s="12"/>
      <c r="V206" s="11"/>
      <c r="W206" s="11"/>
      <c r="X206" s="11"/>
      <c r="Y206" s="11"/>
      <c r="Z206" s="2"/>
      <c r="AA206" s="11"/>
      <c r="AB206" s="11"/>
      <c r="AC206" s="11"/>
      <c r="AD206" s="11"/>
      <c r="AE206" s="11"/>
      <c r="AF206" s="2"/>
    </row>
    <row r="207" spans="1:32" s="3" customFormat="1" x14ac:dyDescent="0.35">
      <c r="A207" s="25"/>
      <c r="C207" s="11"/>
      <c r="D207" s="11"/>
      <c r="E207" s="11"/>
      <c r="F207" s="14"/>
      <c r="H207" s="11"/>
      <c r="I207" s="11"/>
      <c r="J207" s="11"/>
      <c r="K207" s="11"/>
      <c r="L207" s="11"/>
      <c r="M207" s="11"/>
      <c r="N207" s="11"/>
      <c r="O207" s="11"/>
      <c r="P207" s="11"/>
      <c r="Q207" s="11"/>
      <c r="R207" s="11"/>
      <c r="S207" s="11"/>
      <c r="T207" s="11"/>
      <c r="U207" s="12"/>
      <c r="V207" s="11"/>
      <c r="W207" s="11"/>
      <c r="X207" s="11"/>
      <c r="Y207" s="11"/>
      <c r="Z207" s="2"/>
      <c r="AA207" s="11"/>
      <c r="AB207" s="11"/>
      <c r="AC207" s="11"/>
      <c r="AD207" s="11"/>
      <c r="AE207" s="11"/>
      <c r="AF207" s="2"/>
    </row>
    <row r="208" spans="1:32" s="3" customFormat="1" x14ac:dyDescent="0.35">
      <c r="A208" s="25"/>
      <c r="C208" s="11"/>
      <c r="D208" s="11"/>
      <c r="E208" s="11"/>
      <c r="F208" s="14"/>
      <c r="H208" s="11"/>
      <c r="I208" s="11"/>
      <c r="J208" s="11"/>
      <c r="K208" s="11"/>
      <c r="L208" s="11"/>
      <c r="M208" s="11"/>
      <c r="N208" s="11"/>
      <c r="O208" s="11"/>
      <c r="P208" s="11"/>
      <c r="Q208" s="11"/>
      <c r="R208" s="11"/>
      <c r="S208" s="11"/>
      <c r="T208" s="11"/>
      <c r="U208" s="12"/>
      <c r="V208" s="11"/>
      <c r="W208" s="11"/>
      <c r="X208" s="11"/>
      <c r="Y208" s="11"/>
      <c r="Z208" s="2"/>
      <c r="AA208" s="11"/>
      <c r="AB208" s="11"/>
      <c r="AC208" s="11"/>
      <c r="AD208" s="11"/>
      <c r="AE208" s="11"/>
      <c r="AF208" s="2"/>
    </row>
    <row r="209" spans="1:32" s="3" customFormat="1" x14ac:dyDescent="0.35">
      <c r="A209" s="25"/>
      <c r="C209" s="11"/>
      <c r="D209" s="11"/>
      <c r="E209" s="11"/>
      <c r="F209" s="14"/>
      <c r="H209" s="11"/>
      <c r="I209" s="11"/>
      <c r="J209" s="11"/>
      <c r="K209" s="11"/>
      <c r="L209" s="11"/>
      <c r="M209" s="11"/>
      <c r="N209" s="11"/>
      <c r="O209" s="11"/>
      <c r="P209" s="11"/>
      <c r="Q209" s="11"/>
      <c r="R209" s="11"/>
      <c r="S209" s="11"/>
      <c r="T209" s="11"/>
      <c r="U209" s="12"/>
      <c r="V209" s="11"/>
      <c r="W209" s="11"/>
      <c r="X209" s="11"/>
      <c r="Y209" s="11"/>
      <c r="Z209" s="2"/>
      <c r="AA209" s="11"/>
      <c r="AB209" s="11"/>
      <c r="AC209" s="11"/>
      <c r="AD209" s="11"/>
      <c r="AE209" s="11"/>
      <c r="AF209" s="2"/>
    </row>
    <row r="210" spans="1:32" s="3" customFormat="1" x14ac:dyDescent="0.35">
      <c r="A210" s="25"/>
      <c r="C210" s="11"/>
      <c r="D210" s="11"/>
      <c r="E210" s="11"/>
      <c r="F210" s="14"/>
      <c r="H210" s="11"/>
      <c r="I210" s="11"/>
      <c r="J210" s="11"/>
      <c r="K210" s="11"/>
      <c r="L210" s="11"/>
      <c r="M210" s="11"/>
      <c r="N210" s="11"/>
      <c r="O210" s="11"/>
      <c r="P210" s="11"/>
      <c r="Q210" s="11"/>
      <c r="R210" s="11"/>
      <c r="S210" s="11"/>
      <c r="T210" s="11"/>
      <c r="U210" s="12"/>
      <c r="V210" s="11"/>
      <c r="W210" s="11"/>
      <c r="X210" s="11"/>
      <c r="Y210" s="11"/>
      <c r="Z210" s="2"/>
      <c r="AA210" s="11"/>
      <c r="AB210" s="11"/>
      <c r="AC210" s="11"/>
      <c r="AD210" s="11"/>
      <c r="AE210" s="11"/>
      <c r="AF210" s="2"/>
    </row>
    <row r="211" spans="1:32" s="3" customFormat="1" x14ac:dyDescent="0.35">
      <c r="A211" s="25"/>
      <c r="C211" s="11"/>
      <c r="D211" s="11"/>
      <c r="E211" s="11"/>
      <c r="F211" s="14"/>
      <c r="H211" s="11"/>
      <c r="I211" s="11"/>
      <c r="J211" s="11"/>
      <c r="K211" s="11"/>
      <c r="L211" s="11"/>
      <c r="M211" s="11"/>
      <c r="N211" s="11"/>
      <c r="O211" s="11"/>
      <c r="P211" s="11"/>
      <c r="Q211" s="11"/>
      <c r="R211" s="11"/>
      <c r="S211" s="11"/>
      <c r="T211" s="11"/>
      <c r="U211" s="12"/>
      <c r="V211" s="11"/>
      <c r="W211" s="11"/>
      <c r="X211" s="11"/>
      <c r="Y211" s="11"/>
      <c r="Z211" s="2"/>
      <c r="AA211" s="11"/>
      <c r="AB211" s="11"/>
      <c r="AC211" s="11"/>
      <c r="AD211" s="11"/>
      <c r="AE211" s="11"/>
      <c r="AF211" s="2"/>
    </row>
    <row r="212" spans="1:32" s="3" customFormat="1" x14ac:dyDescent="0.35">
      <c r="A212" s="25"/>
      <c r="C212" s="11"/>
      <c r="D212" s="11"/>
      <c r="E212" s="11"/>
      <c r="F212" s="14"/>
      <c r="H212" s="11"/>
      <c r="I212" s="11"/>
      <c r="J212" s="11"/>
      <c r="K212" s="11"/>
      <c r="L212" s="11"/>
      <c r="M212" s="11"/>
      <c r="N212" s="11"/>
      <c r="O212" s="11"/>
      <c r="P212" s="11"/>
      <c r="Q212" s="11"/>
      <c r="R212" s="11"/>
      <c r="S212" s="11"/>
      <c r="T212" s="11"/>
      <c r="U212" s="12"/>
      <c r="V212" s="11"/>
      <c r="W212" s="11"/>
      <c r="X212" s="11"/>
      <c r="Y212" s="11"/>
      <c r="Z212" s="2"/>
      <c r="AA212" s="11"/>
      <c r="AB212" s="11"/>
      <c r="AC212" s="11"/>
      <c r="AD212" s="11"/>
      <c r="AE212" s="11"/>
      <c r="AF212" s="2"/>
    </row>
    <row r="213" spans="1:32" s="3" customFormat="1" x14ac:dyDescent="0.35">
      <c r="A213" s="25"/>
      <c r="C213" s="11"/>
      <c r="D213" s="11"/>
      <c r="E213" s="11"/>
      <c r="F213" s="14"/>
      <c r="H213" s="11"/>
      <c r="I213" s="11"/>
      <c r="J213" s="11"/>
      <c r="K213" s="11"/>
      <c r="L213" s="11"/>
      <c r="M213" s="11"/>
      <c r="N213" s="11"/>
      <c r="O213" s="11"/>
      <c r="P213" s="11"/>
      <c r="Q213" s="11"/>
      <c r="R213" s="11"/>
      <c r="S213" s="11"/>
      <c r="T213" s="11"/>
      <c r="U213" s="12"/>
      <c r="V213" s="11"/>
      <c r="W213" s="11"/>
      <c r="X213" s="11"/>
      <c r="Y213" s="11"/>
      <c r="Z213" s="2"/>
      <c r="AA213" s="11"/>
      <c r="AB213" s="11"/>
      <c r="AC213" s="11"/>
      <c r="AD213" s="11"/>
      <c r="AE213" s="11"/>
      <c r="AF213" s="2"/>
    </row>
    <row r="214" spans="1:32" s="3" customFormat="1" x14ac:dyDescent="0.35">
      <c r="A214" s="25"/>
      <c r="C214" s="11"/>
      <c r="D214" s="11"/>
      <c r="E214" s="11"/>
      <c r="F214" s="14"/>
      <c r="H214" s="11"/>
      <c r="I214" s="11"/>
      <c r="J214" s="11"/>
      <c r="K214" s="11"/>
      <c r="L214" s="11"/>
      <c r="M214" s="11"/>
      <c r="N214" s="11"/>
      <c r="O214" s="11"/>
      <c r="P214" s="11"/>
      <c r="Q214" s="11"/>
      <c r="R214" s="11"/>
      <c r="S214" s="11"/>
      <c r="T214" s="11"/>
      <c r="U214" s="12"/>
      <c r="V214" s="11"/>
      <c r="W214" s="11"/>
      <c r="X214" s="11"/>
      <c r="Y214" s="11"/>
      <c r="Z214" s="2"/>
      <c r="AA214" s="11"/>
      <c r="AB214" s="11"/>
      <c r="AC214" s="11"/>
      <c r="AD214" s="11"/>
      <c r="AE214" s="11"/>
      <c r="AF214" s="2"/>
    </row>
    <row r="215" spans="1:32" s="3" customFormat="1" x14ac:dyDescent="0.35">
      <c r="A215" s="25"/>
      <c r="C215" s="11"/>
      <c r="D215" s="11"/>
      <c r="E215" s="11"/>
      <c r="F215" s="14"/>
      <c r="H215" s="11"/>
      <c r="I215" s="11"/>
      <c r="J215" s="11"/>
      <c r="K215" s="11"/>
      <c r="L215" s="11"/>
      <c r="M215" s="11"/>
      <c r="N215" s="11"/>
      <c r="O215" s="11"/>
      <c r="P215" s="11"/>
      <c r="Q215" s="11"/>
      <c r="R215" s="11"/>
      <c r="S215" s="11"/>
      <c r="T215" s="11"/>
      <c r="U215" s="12"/>
      <c r="V215" s="11"/>
      <c r="W215" s="11"/>
      <c r="X215" s="11"/>
      <c r="Y215" s="11"/>
      <c r="Z215" s="2"/>
      <c r="AA215" s="11"/>
      <c r="AB215" s="11"/>
      <c r="AC215" s="11"/>
      <c r="AD215" s="11"/>
      <c r="AE215" s="11"/>
      <c r="AF215" s="2"/>
    </row>
    <row r="216" spans="1:32" s="3" customFormat="1" x14ac:dyDescent="0.35">
      <c r="A216" s="25"/>
      <c r="C216" s="11"/>
      <c r="D216" s="11"/>
      <c r="E216" s="11"/>
      <c r="F216" s="14"/>
      <c r="H216" s="11"/>
      <c r="I216" s="11"/>
      <c r="J216" s="11"/>
      <c r="K216" s="11"/>
      <c r="L216" s="11"/>
      <c r="M216" s="11"/>
      <c r="N216" s="11"/>
      <c r="O216" s="11"/>
      <c r="P216" s="11"/>
      <c r="Q216" s="11"/>
      <c r="R216" s="11"/>
      <c r="S216" s="11"/>
      <c r="T216" s="11"/>
      <c r="U216" s="12"/>
      <c r="V216" s="11"/>
      <c r="W216" s="11"/>
      <c r="X216" s="11"/>
      <c r="Y216" s="11"/>
      <c r="Z216" s="2"/>
      <c r="AA216" s="11"/>
      <c r="AB216" s="11"/>
      <c r="AC216" s="11"/>
      <c r="AD216" s="11"/>
      <c r="AE216" s="11"/>
      <c r="AF216" s="2"/>
    </row>
    <row r="217" spans="1:32" s="3" customFormat="1" x14ac:dyDescent="0.35">
      <c r="A217" s="25"/>
      <c r="C217" s="11"/>
      <c r="D217" s="11"/>
      <c r="E217" s="11"/>
      <c r="F217" s="14"/>
      <c r="H217" s="11"/>
      <c r="I217" s="11"/>
      <c r="J217" s="11"/>
      <c r="K217" s="11"/>
      <c r="L217" s="11"/>
      <c r="M217" s="11"/>
      <c r="N217" s="11"/>
      <c r="O217" s="11"/>
      <c r="P217" s="11"/>
      <c r="Q217" s="11"/>
      <c r="R217" s="11"/>
      <c r="S217" s="11"/>
      <c r="T217" s="11"/>
      <c r="U217" s="12"/>
      <c r="V217" s="11"/>
      <c r="W217" s="11"/>
      <c r="X217" s="11"/>
      <c r="Y217" s="11"/>
      <c r="Z217" s="2"/>
      <c r="AA217" s="11"/>
      <c r="AB217" s="11"/>
      <c r="AC217" s="11"/>
      <c r="AD217" s="11"/>
      <c r="AE217" s="11"/>
      <c r="AF217" s="2"/>
    </row>
    <row r="218" spans="1:32" s="3" customFormat="1" x14ac:dyDescent="0.35">
      <c r="A218" s="25"/>
      <c r="C218" s="11"/>
      <c r="D218" s="11"/>
      <c r="E218" s="11"/>
      <c r="F218" s="14"/>
      <c r="H218" s="11"/>
      <c r="I218" s="11"/>
      <c r="J218" s="11"/>
      <c r="K218" s="11"/>
      <c r="L218" s="11"/>
      <c r="M218" s="11"/>
      <c r="N218" s="11"/>
      <c r="O218" s="11"/>
      <c r="P218" s="11"/>
      <c r="Q218" s="11"/>
      <c r="R218" s="11"/>
      <c r="S218" s="11"/>
      <c r="T218" s="11"/>
      <c r="U218" s="12"/>
      <c r="V218" s="11"/>
      <c r="W218" s="11"/>
      <c r="X218" s="11"/>
      <c r="Y218" s="11"/>
      <c r="Z218" s="2"/>
      <c r="AA218" s="11"/>
      <c r="AB218" s="11"/>
      <c r="AC218" s="11"/>
      <c r="AD218" s="11"/>
      <c r="AE218" s="11"/>
      <c r="AF218" s="2"/>
    </row>
    <row r="219" spans="1:32" s="3" customFormat="1" x14ac:dyDescent="0.35">
      <c r="A219" s="25"/>
      <c r="C219" s="11"/>
      <c r="D219" s="11"/>
      <c r="E219" s="11"/>
      <c r="F219" s="14"/>
      <c r="H219" s="11"/>
      <c r="I219" s="11"/>
      <c r="J219" s="11"/>
      <c r="K219" s="11"/>
      <c r="L219" s="11"/>
      <c r="M219" s="11"/>
      <c r="N219" s="11"/>
      <c r="O219" s="11"/>
      <c r="P219" s="11"/>
      <c r="Q219" s="11"/>
      <c r="R219" s="11"/>
      <c r="S219" s="11"/>
      <c r="T219" s="11"/>
      <c r="U219" s="12"/>
      <c r="V219" s="11"/>
      <c r="W219" s="11"/>
      <c r="X219" s="11"/>
      <c r="Y219" s="11"/>
      <c r="Z219" s="2"/>
      <c r="AA219" s="11"/>
      <c r="AB219" s="11"/>
      <c r="AC219" s="11"/>
      <c r="AD219" s="11"/>
      <c r="AE219" s="11"/>
      <c r="AF219" s="2"/>
    </row>
    <row r="220" spans="1:32" s="3" customFormat="1" x14ac:dyDescent="0.35">
      <c r="A220" s="25"/>
      <c r="C220" s="11"/>
      <c r="D220" s="11"/>
      <c r="E220" s="11"/>
      <c r="F220" s="14"/>
      <c r="H220" s="11"/>
      <c r="I220" s="11"/>
      <c r="J220" s="11"/>
      <c r="K220" s="11"/>
      <c r="L220" s="11"/>
      <c r="M220" s="11"/>
      <c r="N220" s="11"/>
      <c r="O220" s="11"/>
      <c r="P220" s="11"/>
      <c r="Q220" s="11"/>
      <c r="R220" s="11"/>
      <c r="S220" s="11"/>
      <c r="T220" s="11"/>
      <c r="U220" s="12"/>
      <c r="V220" s="11"/>
      <c r="W220" s="11"/>
      <c r="X220" s="11"/>
      <c r="Y220" s="11"/>
      <c r="Z220" s="2"/>
      <c r="AA220" s="11"/>
      <c r="AB220" s="11"/>
      <c r="AC220" s="11"/>
      <c r="AD220" s="11"/>
      <c r="AE220" s="11"/>
      <c r="AF220" s="2"/>
    </row>
    <row r="221" spans="1:32" s="3" customFormat="1" x14ac:dyDescent="0.35">
      <c r="A221" s="25"/>
      <c r="C221" s="11"/>
      <c r="D221" s="11"/>
      <c r="E221" s="11"/>
      <c r="F221" s="14"/>
      <c r="H221" s="11"/>
      <c r="I221" s="11"/>
      <c r="J221" s="11"/>
      <c r="K221" s="11"/>
      <c r="L221" s="11"/>
      <c r="M221" s="11"/>
      <c r="N221" s="11"/>
      <c r="O221" s="11"/>
      <c r="P221" s="11"/>
      <c r="Q221" s="11"/>
      <c r="R221" s="11"/>
      <c r="S221" s="11"/>
      <c r="T221" s="11"/>
      <c r="U221" s="12"/>
      <c r="V221" s="11"/>
      <c r="W221" s="11"/>
      <c r="X221" s="11"/>
      <c r="Y221" s="11"/>
      <c r="Z221" s="2"/>
      <c r="AA221" s="11"/>
      <c r="AB221" s="11"/>
      <c r="AC221" s="11"/>
      <c r="AD221" s="11"/>
      <c r="AE221" s="11"/>
      <c r="AF221" s="2"/>
    </row>
    <row r="222" spans="1:32" s="3" customFormat="1" x14ac:dyDescent="0.35">
      <c r="A222" s="25"/>
      <c r="C222" s="11"/>
      <c r="D222" s="11"/>
      <c r="E222" s="11"/>
      <c r="F222" s="14"/>
      <c r="H222" s="11"/>
      <c r="I222" s="11"/>
      <c r="J222" s="11"/>
      <c r="K222" s="11"/>
      <c r="L222" s="11"/>
      <c r="M222" s="11"/>
      <c r="N222" s="11"/>
      <c r="O222" s="11"/>
      <c r="P222" s="11"/>
      <c r="Q222" s="11"/>
      <c r="R222" s="11"/>
      <c r="S222" s="11"/>
      <c r="T222" s="11"/>
      <c r="U222" s="12"/>
      <c r="V222" s="11"/>
      <c r="W222" s="11"/>
      <c r="X222" s="11"/>
      <c r="Y222" s="11"/>
      <c r="Z222" s="2"/>
      <c r="AA222" s="11"/>
      <c r="AB222" s="11"/>
      <c r="AC222" s="11"/>
      <c r="AD222" s="11"/>
      <c r="AE222" s="11"/>
      <c r="AF222" s="2"/>
    </row>
    <row r="223" spans="1:32" s="3" customFormat="1" x14ac:dyDescent="0.35">
      <c r="A223" s="25"/>
      <c r="C223" s="11"/>
      <c r="D223" s="11"/>
      <c r="E223" s="11"/>
      <c r="F223" s="14"/>
      <c r="H223" s="11"/>
      <c r="I223" s="11"/>
      <c r="J223" s="11"/>
      <c r="K223" s="11"/>
      <c r="L223" s="11"/>
      <c r="M223" s="11"/>
      <c r="N223" s="11"/>
      <c r="O223" s="11"/>
      <c r="P223" s="11"/>
      <c r="Q223" s="11"/>
      <c r="R223" s="11"/>
      <c r="S223" s="11"/>
      <c r="T223" s="11"/>
      <c r="U223" s="12"/>
      <c r="V223" s="11"/>
      <c r="W223" s="11"/>
      <c r="X223" s="11"/>
      <c r="Y223" s="11"/>
      <c r="Z223" s="2"/>
      <c r="AA223" s="11"/>
      <c r="AB223" s="11"/>
      <c r="AC223" s="11"/>
      <c r="AD223" s="11"/>
      <c r="AE223" s="11"/>
      <c r="AF223" s="2"/>
    </row>
    <row r="224" spans="1:32" s="3" customFormat="1" x14ac:dyDescent="0.35">
      <c r="A224" s="25"/>
      <c r="C224" s="11"/>
      <c r="D224" s="11"/>
      <c r="E224" s="11"/>
      <c r="F224" s="14"/>
      <c r="H224" s="11"/>
      <c r="I224" s="11"/>
      <c r="J224" s="11"/>
      <c r="K224" s="11"/>
      <c r="L224" s="11"/>
      <c r="M224" s="11"/>
      <c r="N224" s="11"/>
      <c r="O224" s="11"/>
      <c r="P224" s="11"/>
      <c r="Q224" s="11"/>
      <c r="R224" s="11"/>
      <c r="S224" s="11"/>
      <c r="T224" s="11"/>
      <c r="U224" s="12"/>
      <c r="V224" s="11"/>
      <c r="W224" s="11"/>
      <c r="X224" s="11"/>
      <c r="Y224" s="11"/>
      <c r="Z224" s="2"/>
      <c r="AA224" s="11"/>
      <c r="AB224" s="11"/>
      <c r="AC224" s="11"/>
      <c r="AD224" s="11"/>
      <c r="AE224" s="11"/>
      <c r="AF224" s="2"/>
    </row>
    <row r="225" spans="1:32" s="3" customFormat="1" x14ac:dyDescent="0.35">
      <c r="A225" s="25"/>
      <c r="C225" s="11"/>
      <c r="D225" s="11"/>
      <c r="E225" s="11"/>
      <c r="F225" s="14"/>
      <c r="H225" s="11"/>
      <c r="I225" s="11"/>
      <c r="J225" s="11"/>
      <c r="K225" s="11"/>
      <c r="L225" s="11"/>
      <c r="M225" s="11"/>
      <c r="N225" s="11"/>
      <c r="O225" s="11"/>
      <c r="P225" s="11"/>
      <c r="Q225" s="11"/>
      <c r="R225" s="11"/>
      <c r="S225" s="11"/>
      <c r="T225" s="11"/>
      <c r="U225" s="12"/>
      <c r="V225" s="11"/>
      <c r="W225" s="11"/>
      <c r="X225" s="11"/>
      <c r="Y225" s="11"/>
      <c r="Z225" s="2"/>
      <c r="AA225" s="11"/>
      <c r="AB225" s="11"/>
      <c r="AC225" s="11"/>
      <c r="AD225" s="11"/>
      <c r="AE225" s="11"/>
      <c r="AF225" s="2"/>
    </row>
    <row r="226" spans="1:32" s="3" customFormat="1" x14ac:dyDescent="0.35">
      <c r="A226" s="25"/>
      <c r="C226" s="11"/>
      <c r="D226" s="11"/>
      <c r="E226" s="11"/>
      <c r="F226" s="14"/>
      <c r="H226" s="11"/>
      <c r="I226" s="11"/>
      <c r="J226" s="11"/>
      <c r="K226" s="11"/>
      <c r="L226" s="11"/>
      <c r="M226" s="11"/>
      <c r="N226" s="11"/>
      <c r="O226" s="11"/>
      <c r="P226" s="11"/>
      <c r="Q226" s="11"/>
      <c r="R226" s="11"/>
      <c r="S226" s="11"/>
      <c r="T226" s="11"/>
      <c r="U226" s="12"/>
      <c r="V226" s="11"/>
      <c r="W226" s="11"/>
      <c r="X226" s="11"/>
      <c r="Y226" s="11"/>
      <c r="Z226" s="2"/>
      <c r="AA226" s="11"/>
      <c r="AB226" s="11"/>
      <c r="AC226" s="11"/>
      <c r="AD226" s="11"/>
      <c r="AE226" s="11"/>
      <c r="AF226" s="2"/>
    </row>
    <row r="227" spans="1:32" s="3" customFormat="1" x14ac:dyDescent="0.35">
      <c r="A227" s="25"/>
      <c r="C227" s="11"/>
      <c r="D227" s="11"/>
      <c r="E227" s="11"/>
      <c r="F227" s="14"/>
      <c r="H227" s="11"/>
      <c r="I227" s="11"/>
      <c r="J227" s="11"/>
      <c r="K227" s="11"/>
      <c r="L227" s="11"/>
      <c r="M227" s="11"/>
      <c r="N227" s="11"/>
      <c r="O227" s="11"/>
      <c r="P227" s="11"/>
      <c r="Q227" s="11"/>
      <c r="R227" s="11"/>
      <c r="S227" s="11"/>
      <c r="T227" s="11"/>
      <c r="U227" s="12"/>
      <c r="V227" s="11"/>
      <c r="W227" s="11"/>
      <c r="X227" s="11"/>
      <c r="Y227" s="11"/>
      <c r="Z227" s="2"/>
      <c r="AA227" s="11"/>
      <c r="AB227" s="11"/>
      <c r="AC227" s="11"/>
      <c r="AD227" s="11"/>
      <c r="AE227" s="11"/>
      <c r="AF227" s="2"/>
    </row>
    <row r="228" spans="1:32" s="3" customFormat="1" x14ac:dyDescent="0.35">
      <c r="A228" s="25"/>
      <c r="C228" s="11"/>
      <c r="D228" s="11"/>
      <c r="E228" s="11"/>
      <c r="F228" s="14"/>
      <c r="H228" s="11"/>
      <c r="I228" s="11"/>
      <c r="J228" s="11"/>
      <c r="K228" s="11"/>
      <c r="L228" s="11"/>
      <c r="M228" s="11"/>
      <c r="N228" s="11"/>
      <c r="O228" s="11"/>
      <c r="P228" s="11"/>
      <c r="Q228" s="11"/>
      <c r="R228" s="11"/>
      <c r="S228" s="11"/>
      <c r="T228" s="11"/>
      <c r="U228" s="12"/>
      <c r="V228" s="11"/>
      <c r="W228" s="11"/>
      <c r="X228" s="11"/>
      <c r="Y228" s="11"/>
      <c r="Z228" s="2"/>
      <c r="AA228" s="11"/>
      <c r="AB228" s="11"/>
      <c r="AC228" s="11"/>
      <c r="AD228" s="11"/>
      <c r="AE228" s="11"/>
      <c r="AF228" s="2"/>
    </row>
    <row r="229" spans="1:32" s="3" customFormat="1" x14ac:dyDescent="0.35">
      <c r="A229" s="25"/>
      <c r="C229" s="11"/>
      <c r="D229" s="11"/>
      <c r="E229" s="11"/>
      <c r="F229" s="14"/>
      <c r="H229" s="11"/>
      <c r="I229" s="11"/>
      <c r="J229" s="11"/>
      <c r="K229" s="11"/>
      <c r="L229" s="11"/>
      <c r="M229" s="11"/>
      <c r="N229" s="11"/>
      <c r="O229" s="11"/>
      <c r="P229" s="11"/>
      <c r="Q229" s="11"/>
      <c r="R229" s="11"/>
      <c r="S229" s="11"/>
      <c r="T229" s="11"/>
      <c r="U229" s="12"/>
      <c r="V229" s="11"/>
      <c r="W229" s="11"/>
      <c r="X229" s="11"/>
      <c r="Y229" s="11"/>
      <c r="Z229" s="2"/>
      <c r="AA229" s="11"/>
      <c r="AB229" s="11"/>
      <c r="AC229" s="11"/>
      <c r="AD229" s="11"/>
      <c r="AE229" s="11"/>
      <c r="AF229" s="2"/>
    </row>
    <row r="230" spans="1:32" s="3" customFormat="1" x14ac:dyDescent="0.35">
      <c r="A230" s="25"/>
      <c r="C230" s="11"/>
      <c r="D230" s="11"/>
      <c r="E230" s="11"/>
      <c r="F230" s="14"/>
      <c r="H230" s="11"/>
      <c r="I230" s="11"/>
      <c r="J230" s="11"/>
      <c r="K230" s="11"/>
      <c r="L230" s="11"/>
      <c r="M230" s="11"/>
      <c r="N230" s="11"/>
      <c r="O230" s="11"/>
      <c r="P230" s="11"/>
      <c r="Q230" s="11"/>
      <c r="R230" s="11"/>
      <c r="S230" s="11"/>
      <c r="T230" s="11"/>
      <c r="U230" s="12"/>
      <c r="V230" s="11"/>
      <c r="W230" s="11"/>
      <c r="X230" s="11"/>
      <c r="Y230" s="11"/>
      <c r="Z230" s="2"/>
      <c r="AA230" s="11"/>
      <c r="AB230" s="11"/>
      <c r="AC230" s="11"/>
      <c r="AD230" s="11"/>
      <c r="AE230" s="11"/>
      <c r="AF230" s="2"/>
    </row>
    <row r="231" spans="1:32" s="3" customFormat="1" x14ac:dyDescent="0.35">
      <c r="A231" s="25"/>
      <c r="C231" s="11"/>
      <c r="D231" s="11"/>
      <c r="E231" s="11"/>
      <c r="F231" s="14"/>
      <c r="H231" s="11"/>
      <c r="I231" s="11"/>
      <c r="J231" s="11"/>
      <c r="K231" s="11"/>
      <c r="L231" s="11"/>
      <c r="M231" s="11"/>
      <c r="N231" s="11"/>
      <c r="O231" s="11"/>
      <c r="P231" s="11"/>
      <c r="Q231" s="11"/>
      <c r="R231" s="11"/>
      <c r="S231" s="11"/>
      <c r="T231" s="11"/>
      <c r="U231" s="12"/>
      <c r="V231" s="11"/>
      <c r="W231" s="11"/>
      <c r="X231" s="11"/>
      <c r="Y231" s="11"/>
      <c r="Z231" s="2"/>
      <c r="AA231" s="11"/>
      <c r="AB231" s="11"/>
      <c r="AC231" s="11"/>
      <c r="AD231" s="11"/>
      <c r="AE231" s="11"/>
      <c r="AF231" s="2"/>
    </row>
    <row r="232" spans="1:32" s="3" customFormat="1" x14ac:dyDescent="0.35">
      <c r="A232" s="25"/>
      <c r="C232" s="11"/>
      <c r="D232" s="11"/>
      <c r="E232" s="11"/>
      <c r="F232" s="14"/>
      <c r="H232" s="11"/>
      <c r="I232" s="11"/>
      <c r="J232" s="11"/>
      <c r="K232" s="11"/>
      <c r="L232" s="11"/>
      <c r="M232" s="11"/>
      <c r="N232" s="11"/>
      <c r="O232" s="11"/>
      <c r="P232" s="11"/>
      <c r="Q232" s="11"/>
      <c r="R232" s="11"/>
      <c r="S232" s="11"/>
      <c r="T232" s="11"/>
      <c r="U232" s="12"/>
      <c r="V232" s="11"/>
      <c r="W232" s="11"/>
      <c r="X232" s="11"/>
      <c r="Y232" s="11"/>
      <c r="Z232" s="2"/>
      <c r="AA232" s="11"/>
      <c r="AB232" s="11"/>
      <c r="AC232" s="11"/>
      <c r="AD232" s="11"/>
      <c r="AE232" s="11"/>
      <c r="AF232" s="2"/>
    </row>
    <row r="233" spans="1:32" s="3" customFormat="1" x14ac:dyDescent="0.35">
      <c r="A233" s="25"/>
      <c r="C233" s="11"/>
      <c r="D233" s="11"/>
      <c r="E233" s="11"/>
      <c r="F233" s="14"/>
      <c r="H233" s="11"/>
      <c r="I233" s="11"/>
      <c r="J233" s="11"/>
      <c r="K233" s="11"/>
      <c r="L233" s="11"/>
      <c r="M233" s="11"/>
      <c r="N233" s="11"/>
      <c r="O233" s="11"/>
      <c r="P233" s="11"/>
      <c r="Q233" s="11"/>
      <c r="R233" s="11"/>
      <c r="S233" s="11"/>
      <c r="T233" s="11"/>
      <c r="U233" s="12"/>
      <c r="V233" s="11"/>
      <c r="W233" s="11"/>
      <c r="X233" s="11"/>
      <c r="Y233" s="11"/>
      <c r="Z233" s="2"/>
      <c r="AA233" s="11"/>
      <c r="AB233" s="11"/>
      <c r="AC233" s="11"/>
      <c r="AD233" s="11"/>
      <c r="AE233" s="11"/>
      <c r="AF233" s="2"/>
    </row>
    <row r="234" spans="1:32" s="3" customFormat="1" x14ac:dyDescent="0.35">
      <c r="A234" s="25"/>
      <c r="C234" s="11"/>
      <c r="D234" s="11"/>
      <c r="E234" s="11"/>
      <c r="F234" s="14"/>
      <c r="H234" s="11"/>
      <c r="I234" s="11"/>
      <c r="J234" s="11"/>
      <c r="K234" s="11"/>
      <c r="L234" s="11"/>
      <c r="M234" s="11"/>
      <c r="N234" s="11"/>
      <c r="O234" s="11"/>
      <c r="P234" s="11"/>
      <c r="Q234" s="11"/>
      <c r="R234" s="11"/>
      <c r="S234" s="11"/>
      <c r="T234" s="11"/>
      <c r="U234" s="12"/>
      <c r="V234" s="11"/>
      <c r="W234" s="11"/>
      <c r="X234" s="11"/>
      <c r="Y234" s="11"/>
      <c r="Z234" s="2"/>
      <c r="AA234" s="11"/>
      <c r="AB234" s="11"/>
      <c r="AC234" s="11"/>
      <c r="AD234" s="11"/>
      <c r="AE234" s="11"/>
      <c r="AF234" s="2"/>
    </row>
    <row r="235" spans="1:32" s="3" customFormat="1" x14ac:dyDescent="0.35">
      <c r="A235" s="25"/>
      <c r="C235" s="11"/>
      <c r="D235" s="11"/>
      <c r="E235" s="11"/>
      <c r="F235" s="14"/>
      <c r="H235" s="11"/>
      <c r="I235" s="11"/>
      <c r="J235" s="11"/>
      <c r="K235" s="11"/>
      <c r="L235" s="11"/>
      <c r="M235" s="11"/>
      <c r="N235" s="11"/>
      <c r="O235" s="11"/>
      <c r="P235" s="11"/>
      <c r="Q235" s="11"/>
      <c r="R235" s="11"/>
      <c r="S235" s="11"/>
      <c r="T235" s="11"/>
      <c r="U235" s="12"/>
      <c r="V235" s="11"/>
      <c r="W235" s="11"/>
      <c r="X235" s="11"/>
      <c r="Y235" s="11"/>
      <c r="Z235" s="2"/>
      <c r="AA235" s="11"/>
      <c r="AB235" s="11"/>
      <c r="AC235" s="11"/>
      <c r="AD235" s="11"/>
      <c r="AE235" s="11"/>
      <c r="AF235" s="2"/>
    </row>
    <row r="236" spans="1:32" s="3" customFormat="1" x14ac:dyDescent="0.35">
      <c r="A236" s="25"/>
      <c r="C236" s="11"/>
      <c r="D236" s="11"/>
      <c r="E236" s="11"/>
      <c r="F236" s="14"/>
      <c r="H236" s="11"/>
      <c r="I236" s="11"/>
      <c r="J236" s="11"/>
      <c r="K236" s="11"/>
      <c r="L236" s="11"/>
      <c r="M236" s="11"/>
      <c r="N236" s="11"/>
      <c r="O236" s="11"/>
      <c r="P236" s="11"/>
      <c r="Q236" s="11"/>
      <c r="R236" s="11"/>
      <c r="S236" s="11"/>
      <c r="T236" s="11"/>
      <c r="U236" s="12"/>
      <c r="V236" s="11"/>
      <c r="W236" s="11"/>
      <c r="X236" s="11"/>
      <c r="Y236" s="11"/>
      <c r="Z236" s="2"/>
      <c r="AA236" s="11"/>
      <c r="AB236" s="11"/>
      <c r="AC236" s="11"/>
      <c r="AD236" s="11"/>
      <c r="AE236" s="11"/>
      <c r="AF236" s="2"/>
    </row>
    <row r="237" spans="1:32" s="3" customFormat="1" x14ac:dyDescent="0.35">
      <c r="A237" s="25"/>
      <c r="C237" s="11"/>
      <c r="D237" s="11"/>
      <c r="E237" s="11"/>
      <c r="F237" s="14"/>
      <c r="H237" s="11"/>
      <c r="I237" s="11"/>
      <c r="J237" s="11"/>
      <c r="K237" s="11"/>
      <c r="L237" s="11"/>
      <c r="M237" s="11"/>
      <c r="N237" s="11"/>
      <c r="O237" s="11"/>
      <c r="P237" s="11"/>
      <c r="Q237" s="11"/>
      <c r="R237" s="11"/>
      <c r="S237" s="11"/>
      <c r="T237" s="11"/>
      <c r="U237" s="12"/>
      <c r="V237" s="11"/>
      <c r="W237" s="11"/>
      <c r="X237" s="11"/>
      <c r="Y237" s="11"/>
      <c r="Z237" s="2"/>
      <c r="AA237" s="11"/>
      <c r="AB237" s="11"/>
      <c r="AC237" s="11"/>
      <c r="AD237" s="11"/>
      <c r="AE237" s="11"/>
      <c r="AF237" s="2"/>
    </row>
    <row r="238" spans="1:32" s="3" customFormat="1" x14ac:dyDescent="0.35">
      <c r="A238" s="25"/>
      <c r="C238" s="11"/>
      <c r="D238" s="11"/>
      <c r="E238" s="11"/>
      <c r="F238" s="14"/>
      <c r="H238" s="11"/>
      <c r="I238" s="11"/>
      <c r="J238" s="11"/>
      <c r="K238" s="11"/>
      <c r="L238" s="11"/>
      <c r="M238" s="11"/>
      <c r="N238" s="11"/>
      <c r="O238" s="11"/>
      <c r="P238" s="11"/>
      <c r="Q238" s="11"/>
      <c r="R238" s="11"/>
      <c r="S238" s="11"/>
      <c r="T238" s="11"/>
      <c r="U238" s="12"/>
      <c r="V238" s="11"/>
      <c r="W238" s="11"/>
      <c r="X238" s="11"/>
      <c r="Y238" s="11"/>
      <c r="Z238" s="2"/>
      <c r="AA238" s="11"/>
      <c r="AB238" s="11"/>
      <c r="AC238" s="11"/>
      <c r="AD238" s="11"/>
      <c r="AE238" s="11"/>
      <c r="AF238" s="2"/>
    </row>
    <row r="239" spans="1:32" s="3" customFormat="1" x14ac:dyDescent="0.35">
      <c r="A239" s="25"/>
      <c r="C239" s="11"/>
      <c r="D239" s="11"/>
      <c r="E239" s="11"/>
      <c r="F239" s="14"/>
      <c r="H239" s="11"/>
      <c r="I239" s="11"/>
      <c r="J239" s="11"/>
      <c r="K239" s="11"/>
      <c r="L239" s="11"/>
      <c r="M239" s="11"/>
      <c r="N239" s="11"/>
      <c r="O239" s="11"/>
      <c r="P239" s="11"/>
      <c r="Q239" s="11"/>
      <c r="R239" s="11"/>
      <c r="S239" s="11"/>
      <c r="T239" s="11"/>
      <c r="U239" s="12"/>
      <c r="V239" s="11"/>
      <c r="W239" s="11"/>
      <c r="X239" s="11"/>
      <c r="Y239" s="11"/>
      <c r="Z239" s="2"/>
      <c r="AA239" s="11"/>
      <c r="AB239" s="11"/>
      <c r="AC239" s="11"/>
      <c r="AD239" s="11"/>
      <c r="AE239" s="11"/>
      <c r="AF239" s="2"/>
    </row>
    <row r="240" spans="1:32" s="3" customFormat="1" x14ac:dyDescent="0.35">
      <c r="A240" s="25"/>
      <c r="C240" s="11"/>
      <c r="D240" s="11"/>
      <c r="E240" s="11"/>
      <c r="F240" s="14"/>
      <c r="H240" s="11"/>
      <c r="I240" s="11"/>
      <c r="J240" s="11"/>
      <c r="K240" s="11"/>
      <c r="L240" s="11"/>
      <c r="M240" s="11"/>
      <c r="N240" s="11"/>
      <c r="O240" s="11"/>
      <c r="P240" s="11"/>
      <c r="Q240" s="11"/>
      <c r="R240" s="11"/>
      <c r="S240" s="11"/>
      <c r="T240" s="11"/>
      <c r="U240" s="12"/>
      <c r="V240" s="11"/>
      <c r="W240" s="11"/>
      <c r="X240" s="11"/>
      <c r="Y240" s="11"/>
      <c r="Z240" s="2"/>
      <c r="AA240" s="11"/>
      <c r="AB240" s="11"/>
      <c r="AC240" s="11"/>
      <c r="AD240" s="11"/>
      <c r="AE240" s="11"/>
      <c r="AF240" s="2"/>
    </row>
    <row r="241" spans="1:32" s="3" customFormat="1" x14ac:dyDescent="0.35">
      <c r="A241" s="25"/>
      <c r="C241" s="11"/>
      <c r="D241" s="11"/>
      <c r="E241" s="11"/>
      <c r="F241" s="14"/>
      <c r="H241" s="11"/>
      <c r="I241" s="11"/>
      <c r="J241" s="11"/>
      <c r="K241" s="11"/>
      <c r="L241" s="11"/>
      <c r="M241" s="11"/>
      <c r="N241" s="11"/>
      <c r="O241" s="11"/>
      <c r="P241" s="11"/>
      <c r="Q241" s="11"/>
      <c r="R241" s="11"/>
      <c r="S241" s="11"/>
      <c r="T241" s="11"/>
      <c r="U241" s="12"/>
      <c r="V241" s="11"/>
      <c r="W241" s="11"/>
      <c r="X241" s="11"/>
      <c r="Y241" s="11"/>
      <c r="Z241" s="2"/>
      <c r="AA241" s="11"/>
      <c r="AB241" s="11"/>
      <c r="AC241" s="11"/>
      <c r="AD241" s="11"/>
      <c r="AE241" s="11"/>
      <c r="AF241" s="2"/>
    </row>
    <row r="242" spans="1:32" s="3" customFormat="1" x14ac:dyDescent="0.35">
      <c r="A242" s="25"/>
      <c r="C242" s="11"/>
      <c r="D242" s="11"/>
      <c r="E242" s="11"/>
      <c r="F242" s="14"/>
      <c r="H242" s="11"/>
      <c r="I242" s="11"/>
      <c r="J242" s="11"/>
      <c r="K242" s="11"/>
      <c r="L242" s="11"/>
      <c r="M242" s="11"/>
      <c r="N242" s="11"/>
      <c r="O242" s="11"/>
      <c r="P242" s="11"/>
      <c r="Q242" s="11"/>
      <c r="R242" s="11"/>
      <c r="S242" s="11"/>
      <c r="T242" s="11"/>
      <c r="U242" s="12"/>
      <c r="V242" s="11"/>
      <c r="W242" s="11"/>
      <c r="X242" s="11"/>
      <c r="Y242" s="11"/>
      <c r="Z242" s="2"/>
      <c r="AA242" s="11"/>
      <c r="AB242" s="11"/>
      <c r="AC242" s="11"/>
      <c r="AD242" s="11"/>
      <c r="AE242" s="11"/>
      <c r="AF242" s="2"/>
    </row>
    <row r="243" spans="1:32" s="3" customFormat="1" x14ac:dyDescent="0.35">
      <c r="A243" s="25"/>
      <c r="C243" s="11"/>
      <c r="D243" s="11"/>
      <c r="E243" s="11"/>
      <c r="F243" s="14"/>
      <c r="H243" s="11"/>
      <c r="I243" s="11"/>
      <c r="J243" s="11"/>
      <c r="K243" s="11"/>
      <c r="L243" s="11"/>
      <c r="M243" s="11"/>
      <c r="N243" s="11"/>
      <c r="O243" s="11"/>
      <c r="P243" s="11"/>
      <c r="Q243" s="11"/>
      <c r="R243" s="11"/>
      <c r="S243" s="11"/>
      <c r="T243" s="11"/>
      <c r="U243" s="12"/>
      <c r="V243" s="11"/>
      <c r="W243" s="11"/>
      <c r="X243" s="11"/>
      <c r="Y243" s="11"/>
      <c r="Z243" s="2"/>
      <c r="AA243" s="11"/>
      <c r="AB243" s="11"/>
      <c r="AC243" s="11"/>
      <c r="AD243" s="11"/>
      <c r="AE243" s="11"/>
      <c r="AF243" s="2"/>
    </row>
    <row r="244" spans="1:32" s="3" customFormat="1" x14ac:dyDescent="0.35">
      <c r="A244" s="25"/>
      <c r="C244" s="11"/>
      <c r="D244" s="11"/>
      <c r="E244" s="11"/>
      <c r="F244" s="14"/>
      <c r="H244" s="11"/>
      <c r="I244" s="11"/>
      <c r="J244" s="11"/>
      <c r="K244" s="11"/>
      <c r="L244" s="11"/>
      <c r="M244" s="11"/>
      <c r="N244" s="11"/>
      <c r="O244" s="11"/>
      <c r="P244" s="11"/>
      <c r="Q244" s="11"/>
      <c r="R244" s="11"/>
      <c r="S244" s="11"/>
      <c r="T244" s="11"/>
      <c r="U244" s="12"/>
      <c r="V244" s="11"/>
      <c r="W244" s="11"/>
      <c r="X244" s="11"/>
      <c r="Y244" s="11"/>
      <c r="Z244" s="2"/>
      <c r="AA244" s="11"/>
      <c r="AB244" s="11"/>
      <c r="AC244" s="11"/>
      <c r="AD244" s="11"/>
      <c r="AE244" s="11"/>
      <c r="AF244" s="2"/>
    </row>
    <row r="245" spans="1:32" s="3" customFormat="1" x14ac:dyDescent="0.35">
      <c r="A245" s="25"/>
      <c r="C245" s="11"/>
      <c r="D245" s="11"/>
      <c r="E245" s="11"/>
      <c r="F245" s="14"/>
      <c r="H245" s="11"/>
      <c r="I245" s="11"/>
      <c r="J245" s="11"/>
      <c r="K245" s="11"/>
      <c r="L245" s="11"/>
      <c r="M245" s="11"/>
      <c r="N245" s="11"/>
      <c r="O245" s="11"/>
      <c r="P245" s="11"/>
      <c r="Q245" s="11"/>
      <c r="R245" s="11"/>
      <c r="S245" s="11"/>
      <c r="T245" s="11"/>
      <c r="U245" s="12"/>
      <c r="V245" s="11"/>
      <c r="W245" s="11"/>
      <c r="X245" s="11"/>
      <c r="Y245" s="11"/>
      <c r="Z245" s="2"/>
      <c r="AA245" s="11"/>
      <c r="AB245" s="11"/>
      <c r="AC245" s="11"/>
      <c r="AD245" s="11"/>
      <c r="AE245" s="11"/>
      <c r="AF245" s="2"/>
    </row>
    <row r="246" spans="1:32" s="3" customFormat="1" x14ac:dyDescent="0.35">
      <c r="A246" s="25"/>
      <c r="C246" s="11"/>
      <c r="D246" s="11"/>
      <c r="E246" s="11"/>
      <c r="F246" s="14"/>
      <c r="H246" s="11"/>
      <c r="I246" s="11"/>
      <c r="J246" s="11"/>
      <c r="K246" s="11"/>
      <c r="L246" s="11"/>
      <c r="M246" s="11"/>
      <c r="N246" s="11"/>
      <c r="O246" s="11"/>
      <c r="P246" s="11"/>
      <c r="Q246" s="11"/>
      <c r="R246" s="11"/>
      <c r="S246" s="11"/>
      <c r="T246" s="11"/>
      <c r="U246" s="12"/>
      <c r="V246" s="11"/>
      <c r="W246" s="11"/>
      <c r="X246" s="11"/>
      <c r="Y246" s="11"/>
      <c r="Z246" s="2"/>
      <c r="AA246" s="11"/>
      <c r="AB246" s="11"/>
      <c r="AC246" s="11"/>
      <c r="AD246" s="11"/>
      <c r="AE246" s="11"/>
      <c r="AF246" s="2"/>
    </row>
    <row r="247" spans="1:32" s="3" customFormat="1" x14ac:dyDescent="0.35">
      <c r="A247" s="25"/>
      <c r="C247" s="11"/>
      <c r="D247" s="11"/>
      <c r="E247" s="11"/>
      <c r="F247" s="14"/>
      <c r="H247" s="11"/>
      <c r="I247" s="11"/>
      <c r="J247" s="11"/>
      <c r="K247" s="11"/>
      <c r="L247" s="11"/>
      <c r="M247" s="11"/>
      <c r="N247" s="11"/>
      <c r="O247" s="11"/>
      <c r="P247" s="11"/>
      <c r="Q247" s="11"/>
      <c r="R247" s="11"/>
      <c r="S247" s="11"/>
      <c r="T247" s="11"/>
      <c r="U247" s="12"/>
      <c r="V247" s="11"/>
      <c r="W247" s="11"/>
      <c r="X247" s="11"/>
      <c r="Y247" s="11"/>
      <c r="Z247" s="2"/>
      <c r="AA247" s="11"/>
      <c r="AB247" s="11"/>
      <c r="AC247" s="11"/>
      <c r="AD247" s="11"/>
      <c r="AE247" s="11"/>
      <c r="AF247" s="2"/>
    </row>
    <row r="248" spans="1:32" s="3" customFormat="1" x14ac:dyDescent="0.35">
      <c r="A248" s="25"/>
      <c r="C248" s="11"/>
      <c r="D248" s="11"/>
      <c r="E248" s="11"/>
      <c r="F248" s="14"/>
      <c r="H248" s="11"/>
      <c r="I248" s="11"/>
      <c r="J248" s="11"/>
      <c r="K248" s="11"/>
      <c r="L248" s="11"/>
      <c r="M248" s="11"/>
      <c r="N248" s="11"/>
      <c r="O248" s="11"/>
      <c r="P248" s="11"/>
      <c r="Q248" s="11"/>
      <c r="R248" s="11"/>
      <c r="S248" s="11"/>
      <c r="T248" s="11"/>
      <c r="U248" s="12"/>
      <c r="V248" s="11"/>
      <c r="W248" s="11"/>
      <c r="X248" s="11"/>
      <c r="Y248" s="11"/>
      <c r="Z248" s="2"/>
      <c r="AA248" s="11"/>
      <c r="AB248" s="11"/>
      <c r="AC248" s="11"/>
      <c r="AD248" s="11"/>
      <c r="AE248" s="11"/>
      <c r="AF248" s="2"/>
    </row>
    <row r="249" spans="1:32" s="3" customFormat="1" x14ac:dyDescent="0.35">
      <c r="A249" s="25"/>
      <c r="C249" s="11"/>
      <c r="D249" s="11"/>
      <c r="E249" s="11"/>
      <c r="F249" s="14"/>
      <c r="H249" s="11"/>
      <c r="I249" s="11"/>
      <c r="J249" s="11"/>
      <c r="K249" s="11"/>
      <c r="L249" s="11"/>
      <c r="M249" s="11"/>
      <c r="N249" s="11"/>
      <c r="O249" s="11"/>
      <c r="P249" s="11"/>
      <c r="Q249" s="11"/>
      <c r="R249" s="11"/>
      <c r="S249" s="11"/>
      <c r="T249" s="11"/>
      <c r="U249" s="12"/>
      <c r="V249" s="11"/>
      <c r="W249" s="11"/>
      <c r="X249" s="11"/>
      <c r="Y249" s="11"/>
      <c r="Z249" s="2"/>
      <c r="AA249" s="11"/>
      <c r="AB249" s="11"/>
      <c r="AC249" s="11"/>
      <c r="AD249" s="11"/>
      <c r="AE249" s="11"/>
      <c r="AF249" s="2"/>
    </row>
    <row r="250" spans="1:32" s="3" customFormat="1" x14ac:dyDescent="0.35">
      <c r="A250" s="25"/>
      <c r="C250" s="11"/>
      <c r="D250" s="11"/>
      <c r="E250" s="11"/>
      <c r="F250" s="14"/>
      <c r="H250" s="11"/>
      <c r="I250" s="11"/>
      <c r="J250" s="11"/>
      <c r="K250" s="11"/>
      <c r="L250" s="11"/>
      <c r="M250" s="11"/>
      <c r="N250" s="11"/>
      <c r="O250" s="11"/>
      <c r="P250" s="11"/>
      <c r="Q250" s="11"/>
      <c r="R250" s="11"/>
      <c r="S250" s="11"/>
      <c r="T250" s="11"/>
      <c r="U250" s="12"/>
      <c r="V250" s="11"/>
      <c r="W250" s="11"/>
      <c r="X250" s="11"/>
      <c r="Y250" s="11"/>
      <c r="Z250" s="2"/>
      <c r="AA250" s="11"/>
      <c r="AB250" s="11"/>
      <c r="AC250" s="11"/>
      <c r="AD250" s="11"/>
      <c r="AE250" s="11"/>
      <c r="AF250" s="2"/>
    </row>
    <row r="251" spans="1:32" s="3" customFormat="1" x14ac:dyDescent="0.35">
      <c r="A251" s="25"/>
      <c r="C251" s="11"/>
      <c r="D251" s="11"/>
      <c r="E251" s="11"/>
      <c r="F251" s="14"/>
      <c r="H251" s="11"/>
      <c r="I251" s="11"/>
      <c r="J251" s="11"/>
      <c r="K251" s="11"/>
      <c r="L251" s="11"/>
      <c r="M251" s="11"/>
      <c r="N251" s="11"/>
      <c r="O251" s="11"/>
      <c r="P251" s="11"/>
      <c r="Q251" s="11"/>
      <c r="R251" s="11"/>
      <c r="S251" s="11"/>
      <c r="T251" s="11"/>
      <c r="U251" s="12"/>
      <c r="V251" s="11"/>
      <c r="W251" s="11"/>
      <c r="X251" s="11"/>
      <c r="Y251" s="11"/>
      <c r="Z251" s="2"/>
      <c r="AA251" s="11"/>
      <c r="AB251" s="11"/>
      <c r="AC251" s="11"/>
      <c r="AD251" s="11"/>
      <c r="AE251" s="11"/>
      <c r="AF251" s="2"/>
    </row>
    <row r="252" spans="1:32" s="3" customFormat="1" x14ac:dyDescent="0.35">
      <c r="A252" s="25"/>
      <c r="C252" s="11"/>
      <c r="D252" s="11"/>
      <c r="E252" s="11"/>
      <c r="F252" s="14"/>
      <c r="H252" s="11"/>
      <c r="I252" s="11"/>
      <c r="J252" s="11"/>
      <c r="K252" s="11"/>
      <c r="L252" s="11"/>
      <c r="M252" s="11"/>
      <c r="N252" s="11"/>
      <c r="O252" s="11"/>
      <c r="P252" s="11"/>
      <c r="Q252" s="11"/>
      <c r="R252" s="11"/>
      <c r="S252" s="11"/>
      <c r="T252" s="11"/>
      <c r="U252" s="12"/>
      <c r="V252" s="11"/>
      <c r="W252" s="11"/>
      <c r="X252" s="11"/>
      <c r="Y252" s="11"/>
      <c r="Z252" s="2"/>
      <c r="AA252" s="11"/>
      <c r="AB252" s="11"/>
      <c r="AC252" s="11"/>
      <c r="AD252" s="11"/>
      <c r="AE252" s="11"/>
      <c r="AF252" s="2"/>
    </row>
    <row r="253" spans="1:32" s="3" customFormat="1" x14ac:dyDescent="0.35">
      <c r="A253" s="25"/>
      <c r="C253" s="11"/>
      <c r="D253" s="11"/>
      <c r="E253" s="11"/>
      <c r="F253" s="14"/>
      <c r="H253" s="11"/>
      <c r="I253" s="11"/>
      <c r="J253" s="11"/>
      <c r="K253" s="11"/>
      <c r="L253" s="11"/>
      <c r="M253" s="11"/>
      <c r="N253" s="11"/>
      <c r="O253" s="11"/>
      <c r="P253" s="11"/>
      <c r="Q253" s="11"/>
      <c r="R253" s="11"/>
      <c r="S253" s="11"/>
      <c r="T253" s="11"/>
      <c r="U253" s="12"/>
      <c r="V253" s="11"/>
      <c r="W253" s="11"/>
      <c r="X253" s="11"/>
      <c r="Y253" s="11"/>
      <c r="Z253" s="2"/>
      <c r="AA253" s="11"/>
      <c r="AB253" s="11"/>
      <c r="AC253" s="11"/>
      <c r="AD253" s="11"/>
      <c r="AE253" s="11"/>
      <c r="AF253" s="2"/>
    </row>
    <row r="254" spans="1:32" s="3" customFormat="1" x14ac:dyDescent="0.35">
      <c r="A254" s="25"/>
      <c r="C254" s="11"/>
      <c r="D254" s="11"/>
      <c r="E254" s="11"/>
      <c r="F254" s="14"/>
      <c r="H254" s="11"/>
      <c r="I254" s="11"/>
      <c r="J254" s="11"/>
      <c r="K254" s="11"/>
      <c r="L254" s="11"/>
      <c r="M254" s="11"/>
      <c r="N254" s="11"/>
      <c r="O254" s="11"/>
      <c r="P254" s="11"/>
      <c r="Q254" s="11"/>
      <c r="R254" s="11"/>
      <c r="S254" s="11"/>
      <c r="T254" s="11"/>
      <c r="U254" s="12"/>
      <c r="V254" s="11"/>
      <c r="W254" s="11"/>
      <c r="X254" s="11"/>
      <c r="Y254" s="11"/>
      <c r="Z254" s="2"/>
      <c r="AA254" s="11"/>
      <c r="AB254" s="11"/>
      <c r="AC254" s="11"/>
      <c r="AD254" s="11"/>
      <c r="AE254" s="11"/>
      <c r="AF254" s="2"/>
    </row>
    <row r="255" spans="1:32" s="3" customFormat="1" x14ac:dyDescent="0.35">
      <c r="A255" s="25"/>
      <c r="C255" s="11"/>
      <c r="D255" s="11"/>
      <c r="E255" s="11"/>
      <c r="F255" s="14"/>
      <c r="H255" s="11"/>
      <c r="I255" s="11"/>
      <c r="J255" s="11"/>
      <c r="K255" s="11"/>
      <c r="L255" s="11"/>
      <c r="M255" s="11"/>
      <c r="N255" s="11"/>
      <c r="O255" s="11"/>
      <c r="P255" s="11"/>
      <c r="Q255" s="11"/>
      <c r="R255" s="11"/>
      <c r="S255" s="11"/>
      <c r="T255" s="11"/>
      <c r="U255" s="12"/>
      <c r="V255" s="11"/>
      <c r="W255" s="11"/>
      <c r="X255" s="11"/>
      <c r="Y255" s="11"/>
      <c r="Z255" s="2"/>
      <c r="AA255" s="11"/>
      <c r="AB255" s="11"/>
      <c r="AC255" s="11"/>
      <c r="AD255" s="11"/>
      <c r="AE255" s="11"/>
      <c r="AF255" s="2"/>
    </row>
    <row r="256" spans="1:32" s="3" customFormat="1" x14ac:dyDescent="0.35">
      <c r="A256" s="25"/>
      <c r="C256" s="11"/>
      <c r="D256" s="11"/>
      <c r="E256" s="11"/>
      <c r="F256" s="14"/>
      <c r="H256" s="11"/>
      <c r="I256" s="11"/>
      <c r="J256" s="11"/>
      <c r="K256" s="11"/>
      <c r="L256" s="11"/>
      <c r="M256" s="11"/>
      <c r="N256" s="11"/>
      <c r="O256" s="11"/>
      <c r="P256" s="11"/>
      <c r="Q256" s="11"/>
      <c r="R256" s="11"/>
      <c r="S256" s="11"/>
      <c r="T256" s="11"/>
      <c r="U256" s="12"/>
      <c r="V256" s="11"/>
      <c r="W256" s="11"/>
      <c r="X256" s="11"/>
      <c r="Y256" s="11"/>
      <c r="Z256" s="2"/>
      <c r="AA256" s="11"/>
      <c r="AB256" s="11"/>
      <c r="AC256" s="11"/>
      <c r="AD256" s="11"/>
      <c r="AE256" s="11"/>
      <c r="AF256" s="2"/>
    </row>
    <row r="257" spans="1:32" s="3" customFormat="1" x14ac:dyDescent="0.35">
      <c r="A257" s="25"/>
      <c r="C257" s="11"/>
      <c r="D257" s="11"/>
      <c r="E257" s="11"/>
      <c r="F257" s="14"/>
      <c r="H257" s="11"/>
      <c r="I257" s="11"/>
      <c r="J257" s="11"/>
      <c r="K257" s="11"/>
      <c r="L257" s="11"/>
      <c r="M257" s="11"/>
      <c r="N257" s="11"/>
      <c r="O257" s="11"/>
      <c r="P257" s="11"/>
      <c r="Q257" s="11"/>
      <c r="R257" s="11"/>
      <c r="S257" s="11"/>
      <c r="T257" s="11"/>
      <c r="U257" s="12"/>
      <c r="V257" s="11"/>
      <c r="W257" s="11"/>
      <c r="X257" s="11"/>
      <c r="Y257" s="11"/>
      <c r="Z257" s="2"/>
      <c r="AA257" s="11"/>
      <c r="AB257" s="11"/>
      <c r="AC257" s="11"/>
      <c r="AD257" s="11"/>
      <c r="AE257" s="11"/>
      <c r="AF257" s="2"/>
    </row>
    <row r="258" spans="1:32" s="3" customFormat="1" x14ac:dyDescent="0.35">
      <c r="A258" s="25"/>
      <c r="C258" s="11"/>
      <c r="D258" s="11"/>
      <c r="E258" s="11"/>
      <c r="F258" s="14"/>
      <c r="H258" s="11"/>
      <c r="I258" s="11"/>
      <c r="J258" s="11"/>
      <c r="K258" s="11"/>
      <c r="L258" s="11"/>
      <c r="M258" s="11"/>
      <c r="N258" s="11"/>
      <c r="O258" s="11"/>
      <c r="P258" s="11"/>
      <c r="Q258" s="11"/>
      <c r="R258" s="11"/>
      <c r="S258" s="11"/>
      <c r="T258" s="11"/>
      <c r="U258" s="12"/>
      <c r="V258" s="11"/>
      <c r="W258" s="11"/>
      <c r="X258" s="11"/>
      <c r="Y258" s="11"/>
      <c r="Z258" s="2"/>
      <c r="AA258" s="11"/>
      <c r="AB258" s="11"/>
      <c r="AC258" s="11"/>
      <c r="AD258" s="11"/>
      <c r="AE258" s="11"/>
      <c r="AF258" s="2"/>
    </row>
    <row r="259" spans="1:32" s="3" customFormat="1" x14ac:dyDescent="0.35">
      <c r="A259" s="25"/>
      <c r="C259" s="11"/>
      <c r="D259" s="11"/>
      <c r="E259" s="11"/>
      <c r="F259" s="14"/>
      <c r="H259" s="11"/>
      <c r="I259" s="11"/>
      <c r="J259" s="11"/>
      <c r="K259" s="11"/>
      <c r="L259" s="11"/>
      <c r="M259" s="11"/>
      <c r="N259" s="11"/>
      <c r="O259" s="11"/>
      <c r="P259" s="11"/>
      <c r="Q259" s="11"/>
      <c r="R259" s="11"/>
      <c r="S259" s="11"/>
      <c r="T259" s="11"/>
      <c r="U259" s="12"/>
      <c r="V259" s="11"/>
      <c r="W259" s="11"/>
      <c r="X259" s="11"/>
      <c r="Y259" s="11"/>
      <c r="Z259" s="2"/>
      <c r="AA259" s="11"/>
      <c r="AB259" s="11"/>
      <c r="AC259" s="11"/>
      <c r="AD259" s="11"/>
      <c r="AE259" s="11"/>
      <c r="AF259" s="2"/>
    </row>
    <row r="260" spans="1:32" s="3" customFormat="1" x14ac:dyDescent="0.35">
      <c r="A260" s="25"/>
      <c r="C260" s="11"/>
      <c r="D260" s="11"/>
      <c r="E260" s="11"/>
      <c r="F260" s="14"/>
      <c r="H260" s="11"/>
      <c r="I260" s="11"/>
      <c r="J260" s="11"/>
      <c r="K260" s="11"/>
      <c r="L260" s="11"/>
      <c r="M260" s="11"/>
      <c r="N260" s="11"/>
      <c r="O260" s="11"/>
      <c r="P260" s="11"/>
      <c r="Q260" s="11"/>
      <c r="R260" s="11"/>
      <c r="S260" s="11"/>
      <c r="T260" s="11"/>
      <c r="U260" s="12"/>
      <c r="V260" s="11"/>
      <c r="W260" s="11"/>
      <c r="X260" s="11"/>
      <c r="Y260" s="11"/>
      <c r="Z260" s="2"/>
      <c r="AA260" s="11"/>
      <c r="AB260" s="11"/>
      <c r="AC260" s="11"/>
      <c r="AD260" s="11"/>
      <c r="AE260" s="11"/>
      <c r="AF260" s="2"/>
    </row>
    <row r="261" spans="1:32" s="3" customFormat="1" x14ac:dyDescent="0.35">
      <c r="A261" s="25"/>
      <c r="C261" s="11"/>
      <c r="D261" s="11"/>
      <c r="E261" s="11"/>
      <c r="F261" s="14"/>
      <c r="H261" s="11"/>
      <c r="I261" s="11"/>
      <c r="J261" s="11"/>
      <c r="K261" s="11"/>
      <c r="L261" s="11"/>
      <c r="M261" s="11"/>
      <c r="N261" s="11"/>
      <c r="O261" s="11"/>
      <c r="P261" s="11"/>
      <c r="Q261" s="11"/>
      <c r="R261" s="11"/>
      <c r="S261" s="11"/>
      <c r="T261" s="11"/>
      <c r="U261" s="12"/>
      <c r="V261" s="11"/>
      <c r="W261" s="11"/>
      <c r="X261" s="11"/>
      <c r="Y261" s="11"/>
      <c r="Z261" s="2"/>
      <c r="AA261" s="11"/>
      <c r="AB261" s="11"/>
      <c r="AC261" s="11"/>
      <c r="AD261" s="11"/>
      <c r="AE261" s="11"/>
      <c r="AF261" s="2"/>
    </row>
    <row r="262" spans="1:32" s="3" customFormat="1" x14ac:dyDescent="0.35">
      <c r="A262" s="25"/>
      <c r="C262" s="11"/>
      <c r="D262" s="11"/>
      <c r="E262" s="11"/>
      <c r="F262" s="14"/>
      <c r="H262" s="11"/>
      <c r="I262" s="11"/>
      <c r="J262" s="11"/>
      <c r="K262" s="11"/>
      <c r="L262" s="11"/>
      <c r="M262" s="11"/>
      <c r="N262" s="11"/>
      <c r="O262" s="11"/>
      <c r="P262" s="11"/>
      <c r="Q262" s="11"/>
      <c r="R262" s="11"/>
      <c r="S262" s="11"/>
      <c r="T262" s="11"/>
      <c r="U262" s="12"/>
      <c r="V262" s="11"/>
      <c r="W262" s="11"/>
      <c r="X262" s="11"/>
      <c r="Y262" s="11"/>
      <c r="Z262" s="2"/>
      <c r="AA262" s="11"/>
      <c r="AB262" s="11"/>
      <c r="AC262" s="11"/>
      <c r="AD262" s="11"/>
      <c r="AE262" s="11"/>
      <c r="AF262" s="2"/>
    </row>
    <row r="263" spans="1:32" s="3" customFormat="1" x14ac:dyDescent="0.35">
      <c r="A263" s="25"/>
      <c r="C263" s="11"/>
      <c r="D263" s="11"/>
      <c r="E263" s="11"/>
      <c r="F263" s="14"/>
      <c r="H263" s="11"/>
      <c r="I263" s="11"/>
      <c r="J263" s="11"/>
      <c r="K263" s="11"/>
      <c r="L263" s="11"/>
      <c r="M263" s="11"/>
      <c r="N263" s="11"/>
      <c r="O263" s="11"/>
      <c r="P263" s="11"/>
      <c r="Q263" s="11"/>
      <c r="R263" s="11"/>
      <c r="S263" s="11"/>
      <c r="T263" s="11"/>
      <c r="U263" s="12"/>
      <c r="V263" s="11"/>
      <c r="W263" s="11"/>
      <c r="X263" s="11"/>
      <c r="Y263" s="11"/>
      <c r="Z263" s="2"/>
      <c r="AA263" s="11"/>
      <c r="AB263" s="11"/>
      <c r="AC263" s="11"/>
      <c r="AD263" s="11"/>
      <c r="AE263" s="11"/>
      <c r="AF263" s="2"/>
    </row>
    <row r="264" spans="1:32" s="3" customFormat="1" x14ac:dyDescent="0.35">
      <c r="A264" s="25"/>
      <c r="C264" s="11"/>
      <c r="D264" s="11"/>
      <c r="E264" s="11"/>
      <c r="F264" s="14"/>
      <c r="H264" s="11"/>
      <c r="I264" s="11"/>
      <c r="J264" s="11"/>
      <c r="K264" s="11"/>
      <c r="L264" s="11"/>
      <c r="M264" s="11"/>
      <c r="N264" s="11"/>
      <c r="O264" s="11"/>
      <c r="P264" s="11"/>
      <c r="Q264" s="11"/>
      <c r="R264" s="11"/>
      <c r="S264" s="11"/>
      <c r="T264" s="11"/>
      <c r="U264" s="12"/>
      <c r="V264" s="11"/>
      <c r="W264" s="11"/>
      <c r="X264" s="11"/>
      <c r="Y264" s="11"/>
      <c r="Z264" s="2"/>
      <c r="AA264" s="11"/>
      <c r="AB264" s="11"/>
      <c r="AC264" s="11"/>
      <c r="AD264" s="11"/>
      <c r="AE264" s="11"/>
      <c r="AF264" s="2"/>
    </row>
    <row r="265" spans="1:32" s="3" customFormat="1" x14ac:dyDescent="0.35">
      <c r="A265" s="25"/>
      <c r="C265" s="11"/>
      <c r="D265" s="11"/>
      <c r="E265" s="11"/>
      <c r="F265" s="14"/>
      <c r="H265" s="11"/>
      <c r="I265" s="11"/>
      <c r="J265" s="11"/>
      <c r="K265" s="11"/>
      <c r="L265" s="11"/>
      <c r="M265" s="11"/>
      <c r="N265" s="11"/>
      <c r="O265" s="11"/>
      <c r="P265" s="11"/>
      <c r="Q265" s="11"/>
      <c r="R265" s="11"/>
      <c r="S265" s="11"/>
      <c r="T265" s="11"/>
      <c r="U265" s="12"/>
      <c r="V265" s="11"/>
      <c r="W265" s="11"/>
      <c r="X265" s="11"/>
      <c r="Y265" s="11"/>
      <c r="Z265" s="2"/>
      <c r="AA265" s="11"/>
      <c r="AB265" s="11"/>
      <c r="AC265" s="11"/>
      <c r="AD265" s="11"/>
      <c r="AE265" s="11"/>
      <c r="AF265" s="2"/>
    </row>
    <row r="266" spans="1:32" s="3" customFormat="1" x14ac:dyDescent="0.35">
      <c r="A266" s="25"/>
      <c r="C266" s="11"/>
      <c r="D266" s="11"/>
      <c r="E266" s="11"/>
      <c r="F266" s="14"/>
      <c r="H266" s="11"/>
      <c r="I266" s="11"/>
      <c r="J266" s="11"/>
      <c r="K266" s="11"/>
      <c r="L266" s="11"/>
      <c r="M266" s="11"/>
      <c r="N266" s="11"/>
      <c r="O266" s="11"/>
      <c r="P266" s="11"/>
      <c r="Q266" s="11"/>
      <c r="R266" s="11"/>
      <c r="S266" s="11"/>
      <c r="T266" s="11"/>
      <c r="U266" s="12"/>
      <c r="V266" s="11"/>
      <c r="W266" s="11"/>
      <c r="X266" s="11"/>
      <c r="Y266" s="11"/>
      <c r="Z266" s="2"/>
      <c r="AA266" s="11"/>
      <c r="AB266" s="11"/>
      <c r="AC266" s="11"/>
      <c r="AD266" s="11"/>
      <c r="AE266" s="11"/>
      <c r="AF266" s="2"/>
    </row>
    <row r="267" spans="1:32" s="3" customFormat="1" x14ac:dyDescent="0.35">
      <c r="A267" s="25"/>
      <c r="C267" s="11"/>
      <c r="D267" s="11"/>
      <c r="E267" s="11"/>
      <c r="F267" s="14"/>
      <c r="H267" s="11"/>
      <c r="I267" s="11"/>
      <c r="J267" s="11"/>
      <c r="K267" s="11"/>
      <c r="L267" s="11"/>
      <c r="M267" s="11"/>
      <c r="N267" s="11"/>
      <c r="O267" s="11"/>
      <c r="P267" s="11"/>
      <c r="Q267" s="11"/>
      <c r="R267" s="11"/>
      <c r="S267" s="11"/>
      <c r="T267" s="11"/>
      <c r="U267" s="12"/>
      <c r="V267" s="11"/>
      <c r="W267" s="11"/>
      <c r="X267" s="11"/>
      <c r="Y267" s="11"/>
      <c r="Z267" s="2"/>
      <c r="AA267" s="11"/>
      <c r="AB267" s="11"/>
      <c r="AC267" s="11"/>
      <c r="AD267" s="11"/>
      <c r="AE267" s="11"/>
      <c r="AF267" s="2"/>
    </row>
    <row r="268" spans="1:32" s="3" customFormat="1" x14ac:dyDescent="0.35">
      <c r="A268" s="25"/>
      <c r="C268" s="11"/>
      <c r="D268" s="11"/>
      <c r="E268" s="11"/>
      <c r="F268" s="14"/>
      <c r="H268" s="11"/>
      <c r="I268" s="11"/>
      <c r="J268" s="11"/>
      <c r="K268" s="11"/>
      <c r="L268" s="11"/>
      <c r="M268" s="11"/>
      <c r="N268" s="11"/>
      <c r="O268" s="11"/>
      <c r="P268" s="11"/>
      <c r="Q268" s="11"/>
      <c r="R268" s="11"/>
      <c r="S268" s="11"/>
      <c r="T268" s="11"/>
      <c r="U268" s="12"/>
      <c r="V268" s="11"/>
      <c r="W268" s="11"/>
      <c r="X268" s="11"/>
      <c r="Y268" s="11"/>
      <c r="Z268" s="2"/>
      <c r="AA268" s="11"/>
      <c r="AB268" s="11"/>
      <c r="AC268" s="11"/>
      <c r="AD268" s="11"/>
      <c r="AE268" s="11"/>
      <c r="AF268" s="2"/>
    </row>
    <row r="269" spans="1:32" s="3" customFormat="1" x14ac:dyDescent="0.35">
      <c r="A269" s="25"/>
      <c r="C269" s="11"/>
      <c r="D269" s="11"/>
      <c r="E269" s="11"/>
      <c r="F269" s="14"/>
      <c r="H269" s="11"/>
      <c r="I269" s="11"/>
      <c r="J269" s="11"/>
      <c r="K269" s="11"/>
      <c r="L269" s="11"/>
      <c r="M269" s="11"/>
      <c r="N269" s="11"/>
      <c r="O269" s="11"/>
      <c r="P269" s="11"/>
      <c r="Q269" s="11"/>
      <c r="R269" s="11"/>
      <c r="S269" s="11"/>
      <c r="T269" s="11"/>
      <c r="U269" s="12"/>
      <c r="V269" s="11"/>
      <c r="W269" s="11"/>
      <c r="X269" s="11"/>
      <c r="Y269" s="11"/>
      <c r="Z269" s="2"/>
      <c r="AA269" s="11"/>
      <c r="AB269" s="11"/>
      <c r="AC269" s="11"/>
      <c r="AD269" s="11"/>
      <c r="AE269" s="11"/>
      <c r="AF269" s="2"/>
    </row>
    <row r="270" spans="1:32" s="3" customFormat="1" x14ac:dyDescent="0.35">
      <c r="A270" s="25"/>
      <c r="C270" s="11"/>
      <c r="D270" s="11"/>
      <c r="E270" s="11"/>
      <c r="F270" s="14"/>
      <c r="H270" s="11"/>
      <c r="I270" s="11"/>
      <c r="J270" s="11"/>
      <c r="K270" s="11"/>
      <c r="L270" s="11"/>
      <c r="M270" s="11"/>
      <c r="N270" s="11"/>
      <c r="O270" s="11"/>
      <c r="P270" s="11"/>
      <c r="Q270" s="11"/>
      <c r="R270" s="11"/>
      <c r="S270" s="11"/>
      <c r="T270" s="11"/>
      <c r="U270" s="12"/>
      <c r="V270" s="11"/>
      <c r="W270" s="11"/>
      <c r="X270" s="11"/>
      <c r="Y270" s="11"/>
      <c r="Z270" s="2"/>
      <c r="AA270" s="11"/>
      <c r="AB270" s="11"/>
      <c r="AC270" s="11"/>
      <c r="AD270" s="11"/>
      <c r="AE270" s="11"/>
      <c r="AF270" s="2"/>
    </row>
    <row r="271" spans="1:32" s="3" customFormat="1" x14ac:dyDescent="0.35">
      <c r="A271" s="25"/>
      <c r="C271" s="11"/>
      <c r="D271" s="11"/>
      <c r="E271" s="11"/>
      <c r="F271" s="14"/>
      <c r="H271" s="11"/>
      <c r="I271" s="11"/>
      <c r="J271" s="11"/>
      <c r="K271" s="11"/>
      <c r="L271" s="11"/>
      <c r="M271" s="11"/>
      <c r="N271" s="11"/>
      <c r="O271" s="11"/>
      <c r="P271" s="11"/>
      <c r="Q271" s="11"/>
      <c r="R271" s="11"/>
      <c r="S271" s="11"/>
      <c r="T271" s="11"/>
      <c r="U271" s="12"/>
      <c r="V271" s="11"/>
      <c r="W271" s="11"/>
      <c r="X271" s="11"/>
      <c r="Y271" s="11"/>
      <c r="Z271" s="2"/>
      <c r="AA271" s="11"/>
      <c r="AB271" s="11"/>
      <c r="AC271" s="11"/>
      <c r="AD271" s="11"/>
      <c r="AE271" s="11"/>
      <c r="AF271" s="2"/>
    </row>
    <row r="272" spans="1:32" s="3" customFormat="1" x14ac:dyDescent="0.35">
      <c r="A272" s="25"/>
      <c r="C272" s="11"/>
      <c r="D272" s="11"/>
      <c r="E272" s="11"/>
      <c r="F272" s="14"/>
      <c r="H272" s="11"/>
      <c r="I272" s="11"/>
      <c r="J272" s="11"/>
      <c r="K272" s="11"/>
      <c r="L272" s="11"/>
      <c r="M272" s="11"/>
      <c r="N272" s="11"/>
      <c r="O272" s="11"/>
      <c r="P272" s="11"/>
      <c r="Q272" s="11"/>
      <c r="R272" s="11"/>
      <c r="S272" s="11"/>
      <c r="T272" s="11"/>
      <c r="U272" s="12"/>
      <c r="V272" s="11"/>
      <c r="W272" s="11"/>
      <c r="X272" s="11"/>
      <c r="Y272" s="11"/>
      <c r="Z272" s="2"/>
      <c r="AA272" s="11"/>
      <c r="AB272" s="11"/>
      <c r="AC272" s="11"/>
      <c r="AD272" s="11"/>
      <c r="AE272" s="11"/>
      <c r="AF272" s="2"/>
    </row>
    <row r="273" spans="1:32" s="3" customFormat="1" x14ac:dyDescent="0.35">
      <c r="A273" s="25"/>
      <c r="C273" s="11"/>
      <c r="D273" s="11"/>
      <c r="E273" s="11"/>
      <c r="F273" s="14"/>
      <c r="H273" s="11"/>
      <c r="I273" s="11"/>
      <c r="J273" s="11"/>
      <c r="K273" s="11"/>
      <c r="L273" s="11"/>
      <c r="M273" s="11"/>
      <c r="N273" s="11"/>
      <c r="O273" s="11"/>
      <c r="P273" s="11"/>
      <c r="Q273" s="11"/>
      <c r="R273" s="11"/>
      <c r="S273" s="11"/>
      <c r="T273" s="11"/>
      <c r="U273" s="12"/>
      <c r="V273" s="11"/>
      <c r="W273" s="11"/>
      <c r="X273" s="11"/>
      <c r="Y273" s="11"/>
      <c r="Z273" s="2"/>
      <c r="AA273" s="11"/>
      <c r="AB273" s="11"/>
      <c r="AC273" s="11"/>
      <c r="AD273" s="11"/>
      <c r="AE273" s="11"/>
      <c r="AF273" s="2"/>
    </row>
    <row r="274" spans="1:32" s="3" customFormat="1" x14ac:dyDescent="0.35">
      <c r="A274" s="25"/>
      <c r="C274" s="11"/>
      <c r="D274" s="11"/>
      <c r="E274" s="11"/>
      <c r="F274" s="14"/>
      <c r="H274" s="11"/>
      <c r="I274" s="11"/>
      <c r="J274" s="11"/>
      <c r="K274" s="11"/>
      <c r="L274" s="11"/>
      <c r="M274" s="11"/>
      <c r="N274" s="11"/>
      <c r="O274" s="11"/>
      <c r="P274" s="11"/>
      <c r="Q274" s="11"/>
      <c r="R274" s="11"/>
      <c r="S274" s="11"/>
      <c r="T274" s="11"/>
      <c r="U274" s="12"/>
      <c r="V274" s="11"/>
      <c r="W274" s="11"/>
      <c r="X274" s="11"/>
      <c r="Y274" s="11"/>
      <c r="Z274" s="2"/>
      <c r="AA274" s="11"/>
      <c r="AB274" s="11"/>
      <c r="AC274" s="11"/>
      <c r="AD274" s="11"/>
      <c r="AE274" s="11"/>
      <c r="AF274" s="2"/>
    </row>
    <row r="275" spans="1:32" s="3" customFormat="1" x14ac:dyDescent="0.35">
      <c r="A275" s="25"/>
      <c r="C275" s="11"/>
      <c r="D275" s="11"/>
      <c r="E275" s="11"/>
      <c r="F275" s="14"/>
      <c r="H275" s="11"/>
      <c r="I275" s="11"/>
      <c r="J275" s="11"/>
      <c r="K275" s="11"/>
      <c r="L275" s="11"/>
      <c r="M275" s="11"/>
      <c r="N275" s="11"/>
      <c r="O275" s="11"/>
      <c r="P275" s="11"/>
      <c r="Q275" s="11"/>
      <c r="R275" s="11"/>
      <c r="S275" s="11"/>
      <c r="T275" s="11"/>
      <c r="U275" s="12"/>
      <c r="V275" s="11"/>
      <c r="W275" s="11"/>
      <c r="X275" s="11"/>
      <c r="Y275" s="11"/>
      <c r="Z275" s="2"/>
      <c r="AA275" s="11"/>
      <c r="AB275" s="11"/>
      <c r="AC275" s="11"/>
      <c r="AD275" s="11"/>
      <c r="AE275" s="11"/>
      <c r="AF275" s="2"/>
    </row>
    <row r="276" spans="1:32" s="3" customFormat="1" x14ac:dyDescent="0.35">
      <c r="A276" s="25"/>
      <c r="C276" s="11"/>
      <c r="D276" s="11"/>
      <c r="E276" s="11"/>
      <c r="F276" s="14"/>
      <c r="H276" s="11"/>
      <c r="I276" s="11"/>
      <c r="J276" s="11"/>
      <c r="K276" s="11"/>
      <c r="L276" s="11"/>
      <c r="M276" s="11"/>
      <c r="N276" s="11"/>
      <c r="O276" s="11"/>
      <c r="P276" s="11"/>
      <c r="Q276" s="11"/>
      <c r="R276" s="11"/>
      <c r="S276" s="11"/>
      <c r="T276" s="11"/>
      <c r="U276" s="12"/>
      <c r="V276" s="11"/>
      <c r="W276" s="11"/>
      <c r="X276" s="11"/>
      <c r="Y276" s="11"/>
      <c r="Z276" s="2"/>
      <c r="AA276" s="11"/>
      <c r="AB276" s="11"/>
      <c r="AC276" s="11"/>
      <c r="AD276" s="11"/>
      <c r="AE276" s="11"/>
      <c r="AF276" s="2"/>
    </row>
    <row r="277" spans="1:32" s="3" customFormat="1" x14ac:dyDescent="0.35">
      <c r="A277" s="25"/>
      <c r="C277" s="11"/>
      <c r="D277" s="11"/>
      <c r="E277" s="11"/>
      <c r="F277" s="14"/>
      <c r="H277" s="11"/>
      <c r="I277" s="11"/>
      <c r="J277" s="11"/>
      <c r="K277" s="11"/>
      <c r="L277" s="11"/>
      <c r="M277" s="11"/>
      <c r="N277" s="11"/>
      <c r="O277" s="11"/>
      <c r="P277" s="11"/>
      <c r="Q277" s="11"/>
      <c r="R277" s="11"/>
      <c r="S277" s="11"/>
      <c r="T277" s="11"/>
      <c r="U277" s="12"/>
      <c r="V277" s="11"/>
      <c r="W277" s="11"/>
      <c r="X277" s="11"/>
      <c r="Y277" s="11"/>
      <c r="Z277" s="2"/>
      <c r="AA277" s="11"/>
      <c r="AB277" s="11"/>
      <c r="AC277" s="11"/>
      <c r="AD277" s="11"/>
      <c r="AE277" s="11"/>
      <c r="AF277" s="2"/>
    </row>
    <row r="278" spans="1:32" s="3" customFormat="1" x14ac:dyDescent="0.35">
      <c r="A278" s="25"/>
      <c r="C278" s="11"/>
      <c r="D278" s="11"/>
      <c r="E278" s="11"/>
      <c r="F278" s="14"/>
      <c r="H278" s="11"/>
      <c r="I278" s="11"/>
      <c r="J278" s="11"/>
      <c r="K278" s="11"/>
      <c r="L278" s="11"/>
      <c r="M278" s="11"/>
      <c r="N278" s="11"/>
      <c r="O278" s="11"/>
      <c r="P278" s="11"/>
      <c r="Q278" s="11"/>
      <c r="R278" s="11"/>
      <c r="S278" s="11"/>
      <c r="T278" s="11"/>
      <c r="U278" s="12"/>
      <c r="V278" s="11"/>
      <c r="W278" s="11"/>
      <c r="X278" s="11"/>
      <c r="Y278" s="11"/>
      <c r="Z278" s="2"/>
      <c r="AA278" s="11"/>
      <c r="AB278" s="11"/>
      <c r="AC278" s="11"/>
      <c r="AD278" s="11"/>
      <c r="AE278" s="11"/>
      <c r="AF278" s="2"/>
    </row>
    <row r="279" spans="1:32" s="3" customFormat="1" x14ac:dyDescent="0.35">
      <c r="A279" s="25"/>
      <c r="C279" s="11"/>
      <c r="D279" s="11"/>
      <c r="E279" s="11"/>
      <c r="F279" s="14"/>
      <c r="H279" s="11"/>
      <c r="I279" s="11"/>
      <c r="J279" s="11"/>
      <c r="K279" s="11"/>
      <c r="L279" s="11"/>
      <c r="M279" s="11"/>
      <c r="N279" s="11"/>
      <c r="O279" s="11"/>
      <c r="P279" s="11"/>
      <c r="Q279" s="11"/>
      <c r="R279" s="11"/>
      <c r="S279" s="11"/>
      <c r="T279" s="11"/>
      <c r="U279" s="12"/>
      <c r="V279" s="11"/>
      <c r="W279" s="11"/>
      <c r="X279" s="11"/>
      <c r="Y279" s="11"/>
      <c r="Z279" s="2"/>
      <c r="AA279" s="11"/>
      <c r="AB279" s="11"/>
      <c r="AC279" s="11"/>
      <c r="AD279" s="11"/>
      <c r="AE279" s="11"/>
      <c r="AF279" s="2"/>
    </row>
    <row r="280" spans="1:32" s="3" customFormat="1" x14ac:dyDescent="0.35">
      <c r="A280" s="25"/>
      <c r="C280" s="11"/>
      <c r="D280" s="11"/>
      <c r="E280" s="11"/>
      <c r="F280" s="14"/>
      <c r="H280" s="11"/>
      <c r="I280" s="11"/>
      <c r="J280" s="11"/>
      <c r="K280" s="11"/>
      <c r="L280" s="11"/>
      <c r="M280" s="11"/>
      <c r="N280" s="11"/>
      <c r="O280" s="11"/>
      <c r="P280" s="11"/>
      <c r="Q280" s="11"/>
      <c r="R280" s="11"/>
      <c r="S280" s="11"/>
      <c r="T280" s="11"/>
      <c r="U280" s="12"/>
      <c r="V280" s="11"/>
      <c r="W280" s="11"/>
      <c r="X280" s="11"/>
      <c r="Y280" s="11"/>
      <c r="Z280" s="2"/>
      <c r="AA280" s="11"/>
      <c r="AB280" s="11"/>
      <c r="AC280" s="11"/>
      <c r="AD280" s="11"/>
      <c r="AE280" s="11"/>
      <c r="AF280" s="2"/>
    </row>
    <row r="281" spans="1:32" s="3" customFormat="1" x14ac:dyDescent="0.35">
      <c r="A281" s="25"/>
      <c r="C281" s="11"/>
      <c r="D281" s="11"/>
      <c r="E281" s="11"/>
      <c r="F281" s="14"/>
      <c r="H281" s="11"/>
      <c r="I281" s="11"/>
      <c r="J281" s="11"/>
      <c r="K281" s="11"/>
      <c r="L281" s="11"/>
      <c r="M281" s="11"/>
      <c r="N281" s="11"/>
      <c r="O281" s="11"/>
      <c r="P281" s="11"/>
      <c r="Q281" s="11"/>
      <c r="R281" s="11"/>
      <c r="S281" s="11"/>
      <c r="T281" s="11"/>
      <c r="U281" s="12"/>
      <c r="V281" s="11"/>
      <c r="W281" s="11"/>
      <c r="X281" s="11"/>
      <c r="Y281" s="11"/>
      <c r="Z281" s="2"/>
      <c r="AA281" s="11"/>
      <c r="AB281" s="11"/>
      <c r="AC281" s="11"/>
      <c r="AD281" s="11"/>
      <c r="AE281" s="11"/>
      <c r="AF281" s="2"/>
    </row>
    <row r="282" spans="1:32" s="3" customFormat="1" x14ac:dyDescent="0.35">
      <c r="A282" s="25"/>
      <c r="C282" s="11"/>
      <c r="D282" s="11"/>
      <c r="E282" s="11"/>
      <c r="F282" s="14"/>
      <c r="H282" s="11"/>
      <c r="I282" s="11"/>
      <c r="J282" s="11"/>
      <c r="K282" s="11"/>
      <c r="L282" s="11"/>
      <c r="M282" s="11"/>
      <c r="N282" s="11"/>
      <c r="O282" s="11"/>
      <c r="P282" s="11"/>
      <c r="Q282" s="11"/>
      <c r="R282" s="11"/>
      <c r="S282" s="11"/>
      <c r="T282" s="11"/>
      <c r="U282" s="12"/>
      <c r="V282" s="11"/>
      <c r="W282" s="11"/>
      <c r="X282" s="11"/>
      <c r="Y282" s="11"/>
      <c r="Z282" s="2"/>
      <c r="AA282" s="11"/>
      <c r="AB282" s="11"/>
      <c r="AC282" s="11"/>
      <c r="AD282" s="11"/>
      <c r="AE282" s="11"/>
      <c r="AF282" s="2"/>
    </row>
    <row r="283" spans="1:32" s="3" customFormat="1" x14ac:dyDescent="0.35">
      <c r="A283" s="25"/>
      <c r="C283" s="11"/>
      <c r="D283" s="11"/>
      <c r="E283" s="11"/>
      <c r="F283" s="14"/>
      <c r="H283" s="11"/>
      <c r="I283" s="11"/>
      <c r="J283" s="11"/>
      <c r="K283" s="11"/>
      <c r="L283" s="11"/>
      <c r="M283" s="11"/>
      <c r="N283" s="11"/>
      <c r="O283" s="11"/>
      <c r="P283" s="11"/>
      <c r="Q283" s="11"/>
      <c r="R283" s="11"/>
      <c r="S283" s="11"/>
      <c r="T283" s="11"/>
      <c r="U283" s="12"/>
      <c r="V283" s="11"/>
      <c r="W283" s="11"/>
      <c r="X283" s="11"/>
      <c r="Y283" s="11"/>
      <c r="Z283" s="2"/>
      <c r="AA283" s="11"/>
      <c r="AB283" s="11"/>
      <c r="AC283" s="11"/>
      <c r="AD283" s="11"/>
      <c r="AE283" s="11"/>
      <c r="AF283" s="2"/>
    </row>
    <row r="284" spans="1:32" s="3" customFormat="1" x14ac:dyDescent="0.35">
      <c r="A284" s="25"/>
      <c r="C284" s="11"/>
      <c r="D284" s="11"/>
      <c r="E284" s="11"/>
      <c r="F284" s="14"/>
      <c r="H284" s="11"/>
      <c r="I284" s="11"/>
      <c r="J284" s="11"/>
      <c r="K284" s="11"/>
      <c r="L284" s="11"/>
      <c r="M284" s="11"/>
      <c r="N284" s="11"/>
      <c r="O284" s="11"/>
      <c r="P284" s="11"/>
      <c r="Q284" s="11"/>
      <c r="R284" s="11"/>
      <c r="S284" s="11"/>
      <c r="T284" s="11"/>
      <c r="U284" s="12"/>
      <c r="V284" s="11"/>
      <c r="W284" s="11"/>
      <c r="X284" s="11"/>
      <c r="Y284" s="11"/>
      <c r="Z284" s="2"/>
      <c r="AA284" s="11"/>
      <c r="AB284" s="11"/>
      <c r="AC284" s="11"/>
      <c r="AD284" s="11"/>
      <c r="AE284" s="11"/>
      <c r="AF284" s="2"/>
    </row>
    <row r="285" spans="1:32" s="3" customFormat="1" x14ac:dyDescent="0.35">
      <c r="A285" s="25"/>
      <c r="C285" s="11"/>
      <c r="D285" s="11"/>
      <c r="E285" s="11"/>
      <c r="F285" s="14"/>
      <c r="H285" s="11"/>
      <c r="I285" s="11"/>
      <c r="J285" s="11"/>
      <c r="K285" s="11"/>
      <c r="L285" s="11"/>
      <c r="M285" s="11"/>
      <c r="N285" s="11"/>
      <c r="O285" s="11"/>
      <c r="P285" s="11"/>
      <c r="Q285" s="11"/>
      <c r="R285" s="11"/>
      <c r="S285" s="11"/>
      <c r="T285" s="11"/>
      <c r="U285" s="12"/>
      <c r="V285" s="11"/>
      <c r="W285" s="11"/>
      <c r="X285" s="11"/>
      <c r="Y285" s="11"/>
      <c r="Z285" s="2"/>
      <c r="AA285" s="11"/>
      <c r="AB285" s="11"/>
      <c r="AC285" s="11"/>
      <c r="AD285" s="11"/>
      <c r="AE285" s="11"/>
      <c r="AF285" s="2"/>
    </row>
    <row r="286" spans="1:32" s="3" customFormat="1" x14ac:dyDescent="0.35">
      <c r="A286" s="25"/>
      <c r="C286" s="11"/>
      <c r="D286" s="11"/>
      <c r="E286" s="11"/>
      <c r="F286" s="14"/>
      <c r="H286" s="11"/>
      <c r="I286" s="11"/>
      <c r="J286" s="11"/>
      <c r="K286" s="11"/>
      <c r="L286" s="11"/>
      <c r="M286" s="11"/>
      <c r="N286" s="11"/>
      <c r="O286" s="11"/>
      <c r="P286" s="11"/>
      <c r="Q286" s="11"/>
      <c r="R286" s="11"/>
      <c r="S286" s="11"/>
      <c r="T286" s="11"/>
      <c r="U286" s="12"/>
      <c r="V286" s="11"/>
      <c r="W286" s="11"/>
      <c r="X286" s="11"/>
      <c r="Y286" s="11"/>
      <c r="Z286" s="2"/>
      <c r="AA286" s="11"/>
      <c r="AB286" s="11"/>
      <c r="AC286" s="11"/>
      <c r="AD286" s="11"/>
      <c r="AE286" s="11"/>
      <c r="AF286" s="2"/>
    </row>
    <row r="287" spans="1:32" s="3" customFormat="1" x14ac:dyDescent="0.35">
      <c r="A287" s="25"/>
      <c r="C287" s="11"/>
      <c r="D287" s="11"/>
      <c r="E287" s="11"/>
      <c r="F287" s="14"/>
      <c r="H287" s="11"/>
      <c r="I287" s="11"/>
      <c r="J287" s="11"/>
      <c r="K287" s="11"/>
      <c r="L287" s="11"/>
      <c r="M287" s="11"/>
      <c r="N287" s="11"/>
      <c r="O287" s="11"/>
      <c r="P287" s="11"/>
      <c r="Q287" s="11"/>
      <c r="R287" s="11"/>
      <c r="S287" s="11"/>
      <c r="T287" s="11"/>
      <c r="U287" s="12"/>
      <c r="V287" s="11"/>
      <c r="W287" s="11"/>
      <c r="X287" s="11"/>
      <c r="Y287" s="11"/>
      <c r="Z287" s="2"/>
      <c r="AA287" s="11"/>
      <c r="AB287" s="11"/>
      <c r="AC287" s="11"/>
      <c r="AD287" s="11"/>
      <c r="AE287" s="11"/>
      <c r="AF287" s="2"/>
    </row>
    <row r="288" spans="1:32" s="3" customFormat="1" x14ac:dyDescent="0.35">
      <c r="A288" s="25"/>
      <c r="C288" s="11"/>
      <c r="D288" s="11"/>
      <c r="E288" s="11"/>
      <c r="F288" s="14"/>
      <c r="H288" s="11"/>
      <c r="I288" s="11"/>
      <c r="J288" s="11"/>
      <c r="K288" s="11"/>
      <c r="L288" s="11"/>
      <c r="M288" s="11"/>
      <c r="N288" s="11"/>
      <c r="O288" s="11"/>
      <c r="P288" s="11"/>
      <c r="Q288" s="11"/>
      <c r="R288" s="11"/>
      <c r="S288" s="11"/>
      <c r="T288" s="11"/>
      <c r="U288" s="12"/>
      <c r="V288" s="11"/>
      <c r="W288" s="11"/>
      <c r="X288" s="11"/>
      <c r="Y288" s="11"/>
      <c r="Z288" s="2"/>
      <c r="AA288" s="11"/>
      <c r="AB288" s="11"/>
      <c r="AC288" s="11"/>
      <c r="AD288" s="11"/>
      <c r="AE288" s="11"/>
      <c r="AF288" s="2"/>
    </row>
    <row r="289" spans="1:32" s="3" customFormat="1" x14ac:dyDescent="0.35">
      <c r="A289" s="25"/>
      <c r="C289" s="11"/>
      <c r="D289" s="11"/>
      <c r="E289" s="11"/>
      <c r="F289" s="14"/>
      <c r="H289" s="11"/>
      <c r="I289" s="11"/>
      <c r="J289" s="11"/>
      <c r="K289" s="11"/>
      <c r="L289" s="11"/>
      <c r="M289" s="11"/>
      <c r="N289" s="11"/>
      <c r="O289" s="11"/>
      <c r="P289" s="11"/>
      <c r="Q289" s="11"/>
      <c r="R289" s="11"/>
      <c r="S289" s="11"/>
      <c r="T289" s="11"/>
      <c r="U289" s="12"/>
      <c r="V289" s="11"/>
      <c r="W289" s="11"/>
      <c r="X289" s="11"/>
      <c r="Y289" s="11"/>
      <c r="Z289" s="2"/>
      <c r="AA289" s="11"/>
      <c r="AB289" s="11"/>
      <c r="AC289" s="11"/>
      <c r="AD289" s="11"/>
      <c r="AE289" s="11"/>
      <c r="AF289" s="2"/>
    </row>
    <row r="290" spans="1:32" s="3" customFormat="1" x14ac:dyDescent="0.35">
      <c r="A290" s="25"/>
      <c r="C290" s="11"/>
      <c r="D290" s="11"/>
      <c r="E290" s="11"/>
      <c r="F290" s="14"/>
      <c r="H290" s="11"/>
      <c r="I290" s="11"/>
      <c r="J290" s="11"/>
      <c r="K290" s="11"/>
      <c r="L290" s="11"/>
      <c r="M290" s="11"/>
      <c r="N290" s="11"/>
      <c r="O290" s="11"/>
      <c r="P290" s="11"/>
      <c r="Q290" s="11"/>
      <c r="R290" s="11"/>
      <c r="S290" s="11"/>
      <c r="T290" s="11"/>
      <c r="U290" s="12"/>
      <c r="V290" s="11"/>
      <c r="W290" s="11"/>
      <c r="X290" s="11"/>
      <c r="Y290" s="11"/>
      <c r="Z290" s="2"/>
      <c r="AA290" s="11"/>
      <c r="AB290" s="11"/>
      <c r="AC290" s="11"/>
      <c r="AD290" s="11"/>
      <c r="AE290" s="11"/>
      <c r="AF290" s="2"/>
    </row>
    <row r="291" spans="1:32" s="3" customFormat="1" x14ac:dyDescent="0.35">
      <c r="A291" s="25"/>
      <c r="C291" s="11"/>
      <c r="D291" s="11"/>
      <c r="E291" s="11"/>
      <c r="F291" s="14"/>
      <c r="H291" s="11"/>
      <c r="I291" s="11"/>
      <c r="J291" s="11"/>
      <c r="K291" s="11"/>
      <c r="L291" s="11"/>
      <c r="M291" s="11"/>
      <c r="N291" s="11"/>
      <c r="O291" s="11"/>
      <c r="P291" s="11"/>
      <c r="Q291" s="11"/>
      <c r="R291" s="11"/>
      <c r="S291" s="11"/>
      <c r="T291" s="11"/>
      <c r="U291" s="12"/>
      <c r="V291" s="11"/>
      <c r="W291" s="11"/>
      <c r="X291" s="11"/>
      <c r="Y291" s="11"/>
      <c r="Z291" s="2"/>
      <c r="AA291" s="11"/>
      <c r="AB291" s="11"/>
      <c r="AC291" s="11"/>
      <c r="AD291" s="11"/>
      <c r="AE291" s="11"/>
      <c r="AF291" s="2"/>
    </row>
    <row r="292" spans="1:32" s="3" customFormat="1" x14ac:dyDescent="0.35">
      <c r="A292" s="25"/>
      <c r="C292" s="11"/>
      <c r="D292" s="11"/>
      <c r="E292" s="11"/>
      <c r="F292" s="14"/>
      <c r="H292" s="11"/>
      <c r="I292" s="11"/>
      <c r="J292" s="11"/>
      <c r="K292" s="11"/>
      <c r="L292" s="11"/>
      <c r="M292" s="11"/>
      <c r="N292" s="11"/>
      <c r="O292" s="11"/>
      <c r="P292" s="11"/>
      <c r="Q292" s="11"/>
      <c r="R292" s="11"/>
      <c r="S292" s="11"/>
      <c r="T292" s="11"/>
      <c r="U292" s="12"/>
      <c r="V292" s="11"/>
      <c r="W292" s="11"/>
      <c r="X292" s="11"/>
      <c r="Y292" s="11"/>
      <c r="Z292" s="2"/>
      <c r="AA292" s="11"/>
      <c r="AB292" s="11"/>
      <c r="AC292" s="11"/>
      <c r="AD292" s="11"/>
      <c r="AE292" s="11"/>
      <c r="AF292" s="2"/>
    </row>
    <row r="293" spans="1:32" s="3" customFormat="1" x14ac:dyDescent="0.35">
      <c r="A293" s="25"/>
      <c r="C293" s="11"/>
      <c r="D293" s="11"/>
      <c r="E293" s="11"/>
      <c r="F293" s="14"/>
      <c r="H293" s="11"/>
      <c r="I293" s="11"/>
      <c r="J293" s="11"/>
      <c r="K293" s="11"/>
      <c r="L293" s="11"/>
      <c r="M293" s="11"/>
      <c r="N293" s="11"/>
      <c r="O293" s="11"/>
      <c r="P293" s="11"/>
      <c r="Q293" s="11"/>
      <c r="R293" s="11"/>
      <c r="S293" s="11"/>
      <c r="T293" s="11"/>
      <c r="U293" s="12"/>
      <c r="V293" s="11"/>
      <c r="W293" s="11"/>
      <c r="X293" s="11"/>
      <c r="Y293" s="11"/>
      <c r="Z293" s="2"/>
      <c r="AA293" s="11"/>
      <c r="AB293" s="11"/>
      <c r="AC293" s="11"/>
      <c r="AD293" s="11"/>
      <c r="AE293" s="11"/>
      <c r="AF293" s="2"/>
    </row>
    <row r="294" spans="1:32" s="3" customFormat="1" x14ac:dyDescent="0.35">
      <c r="A294" s="25"/>
      <c r="C294" s="11"/>
      <c r="D294" s="11"/>
      <c r="E294" s="11"/>
      <c r="F294" s="14"/>
      <c r="H294" s="11"/>
      <c r="I294" s="11"/>
      <c r="J294" s="11"/>
      <c r="K294" s="11"/>
      <c r="L294" s="11"/>
      <c r="M294" s="11"/>
      <c r="N294" s="11"/>
      <c r="O294" s="11"/>
      <c r="P294" s="11"/>
      <c r="Q294" s="11"/>
      <c r="R294" s="11"/>
      <c r="S294" s="11"/>
      <c r="T294" s="11"/>
      <c r="U294" s="12"/>
      <c r="V294" s="11"/>
      <c r="W294" s="11"/>
      <c r="X294" s="11"/>
      <c r="Y294" s="11"/>
      <c r="Z294" s="2"/>
      <c r="AA294" s="11"/>
      <c r="AB294" s="11"/>
      <c r="AC294" s="11"/>
      <c r="AD294" s="11"/>
      <c r="AE294" s="11"/>
      <c r="AF294" s="2"/>
    </row>
    <row r="295" spans="1:32" s="3" customFormat="1" x14ac:dyDescent="0.35">
      <c r="A295" s="25"/>
      <c r="C295" s="11"/>
      <c r="D295" s="11"/>
      <c r="E295" s="11"/>
      <c r="F295" s="14"/>
      <c r="H295" s="11"/>
      <c r="I295" s="11"/>
      <c r="J295" s="11"/>
      <c r="K295" s="11"/>
      <c r="L295" s="11"/>
      <c r="M295" s="11"/>
      <c r="N295" s="11"/>
      <c r="O295" s="11"/>
      <c r="P295" s="11"/>
      <c r="Q295" s="11"/>
      <c r="R295" s="11"/>
      <c r="S295" s="11"/>
      <c r="T295" s="11"/>
      <c r="U295" s="12"/>
      <c r="V295" s="11"/>
      <c r="W295" s="11"/>
      <c r="X295" s="11"/>
      <c r="Y295" s="11"/>
      <c r="Z295" s="2"/>
      <c r="AA295" s="11"/>
      <c r="AB295" s="11"/>
      <c r="AC295" s="11"/>
      <c r="AD295" s="11"/>
      <c r="AE295" s="11"/>
      <c r="AF295" s="2"/>
    </row>
    <row r="296" spans="1:32" s="3" customFormat="1" x14ac:dyDescent="0.35">
      <c r="A296" s="25"/>
      <c r="C296" s="11"/>
      <c r="D296" s="11"/>
      <c r="E296" s="11"/>
      <c r="F296" s="14"/>
      <c r="H296" s="11"/>
      <c r="I296" s="11"/>
      <c r="J296" s="11"/>
      <c r="K296" s="11"/>
      <c r="L296" s="11"/>
      <c r="M296" s="11"/>
      <c r="N296" s="11"/>
      <c r="O296" s="11"/>
      <c r="P296" s="11"/>
      <c r="Q296" s="11"/>
      <c r="R296" s="11"/>
      <c r="S296" s="11"/>
      <c r="T296" s="11"/>
      <c r="U296" s="12"/>
      <c r="V296" s="11"/>
      <c r="W296" s="11"/>
      <c r="X296" s="11"/>
      <c r="Y296" s="11"/>
      <c r="Z296" s="2"/>
      <c r="AA296" s="11"/>
      <c r="AB296" s="11"/>
      <c r="AC296" s="11"/>
      <c r="AD296" s="11"/>
      <c r="AE296" s="11"/>
      <c r="AF296" s="2"/>
    </row>
    <row r="297" spans="1:32" s="3" customFormat="1" x14ac:dyDescent="0.35">
      <c r="A297" s="25"/>
      <c r="C297" s="11"/>
      <c r="D297" s="11"/>
      <c r="E297" s="11"/>
      <c r="F297" s="14"/>
      <c r="H297" s="11"/>
      <c r="I297" s="11"/>
      <c r="J297" s="11"/>
      <c r="K297" s="11"/>
      <c r="L297" s="11"/>
      <c r="M297" s="11"/>
      <c r="N297" s="11"/>
      <c r="O297" s="11"/>
      <c r="P297" s="11"/>
      <c r="Q297" s="11"/>
      <c r="R297" s="11"/>
      <c r="S297" s="11"/>
      <c r="T297" s="11"/>
      <c r="U297" s="12"/>
      <c r="V297" s="11"/>
      <c r="W297" s="11"/>
      <c r="X297" s="11"/>
      <c r="Y297" s="11"/>
      <c r="Z297" s="2"/>
      <c r="AA297" s="11"/>
      <c r="AB297" s="11"/>
      <c r="AC297" s="11"/>
      <c r="AD297" s="11"/>
      <c r="AE297" s="11"/>
      <c r="AF297" s="2"/>
    </row>
    <row r="298" spans="1:32" s="3" customFormat="1" x14ac:dyDescent="0.35">
      <c r="A298" s="25"/>
      <c r="C298" s="11"/>
      <c r="D298" s="11"/>
      <c r="E298" s="11"/>
      <c r="F298" s="14"/>
      <c r="H298" s="11"/>
      <c r="I298" s="11"/>
      <c r="J298" s="11"/>
      <c r="K298" s="11"/>
      <c r="L298" s="11"/>
      <c r="M298" s="11"/>
      <c r="N298" s="11"/>
      <c r="O298" s="11"/>
      <c r="P298" s="11"/>
      <c r="Q298" s="11"/>
      <c r="R298" s="11"/>
      <c r="S298" s="11"/>
      <c r="T298" s="11"/>
      <c r="U298" s="12"/>
      <c r="V298" s="11"/>
      <c r="W298" s="11"/>
      <c r="X298" s="11"/>
      <c r="Y298" s="11"/>
      <c r="Z298" s="2"/>
      <c r="AA298" s="11"/>
      <c r="AB298" s="11"/>
      <c r="AC298" s="11"/>
      <c r="AD298" s="11"/>
      <c r="AE298" s="11"/>
      <c r="AF298" s="2"/>
    </row>
    <row r="299" spans="1:32" s="3" customFormat="1" x14ac:dyDescent="0.35">
      <c r="A299" s="25"/>
      <c r="C299" s="11"/>
      <c r="D299" s="11"/>
      <c r="E299" s="11"/>
      <c r="F299" s="14"/>
      <c r="H299" s="11"/>
      <c r="I299" s="11"/>
      <c r="J299" s="11"/>
      <c r="K299" s="11"/>
      <c r="L299" s="11"/>
      <c r="M299" s="11"/>
      <c r="N299" s="11"/>
      <c r="O299" s="11"/>
      <c r="P299" s="11"/>
      <c r="Q299" s="11"/>
      <c r="R299" s="11"/>
      <c r="S299" s="11"/>
      <c r="T299" s="11"/>
      <c r="U299" s="12"/>
      <c r="V299" s="11"/>
      <c r="W299" s="11"/>
      <c r="X299" s="11"/>
      <c r="Y299" s="11"/>
      <c r="Z299" s="2"/>
      <c r="AA299" s="11"/>
      <c r="AB299" s="11"/>
      <c r="AC299" s="11"/>
      <c r="AD299" s="11"/>
      <c r="AE299" s="11"/>
      <c r="AF299" s="2"/>
    </row>
    <row r="300" spans="1:32" s="3" customFormat="1" x14ac:dyDescent="0.35">
      <c r="A300" s="25"/>
      <c r="C300" s="11"/>
      <c r="D300" s="11"/>
      <c r="E300" s="11"/>
      <c r="F300" s="14"/>
      <c r="H300" s="11"/>
      <c r="I300" s="11"/>
      <c r="J300" s="11"/>
      <c r="K300" s="11"/>
      <c r="L300" s="11"/>
      <c r="M300" s="11"/>
      <c r="N300" s="11"/>
      <c r="O300" s="11"/>
      <c r="P300" s="11"/>
      <c r="Q300" s="11"/>
      <c r="R300" s="11"/>
      <c r="S300" s="11"/>
      <c r="T300" s="11"/>
      <c r="U300" s="12"/>
      <c r="V300" s="11"/>
      <c r="W300" s="11"/>
      <c r="X300" s="11"/>
      <c r="Y300" s="11"/>
      <c r="Z300" s="2"/>
      <c r="AA300" s="11"/>
      <c r="AB300" s="11"/>
      <c r="AC300" s="11"/>
      <c r="AD300" s="11"/>
      <c r="AE300" s="11"/>
      <c r="AF300" s="2"/>
    </row>
    <row r="301" spans="1:32" s="3" customFormat="1" x14ac:dyDescent="0.35">
      <c r="A301" s="25"/>
      <c r="C301" s="11"/>
      <c r="D301" s="11"/>
      <c r="E301" s="11"/>
      <c r="F301" s="14"/>
      <c r="H301" s="11"/>
      <c r="I301" s="11"/>
      <c r="J301" s="11"/>
      <c r="K301" s="11"/>
      <c r="L301" s="11"/>
      <c r="M301" s="11"/>
      <c r="N301" s="11"/>
      <c r="O301" s="11"/>
      <c r="P301" s="11"/>
      <c r="Q301" s="11"/>
      <c r="R301" s="11"/>
      <c r="S301" s="11"/>
      <c r="T301" s="11"/>
      <c r="U301" s="12"/>
      <c r="V301" s="11"/>
      <c r="W301" s="11"/>
      <c r="X301" s="11"/>
      <c r="Y301" s="11"/>
      <c r="Z301" s="2"/>
      <c r="AA301" s="11"/>
      <c r="AB301" s="11"/>
      <c r="AC301" s="11"/>
      <c r="AD301" s="11"/>
      <c r="AE301" s="11"/>
      <c r="AF301" s="2"/>
    </row>
    <row r="302" spans="1:32" s="3" customFormat="1" x14ac:dyDescent="0.35">
      <c r="A302" s="25"/>
      <c r="C302" s="11"/>
      <c r="D302" s="11"/>
      <c r="E302" s="11"/>
      <c r="F302" s="14"/>
      <c r="H302" s="11"/>
      <c r="I302" s="11"/>
      <c r="J302" s="11"/>
      <c r="K302" s="11"/>
      <c r="L302" s="11"/>
      <c r="M302" s="11"/>
      <c r="N302" s="11"/>
      <c r="O302" s="11"/>
      <c r="P302" s="11"/>
      <c r="Q302" s="11"/>
      <c r="R302" s="11"/>
      <c r="S302" s="11"/>
      <c r="T302" s="11"/>
      <c r="U302" s="12"/>
      <c r="V302" s="11"/>
      <c r="W302" s="11"/>
      <c r="X302" s="11"/>
      <c r="Y302" s="11"/>
      <c r="Z302" s="2"/>
      <c r="AA302" s="11"/>
      <c r="AB302" s="11"/>
      <c r="AC302" s="11"/>
      <c r="AD302" s="11"/>
      <c r="AE302" s="11"/>
      <c r="AF302" s="2"/>
    </row>
    <row r="303" spans="1:32" s="3" customFormat="1" x14ac:dyDescent="0.35">
      <c r="A303" s="25"/>
      <c r="C303" s="11"/>
      <c r="D303" s="11"/>
      <c r="E303" s="11"/>
      <c r="F303" s="14"/>
      <c r="H303" s="11"/>
      <c r="I303" s="11"/>
      <c r="J303" s="11"/>
      <c r="K303" s="11"/>
      <c r="L303" s="11"/>
      <c r="M303" s="11"/>
      <c r="N303" s="11"/>
      <c r="O303" s="11"/>
      <c r="P303" s="11"/>
      <c r="Q303" s="11"/>
      <c r="R303" s="11"/>
      <c r="S303" s="11"/>
      <c r="T303" s="11"/>
      <c r="U303" s="12"/>
      <c r="V303" s="11"/>
      <c r="W303" s="11"/>
      <c r="X303" s="11"/>
      <c r="Y303" s="11"/>
      <c r="Z303" s="2"/>
      <c r="AA303" s="11"/>
      <c r="AB303" s="11"/>
      <c r="AC303" s="11"/>
      <c r="AD303" s="11"/>
      <c r="AE303" s="11"/>
      <c r="AF303" s="2"/>
    </row>
    <row r="304" spans="1:32" s="3" customFormat="1" x14ac:dyDescent="0.35">
      <c r="A304" s="25"/>
      <c r="C304" s="11"/>
      <c r="D304" s="11"/>
      <c r="E304" s="11"/>
      <c r="F304" s="14"/>
      <c r="H304" s="11"/>
      <c r="I304" s="11"/>
      <c r="J304" s="11"/>
      <c r="K304" s="11"/>
      <c r="L304" s="11"/>
      <c r="M304" s="11"/>
      <c r="N304" s="11"/>
      <c r="O304" s="11"/>
      <c r="P304" s="11"/>
      <c r="Q304" s="11"/>
      <c r="R304" s="11"/>
      <c r="S304" s="11"/>
      <c r="T304" s="11"/>
      <c r="U304" s="12"/>
      <c r="V304" s="11"/>
      <c r="W304" s="11"/>
      <c r="X304" s="11"/>
      <c r="Y304" s="11"/>
      <c r="Z304" s="2"/>
      <c r="AA304" s="11"/>
      <c r="AB304" s="11"/>
      <c r="AC304" s="11"/>
      <c r="AD304" s="11"/>
      <c r="AE304" s="11"/>
      <c r="AF304" s="2"/>
    </row>
    <row r="305" spans="1:32" s="3" customFormat="1" x14ac:dyDescent="0.35">
      <c r="A305" s="25"/>
      <c r="C305" s="11"/>
      <c r="D305" s="11"/>
      <c r="E305" s="11"/>
      <c r="F305" s="14"/>
      <c r="H305" s="11"/>
      <c r="I305" s="11"/>
      <c r="J305" s="11"/>
      <c r="K305" s="11"/>
      <c r="L305" s="11"/>
      <c r="M305" s="11"/>
      <c r="N305" s="11"/>
      <c r="O305" s="11"/>
      <c r="P305" s="11"/>
      <c r="Q305" s="11"/>
      <c r="R305" s="11"/>
      <c r="S305" s="11"/>
      <c r="T305" s="11"/>
      <c r="U305" s="12"/>
      <c r="V305" s="11"/>
      <c r="W305" s="11"/>
      <c r="X305" s="11"/>
      <c r="Y305" s="11"/>
      <c r="Z305" s="2"/>
      <c r="AA305" s="11"/>
      <c r="AB305" s="11"/>
      <c r="AC305" s="11"/>
      <c r="AD305" s="11"/>
      <c r="AE305" s="11"/>
      <c r="AF305" s="2"/>
    </row>
    <row r="306" spans="1:32" s="3" customFormat="1" x14ac:dyDescent="0.35">
      <c r="A306" s="25"/>
      <c r="C306" s="11"/>
      <c r="D306" s="11"/>
      <c r="E306" s="11"/>
      <c r="F306" s="14"/>
      <c r="H306" s="11"/>
      <c r="I306" s="11"/>
      <c r="J306" s="11"/>
      <c r="K306" s="11"/>
      <c r="L306" s="11"/>
      <c r="M306" s="11"/>
      <c r="N306" s="11"/>
      <c r="O306" s="11"/>
      <c r="P306" s="11"/>
      <c r="Q306" s="11"/>
      <c r="R306" s="11"/>
      <c r="S306" s="11"/>
      <c r="T306" s="11"/>
      <c r="U306" s="12"/>
      <c r="V306" s="11"/>
      <c r="W306" s="11"/>
      <c r="X306" s="11"/>
      <c r="Y306" s="11"/>
      <c r="Z306" s="2"/>
      <c r="AA306" s="11"/>
      <c r="AB306" s="11"/>
      <c r="AC306" s="11"/>
      <c r="AD306" s="11"/>
      <c r="AE306" s="11"/>
      <c r="AF306" s="2"/>
    </row>
    <row r="307" spans="1:32" s="3" customFormat="1" x14ac:dyDescent="0.35">
      <c r="A307" s="25"/>
      <c r="C307" s="11"/>
      <c r="D307" s="11"/>
      <c r="E307" s="11"/>
      <c r="F307" s="14"/>
      <c r="H307" s="11"/>
      <c r="I307" s="11"/>
      <c r="J307" s="11"/>
      <c r="K307" s="11"/>
      <c r="L307" s="11"/>
      <c r="M307" s="11"/>
      <c r="N307" s="11"/>
      <c r="O307" s="11"/>
      <c r="P307" s="11"/>
      <c r="Q307" s="11"/>
      <c r="R307" s="11"/>
      <c r="S307" s="11"/>
      <c r="T307" s="11"/>
      <c r="U307" s="12"/>
      <c r="V307" s="11"/>
      <c r="W307" s="11"/>
      <c r="X307" s="11"/>
      <c r="Y307" s="11"/>
      <c r="Z307" s="2"/>
      <c r="AA307" s="11"/>
      <c r="AB307" s="11"/>
      <c r="AC307" s="11"/>
      <c r="AD307" s="11"/>
      <c r="AE307" s="11"/>
      <c r="AF307" s="2"/>
    </row>
    <row r="308" spans="1:32" s="3" customFormat="1" x14ac:dyDescent="0.35">
      <c r="A308" s="25"/>
      <c r="C308" s="11"/>
      <c r="D308" s="11"/>
      <c r="E308" s="11"/>
      <c r="F308" s="14"/>
      <c r="H308" s="11"/>
      <c r="I308" s="11"/>
      <c r="J308" s="11"/>
      <c r="K308" s="11"/>
      <c r="L308" s="11"/>
      <c r="M308" s="11"/>
      <c r="N308" s="11"/>
      <c r="O308" s="11"/>
      <c r="P308" s="11"/>
      <c r="Q308" s="11"/>
      <c r="R308" s="11"/>
      <c r="S308" s="11"/>
      <c r="T308" s="11"/>
      <c r="U308" s="12"/>
      <c r="V308" s="11"/>
      <c r="W308" s="11"/>
      <c r="X308" s="11"/>
      <c r="Y308" s="11"/>
      <c r="Z308" s="2"/>
      <c r="AA308" s="11"/>
      <c r="AB308" s="11"/>
      <c r="AC308" s="11"/>
      <c r="AD308" s="11"/>
      <c r="AE308" s="11"/>
      <c r="AF308" s="2"/>
    </row>
    <row r="309" spans="1:32" s="3" customFormat="1" x14ac:dyDescent="0.35">
      <c r="A309" s="25"/>
      <c r="C309" s="11"/>
      <c r="D309" s="11"/>
      <c r="E309" s="11"/>
      <c r="F309" s="14"/>
      <c r="H309" s="11"/>
      <c r="I309" s="11"/>
      <c r="J309" s="11"/>
      <c r="K309" s="11"/>
      <c r="L309" s="11"/>
      <c r="M309" s="11"/>
      <c r="N309" s="11"/>
      <c r="O309" s="11"/>
      <c r="P309" s="11"/>
      <c r="Q309" s="11"/>
      <c r="R309" s="11"/>
      <c r="S309" s="11"/>
      <c r="T309" s="11"/>
      <c r="U309" s="12"/>
      <c r="V309" s="11"/>
      <c r="W309" s="11"/>
      <c r="X309" s="11"/>
      <c r="Y309" s="11"/>
      <c r="Z309" s="2"/>
      <c r="AA309" s="11"/>
      <c r="AB309" s="11"/>
      <c r="AC309" s="11"/>
      <c r="AD309" s="11"/>
      <c r="AE309" s="11"/>
      <c r="AF309" s="2"/>
    </row>
    <row r="310" spans="1:32" s="3" customFormat="1" x14ac:dyDescent="0.35">
      <c r="A310" s="25"/>
      <c r="C310" s="11"/>
      <c r="D310" s="11"/>
      <c r="E310" s="11"/>
      <c r="F310" s="14"/>
      <c r="H310" s="11"/>
      <c r="I310" s="11"/>
      <c r="J310" s="11"/>
      <c r="K310" s="11"/>
      <c r="L310" s="11"/>
      <c r="M310" s="11"/>
      <c r="N310" s="11"/>
      <c r="O310" s="11"/>
      <c r="P310" s="11"/>
      <c r="Q310" s="11"/>
      <c r="R310" s="11"/>
      <c r="S310" s="11"/>
      <c r="T310" s="11"/>
      <c r="U310" s="12"/>
      <c r="V310" s="11"/>
      <c r="W310" s="11"/>
      <c r="X310" s="11"/>
      <c r="Y310" s="11"/>
      <c r="Z310" s="2"/>
      <c r="AA310" s="11"/>
      <c r="AB310" s="11"/>
      <c r="AC310" s="11"/>
      <c r="AD310" s="11"/>
      <c r="AE310" s="11"/>
      <c r="AF310" s="2"/>
    </row>
    <row r="311" spans="1:32" s="3" customFormat="1" x14ac:dyDescent="0.35">
      <c r="A311" s="25"/>
      <c r="C311" s="11"/>
      <c r="D311" s="11"/>
      <c r="E311" s="11"/>
      <c r="F311" s="14"/>
      <c r="H311" s="11"/>
      <c r="I311" s="11"/>
      <c r="J311" s="11"/>
      <c r="K311" s="11"/>
      <c r="L311" s="11"/>
      <c r="M311" s="11"/>
      <c r="N311" s="11"/>
      <c r="O311" s="11"/>
      <c r="P311" s="11"/>
      <c r="Q311" s="11"/>
      <c r="R311" s="11"/>
      <c r="S311" s="11"/>
      <c r="T311" s="11"/>
      <c r="U311" s="12"/>
      <c r="V311" s="11"/>
      <c r="W311" s="11"/>
      <c r="X311" s="11"/>
      <c r="Y311" s="11"/>
      <c r="Z311" s="2"/>
      <c r="AA311" s="11"/>
      <c r="AB311" s="11"/>
      <c r="AC311" s="11"/>
      <c r="AD311" s="11"/>
      <c r="AE311" s="11"/>
      <c r="AF311" s="2"/>
    </row>
    <row r="312" spans="1:32" s="3" customFormat="1" x14ac:dyDescent="0.35">
      <c r="A312" s="25"/>
      <c r="C312" s="11"/>
      <c r="D312" s="11"/>
      <c r="E312" s="11"/>
      <c r="F312" s="14"/>
      <c r="H312" s="11"/>
      <c r="I312" s="11"/>
      <c r="J312" s="11"/>
      <c r="K312" s="11"/>
      <c r="L312" s="11"/>
      <c r="M312" s="11"/>
      <c r="N312" s="11"/>
      <c r="O312" s="11"/>
      <c r="P312" s="11"/>
      <c r="Q312" s="11"/>
      <c r="R312" s="11"/>
      <c r="S312" s="11"/>
      <c r="T312" s="11"/>
      <c r="U312" s="12"/>
      <c r="V312" s="11"/>
      <c r="W312" s="11"/>
      <c r="X312" s="11"/>
      <c r="Y312" s="11"/>
      <c r="Z312" s="2"/>
      <c r="AA312" s="11"/>
      <c r="AB312" s="11"/>
      <c r="AC312" s="11"/>
      <c r="AD312" s="11"/>
      <c r="AE312" s="11"/>
      <c r="AF312" s="2"/>
    </row>
    <row r="313" spans="1:32" s="3" customFormat="1" x14ac:dyDescent="0.35">
      <c r="A313" s="25"/>
      <c r="C313" s="11"/>
      <c r="D313" s="11"/>
      <c r="E313" s="11"/>
      <c r="F313" s="14"/>
      <c r="H313" s="11"/>
      <c r="I313" s="11"/>
      <c r="J313" s="11"/>
      <c r="K313" s="11"/>
      <c r="L313" s="11"/>
      <c r="M313" s="11"/>
      <c r="N313" s="11"/>
      <c r="O313" s="11"/>
      <c r="P313" s="11"/>
      <c r="Q313" s="11"/>
      <c r="R313" s="11"/>
      <c r="S313" s="11"/>
      <c r="T313" s="11"/>
      <c r="U313" s="12"/>
      <c r="V313" s="11"/>
      <c r="W313" s="11"/>
      <c r="X313" s="11"/>
      <c r="Y313" s="11"/>
      <c r="Z313" s="2"/>
      <c r="AA313" s="11"/>
      <c r="AB313" s="11"/>
      <c r="AC313" s="11"/>
      <c r="AD313" s="11"/>
      <c r="AE313" s="11"/>
      <c r="AF313" s="2"/>
    </row>
    <row r="314" spans="1:32" s="3" customFormat="1" x14ac:dyDescent="0.35">
      <c r="A314" s="25"/>
      <c r="C314" s="11"/>
      <c r="D314" s="11"/>
      <c r="E314" s="11"/>
      <c r="F314" s="14"/>
      <c r="H314" s="11"/>
      <c r="I314" s="11"/>
      <c r="J314" s="11"/>
      <c r="K314" s="11"/>
      <c r="L314" s="11"/>
      <c r="M314" s="11"/>
      <c r="N314" s="11"/>
      <c r="O314" s="11"/>
      <c r="P314" s="11"/>
      <c r="Q314" s="11"/>
      <c r="R314" s="11"/>
      <c r="S314" s="11"/>
      <c r="T314" s="11"/>
      <c r="U314" s="12"/>
      <c r="V314" s="11"/>
      <c r="W314" s="11"/>
      <c r="X314" s="11"/>
      <c r="Y314" s="11"/>
      <c r="Z314" s="2"/>
      <c r="AA314" s="11"/>
      <c r="AB314" s="11"/>
      <c r="AC314" s="11"/>
      <c r="AD314" s="11"/>
      <c r="AE314" s="11"/>
      <c r="AF314" s="2"/>
    </row>
    <row r="315" spans="1:32" s="3" customFormat="1" x14ac:dyDescent="0.35">
      <c r="A315" s="25"/>
      <c r="C315" s="11"/>
      <c r="D315" s="11"/>
      <c r="E315" s="11"/>
      <c r="F315" s="14"/>
      <c r="H315" s="11"/>
      <c r="I315" s="11"/>
      <c r="J315" s="11"/>
      <c r="K315" s="11"/>
      <c r="L315" s="11"/>
      <c r="M315" s="11"/>
      <c r="N315" s="11"/>
      <c r="O315" s="11"/>
      <c r="P315" s="11"/>
      <c r="Q315" s="11"/>
      <c r="R315" s="11"/>
      <c r="S315" s="11"/>
      <c r="T315" s="11"/>
      <c r="U315" s="12"/>
      <c r="V315" s="11"/>
      <c r="W315" s="11"/>
      <c r="X315" s="11"/>
      <c r="Y315" s="11"/>
      <c r="Z315" s="2"/>
      <c r="AA315" s="11"/>
      <c r="AB315" s="11"/>
      <c r="AC315" s="11"/>
      <c r="AD315" s="11"/>
      <c r="AE315" s="11"/>
      <c r="AF315" s="2"/>
    </row>
    <row r="316" spans="1:32" s="3" customFormat="1" x14ac:dyDescent="0.35">
      <c r="A316" s="25"/>
      <c r="C316" s="11"/>
      <c r="D316" s="11"/>
      <c r="E316" s="11"/>
      <c r="F316" s="14"/>
      <c r="H316" s="11"/>
      <c r="I316" s="11"/>
      <c r="J316" s="11"/>
      <c r="K316" s="11"/>
      <c r="L316" s="11"/>
      <c r="M316" s="11"/>
      <c r="N316" s="11"/>
      <c r="O316" s="11"/>
      <c r="P316" s="11"/>
      <c r="Q316" s="11"/>
      <c r="R316" s="11"/>
      <c r="S316" s="11"/>
      <c r="T316" s="11"/>
      <c r="U316" s="12"/>
      <c r="V316" s="11"/>
      <c r="W316" s="11"/>
      <c r="X316" s="11"/>
      <c r="Y316" s="11"/>
      <c r="Z316" s="2"/>
      <c r="AA316" s="11"/>
      <c r="AB316" s="11"/>
      <c r="AC316" s="11"/>
      <c r="AD316" s="11"/>
      <c r="AE316" s="11"/>
      <c r="AF316" s="2"/>
    </row>
    <row r="317" spans="1:32" s="3" customFormat="1" x14ac:dyDescent="0.35">
      <c r="A317" s="25"/>
      <c r="C317" s="11"/>
      <c r="D317" s="11"/>
      <c r="E317" s="11"/>
      <c r="F317" s="14"/>
      <c r="H317" s="11"/>
      <c r="I317" s="11"/>
      <c r="J317" s="11"/>
      <c r="K317" s="11"/>
      <c r="L317" s="11"/>
      <c r="M317" s="11"/>
      <c r="N317" s="11"/>
      <c r="O317" s="11"/>
      <c r="P317" s="11"/>
      <c r="Q317" s="11"/>
      <c r="R317" s="11"/>
      <c r="S317" s="11"/>
      <c r="T317" s="11"/>
      <c r="U317" s="12"/>
      <c r="V317" s="11"/>
      <c r="W317" s="11"/>
      <c r="X317" s="11"/>
      <c r="Y317" s="11"/>
      <c r="Z317" s="2"/>
      <c r="AA317" s="11"/>
      <c r="AB317" s="11"/>
      <c r="AC317" s="11"/>
      <c r="AD317" s="11"/>
      <c r="AE317" s="11"/>
      <c r="AF317" s="2"/>
    </row>
    <row r="318" spans="1:32" s="3" customFormat="1" x14ac:dyDescent="0.35">
      <c r="A318" s="25"/>
      <c r="C318" s="11"/>
      <c r="D318" s="11"/>
      <c r="E318" s="11"/>
      <c r="F318" s="14"/>
      <c r="H318" s="11"/>
      <c r="I318" s="11"/>
      <c r="J318" s="11"/>
      <c r="K318" s="11"/>
      <c r="L318" s="11"/>
      <c r="M318" s="11"/>
      <c r="N318" s="11"/>
      <c r="O318" s="11"/>
      <c r="P318" s="11"/>
      <c r="Q318" s="11"/>
      <c r="R318" s="11"/>
      <c r="S318" s="11"/>
      <c r="T318" s="11"/>
      <c r="U318" s="12"/>
      <c r="V318" s="11"/>
      <c r="W318" s="11"/>
      <c r="X318" s="11"/>
      <c r="Y318" s="11"/>
      <c r="Z318" s="2"/>
      <c r="AA318" s="11"/>
      <c r="AB318" s="11"/>
      <c r="AC318" s="11"/>
      <c r="AD318" s="11"/>
      <c r="AE318" s="11"/>
      <c r="AF318" s="2"/>
    </row>
    <row r="319" spans="1:32" s="3" customFormat="1" x14ac:dyDescent="0.35">
      <c r="A319" s="25"/>
      <c r="C319" s="11"/>
      <c r="D319" s="11"/>
      <c r="E319" s="11"/>
      <c r="F319" s="14"/>
      <c r="H319" s="11"/>
      <c r="I319" s="11"/>
      <c r="J319" s="11"/>
      <c r="K319" s="11"/>
      <c r="L319" s="11"/>
      <c r="M319" s="11"/>
      <c r="N319" s="11"/>
      <c r="O319" s="11"/>
      <c r="P319" s="11"/>
      <c r="Q319" s="11"/>
      <c r="R319" s="11"/>
      <c r="S319" s="11"/>
      <c r="T319" s="11"/>
      <c r="U319" s="12"/>
      <c r="V319" s="11"/>
      <c r="W319" s="11"/>
      <c r="X319" s="11"/>
      <c r="Y319" s="11"/>
      <c r="Z319" s="2"/>
      <c r="AA319" s="11"/>
      <c r="AB319" s="11"/>
      <c r="AC319" s="11"/>
      <c r="AD319" s="11"/>
      <c r="AE319" s="11"/>
      <c r="AF319" s="2"/>
    </row>
    <row r="320" spans="1:32" s="3" customFormat="1" x14ac:dyDescent="0.35">
      <c r="A320" s="25"/>
      <c r="C320" s="11"/>
      <c r="D320" s="11"/>
      <c r="E320" s="11"/>
      <c r="F320" s="14"/>
      <c r="H320" s="11"/>
      <c r="I320" s="11"/>
      <c r="J320" s="11"/>
      <c r="K320" s="11"/>
      <c r="L320" s="11"/>
      <c r="M320" s="11"/>
      <c r="N320" s="11"/>
      <c r="O320" s="11"/>
      <c r="P320" s="11"/>
      <c r="Q320" s="11"/>
      <c r="R320" s="11"/>
      <c r="S320" s="11"/>
      <c r="T320" s="11"/>
      <c r="U320" s="12"/>
      <c r="V320" s="11"/>
      <c r="W320" s="11"/>
      <c r="X320" s="11"/>
      <c r="Y320" s="11"/>
      <c r="Z320" s="2"/>
      <c r="AA320" s="11"/>
      <c r="AB320" s="11"/>
      <c r="AC320" s="11"/>
      <c r="AD320" s="11"/>
      <c r="AE320" s="11"/>
      <c r="AF320" s="2"/>
    </row>
    <row r="321" spans="1:32" s="3" customFormat="1" x14ac:dyDescent="0.35">
      <c r="A321" s="25"/>
      <c r="C321" s="11"/>
      <c r="D321" s="11"/>
      <c r="E321" s="11"/>
      <c r="F321" s="14"/>
      <c r="H321" s="11"/>
      <c r="I321" s="11"/>
      <c r="J321" s="11"/>
      <c r="K321" s="11"/>
      <c r="L321" s="11"/>
      <c r="M321" s="11"/>
      <c r="N321" s="11"/>
      <c r="O321" s="11"/>
      <c r="P321" s="11"/>
      <c r="Q321" s="11"/>
      <c r="R321" s="11"/>
      <c r="S321" s="11"/>
      <c r="T321" s="11"/>
      <c r="U321" s="12"/>
      <c r="V321" s="11"/>
      <c r="W321" s="11"/>
      <c r="X321" s="11"/>
      <c r="Y321" s="11"/>
      <c r="Z321" s="2"/>
      <c r="AA321" s="11"/>
      <c r="AB321" s="11"/>
      <c r="AC321" s="11"/>
      <c r="AD321" s="11"/>
      <c r="AE321" s="11"/>
      <c r="AF321" s="2"/>
    </row>
    <row r="322" spans="1:32" s="3" customFormat="1" x14ac:dyDescent="0.35">
      <c r="A322" s="25"/>
      <c r="C322" s="11"/>
      <c r="D322" s="11"/>
      <c r="E322" s="11"/>
      <c r="F322" s="14"/>
      <c r="H322" s="11"/>
      <c r="I322" s="11"/>
      <c r="J322" s="11"/>
      <c r="K322" s="11"/>
      <c r="L322" s="11"/>
      <c r="M322" s="11"/>
      <c r="N322" s="11"/>
      <c r="O322" s="11"/>
      <c r="P322" s="11"/>
      <c r="Q322" s="11"/>
      <c r="R322" s="11"/>
      <c r="S322" s="11"/>
      <c r="T322" s="11"/>
      <c r="U322" s="12"/>
      <c r="V322" s="11"/>
      <c r="W322" s="11"/>
      <c r="X322" s="11"/>
      <c r="Y322" s="11"/>
      <c r="Z322" s="2"/>
      <c r="AA322" s="11"/>
      <c r="AB322" s="11"/>
      <c r="AC322" s="11"/>
      <c r="AD322" s="11"/>
      <c r="AE322" s="11"/>
      <c r="AF322" s="2"/>
    </row>
    <row r="323" spans="1:32" s="3" customFormat="1" x14ac:dyDescent="0.35">
      <c r="A323" s="25"/>
      <c r="C323" s="11"/>
      <c r="D323" s="11"/>
      <c r="E323" s="11"/>
      <c r="F323" s="14"/>
      <c r="H323" s="11"/>
      <c r="I323" s="11"/>
      <c r="J323" s="11"/>
      <c r="K323" s="11"/>
      <c r="L323" s="11"/>
      <c r="M323" s="11"/>
      <c r="N323" s="11"/>
      <c r="O323" s="11"/>
      <c r="P323" s="11"/>
      <c r="Q323" s="11"/>
      <c r="R323" s="11"/>
      <c r="S323" s="11"/>
      <c r="T323" s="11"/>
      <c r="U323" s="12"/>
      <c r="V323" s="11"/>
      <c r="W323" s="11"/>
      <c r="X323" s="11"/>
      <c r="Y323" s="11"/>
      <c r="Z323" s="2"/>
      <c r="AA323" s="11"/>
      <c r="AB323" s="11"/>
      <c r="AC323" s="11"/>
      <c r="AD323" s="11"/>
      <c r="AE323" s="11"/>
      <c r="AF323" s="2"/>
    </row>
    <row r="324" spans="1:32" s="3" customFormat="1" x14ac:dyDescent="0.35">
      <c r="A324" s="25"/>
      <c r="C324" s="11"/>
      <c r="D324" s="11"/>
      <c r="E324" s="11"/>
      <c r="F324" s="14"/>
      <c r="H324" s="11"/>
      <c r="I324" s="11"/>
      <c r="J324" s="11"/>
      <c r="K324" s="11"/>
      <c r="L324" s="11"/>
      <c r="M324" s="11"/>
      <c r="N324" s="11"/>
      <c r="O324" s="11"/>
      <c r="P324" s="11"/>
      <c r="Q324" s="11"/>
      <c r="R324" s="11"/>
      <c r="S324" s="11"/>
      <c r="T324" s="11"/>
      <c r="U324" s="12"/>
      <c r="V324" s="11"/>
      <c r="W324" s="11"/>
      <c r="X324" s="11"/>
      <c r="Y324" s="11"/>
      <c r="Z324" s="2"/>
      <c r="AA324" s="11"/>
      <c r="AB324" s="11"/>
      <c r="AC324" s="11"/>
      <c r="AD324" s="11"/>
      <c r="AE324" s="11"/>
      <c r="AF324" s="2"/>
    </row>
    <row r="325" spans="1:32" s="3" customFormat="1" x14ac:dyDescent="0.35">
      <c r="A325" s="25"/>
      <c r="C325" s="11"/>
      <c r="D325" s="11"/>
      <c r="E325" s="11"/>
      <c r="F325" s="14"/>
      <c r="H325" s="11"/>
      <c r="I325" s="11"/>
      <c r="J325" s="11"/>
      <c r="K325" s="11"/>
      <c r="L325" s="11"/>
      <c r="M325" s="11"/>
      <c r="N325" s="11"/>
      <c r="O325" s="11"/>
      <c r="P325" s="11"/>
      <c r="Q325" s="11"/>
      <c r="R325" s="11"/>
      <c r="S325" s="11"/>
      <c r="T325" s="11"/>
      <c r="U325" s="12"/>
      <c r="V325" s="11"/>
      <c r="W325" s="11"/>
      <c r="X325" s="11"/>
      <c r="Y325" s="11"/>
      <c r="Z325" s="2"/>
      <c r="AA325" s="11"/>
      <c r="AB325" s="11"/>
      <c r="AC325" s="11"/>
      <c r="AD325" s="11"/>
      <c r="AE325" s="11"/>
      <c r="AF325" s="2"/>
    </row>
    <row r="326" spans="1:32" s="3" customFormat="1" x14ac:dyDescent="0.35">
      <c r="A326" s="25"/>
      <c r="C326" s="11"/>
      <c r="D326" s="11"/>
      <c r="E326" s="11"/>
      <c r="F326" s="14"/>
      <c r="H326" s="11"/>
      <c r="I326" s="11"/>
      <c r="J326" s="11"/>
      <c r="K326" s="11"/>
      <c r="L326" s="11"/>
      <c r="M326" s="11"/>
      <c r="N326" s="11"/>
      <c r="O326" s="11"/>
      <c r="P326" s="11"/>
      <c r="Q326" s="11"/>
      <c r="R326" s="11"/>
      <c r="S326" s="11"/>
      <c r="T326" s="11"/>
      <c r="U326" s="12"/>
      <c r="V326" s="11"/>
      <c r="W326" s="11"/>
      <c r="X326" s="11"/>
      <c r="Y326" s="11"/>
      <c r="Z326" s="2"/>
      <c r="AA326" s="11"/>
      <c r="AB326" s="11"/>
      <c r="AC326" s="11"/>
      <c r="AD326" s="11"/>
      <c r="AE326" s="11"/>
      <c r="AF326" s="2"/>
    </row>
    <row r="327" spans="1:32" s="3" customFormat="1" x14ac:dyDescent="0.35">
      <c r="A327" s="25"/>
      <c r="C327" s="11"/>
      <c r="D327" s="11"/>
      <c r="E327" s="11"/>
      <c r="F327" s="14"/>
      <c r="H327" s="11"/>
      <c r="I327" s="11"/>
      <c r="J327" s="11"/>
      <c r="K327" s="11"/>
      <c r="L327" s="11"/>
      <c r="M327" s="11"/>
      <c r="N327" s="11"/>
      <c r="O327" s="11"/>
      <c r="P327" s="11"/>
      <c r="Q327" s="11"/>
      <c r="R327" s="11"/>
      <c r="S327" s="11"/>
      <c r="T327" s="11"/>
      <c r="U327" s="12"/>
      <c r="V327" s="11"/>
      <c r="W327" s="11"/>
      <c r="X327" s="11"/>
      <c r="Y327" s="11"/>
      <c r="Z327" s="2"/>
      <c r="AA327" s="11"/>
      <c r="AB327" s="11"/>
      <c r="AC327" s="11"/>
      <c r="AD327" s="11"/>
      <c r="AE327" s="11"/>
      <c r="AF327" s="2"/>
    </row>
    <row r="328" spans="1:32" s="3" customFormat="1" x14ac:dyDescent="0.35">
      <c r="A328" s="25"/>
      <c r="C328" s="11"/>
      <c r="D328" s="11"/>
      <c r="E328" s="11"/>
      <c r="F328" s="14"/>
      <c r="H328" s="11"/>
      <c r="I328" s="11"/>
      <c r="J328" s="11"/>
      <c r="K328" s="11"/>
      <c r="L328" s="11"/>
      <c r="M328" s="11"/>
      <c r="N328" s="11"/>
      <c r="O328" s="11"/>
      <c r="P328" s="11"/>
      <c r="Q328" s="11"/>
      <c r="R328" s="11"/>
      <c r="S328" s="11"/>
      <c r="T328" s="11"/>
      <c r="U328" s="12"/>
      <c r="V328" s="11"/>
      <c r="W328" s="11"/>
      <c r="X328" s="11"/>
      <c r="Y328" s="11"/>
      <c r="Z328" s="2"/>
      <c r="AA328" s="11"/>
      <c r="AB328" s="11"/>
      <c r="AC328" s="11"/>
      <c r="AD328" s="11"/>
      <c r="AE328" s="11"/>
      <c r="AF328" s="2"/>
    </row>
    <row r="329" spans="1:32" s="3" customFormat="1" x14ac:dyDescent="0.35">
      <c r="A329" s="25"/>
      <c r="C329" s="11"/>
      <c r="D329" s="11"/>
      <c r="E329" s="11"/>
      <c r="F329" s="14"/>
      <c r="H329" s="11"/>
      <c r="I329" s="11"/>
      <c r="J329" s="11"/>
      <c r="K329" s="11"/>
      <c r="L329" s="11"/>
      <c r="M329" s="11"/>
      <c r="N329" s="11"/>
      <c r="O329" s="11"/>
      <c r="P329" s="11"/>
      <c r="Q329" s="11"/>
      <c r="R329" s="11"/>
      <c r="S329" s="11"/>
      <c r="T329" s="11"/>
      <c r="U329" s="12"/>
      <c r="V329" s="11"/>
      <c r="W329" s="11"/>
      <c r="X329" s="11"/>
      <c r="Y329" s="11"/>
      <c r="Z329" s="2"/>
      <c r="AA329" s="11"/>
      <c r="AB329" s="11"/>
      <c r="AC329" s="11"/>
      <c r="AD329" s="11"/>
      <c r="AE329" s="11"/>
      <c r="AF329" s="2"/>
    </row>
    <row r="330" spans="1:32" s="3" customFormat="1" x14ac:dyDescent="0.35">
      <c r="A330" s="25"/>
      <c r="C330" s="11"/>
      <c r="D330" s="11"/>
      <c r="E330" s="11"/>
      <c r="F330" s="14"/>
      <c r="H330" s="11"/>
      <c r="I330" s="11"/>
      <c r="J330" s="11"/>
      <c r="K330" s="11"/>
      <c r="L330" s="11"/>
      <c r="M330" s="11"/>
      <c r="N330" s="11"/>
      <c r="O330" s="11"/>
      <c r="P330" s="11"/>
      <c r="Q330" s="11"/>
      <c r="R330" s="11"/>
      <c r="S330" s="11"/>
      <c r="T330" s="11"/>
      <c r="U330" s="12"/>
      <c r="V330" s="11"/>
      <c r="W330" s="11"/>
      <c r="X330" s="11"/>
      <c r="Y330" s="11"/>
      <c r="Z330" s="2"/>
      <c r="AA330" s="11"/>
      <c r="AB330" s="11"/>
      <c r="AC330" s="11"/>
      <c r="AD330" s="11"/>
      <c r="AE330" s="11"/>
      <c r="AF330" s="2"/>
    </row>
    <row r="331" spans="1:32" s="3" customFormat="1" x14ac:dyDescent="0.35">
      <c r="A331" s="25"/>
      <c r="C331" s="11"/>
      <c r="D331" s="11"/>
      <c r="E331" s="11"/>
      <c r="F331" s="14"/>
      <c r="H331" s="11"/>
      <c r="I331" s="11"/>
      <c r="J331" s="11"/>
      <c r="K331" s="11"/>
      <c r="L331" s="11"/>
      <c r="M331" s="11"/>
      <c r="N331" s="11"/>
      <c r="O331" s="11"/>
      <c r="P331" s="11"/>
      <c r="Q331" s="11"/>
      <c r="R331" s="11"/>
      <c r="S331" s="11"/>
      <c r="T331" s="11"/>
      <c r="U331" s="12"/>
      <c r="V331" s="11"/>
      <c r="W331" s="11"/>
      <c r="X331" s="11"/>
      <c r="Y331" s="11"/>
      <c r="Z331" s="2"/>
      <c r="AA331" s="11"/>
      <c r="AB331" s="11"/>
      <c r="AC331" s="11"/>
      <c r="AD331" s="11"/>
      <c r="AE331" s="11"/>
      <c r="AF331" s="2"/>
    </row>
    <row r="332" spans="1:32" s="3" customFormat="1" x14ac:dyDescent="0.35">
      <c r="A332" s="25"/>
      <c r="C332" s="11"/>
      <c r="D332" s="11"/>
      <c r="E332" s="11"/>
      <c r="F332" s="14"/>
      <c r="H332" s="11"/>
      <c r="I332" s="11"/>
      <c r="J332" s="11"/>
      <c r="K332" s="11"/>
      <c r="L332" s="11"/>
      <c r="M332" s="11"/>
      <c r="N332" s="11"/>
      <c r="O332" s="11"/>
      <c r="P332" s="11"/>
      <c r="Q332" s="11"/>
      <c r="R332" s="11"/>
      <c r="S332" s="11"/>
      <c r="T332" s="11"/>
      <c r="U332" s="12"/>
      <c r="V332" s="11"/>
      <c r="W332" s="11"/>
      <c r="X332" s="11"/>
      <c r="Y332" s="11"/>
      <c r="Z332" s="2"/>
      <c r="AA332" s="11"/>
      <c r="AB332" s="11"/>
      <c r="AC332" s="11"/>
      <c r="AD332" s="11"/>
      <c r="AE332" s="11"/>
      <c r="AF332" s="2"/>
    </row>
    <row r="333" spans="1:32" s="3" customFormat="1" x14ac:dyDescent="0.35">
      <c r="A333" s="25"/>
      <c r="C333" s="11"/>
      <c r="D333" s="11"/>
      <c r="E333" s="11"/>
      <c r="F333" s="14"/>
      <c r="H333" s="11"/>
      <c r="I333" s="11"/>
      <c r="J333" s="11"/>
      <c r="K333" s="11"/>
      <c r="L333" s="11"/>
      <c r="M333" s="11"/>
      <c r="N333" s="11"/>
      <c r="O333" s="11"/>
      <c r="P333" s="11"/>
      <c r="Q333" s="11"/>
      <c r="R333" s="11"/>
      <c r="S333" s="11"/>
      <c r="T333" s="11"/>
      <c r="U333" s="12"/>
      <c r="V333" s="11"/>
      <c r="W333" s="11"/>
      <c r="X333" s="11"/>
      <c r="Y333" s="11"/>
      <c r="Z333" s="2"/>
      <c r="AA333" s="11"/>
      <c r="AB333" s="11"/>
      <c r="AC333" s="11"/>
      <c r="AD333" s="11"/>
      <c r="AE333" s="11"/>
      <c r="AF333" s="2"/>
    </row>
    <row r="334" spans="1:32" s="3" customFormat="1" x14ac:dyDescent="0.35">
      <c r="A334" s="25"/>
      <c r="C334" s="11"/>
      <c r="D334" s="11"/>
      <c r="E334" s="11"/>
      <c r="F334" s="14"/>
      <c r="H334" s="11"/>
      <c r="I334" s="11"/>
      <c r="J334" s="11"/>
      <c r="K334" s="11"/>
      <c r="L334" s="11"/>
      <c r="M334" s="11"/>
      <c r="N334" s="11"/>
      <c r="O334" s="11"/>
      <c r="P334" s="11"/>
      <c r="Q334" s="11"/>
      <c r="R334" s="11"/>
      <c r="S334" s="11"/>
      <c r="T334" s="11"/>
      <c r="U334" s="12"/>
      <c r="V334" s="11"/>
      <c r="W334" s="11"/>
      <c r="X334" s="11"/>
      <c r="Y334" s="11"/>
      <c r="Z334" s="2"/>
      <c r="AA334" s="11"/>
      <c r="AB334" s="11"/>
      <c r="AC334" s="11"/>
      <c r="AD334" s="11"/>
      <c r="AE334" s="11"/>
      <c r="AF334" s="2"/>
    </row>
    <row r="335" spans="1:32" s="3" customFormat="1" x14ac:dyDescent="0.35">
      <c r="A335" s="25"/>
      <c r="C335" s="11"/>
      <c r="D335" s="11"/>
      <c r="E335" s="11"/>
      <c r="F335" s="14"/>
      <c r="H335" s="11"/>
      <c r="I335" s="11"/>
      <c r="J335" s="11"/>
      <c r="K335" s="11"/>
      <c r="L335" s="11"/>
      <c r="M335" s="11"/>
      <c r="N335" s="11"/>
      <c r="O335" s="11"/>
      <c r="P335" s="11"/>
      <c r="Q335" s="11"/>
      <c r="R335" s="11"/>
      <c r="S335" s="11"/>
      <c r="T335" s="11"/>
      <c r="U335" s="12"/>
      <c r="V335" s="11"/>
      <c r="W335" s="11"/>
      <c r="X335" s="11"/>
      <c r="Y335" s="11"/>
      <c r="Z335" s="2"/>
      <c r="AA335" s="11"/>
      <c r="AB335" s="11"/>
      <c r="AC335" s="11"/>
      <c r="AD335" s="11"/>
      <c r="AE335" s="11"/>
      <c r="AF335" s="2"/>
    </row>
    <row r="336" spans="1:32" s="3" customFormat="1" x14ac:dyDescent="0.35">
      <c r="A336" s="25"/>
      <c r="C336" s="11"/>
      <c r="D336" s="11"/>
      <c r="E336" s="11"/>
      <c r="F336" s="14"/>
      <c r="H336" s="11"/>
      <c r="I336" s="11"/>
      <c r="J336" s="11"/>
      <c r="K336" s="11"/>
      <c r="L336" s="11"/>
      <c r="M336" s="11"/>
      <c r="N336" s="11"/>
      <c r="O336" s="11"/>
      <c r="P336" s="11"/>
      <c r="Q336" s="11"/>
      <c r="R336" s="11"/>
      <c r="S336" s="11"/>
      <c r="T336" s="11"/>
      <c r="U336" s="12"/>
      <c r="V336" s="11"/>
      <c r="W336" s="11"/>
      <c r="X336" s="11"/>
      <c r="Y336" s="11"/>
      <c r="Z336" s="2"/>
      <c r="AA336" s="11"/>
      <c r="AB336" s="11"/>
      <c r="AC336" s="11"/>
      <c r="AD336" s="11"/>
      <c r="AE336" s="11"/>
      <c r="AF336" s="2"/>
    </row>
    <row r="337" spans="1:32" s="3" customFormat="1" x14ac:dyDescent="0.35">
      <c r="A337" s="25"/>
      <c r="C337" s="11"/>
      <c r="D337" s="11"/>
      <c r="E337" s="11"/>
      <c r="F337" s="14"/>
      <c r="H337" s="11"/>
      <c r="I337" s="11"/>
      <c r="J337" s="11"/>
      <c r="K337" s="11"/>
      <c r="L337" s="11"/>
      <c r="M337" s="11"/>
      <c r="N337" s="11"/>
      <c r="O337" s="11"/>
      <c r="P337" s="11"/>
      <c r="Q337" s="11"/>
      <c r="R337" s="11"/>
      <c r="S337" s="11"/>
      <c r="T337" s="11"/>
      <c r="U337" s="12"/>
      <c r="V337" s="11"/>
      <c r="W337" s="11"/>
      <c r="X337" s="11"/>
      <c r="Y337" s="11"/>
      <c r="Z337" s="2"/>
      <c r="AA337" s="11"/>
      <c r="AB337" s="11"/>
      <c r="AC337" s="11"/>
      <c r="AD337" s="11"/>
      <c r="AE337" s="11"/>
      <c r="AF337" s="2"/>
    </row>
    <row r="338" spans="1:32" s="3" customFormat="1" x14ac:dyDescent="0.35">
      <c r="A338" s="25"/>
      <c r="C338" s="11"/>
      <c r="D338" s="11"/>
      <c r="E338" s="11"/>
      <c r="F338" s="14"/>
      <c r="H338" s="11"/>
      <c r="I338" s="11"/>
      <c r="J338" s="11"/>
      <c r="K338" s="11"/>
      <c r="L338" s="11"/>
      <c r="M338" s="11"/>
      <c r="N338" s="11"/>
      <c r="O338" s="11"/>
      <c r="P338" s="11"/>
      <c r="Q338" s="11"/>
      <c r="R338" s="11"/>
      <c r="S338" s="11"/>
      <c r="T338" s="11"/>
      <c r="U338" s="12"/>
      <c r="V338" s="11"/>
      <c r="W338" s="11"/>
      <c r="X338" s="11"/>
      <c r="Y338" s="11"/>
      <c r="Z338" s="2"/>
      <c r="AA338" s="11"/>
      <c r="AB338" s="11"/>
      <c r="AC338" s="11"/>
      <c r="AD338" s="11"/>
      <c r="AE338" s="11"/>
      <c r="AF338" s="2"/>
    </row>
    <row r="339" spans="1:32" s="3" customFormat="1" x14ac:dyDescent="0.35">
      <c r="A339" s="25"/>
      <c r="C339" s="11"/>
      <c r="D339" s="11"/>
      <c r="E339" s="11"/>
      <c r="F339" s="14"/>
      <c r="H339" s="11"/>
      <c r="I339" s="11"/>
      <c r="J339" s="11"/>
      <c r="K339" s="11"/>
      <c r="L339" s="11"/>
      <c r="M339" s="11"/>
      <c r="N339" s="11"/>
      <c r="O339" s="11"/>
      <c r="P339" s="11"/>
      <c r="Q339" s="11"/>
      <c r="R339" s="11"/>
      <c r="S339" s="11"/>
      <c r="T339" s="11"/>
      <c r="U339" s="12"/>
      <c r="V339" s="11"/>
      <c r="W339" s="11"/>
      <c r="X339" s="11"/>
      <c r="Y339" s="11"/>
      <c r="Z339" s="2"/>
      <c r="AA339" s="11"/>
      <c r="AB339" s="11"/>
      <c r="AC339" s="11"/>
      <c r="AD339" s="11"/>
      <c r="AE339" s="11"/>
      <c r="AF339" s="2"/>
    </row>
    <row r="340" spans="1:32" s="3" customFormat="1" x14ac:dyDescent="0.35">
      <c r="A340" s="25"/>
      <c r="C340" s="11"/>
      <c r="D340" s="11"/>
      <c r="E340" s="11"/>
      <c r="F340" s="14"/>
      <c r="H340" s="11"/>
      <c r="I340" s="11"/>
      <c r="J340" s="11"/>
      <c r="K340" s="11"/>
      <c r="L340" s="11"/>
      <c r="M340" s="11"/>
      <c r="N340" s="11"/>
      <c r="O340" s="11"/>
      <c r="P340" s="11"/>
      <c r="Q340" s="11"/>
      <c r="R340" s="11"/>
      <c r="S340" s="11"/>
      <c r="T340" s="11"/>
      <c r="U340" s="12"/>
      <c r="V340" s="11"/>
      <c r="W340" s="11"/>
      <c r="X340" s="11"/>
      <c r="Y340" s="11"/>
      <c r="Z340" s="2"/>
      <c r="AA340" s="11"/>
      <c r="AB340" s="11"/>
      <c r="AC340" s="11"/>
      <c r="AD340" s="11"/>
      <c r="AE340" s="11"/>
      <c r="AF340" s="2"/>
    </row>
    <row r="341" spans="1:32" s="3" customFormat="1" x14ac:dyDescent="0.35">
      <c r="A341" s="25"/>
      <c r="C341" s="11"/>
      <c r="D341" s="11"/>
      <c r="E341" s="11"/>
      <c r="F341" s="14"/>
      <c r="H341" s="11"/>
      <c r="I341" s="11"/>
      <c r="J341" s="11"/>
      <c r="K341" s="11"/>
      <c r="L341" s="11"/>
      <c r="M341" s="11"/>
      <c r="N341" s="11"/>
      <c r="O341" s="11"/>
      <c r="P341" s="11"/>
      <c r="Q341" s="11"/>
      <c r="R341" s="11"/>
      <c r="S341" s="11"/>
      <c r="T341" s="11"/>
      <c r="U341" s="12"/>
      <c r="V341" s="11"/>
      <c r="W341" s="11"/>
      <c r="X341" s="11"/>
      <c r="Y341" s="11"/>
      <c r="Z341" s="2"/>
      <c r="AA341" s="11"/>
      <c r="AB341" s="11"/>
      <c r="AC341" s="11"/>
      <c r="AD341" s="11"/>
      <c r="AE341" s="11"/>
      <c r="AF341" s="2"/>
    </row>
    <row r="342" spans="1:32" s="3" customFormat="1" x14ac:dyDescent="0.35">
      <c r="A342" s="25"/>
      <c r="C342" s="11"/>
      <c r="D342" s="11"/>
      <c r="E342" s="11"/>
      <c r="F342" s="14"/>
      <c r="H342" s="11"/>
      <c r="I342" s="11"/>
      <c r="J342" s="11"/>
      <c r="K342" s="11"/>
      <c r="L342" s="11"/>
      <c r="M342" s="11"/>
      <c r="N342" s="11"/>
      <c r="O342" s="11"/>
      <c r="P342" s="11"/>
      <c r="Q342" s="11"/>
      <c r="R342" s="11"/>
      <c r="S342" s="11"/>
      <c r="T342" s="11"/>
      <c r="U342" s="12"/>
      <c r="V342" s="11"/>
      <c r="W342" s="11"/>
      <c r="X342" s="11"/>
      <c r="Y342" s="11"/>
      <c r="Z342" s="2"/>
      <c r="AA342" s="11"/>
      <c r="AB342" s="11"/>
      <c r="AC342" s="11"/>
      <c r="AD342" s="11"/>
      <c r="AE342" s="11"/>
      <c r="AF342" s="2"/>
    </row>
    <row r="343" spans="1:32" s="3" customFormat="1" x14ac:dyDescent="0.35">
      <c r="A343" s="25"/>
      <c r="C343" s="11"/>
      <c r="D343" s="11"/>
      <c r="E343" s="11"/>
      <c r="F343" s="14"/>
      <c r="H343" s="11"/>
      <c r="I343" s="11"/>
      <c r="J343" s="11"/>
      <c r="K343" s="11"/>
      <c r="L343" s="11"/>
      <c r="M343" s="11"/>
      <c r="N343" s="11"/>
      <c r="O343" s="11"/>
      <c r="P343" s="11"/>
      <c r="Q343" s="11"/>
      <c r="R343" s="11"/>
      <c r="S343" s="11"/>
      <c r="T343" s="11"/>
      <c r="U343" s="12"/>
      <c r="V343" s="11"/>
      <c r="W343" s="11"/>
      <c r="X343" s="11"/>
      <c r="Y343" s="11"/>
      <c r="Z343" s="2"/>
      <c r="AA343" s="11"/>
      <c r="AB343" s="11"/>
      <c r="AC343" s="11"/>
      <c r="AD343" s="11"/>
      <c r="AE343" s="11"/>
      <c r="AF343" s="2"/>
    </row>
    <row r="344" spans="1:32" s="3" customFormat="1" x14ac:dyDescent="0.35">
      <c r="A344" s="25"/>
      <c r="C344" s="11"/>
      <c r="D344" s="11"/>
      <c r="E344" s="11"/>
      <c r="F344" s="14"/>
      <c r="H344" s="11"/>
      <c r="I344" s="11"/>
      <c r="J344" s="11"/>
      <c r="K344" s="11"/>
      <c r="L344" s="11"/>
      <c r="M344" s="11"/>
      <c r="N344" s="11"/>
      <c r="O344" s="11"/>
      <c r="P344" s="11"/>
      <c r="Q344" s="11"/>
      <c r="R344" s="11"/>
      <c r="S344" s="11"/>
      <c r="T344" s="11"/>
      <c r="U344" s="12"/>
      <c r="V344" s="11"/>
      <c r="W344" s="11"/>
      <c r="X344" s="11"/>
      <c r="Y344" s="11"/>
      <c r="Z344" s="2"/>
      <c r="AA344" s="11"/>
      <c r="AB344" s="11"/>
      <c r="AC344" s="11"/>
      <c r="AD344" s="11"/>
      <c r="AE344" s="11"/>
      <c r="AF344" s="2"/>
    </row>
    <row r="345" spans="1:32" s="3" customFormat="1" x14ac:dyDescent="0.35">
      <c r="A345" s="25"/>
      <c r="C345" s="11"/>
      <c r="D345" s="11"/>
      <c r="E345" s="11"/>
      <c r="F345" s="14"/>
      <c r="H345" s="11"/>
      <c r="I345" s="11"/>
      <c r="J345" s="11"/>
      <c r="K345" s="11"/>
      <c r="L345" s="11"/>
      <c r="M345" s="11"/>
      <c r="N345" s="11"/>
      <c r="O345" s="11"/>
      <c r="P345" s="11"/>
      <c r="Q345" s="11"/>
      <c r="R345" s="11"/>
      <c r="S345" s="11"/>
      <c r="T345" s="11"/>
      <c r="U345" s="12"/>
      <c r="V345" s="11"/>
      <c r="W345" s="11"/>
      <c r="X345" s="11"/>
      <c r="Y345" s="11"/>
      <c r="Z345" s="2"/>
      <c r="AA345" s="11"/>
      <c r="AB345" s="11"/>
      <c r="AC345" s="11"/>
      <c r="AD345" s="11"/>
      <c r="AE345" s="11"/>
      <c r="AF345" s="2"/>
    </row>
    <row r="346" spans="1:32" s="3" customFormat="1" x14ac:dyDescent="0.35">
      <c r="A346" s="25"/>
      <c r="C346" s="11"/>
      <c r="D346" s="11"/>
      <c r="E346" s="11"/>
      <c r="F346" s="14"/>
      <c r="H346" s="11"/>
      <c r="I346" s="11"/>
      <c r="J346" s="11"/>
      <c r="K346" s="11"/>
      <c r="L346" s="11"/>
      <c r="M346" s="11"/>
      <c r="N346" s="11"/>
      <c r="O346" s="11"/>
      <c r="P346" s="11"/>
      <c r="Q346" s="11"/>
      <c r="R346" s="11"/>
      <c r="S346" s="11"/>
      <c r="T346" s="11"/>
      <c r="U346" s="12"/>
      <c r="V346" s="11"/>
      <c r="W346" s="11"/>
      <c r="X346" s="11"/>
      <c r="Y346" s="11"/>
      <c r="Z346" s="2"/>
      <c r="AA346" s="11"/>
      <c r="AB346" s="11"/>
      <c r="AC346" s="11"/>
      <c r="AD346" s="11"/>
      <c r="AE346" s="11"/>
      <c r="AF346" s="2"/>
    </row>
    <row r="347" spans="1:32" s="3" customFormat="1" x14ac:dyDescent="0.35">
      <c r="A347" s="25"/>
      <c r="C347" s="11"/>
      <c r="D347" s="11"/>
      <c r="E347" s="11"/>
      <c r="F347" s="14"/>
      <c r="H347" s="11"/>
      <c r="I347" s="11"/>
      <c r="J347" s="11"/>
      <c r="K347" s="11"/>
      <c r="L347" s="11"/>
      <c r="M347" s="11"/>
      <c r="N347" s="11"/>
      <c r="O347" s="11"/>
      <c r="P347" s="11"/>
      <c r="Q347" s="11"/>
      <c r="R347" s="11"/>
      <c r="S347" s="11"/>
      <c r="T347" s="11"/>
      <c r="U347" s="12"/>
      <c r="V347" s="11"/>
      <c r="W347" s="11"/>
      <c r="X347" s="11"/>
      <c r="Y347" s="11"/>
      <c r="Z347" s="2"/>
      <c r="AA347" s="11"/>
      <c r="AB347" s="11"/>
      <c r="AC347" s="11"/>
      <c r="AD347" s="11"/>
      <c r="AE347" s="11"/>
      <c r="AF347" s="2"/>
    </row>
    <row r="348" spans="1:32" s="3" customFormat="1" x14ac:dyDescent="0.35">
      <c r="A348" s="25"/>
      <c r="C348" s="11"/>
      <c r="D348" s="11"/>
      <c r="E348" s="11"/>
      <c r="F348" s="14"/>
      <c r="H348" s="11"/>
      <c r="I348" s="11"/>
      <c r="J348" s="11"/>
      <c r="K348" s="11"/>
      <c r="L348" s="11"/>
      <c r="M348" s="11"/>
      <c r="N348" s="11"/>
      <c r="O348" s="11"/>
      <c r="P348" s="11"/>
      <c r="Q348" s="11"/>
      <c r="R348" s="11"/>
      <c r="S348" s="11"/>
      <c r="T348" s="11"/>
      <c r="U348" s="12"/>
      <c r="V348" s="11"/>
      <c r="W348" s="11"/>
      <c r="X348" s="11"/>
      <c r="Y348" s="11"/>
      <c r="Z348" s="2"/>
      <c r="AA348" s="11"/>
      <c r="AB348" s="11"/>
      <c r="AC348" s="11"/>
      <c r="AD348" s="11"/>
      <c r="AE348" s="11"/>
      <c r="AF348" s="2"/>
    </row>
    <row r="349" spans="1:32" s="3" customFormat="1" x14ac:dyDescent="0.35">
      <c r="A349" s="25"/>
      <c r="C349" s="11"/>
      <c r="D349" s="11"/>
      <c r="E349" s="11"/>
      <c r="F349" s="14"/>
      <c r="H349" s="11"/>
      <c r="I349" s="11"/>
      <c r="J349" s="11"/>
      <c r="K349" s="11"/>
      <c r="L349" s="11"/>
      <c r="M349" s="11"/>
      <c r="N349" s="11"/>
      <c r="O349" s="11"/>
      <c r="P349" s="11"/>
      <c r="Q349" s="11"/>
      <c r="R349" s="11"/>
      <c r="S349" s="11"/>
      <c r="T349" s="11"/>
      <c r="U349" s="12"/>
      <c r="V349" s="11"/>
      <c r="W349" s="11"/>
      <c r="X349" s="11"/>
      <c r="Y349" s="11"/>
      <c r="Z349" s="2"/>
      <c r="AA349" s="11"/>
      <c r="AB349" s="11"/>
      <c r="AC349" s="11"/>
      <c r="AD349" s="11"/>
      <c r="AE349" s="11"/>
      <c r="AF349" s="2"/>
    </row>
    <row r="350" spans="1:32" s="3" customFormat="1" x14ac:dyDescent="0.35">
      <c r="A350" s="25"/>
      <c r="C350" s="11"/>
      <c r="D350" s="11"/>
      <c r="E350" s="11"/>
      <c r="F350" s="14"/>
      <c r="H350" s="11"/>
      <c r="I350" s="11"/>
      <c r="J350" s="11"/>
      <c r="K350" s="11"/>
      <c r="L350" s="11"/>
      <c r="M350" s="11"/>
      <c r="N350" s="11"/>
      <c r="O350" s="11"/>
      <c r="P350" s="11"/>
      <c r="Q350" s="11"/>
      <c r="R350" s="11"/>
      <c r="S350" s="11"/>
      <c r="T350" s="11"/>
      <c r="U350" s="12"/>
      <c r="V350" s="11"/>
      <c r="W350" s="11"/>
      <c r="X350" s="11"/>
      <c r="Y350" s="11"/>
      <c r="Z350" s="2"/>
      <c r="AA350" s="11"/>
      <c r="AB350" s="11"/>
      <c r="AC350" s="11"/>
      <c r="AD350" s="11"/>
      <c r="AE350" s="11"/>
      <c r="AF350" s="2"/>
    </row>
    <row r="351" spans="1:32" s="3" customFormat="1" x14ac:dyDescent="0.35">
      <c r="A351" s="25"/>
      <c r="C351" s="11"/>
      <c r="D351" s="11"/>
      <c r="E351" s="11"/>
      <c r="F351" s="14"/>
      <c r="H351" s="11"/>
      <c r="I351" s="11"/>
      <c r="J351" s="11"/>
      <c r="K351" s="11"/>
      <c r="L351" s="11"/>
      <c r="M351" s="11"/>
      <c r="N351" s="11"/>
      <c r="O351" s="11"/>
      <c r="P351" s="11"/>
      <c r="Q351" s="11"/>
      <c r="R351" s="11"/>
      <c r="S351" s="11"/>
      <c r="T351" s="11"/>
      <c r="U351" s="12"/>
      <c r="V351" s="11"/>
      <c r="W351" s="11"/>
      <c r="X351" s="11"/>
      <c r="Y351" s="11"/>
      <c r="Z351" s="2"/>
      <c r="AA351" s="11"/>
      <c r="AB351" s="11"/>
      <c r="AC351" s="11"/>
      <c r="AD351" s="11"/>
      <c r="AE351" s="11"/>
      <c r="AF351" s="2"/>
    </row>
    <row r="352" spans="1:32" s="3" customFormat="1" x14ac:dyDescent="0.35">
      <c r="A352" s="25"/>
      <c r="C352" s="11"/>
      <c r="D352" s="11"/>
      <c r="E352" s="11"/>
      <c r="F352" s="14"/>
      <c r="H352" s="11"/>
      <c r="I352" s="11"/>
      <c r="J352" s="11"/>
      <c r="K352" s="11"/>
      <c r="L352" s="11"/>
      <c r="M352" s="11"/>
      <c r="N352" s="11"/>
      <c r="O352" s="11"/>
      <c r="P352" s="11"/>
      <c r="Q352" s="11"/>
      <c r="R352" s="11"/>
      <c r="S352" s="11"/>
      <c r="T352" s="11"/>
      <c r="U352" s="12"/>
      <c r="V352" s="11"/>
      <c r="W352" s="11"/>
      <c r="X352" s="11"/>
      <c r="Y352" s="11"/>
      <c r="Z352" s="2"/>
      <c r="AA352" s="11"/>
      <c r="AB352" s="11"/>
      <c r="AC352" s="11"/>
      <c r="AD352" s="11"/>
      <c r="AE352" s="11"/>
      <c r="AF352" s="2"/>
    </row>
    <row r="353" spans="1:32" s="3" customFormat="1" x14ac:dyDescent="0.35">
      <c r="A353" s="25"/>
      <c r="C353" s="11"/>
      <c r="D353" s="11"/>
      <c r="E353" s="11"/>
      <c r="F353" s="14"/>
      <c r="H353" s="11"/>
      <c r="I353" s="11"/>
      <c r="J353" s="11"/>
      <c r="K353" s="11"/>
      <c r="L353" s="11"/>
      <c r="M353" s="11"/>
      <c r="N353" s="11"/>
      <c r="O353" s="11"/>
      <c r="P353" s="11"/>
      <c r="Q353" s="11"/>
      <c r="R353" s="11"/>
      <c r="S353" s="11"/>
      <c r="T353" s="11"/>
      <c r="U353" s="12"/>
      <c r="V353" s="11"/>
      <c r="W353" s="11"/>
      <c r="X353" s="11"/>
      <c r="Y353" s="11"/>
      <c r="Z353" s="2"/>
      <c r="AA353" s="11"/>
      <c r="AB353" s="11"/>
      <c r="AC353" s="11"/>
      <c r="AD353" s="11"/>
      <c r="AE353" s="11"/>
      <c r="AF353" s="2"/>
    </row>
    <row r="354" spans="1:32" s="3" customFormat="1" x14ac:dyDescent="0.35">
      <c r="A354" s="25"/>
      <c r="C354" s="11"/>
      <c r="D354" s="11"/>
      <c r="E354" s="11"/>
      <c r="F354" s="14"/>
      <c r="H354" s="11"/>
      <c r="I354" s="11"/>
      <c r="J354" s="11"/>
      <c r="K354" s="11"/>
      <c r="L354" s="11"/>
      <c r="M354" s="11"/>
      <c r="N354" s="11"/>
      <c r="O354" s="11"/>
      <c r="P354" s="11"/>
      <c r="Q354" s="11"/>
      <c r="R354" s="11"/>
      <c r="S354" s="11"/>
      <c r="T354" s="11"/>
      <c r="U354" s="12"/>
      <c r="V354" s="11"/>
      <c r="W354" s="11"/>
      <c r="X354" s="11"/>
      <c r="Y354" s="11"/>
      <c r="Z354" s="2"/>
      <c r="AA354" s="11"/>
      <c r="AB354" s="11"/>
      <c r="AC354" s="11"/>
      <c r="AD354" s="11"/>
      <c r="AE354" s="11"/>
      <c r="AF354" s="2"/>
    </row>
    <row r="355" spans="1:32" s="3" customFormat="1" x14ac:dyDescent="0.35">
      <c r="A355" s="25"/>
      <c r="C355" s="11"/>
      <c r="D355" s="11"/>
      <c r="E355" s="11"/>
      <c r="F355" s="14"/>
      <c r="H355" s="11"/>
      <c r="I355" s="11"/>
      <c r="J355" s="11"/>
      <c r="K355" s="11"/>
      <c r="L355" s="11"/>
      <c r="M355" s="11"/>
      <c r="N355" s="11"/>
      <c r="O355" s="11"/>
      <c r="P355" s="11"/>
      <c r="Q355" s="11"/>
      <c r="R355" s="11"/>
      <c r="S355" s="11"/>
      <c r="T355" s="11"/>
      <c r="U355" s="12"/>
      <c r="V355" s="11"/>
      <c r="W355" s="11"/>
      <c r="X355" s="11"/>
      <c r="Y355" s="11"/>
      <c r="Z355" s="2"/>
      <c r="AA355" s="11"/>
      <c r="AB355" s="11"/>
      <c r="AC355" s="11"/>
      <c r="AD355" s="11"/>
      <c r="AE355" s="11"/>
      <c r="AF355" s="2"/>
    </row>
    <row r="356" spans="1:32" s="3" customFormat="1" x14ac:dyDescent="0.35">
      <c r="A356" s="25"/>
      <c r="C356" s="11"/>
      <c r="D356" s="11"/>
      <c r="E356" s="11"/>
      <c r="F356" s="14"/>
      <c r="H356" s="11"/>
      <c r="I356" s="11"/>
      <c r="J356" s="11"/>
      <c r="K356" s="11"/>
      <c r="L356" s="11"/>
      <c r="M356" s="11"/>
      <c r="N356" s="11"/>
      <c r="O356" s="11"/>
      <c r="P356" s="11"/>
      <c r="Q356" s="11"/>
      <c r="R356" s="11"/>
      <c r="S356" s="11"/>
      <c r="T356" s="11"/>
      <c r="U356" s="12"/>
      <c r="V356" s="11"/>
      <c r="W356" s="11"/>
      <c r="X356" s="11"/>
      <c r="Y356" s="11"/>
      <c r="Z356" s="2"/>
      <c r="AA356" s="11"/>
      <c r="AB356" s="11"/>
      <c r="AC356" s="11"/>
      <c r="AD356" s="11"/>
      <c r="AE356" s="11"/>
      <c r="AF356" s="2"/>
    </row>
    <row r="357" spans="1:32" s="3" customFormat="1" x14ac:dyDescent="0.35">
      <c r="A357" s="25"/>
      <c r="C357" s="11"/>
      <c r="D357" s="11"/>
      <c r="E357" s="11"/>
      <c r="F357" s="14"/>
      <c r="H357" s="11"/>
      <c r="I357" s="11"/>
      <c r="J357" s="11"/>
      <c r="K357" s="11"/>
      <c r="L357" s="11"/>
      <c r="M357" s="11"/>
      <c r="N357" s="11"/>
      <c r="O357" s="11"/>
      <c r="P357" s="11"/>
      <c r="Q357" s="11"/>
      <c r="R357" s="11"/>
      <c r="S357" s="11"/>
      <c r="T357" s="11"/>
      <c r="U357" s="12"/>
      <c r="V357" s="11"/>
      <c r="W357" s="11"/>
      <c r="X357" s="11"/>
      <c r="Y357" s="11"/>
      <c r="Z357" s="2"/>
      <c r="AA357" s="11"/>
      <c r="AB357" s="11"/>
      <c r="AC357" s="11"/>
      <c r="AD357" s="11"/>
      <c r="AE357" s="11"/>
      <c r="AF357" s="2"/>
    </row>
    <row r="358" spans="1:32" s="3" customFormat="1" x14ac:dyDescent="0.35">
      <c r="A358" s="25"/>
      <c r="C358" s="11"/>
      <c r="D358" s="11"/>
      <c r="E358" s="11"/>
      <c r="F358" s="14"/>
      <c r="H358" s="11"/>
      <c r="I358" s="11"/>
      <c r="J358" s="11"/>
      <c r="K358" s="11"/>
      <c r="L358" s="11"/>
      <c r="M358" s="11"/>
      <c r="N358" s="11"/>
      <c r="O358" s="11"/>
      <c r="P358" s="11"/>
      <c r="Q358" s="11"/>
      <c r="R358" s="11"/>
      <c r="S358" s="11"/>
      <c r="T358" s="11"/>
      <c r="U358" s="12"/>
      <c r="V358" s="11"/>
      <c r="W358" s="11"/>
      <c r="X358" s="11"/>
      <c r="Y358" s="11"/>
      <c r="Z358" s="2"/>
      <c r="AA358" s="11"/>
      <c r="AB358" s="11"/>
      <c r="AC358" s="11"/>
      <c r="AD358" s="11"/>
      <c r="AE358" s="11"/>
      <c r="AF358" s="2"/>
    </row>
    <row r="359" spans="1:32" s="3" customFormat="1" x14ac:dyDescent="0.35">
      <c r="A359" s="25"/>
      <c r="C359" s="11"/>
      <c r="D359" s="11"/>
      <c r="E359" s="11"/>
      <c r="F359" s="14"/>
      <c r="H359" s="11"/>
      <c r="I359" s="11"/>
      <c r="J359" s="11"/>
      <c r="K359" s="11"/>
      <c r="L359" s="11"/>
      <c r="M359" s="11"/>
      <c r="N359" s="11"/>
      <c r="O359" s="11"/>
      <c r="P359" s="11"/>
      <c r="Q359" s="11"/>
      <c r="R359" s="11"/>
      <c r="S359" s="11"/>
      <c r="T359" s="11"/>
      <c r="U359" s="12"/>
      <c r="V359" s="11"/>
      <c r="W359" s="11"/>
      <c r="X359" s="11"/>
      <c r="Y359" s="11"/>
      <c r="Z359" s="2"/>
      <c r="AA359" s="11"/>
      <c r="AB359" s="11"/>
      <c r="AC359" s="11"/>
      <c r="AD359" s="11"/>
      <c r="AE359" s="11"/>
      <c r="AF359" s="2"/>
    </row>
    <row r="360" spans="1:32" s="3" customFormat="1" x14ac:dyDescent="0.35">
      <c r="A360" s="25"/>
      <c r="C360" s="11"/>
      <c r="D360" s="11"/>
      <c r="E360" s="11"/>
      <c r="F360" s="14"/>
      <c r="H360" s="11"/>
      <c r="I360" s="11"/>
      <c r="J360" s="11"/>
      <c r="K360" s="11"/>
      <c r="L360" s="11"/>
      <c r="M360" s="11"/>
      <c r="N360" s="11"/>
      <c r="O360" s="11"/>
      <c r="P360" s="11"/>
      <c r="Q360" s="11"/>
      <c r="R360" s="11"/>
      <c r="S360" s="11"/>
      <c r="T360" s="11"/>
      <c r="U360" s="12"/>
      <c r="V360" s="11"/>
      <c r="W360" s="11"/>
      <c r="X360" s="11"/>
      <c r="Y360" s="11"/>
      <c r="Z360" s="2"/>
      <c r="AA360" s="11"/>
      <c r="AB360" s="11"/>
      <c r="AC360" s="11"/>
      <c r="AD360" s="11"/>
      <c r="AE360" s="11"/>
      <c r="AF360" s="2"/>
    </row>
    <row r="361" spans="1:32" s="3" customFormat="1" x14ac:dyDescent="0.35">
      <c r="A361" s="25"/>
      <c r="C361" s="11"/>
      <c r="D361" s="11"/>
      <c r="E361" s="11"/>
      <c r="F361" s="14"/>
      <c r="H361" s="11"/>
      <c r="I361" s="11"/>
      <c r="J361" s="11"/>
      <c r="K361" s="11"/>
      <c r="L361" s="11"/>
      <c r="M361" s="11"/>
      <c r="N361" s="11"/>
      <c r="O361" s="11"/>
      <c r="P361" s="11"/>
      <c r="Q361" s="11"/>
      <c r="R361" s="11"/>
      <c r="S361" s="11"/>
      <c r="T361" s="11"/>
      <c r="U361" s="12"/>
      <c r="V361" s="11"/>
      <c r="W361" s="11"/>
      <c r="X361" s="11"/>
      <c r="Y361" s="11"/>
      <c r="Z361" s="2"/>
      <c r="AA361" s="11"/>
      <c r="AB361" s="11"/>
      <c r="AC361" s="11"/>
      <c r="AD361" s="11"/>
      <c r="AE361" s="11"/>
      <c r="AF361" s="2"/>
    </row>
    <row r="362" spans="1:32" s="3" customFormat="1" x14ac:dyDescent="0.35">
      <c r="A362" s="25"/>
      <c r="C362" s="11"/>
      <c r="D362" s="11"/>
      <c r="E362" s="11"/>
      <c r="F362" s="14"/>
      <c r="H362" s="11"/>
      <c r="I362" s="11"/>
      <c r="J362" s="11"/>
      <c r="K362" s="11"/>
      <c r="L362" s="11"/>
      <c r="M362" s="11"/>
      <c r="N362" s="11"/>
      <c r="O362" s="11"/>
      <c r="P362" s="11"/>
      <c r="Q362" s="11"/>
      <c r="R362" s="11"/>
      <c r="S362" s="11"/>
      <c r="T362" s="11"/>
      <c r="U362" s="12"/>
      <c r="V362" s="11"/>
      <c r="W362" s="11"/>
      <c r="X362" s="11"/>
      <c r="Y362" s="11"/>
      <c r="Z362" s="2"/>
      <c r="AA362" s="11"/>
      <c r="AB362" s="11"/>
      <c r="AC362" s="11"/>
      <c r="AD362" s="11"/>
      <c r="AE362" s="11"/>
      <c r="AF362" s="2"/>
    </row>
    <row r="363" spans="1:32" s="3" customFormat="1" x14ac:dyDescent="0.35">
      <c r="A363" s="25"/>
      <c r="C363" s="11"/>
      <c r="D363" s="11"/>
      <c r="E363" s="11"/>
      <c r="F363" s="14"/>
      <c r="H363" s="11"/>
      <c r="I363" s="11"/>
      <c r="J363" s="11"/>
      <c r="K363" s="11"/>
      <c r="L363" s="11"/>
      <c r="M363" s="11"/>
      <c r="N363" s="11"/>
      <c r="O363" s="11"/>
      <c r="P363" s="11"/>
      <c r="Q363" s="11"/>
      <c r="R363" s="11"/>
      <c r="S363" s="11"/>
      <c r="T363" s="11"/>
      <c r="U363" s="12"/>
      <c r="V363" s="11"/>
      <c r="W363" s="11"/>
      <c r="X363" s="11"/>
      <c r="Y363" s="11"/>
      <c r="Z363" s="2"/>
      <c r="AA363" s="11"/>
      <c r="AB363" s="11"/>
      <c r="AC363" s="11"/>
      <c r="AD363" s="11"/>
      <c r="AE363" s="11"/>
      <c r="AF363" s="2"/>
    </row>
    <row r="364" spans="1:32" s="3" customFormat="1" x14ac:dyDescent="0.35">
      <c r="A364" s="25"/>
      <c r="C364" s="11"/>
      <c r="D364" s="11"/>
      <c r="E364" s="11"/>
      <c r="F364" s="14"/>
      <c r="H364" s="11"/>
      <c r="I364" s="11"/>
      <c r="J364" s="11"/>
      <c r="K364" s="11"/>
      <c r="L364" s="11"/>
      <c r="M364" s="11"/>
      <c r="N364" s="11"/>
      <c r="O364" s="11"/>
      <c r="P364" s="11"/>
      <c r="Q364" s="11"/>
      <c r="R364" s="11"/>
      <c r="S364" s="11"/>
      <c r="T364" s="11"/>
      <c r="U364" s="12"/>
      <c r="V364" s="11"/>
      <c r="W364" s="11"/>
      <c r="X364" s="11"/>
      <c r="Y364" s="11"/>
      <c r="Z364" s="2"/>
      <c r="AA364" s="11"/>
      <c r="AB364" s="11"/>
      <c r="AC364" s="11"/>
      <c r="AD364" s="11"/>
      <c r="AE364" s="11"/>
      <c r="AF364" s="2"/>
    </row>
    <row r="365" spans="1:32" s="3" customFormat="1" x14ac:dyDescent="0.35">
      <c r="A365" s="25"/>
      <c r="C365" s="11"/>
      <c r="D365" s="11"/>
      <c r="E365" s="11"/>
      <c r="F365" s="14"/>
      <c r="H365" s="11"/>
      <c r="I365" s="11"/>
      <c r="J365" s="11"/>
      <c r="K365" s="11"/>
      <c r="L365" s="11"/>
      <c r="M365" s="11"/>
      <c r="N365" s="11"/>
      <c r="O365" s="11"/>
      <c r="P365" s="11"/>
      <c r="Q365" s="11"/>
      <c r="R365" s="11"/>
      <c r="S365" s="11"/>
      <c r="T365" s="11"/>
      <c r="U365" s="12"/>
      <c r="V365" s="11"/>
      <c r="W365" s="11"/>
      <c r="X365" s="11"/>
      <c r="Y365" s="11"/>
      <c r="Z365" s="2"/>
      <c r="AA365" s="11"/>
      <c r="AB365" s="11"/>
      <c r="AC365" s="11"/>
      <c r="AD365" s="11"/>
      <c r="AE365" s="11"/>
      <c r="AF365" s="2"/>
    </row>
    <row r="366" spans="1:32" s="3" customFormat="1" x14ac:dyDescent="0.35">
      <c r="A366" s="25"/>
      <c r="C366" s="11"/>
      <c r="D366" s="11"/>
      <c r="E366" s="11"/>
      <c r="F366" s="14"/>
      <c r="H366" s="11"/>
      <c r="I366" s="11"/>
      <c r="J366" s="11"/>
      <c r="K366" s="11"/>
      <c r="L366" s="11"/>
      <c r="M366" s="11"/>
      <c r="N366" s="11"/>
      <c r="O366" s="11"/>
      <c r="P366" s="11"/>
      <c r="Q366" s="11"/>
      <c r="R366" s="11"/>
      <c r="S366" s="11"/>
      <c r="T366" s="11"/>
      <c r="U366" s="12"/>
      <c r="V366" s="11"/>
      <c r="W366" s="11"/>
      <c r="X366" s="11"/>
      <c r="Y366" s="11"/>
      <c r="Z366" s="2"/>
      <c r="AA366" s="11"/>
      <c r="AB366" s="11"/>
      <c r="AC366" s="11"/>
      <c r="AD366" s="11"/>
      <c r="AE366" s="11"/>
      <c r="AF366" s="2"/>
    </row>
    <row r="367" spans="1:32" s="3" customFormat="1" x14ac:dyDescent="0.35">
      <c r="A367" s="25"/>
      <c r="C367" s="11"/>
      <c r="D367" s="11"/>
      <c r="E367" s="11"/>
      <c r="F367" s="14"/>
      <c r="H367" s="11"/>
      <c r="I367" s="11"/>
      <c r="J367" s="11"/>
      <c r="K367" s="11"/>
      <c r="L367" s="11"/>
      <c r="M367" s="11"/>
      <c r="N367" s="11"/>
      <c r="O367" s="11"/>
      <c r="P367" s="11"/>
      <c r="Q367" s="11"/>
      <c r="R367" s="11"/>
      <c r="S367" s="11"/>
      <c r="T367" s="11"/>
      <c r="U367" s="12"/>
      <c r="V367" s="11"/>
      <c r="W367" s="11"/>
      <c r="X367" s="11"/>
      <c r="Y367" s="11"/>
      <c r="Z367" s="2"/>
      <c r="AA367" s="11"/>
      <c r="AB367" s="11"/>
      <c r="AC367" s="11"/>
      <c r="AD367" s="11"/>
      <c r="AE367" s="11"/>
      <c r="AF367" s="2"/>
    </row>
    <row r="368" spans="1:32" s="3" customFormat="1" x14ac:dyDescent="0.35">
      <c r="A368" s="25"/>
      <c r="C368" s="11"/>
      <c r="D368" s="11"/>
      <c r="E368" s="11"/>
      <c r="F368" s="14"/>
      <c r="H368" s="11"/>
      <c r="I368" s="11"/>
      <c r="J368" s="11"/>
      <c r="K368" s="11"/>
      <c r="L368" s="11"/>
      <c r="M368" s="11"/>
      <c r="N368" s="11"/>
      <c r="O368" s="11"/>
      <c r="P368" s="11"/>
      <c r="Q368" s="11"/>
      <c r="R368" s="11"/>
      <c r="S368" s="11"/>
      <c r="T368" s="11"/>
      <c r="U368" s="12"/>
      <c r="V368" s="11"/>
      <c r="W368" s="11"/>
      <c r="X368" s="11"/>
      <c r="Y368" s="11"/>
      <c r="Z368" s="2"/>
      <c r="AA368" s="11"/>
      <c r="AB368" s="11"/>
      <c r="AC368" s="11"/>
      <c r="AD368" s="11"/>
      <c r="AE368" s="11"/>
      <c r="AF368" s="2"/>
    </row>
    <row r="369" spans="1:32" s="3" customFormat="1" x14ac:dyDescent="0.35">
      <c r="A369" s="25"/>
      <c r="C369" s="11"/>
      <c r="D369" s="11"/>
      <c r="E369" s="11"/>
      <c r="F369" s="14"/>
      <c r="H369" s="11"/>
      <c r="I369" s="11"/>
      <c r="J369" s="11"/>
      <c r="K369" s="11"/>
      <c r="L369" s="11"/>
      <c r="M369" s="11"/>
      <c r="N369" s="11"/>
      <c r="O369" s="11"/>
      <c r="P369" s="11"/>
      <c r="Q369" s="11"/>
      <c r="R369" s="11"/>
      <c r="S369" s="11"/>
      <c r="T369" s="11"/>
      <c r="U369" s="12"/>
      <c r="V369" s="11"/>
      <c r="W369" s="11"/>
      <c r="X369" s="11"/>
      <c r="Y369" s="11"/>
      <c r="Z369" s="2"/>
      <c r="AA369" s="11"/>
      <c r="AB369" s="11"/>
      <c r="AC369" s="11"/>
      <c r="AD369" s="11"/>
      <c r="AE369" s="11"/>
      <c r="AF369" s="2"/>
    </row>
    <row r="370" spans="1:32" s="3" customFormat="1" x14ac:dyDescent="0.35">
      <c r="A370" s="25"/>
      <c r="C370" s="11"/>
      <c r="D370" s="11"/>
      <c r="E370" s="11"/>
      <c r="F370" s="14"/>
      <c r="H370" s="11"/>
      <c r="I370" s="11"/>
      <c r="J370" s="11"/>
      <c r="K370" s="11"/>
      <c r="L370" s="11"/>
      <c r="M370" s="11"/>
      <c r="N370" s="11"/>
      <c r="O370" s="11"/>
      <c r="P370" s="11"/>
      <c r="Q370" s="11"/>
      <c r="R370" s="11"/>
      <c r="S370" s="11"/>
      <c r="T370" s="11"/>
      <c r="U370" s="12"/>
      <c r="V370" s="11"/>
      <c r="W370" s="11"/>
      <c r="X370" s="11"/>
      <c r="Y370" s="11"/>
      <c r="Z370" s="2"/>
      <c r="AA370" s="11"/>
      <c r="AB370" s="11"/>
      <c r="AC370" s="11"/>
      <c r="AD370" s="11"/>
      <c r="AE370" s="11"/>
      <c r="AF370" s="2"/>
    </row>
    <row r="371" spans="1:32" s="3" customFormat="1" x14ac:dyDescent="0.35">
      <c r="A371" s="25"/>
      <c r="C371" s="11"/>
      <c r="D371" s="11"/>
      <c r="E371" s="11"/>
      <c r="F371" s="14"/>
      <c r="H371" s="11"/>
      <c r="I371" s="11"/>
      <c r="J371" s="11"/>
      <c r="K371" s="11"/>
      <c r="L371" s="11"/>
      <c r="M371" s="11"/>
      <c r="N371" s="11"/>
      <c r="O371" s="11"/>
      <c r="P371" s="11"/>
      <c r="Q371" s="11"/>
      <c r="R371" s="11"/>
      <c r="S371" s="11"/>
      <c r="T371" s="11"/>
      <c r="U371" s="12"/>
      <c r="V371" s="11"/>
      <c r="W371" s="11"/>
      <c r="X371" s="11"/>
      <c r="Y371" s="11"/>
      <c r="Z371" s="2"/>
      <c r="AA371" s="11"/>
      <c r="AB371" s="11"/>
      <c r="AC371" s="11"/>
      <c r="AD371" s="11"/>
      <c r="AE371" s="11"/>
      <c r="AF371" s="2"/>
    </row>
    <row r="372" spans="1:32" s="3" customFormat="1" x14ac:dyDescent="0.35">
      <c r="A372" s="25"/>
      <c r="C372" s="11"/>
      <c r="D372" s="11"/>
      <c r="E372" s="11"/>
      <c r="F372" s="14"/>
      <c r="H372" s="11"/>
      <c r="I372" s="11"/>
      <c r="J372" s="11"/>
      <c r="K372" s="11"/>
      <c r="L372" s="11"/>
      <c r="M372" s="11"/>
      <c r="N372" s="11"/>
      <c r="O372" s="11"/>
      <c r="P372" s="11"/>
      <c r="Q372" s="11"/>
      <c r="R372" s="11"/>
      <c r="S372" s="11"/>
      <c r="T372" s="11"/>
      <c r="U372" s="12"/>
      <c r="V372" s="11"/>
      <c r="W372" s="11"/>
      <c r="X372" s="11"/>
      <c r="Y372" s="11"/>
      <c r="Z372" s="2"/>
      <c r="AA372" s="11"/>
      <c r="AB372" s="11"/>
      <c r="AC372" s="11"/>
      <c r="AD372" s="11"/>
      <c r="AE372" s="11"/>
      <c r="AF372" s="2"/>
    </row>
    <row r="373" spans="1:32" s="3" customFormat="1" x14ac:dyDescent="0.35">
      <c r="A373" s="25"/>
      <c r="C373" s="11"/>
      <c r="D373" s="11"/>
      <c r="E373" s="11"/>
      <c r="F373" s="14"/>
      <c r="H373" s="11"/>
      <c r="I373" s="11"/>
      <c r="J373" s="11"/>
      <c r="K373" s="11"/>
      <c r="L373" s="11"/>
      <c r="M373" s="11"/>
      <c r="N373" s="11"/>
      <c r="O373" s="11"/>
      <c r="P373" s="11"/>
      <c r="Q373" s="11"/>
      <c r="R373" s="11"/>
      <c r="S373" s="11"/>
      <c r="T373" s="11"/>
      <c r="U373" s="12"/>
      <c r="V373" s="11"/>
      <c r="W373" s="11"/>
      <c r="X373" s="11"/>
      <c r="Y373" s="11"/>
      <c r="Z373" s="2"/>
      <c r="AA373" s="11"/>
      <c r="AB373" s="11"/>
      <c r="AC373" s="11"/>
      <c r="AD373" s="11"/>
      <c r="AE373" s="11"/>
      <c r="AF373" s="2"/>
    </row>
    <row r="374" spans="1:32" s="3" customFormat="1" x14ac:dyDescent="0.35">
      <c r="A374" s="25"/>
      <c r="C374" s="11"/>
      <c r="D374" s="11"/>
      <c r="E374" s="11"/>
      <c r="F374" s="14"/>
      <c r="H374" s="11"/>
      <c r="I374" s="11"/>
      <c r="J374" s="11"/>
      <c r="K374" s="11"/>
      <c r="L374" s="11"/>
      <c r="M374" s="11"/>
      <c r="N374" s="11"/>
      <c r="O374" s="11"/>
      <c r="P374" s="11"/>
      <c r="Q374" s="11"/>
      <c r="R374" s="11"/>
      <c r="S374" s="11"/>
      <c r="T374" s="11"/>
      <c r="U374" s="12"/>
      <c r="V374" s="11"/>
      <c r="W374" s="11"/>
      <c r="X374" s="11"/>
      <c r="Y374" s="11"/>
      <c r="Z374" s="2"/>
      <c r="AA374" s="11"/>
      <c r="AB374" s="11"/>
      <c r="AC374" s="11"/>
      <c r="AD374" s="11"/>
      <c r="AE374" s="11"/>
      <c r="AF374" s="2"/>
    </row>
    <row r="375" spans="1:32" s="3" customFormat="1" x14ac:dyDescent="0.35">
      <c r="A375" s="25"/>
      <c r="C375" s="11"/>
      <c r="D375" s="11"/>
      <c r="E375" s="11"/>
      <c r="F375" s="14"/>
      <c r="H375" s="11"/>
      <c r="I375" s="11"/>
      <c r="J375" s="11"/>
      <c r="K375" s="11"/>
      <c r="L375" s="11"/>
      <c r="M375" s="11"/>
      <c r="N375" s="11"/>
      <c r="O375" s="11"/>
      <c r="P375" s="11"/>
      <c r="Q375" s="11"/>
      <c r="R375" s="11"/>
      <c r="S375" s="11"/>
      <c r="T375" s="11"/>
      <c r="U375" s="12"/>
      <c r="V375" s="11"/>
      <c r="W375" s="11"/>
      <c r="X375" s="11"/>
      <c r="Y375" s="11"/>
      <c r="Z375" s="2"/>
      <c r="AA375" s="11"/>
      <c r="AB375" s="11"/>
      <c r="AC375" s="11"/>
      <c r="AD375" s="11"/>
      <c r="AE375" s="11"/>
      <c r="AF375" s="2"/>
    </row>
    <row r="376" spans="1:32" s="3" customFormat="1" x14ac:dyDescent="0.35">
      <c r="A376" s="25"/>
      <c r="C376" s="11"/>
      <c r="D376" s="11"/>
      <c r="E376" s="11"/>
      <c r="F376" s="14"/>
      <c r="H376" s="11"/>
      <c r="I376" s="11"/>
      <c r="J376" s="11"/>
      <c r="K376" s="11"/>
      <c r="L376" s="11"/>
      <c r="M376" s="11"/>
      <c r="N376" s="11"/>
      <c r="O376" s="11"/>
      <c r="P376" s="11"/>
      <c r="Q376" s="11"/>
      <c r="R376" s="11"/>
      <c r="S376" s="11"/>
      <c r="T376" s="11"/>
      <c r="U376" s="12"/>
      <c r="V376" s="11"/>
      <c r="W376" s="11"/>
      <c r="X376" s="11"/>
      <c r="Y376" s="11"/>
      <c r="Z376" s="2"/>
      <c r="AA376" s="11"/>
      <c r="AB376" s="11"/>
      <c r="AC376" s="11"/>
      <c r="AD376" s="11"/>
      <c r="AE376" s="11"/>
      <c r="AF376" s="2"/>
    </row>
    <row r="377" spans="1:32" s="3" customFormat="1" x14ac:dyDescent="0.35">
      <c r="A377" s="25"/>
      <c r="C377" s="11"/>
      <c r="D377" s="11"/>
      <c r="E377" s="11"/>
      <c r="F377" s="14"/>
      <c r="H377" s="11"/>
      <c r="I377" s="11"/>
      <c r="J377" s="11"/>
      <c r="K377" s="11"/>
      <c r="L377" s="11"/>
      <c r="M377" s="11"/>
      <c r="N377" s="11"/>
      <c r="O377" s="11"/>
      <c r="P377" s="11"/>
      <c r="Q377" s="11"/>
      <c r="R377" s="11"/>
      <c r="S377" s="11"/>
      <c r="T377" s="11"/>
      <c r="U377" s="12"/>
      <c r="V377" s="11"/>
      <c r="W377" s="11"/>
      <c r="X377" s="11"/>
      <c r="Y377" s="11"/>
      <c r="Z377" s="2"/>
      <c r="AA377" s="11"/>
      <c r="AB377" s="11"/>
      <c r="AC377" s="11"/>
      <c r="AD377" s="11"/>
      <c r="AE377" s="11"/>
      <c r="AF377" s="2"/>
    </row>
    <row r="378" spans="1:32" s="3" customFormat="1" x14ac:dyDescent="0.35">
      <c r="A378" s="25"/>
      <c r="C378" s="11"/>
      <c r="D378" s="11"/>
      <c r="E378" s="11"/>
      <c r="F378" s="14"/>
      <c r="H378" s="11"/>
      <c r="I378" s="11"/>
      <c r="J378" s="11"/>
      <c r="K378" s="11"/>
      <c r="L378" s="11"/>
      <c r="M378" s="11"/>
      <c r="N378" s="11"/>
      <c r="O378" s="11"/>
      <c r="P378" s="11"/>
      <c r="Q378" s="11"/>
      <c r="R378" s="11"/>
      <c r="S378" s="11"/>
      <c r="T378" s="11"/>
      <c r="U378" s="12"/>
      <c r="V378" s="11"/>
      <c r="W378" s="11"/>
      <c r="X378" s="11"/>
      <c r="Y378" s="11"/>
      <c r="Z378" s="2"/>
      <c r="AA378" s="11"/>
      <c r="AB378" s="11"/>
      <c r="AC378" s="11"/>
      <c r="AD378" s="11"/>
      <c r="AE378" s="11"/>
      <c r="AF378" s="2"/>
    </row>
    <row r="379" spans="1:32" s="3" customFormat="1" x14ac:dyDescent="0.35">
      <c r="A379" s="25"/>
      <c r="C379" s="11"/>
      <c r="D379" s="11"/>
      <c r="E379" s="11"/>
      <c r="F379" s="14"/>
      <c r="H379" s="11"/>
      <c r="I379" s="11"/>
      <c r="J379" s="11"/>
      <c r="K379" s="11"/>
      <c r="L379" s="11"/>
      <c r="M379" s="11"/>
      <c r="N379" s="11"/>
      <c r="O379" s="11"/>
      <c r="P379" s="11"/>
      <c r="Q379" s="11"/>
      <c r="R379" s="11"/>
      <c r="S379" s="11"/>
      <c r="T379" s="11"/>
      <c r="U379" s="12"/>
      <c r="V379" s="11"/>
      <c r="W379" s="11"/>
      <c r="X379" s="11"/>
      <c r="Y379" s="11"/>
      <c r="Z379" s="2"/>
      <c r="AA379" s="11"/>
      <c r="AB379" s="11"/>
      <c r="AC379" s="11"/>
      <c r="AD379" s="11"/>
      <c r="AE379" s="11"/>
      <c r="AF379" s="2"/>
    </row>
    <row r="380" spans="1:32" s="3" customFormat="1" x14ac:dyDescent="0.35">
      <c r="A380" s="25"/>
      <c r="C380" s="11"/>
      <c r="D380" s="11"/>
      <c r="E380" s="11"/>
      <c r="F380" s="14"/>
      <c r="H380" s="11"/>
      <c r="I380" s="11"/>
      <c r="J380" s="11"/>
      <c r="K380" s="11"/>
      <c r="L380" s="11"/>
      <c r="M380" s="11"/>
      <c r="N380" s="11"/>
      <c r="O380" s="11"/>
      <c r="P380" s="11"/>
      <c r="Q380" s="11"/>
      <c r="R380" s="11"/>
      <c r="S380" s="11"/>
      <c r="T380" s="11"/>
      <c r="U380" s="12"/>
      <c r="V380" s="11"/>
      <c r="W380" s="11"/>
      <c r="X380" s="11"/>
      <c r="Y380" s="11"/>
      <c r="Z380" s="2"/>
      <c r="AA380" s="11"/>
      <c r="AB380" s="11"/>
      <c r="AC380" s="11"/>
      <c r="AD380" s="11"/>
      <c r="AE380" s="11"/>
      <c r="AF380" s="2"/>
    </row>
    <row r="381" spans="1:32" s="3" customFormat="1" x14ac:dyDescent="0.35">
      <c r="A381" s="25"/>
      <c r="C381" s="11"/>
      <c r="D381" s="11"/>
      <c r="E381" s="11"/>
      <c r="F381" s="14"/>
      <c r="H381" s="11"/>
      <c r="I381" s="11"/>
      <c r="J381" s="11"/>
      <c r="K381" s="11"/>
      <c r="L381" s="11"/>
      <c r="M381" s="11"/>
      <c r="N381" s="11"/>
      <c r="O381" s="11"/>
      <c r="P381" s="11"/>
      <c r="Q381" s="11"/>
      <c r="R381" s="11"/>
      <c r="S381" s="11"/>
      <c r="T381" s="11"/>
      <c r="U381" s="12"/>
      <c r="V381" s="11"/>
      <c r="W381" s="11"/>
      <c r="X381" s="11"/>
      <c r="Y381" s="11"/>
      <c r="Z381" s="2"/>
      <c r="AA381" s="11"/>
      <c r="AB381" s="11"/>
      <c r="AC381" s="11"/>
      <c r="AD381" s="11"/>
      <c r="AE381" s="11"/>
      <c r="AF381" s="2"/>
    </row>
    <row r="382" spans="1:32" s="3" customFormat="1" x14ac:dyDescent="0.35">
      <c r="A382" s="25"/>
      <c r="C382" s="11"/>
      <c r="D382" s="11"/>
      <c r="E382" s="11"/>
      <c r="F382" s="14"/>
      <c r="H382" s="11"/>
      <c r="I382" s="11"/>
      <c r="J382" s="11"/>
      <c r="K382" s="11"/>
      <c r="L382" s="11"/>
      <c r="M382" s="11"/>
      <c r="N382" s="11"/>
      <c r="O382" s="11"/>
      <c r="P382" s="11"/>
      <c r="Q382" s="11"/>
      <c r="R382" s="11"/>
      <c r="S382" s="11"/>
      <c r="T382" s="11"/>
      <c r="U382" s="12"/>
      <c r="V382" s="11"/>
      <c r="W382" s="11"/>
      <c r="X382" s="11"/>
      <c r="Y382" s="11"/>
      <c r="Z382" s="2"/>
      <c r="AA382" s="11"/>
      <c r="AB382" s="11"/>
      <c r="AC382" s="11"/>
      <c r="AD382" s="11"/>
      <c r="AE382" s="11"/>
      <c r="AF382" s="2"/>
    </row>
    <row r="383" spans="1:32" s="3" customFormat="1" x14ac:dyDescent="0.35">
      <c r="A383" s="25"/>
      <c r="C383" s="11"/>
      <c r="D383" s="11"/>
      <c r="E383" s="11"/>
      <c r="F383" s="14"/>
      <c r="H383" s="11"/>
      <c r="I383" s="11"/>
      <c r="J383" s="11"/>
      <c r="K383" s="11"/>
      <c r="L383" s="11"/>
      <c r="M383" s="11"/>
      <c r="N383" s="11"/>
      <c r="O383" s="11"/>
      <c r="P383" s="11"/>
      <c r="Q383" s="11"/>
      <c r="R383" s="11"/>
      <c r="S383" s="11"/>
      <c r="T383" s="11"/>
      <c r="U383" s="12"/>
      <c r="V383" s="11"/>
      <c r="W383" s="11"/>
      <c r="X383" s="11"/>
      <c r="Y383" s="11"/>
      <c r="Z383" s="2"/>
      <c r="AA383" s="11"/>
      <c r="AB383" s="11"/>
      <c r="AC383" s="11"/>
      <c r="AD383" s="11"/>
      <c r="AE383" s="11"/>
      <c r="AF383" s="2"/>
    </row>
    <row r="384" spans="1:32" s="3" customFormat="1" x14ac:dyDescent="0.35">
      <c r="A384" s="25"/>
      <c r="C384" s="11"/>
      <c r="D384" s="11"/>
      <c r="E384" s="11"/>
      <c r="F384" s="14"/>
      <c r="H384" s="11"/>
      <c r="I384" s="11"/>
      <c r="J384" s="11"/>
      <c r="K384" s="11"/>
      <c r="L384" s="11"/>
      <c r="M384" s="11"/>
      <c r="N384" s="11"/>
      <c r="O384" s="11"/>
      <c r="P384" s="11"/>
      <c r="Q384" s="11"/>
      <c r="R384" s="11"/>
      <c r="S384" s="11"/>
      <c r="T384" s="11"/>
      <c r="U384" s="12"/>
      <c r="V384" s="11"/>
      <c r="W384" s="11"/>
      <c r="X384" s="11"/>
      <c r="Y384" s="11"/>
      <c r="Z384" s="2"/>
      <c r="AA384" s="11"/>
      <c r="AB384" s="11"/>
      <c r="AC384" s="11"/>
      <c r="AD384" s="11"/>
      <c r="AE384" s="11"/>
      <c r="AF384" s="2"/>
    </row>
    <row r="385" spans="1:32" s="3" customFormat="1" x14ac:dyDescent="0.35">
      <c r="A385" s="25"/>
      <c r="C385" s="11"/>
      <c r="D385" s="11"/>
      <c r="E385" s="11"/>
      <c r="F385" s="14"/>
      <c r="H385" s="11"/>
      <c r="I385" s="11"/>
      <c r="J385" s="11"/>
      <c r="K385" s="11"/>
      <c r="L385" s="11"/>
      <c r="M385" s="11"/>
      <c r="N385" s="11"/>
      <c r="O385" s="11"/>
      <c r="P385" s="11"/>
      <c r="Q385" s="11"/>
      <c r="R385" s="11"/>
      <c r="S385" s="11"/>
      <c r="T385" s="11"/>
      <c r="U385" s="12"/>
      <c r="V385" s="11"/>
      <c r="W385" s="11"/>
      <c r="X385" s="11"/>
      <c r="Y385" s="11"/>
      <c r="Z385" s="2"/>
      <c r="AA385" s="11"/>
      <c r="AB385" s="11"/>
      <c r="AC385" s="11"/>
      <c r="AD385" s="11"/>
      <c r="AE385" s="11"/>
      <c r="AF385" s="2"/>
    </row>
    <row r="386" spans="1:32" s="3" customFormat="1" x14ac:dyDescent="0.35">
      <c r="A386" s="25"/>
      <c r="C386" s="11"/>
      <c r="D386" s="11"/>
      <c r="E386" s="11"/>
      <c r="F386" s="14"/>
      <c r="H386" s="11"/>
      <c r="I386" s="11"/>
      <c r="J386" s="11"/>
      <c r="K386" s="11"/>
      <c r="L386" s="11"/>
      <c r="M386" s="11"/>
      <c r="N386" s="11"/>
      <c r="O386" s="11"/>
      <c r="P386" s="11"/>
      <c r="Q386" s="11"/>
      <c r="R386" s="11"/>
      <c r="S386" s="11"/>
      <c r="T386" s="11"/>
      <c r="U386" s="12"/>
      <c r="V386" s="11"/>
      <c r="W386" s="11"/>
      <c r="X386" s="11"/>
      <c r="Y386" s="11"/>
      <c r="Z386" s="2"/>
      <c r="AA386" s="11"/>
      <c r="AB386" s="11"/>
      <c r="AC386" s="11"/>
      <c r="AD386" s="11"/>
      <c r="AE386" s="11"/>
      <c r="AF386" s="2"/>
    </row>
    <row r="387" spans="1:32" s="3" customFormat="1" x14ac:dyDescent="0.35">
      <c r="A387" s="25"/>
      <c r="C387" s="11"/>
      <c r="D387" s="11"/>
      <c r="E387" s="11"/>
      <c r="F387" s="14"/>
      <c r="H387" s="11"/>
      <c r="I387" s="11"/>
      <c r="J387" s="11"/>
      <c r="K387" s="11"/>
      <c r="L387" s="11"/>
      <c r="M387" s="11"/>
      <c r="N387" s="11"/>
      <c r="O387" s="11"/>
      <c r="P387" s="11"/>
      <c r="Q387" s="11"/>
      <c r="R387" s="11"/>
      <c r="S387" s="11"/>
      <c r="T387" s="11"/>
      <c r="U387" s="12"/>
      <c r="V387" s="11"/>
      <c r="W387" s="11"/>
      <c r="X387" s="11"/>
      <c r="Y387" s="11"/>
      <c r="Z387" s="2"/>
      <c r="AA387" s="11"/>
      <c r="AB387" s="11"/>
      <c r="AC387" s="11"/>
      <c r="AD387" s="11"/>
      <c r="AE387" s="11"/>
      <c r="AF387" s="2"/>
    </row>
    <row r="388" spans="1:32" s="3" customFormat="1" x14ac:dyDescent="0.35">
      <c r="A388" s="25"/>
      <c r="C388" s="11"/>
      <c r="D388" s="11"/>
      <c r="E388" s="11"/>
      <c r="F388" s="14"/>
      <c r="H388" s="11"/>
      <c r="I388" s="11"/>
      <c r="J388" s="11"/>
      <c r="K388" s="11"/>
      <c r="L388" s="11"/>
      <c r="M388" s="11"/>
      <c r="N388" s="11"/>
      <c r="O388" s="11"/>
      <c r="P388" s="11"/>
      <c r="Q388" s="11"/>
      <c r="R388" s="11"/>
      <c r="S388" s="11"/>
      <c r="T388" s="11"/>
      <c r="U388" s="12"/>
      <c r="V388" s="11"/>
      <c r="W388" s="11"/>
      <c r="X388" s="11"/>
      <c r="Y388" s="11"/>
      <c r="Z388" s="2"/>
      <c r="AA388" s="11"/>
      <c r="AB388" s="11"/>
      <c r="AC388" s="11"/>
      <c r="AD388" s="11"/>
      <c r="AE388" s="11"/>
      <c r="AF388" s="2"/>
    </row>
    <row r="389" spans="1:32" s="3" customFormat="1" x14ac:dyDescent="0.35">
      <c r="A389" s="25"/>
      <c r="C389" s="11"/>
      <c r="D389" s="11"/>
      <c r="E389" s="11"/>
      <c r="F389" s="14"/>
      <c r="H389" s="11"/>
      <c r="I389" s="11"/>
      <c r="J389" s="11"/>
      <c r="K389" s="11"/>
      <c r="L389" s="11"/>
      <c r="M389" s="11"/>
      <c r="N389" s="11"/>
      <c r="O389" s="11"/>
      <c r="P389" s="11"/>
      <c r="Q389" s="11"/>
      <c r="R389" s="11"/>
      <c r="S389" s="11"/>
      <c r="T389" s="11"/>
      <c r="U389" s="12"/>
      <c r="V389" s="11"/>
      <c r="W389" s="11"/>
      <c r="X389" s="11"/>
      <c r="Y389" s="11"/>
      <c r="Z389" s="2"/>
      <c r="AA389" s="11"/>
      <c r="AB389" s="11"/>
      <c r="AC389" s="11"/>
      <c r="AD389" s="11"/>
      <c r="AE389" s="11"/>
      <c r="AF389" s="2"/>
    </row>
    <row r="390" spans="1:32" s="3" customFormat="1" x14ac:dyDescent="0.35">
      <c r="A390" s="25"/>
      <c r="C390" s="11"/>
      <c r="D390" s="11"/>
      <c r="E390" s="11"/>
      <c r="F390" s="14"/>
      <c r="H390" s="11"/>
      <c r="I390" s="11"/>
      <c r="J390" s="11"/>
      <c r="K390" s="11"/>
      <c r="L390" s="11"/>
      <c r="M390" s="11"/>
      <c r="N390" s="11"/>
      <c r="O390" s="11"/>
      <c r="P390" s="11"/>
      <c r="Q390" s="11"/>
      <c r="R390" s="11"/>
      <c r="S390" s="11"/>
      <c r="T390" s="11"/>
      <c r="U390" s="12"/>
      <c r="V390" s="11"/>
      <c r="W390" s="11"/>
      <c r="X390" s="11"/>
      <c r="Y390" s="11"/>
      <c r="Z390" s="2"/>
      <c r="AA390" s="11"/>
      <c r="AB390" s="11"/>
      <c r="AC390" s="11"/>
      <c r="AD390" s="11"/>
      <c r="AE390" s="11"/>
      <c r="AF390" s="2"/>
    </row>
    <row r="391" spans="1:32" s="3" customFormat="1" x14ac:dyDescent="0.35">
      <c r="A391" s="25"/>
      <c r="C391" s="11"/>
      <c r="D391" s="11"/>
      <c r="E391" s="11"/>
      <c r="F391" s="14"/>
      <c r="H391" s="11"/>
      <c r="I391" s="11"/>
      <c r="J391" s="11"/>
      <c r="K391" s="11"/>
      <c r="L391" s="11"/>
      <c r="M391" s="11"/>
      <c r="N391" s="11"/>
      <c r="O391" s="11"/>
      <c r="P391" s="11"/>
      <c r="Q391" s="11"/>
      <c r="R391" s="11"/>
      <c r="S391" s="11"/>
      <c r="T391" s="11"/>
      <c r="U391" s="12"/>
      <c r="V391" s="11"/>
      <c r="W391" s="11"/>
      <c r="X391" s="11"/>
      <c r="Y391" s="11"/>
      <c r="Z391" s="2"/>
      <c r="AA391" s="11"/>
      <c r="AB391" s="11"/>
      <c r="AC391" s="11"/>
      <c r="AD391" s="11"/>
      <c r="AE391" s="11"/>
      <c r="AF391" s="2"/>
    </row>
    <row r="392" spans="1:32" s="3" customFormat="1" x14ac:dyDescent="0.35">
      <c r="A392" s="25"/>
      <c r="C392" s="11"/>
      <c r="D392" s="11"/>
      <c r="E392" s="11"/>
      <c r="F392" s="14"/>
      <c r="H392" s="11"/>
      <c r="I392" s="11"/>
      <c r="J392" s="11"/>
      <c r="K392" s="11"/>
      <c r="L392" s="11"/>
      <c r="M392" s="11"/>
      <c r="N392" s="11"/>
      <c r="O392" s="11"/>
      <c r="P392" s="11"/>
      <c r="Q392" s="11"/>
      <c r="R392" s="11"/>
      <c r="S392" s="11"/>
      <c r="T392" s="11"/>
      <c r="U392" s="12"/>
      <c r="V392" s="11"/>
      <c r="W392" s="11"/>
      <c r="X392" s="11"/>
      <c r="Y392" s="11"/>
      <c r="Z392" s="2"/>
      <c r="AA392" s="11"/>
      <c r="AB392" s="11"/>
      <c r="AC392" s="11"/>
      <c r="AD392" s="11"/>
      <c r="AE392" s="11"/>
      <c r="AF392" s="2"/>
    </row>
    <row r="393" spans="1:32" s="3" customFormat="1" x14ac:dyDescent="0.35">
      <c r="A393" s="25"/>
      <c r="C393" s="11"/>
      <c r="D393" s="11"/>
      <c r="E393" s="11"/>
      <c r="F393" s="14"/>
      <c r="H393" s="11"/>
      <c r="I393" s="11"/>
      <c r="J393" s="11"/>
      <c r="K393" s="11"/>
      <c r="L393" s="11"/>
      <c r="M393" s="11"/>
      <c r="N393" s="11"/>
      <c r="O393" s="11"/>
      <c r="P393" s="11"/>
      <c r="Q393" s="11"/>
      <c r="R393" s="11"/>
      <c r="S393" s="11"/>
      <c r="T393" s="11"/>
      <c r="U393" s="12"/>
      <c r="V393" s="11"/>
      <c r="W393" s="11"/>
      <c r="X393" s="11"/>
      <c r="Y393" s="11"/>
      <c r="Z393" s="2"/>
      <c r="AA393" s="11"/>
      <c r="AB393" s="11"/>
      <c r="AC393" s="11"/>
      <c r="AD393" s="11"/>
      <c r="AE393" s="11"/>
      <c r="AF393" s="2"/>
    </row>
    <row r="394" spans="1:32" s="3" customFormat="1" x14ac:dyDescent="0.35">
      <c r="A394" s="25"/>
      <c r="C394" s="11"/>
      <c r="D394" s="11"/>
      <c r="E394" s="11"/>
      <c r="F394" s="14"/>
      <c r="H394" s="11"/>
      <c r="I394" s="11"/>
      <c r="J394" s="11"/>
      <c r="K394" s="11"/>
      <c r="L394" s="11"/>
      <c r="M394" s="11"/>
      <c r="N394" s="11"/>
      <c r="O394" s="11"/>
      <c r="P394" s="11"/>
      <c r="Q394" s="11"/>
      <c r="R394" s="11"/>
      <c r="S394" s="11"/>
      <c r="T394" s="11"/>
      <c r="U394" s="12"/>
      <c r="V394" s="11"/>
      <c r="W394" s="11"/>
      <c r="X394" s="11"/>
      <c r="Y394" s="11"/>
      <c r="Z394" s="2"/>
      <c r="AA394" s="11"/>
      <c r="AB394" s="11"/>
      <c r="AC394" s="11"/>
      <c r="AD394" s="11"/>
      <c r="AE394" s="11"/>
      <c r="AF394" s="2"/>
    </row>
    <row r="395" spans="1:32" s="3" customFormat="1" x14ac:dyDescent="0.35">
      <c r="A395" s="25"/>
      <c r="C395" s="11"/>
      <c r="D395" s="11"/>
      <c r="E395" s="11"/>
      <c r="F395" s="14"/>
      <c r="H395" s="11"/>
      <c r="I395" s="11"/>
      <c r="J395" s="11"/>
      <c r="K395" s="11"/>
      <c r="L395" s="11"/>
      <c r="M395" s="11"/>
      <c r="N395" s="11"/>
      <c r="O395" s="11"/>
      <c r="P395" s="11"/>
      <c r="Q395" s="11"/>
      <c r="R395" s="11"/>
      <c r="S395" s="11"/>
      <c r="T395" s="11"/>
      <c r="U395" s="12"/>
      <c r="V395" s="11"/>
      <c r="W395" s="11"/>
      <c r="X395" s="11"/>
      <c r="Y395" s="11"/>
      <c r="Z395" s="2"/>
      <c r="AA395" s="11"/>
      <c r="AB395" s="11"/>
      <c r="AC395" s="11"/>
      <c r="AD395" s="11"/>
      <c r="AE395" s="11"/>
      <c r="AF395" s="2"/>
    </row>
    <row r="396" spans="1:32" s="3" customFormat="1" x14ac:dyDescent="0.35">
      <c r="A396" s="25"/>
      <c r="C396" s="11"/>
      <c r="D396" s="11"/>
      <c r="E396" s="11"/>
      <c r="F396" s="14"/>
      <c r="H396" s="11"/>
      <c r="I396" s="11"/>
      <c r="J396" s="11"/>
      <c r="K396" s="11"/>
      <c r="L396" s="11"/>
      <c r="M396" s="11"/>
      <c r="N396" s="11"/>
      <c r="O396" s="11"/>
      <c r="P396" s="11"/>
      <c r="Q396" s="11"/>
      <c r="R396" s="11"/>
      <c r="S396" s="11"/>
      <c r="T396" s="11"/>
      <c r="U396" s="12"/>
      <c r="V396" s="11"/>
      <c r="W396" s="11"/>
      <c r="X396" s="11"/>
      <c r="Y396" s="11"/>
      <c r="Z396" s="2"/>
      <c r="AA396" s="11"/>
      <c r="AB396" s="11"/>
      <c r="AC396" s="11"/>
      <c r="AD396" s="11"/>
      <c r="AE396" s="11"/>
      <c r="AF396" s="2"/>
    </row>
    <row r="397" spans="1:32" s="3" customFormat="1" x14ac:dyDescent="0.35">
      <c r="A397" s="25"/>
      <c r="C397" s="11"/>
      <c r="D397" s="11"/>
      <c r="E397" s="11"/>
      <c r="F397" s="14"/>
      <c r="H397" s="11"/>
      <c r="I397" s="11"/>
      <c r="J397" s="11"/>
      <c r="K397" s="11"/>
      <c r="L397" s="11"/>
      <c r="M397" s="11"/>
      <c r="N397" s="11"/>
      <c r="O397" s="11"/>
      <c r="P397" s="11"/>
      <c r="Q397" s="11"/>
      <c r="R397" s="11"/>
      <c r="S397" s="11"/>
      <c r="T397" s="11"/>
      <c r="U397" s="12"/>
      <c r="V397" s="11"/>
      <c r="W397" s="11"/>
      <c r="X397" s="11"/>
      <c r="Y397" s="11"/>
      <c r="Z397" s="2"/>
      <c r="AA397" s="11"/>
      <c r="AB397" s="11"/>
      <c r="AC397" s="11"/>
      <c r="AD397" s="11"/>
      <c r="AE397" s="11"/>
      <c r="AF397" s="2"/>
    </row>
    <row r="398" spans="1:32" s="3" customFormat="1" x14ac:dyDescent="0.35">
      <c r="A398" s="25"/>
      <c r="C398" s="11"/>
      <c r="D398" s="11"/>
      <c r="E398" s="11"/>
      <c r="F398" s="14"/>
      <c r="H398" s="11"/>
      <c r="I398" s="11"/>
      <c r="J398" s="11"/>
      <c r="K398" s="11"/>
      <c r="L398" s="11"/>
      <c r="M398" s="11"/>
      <c r="N398" s="11"/>
      <c r="O398" s="11"/>
      <c r="P398" s="11"/>
      <c r="Q398" s="11"/>
      <c r="R398" s="11"/>
      <c r="S398" s="11"/>
      <c r="T398" s="11"/>
      <c r="U398" s="12"/>
      <c r="V398" s="11"/>
      <c r="W398" s="11"/>
      <c r="X398" s="11"/>
      <c r="Y398" s="11"/>
      <c r="Z398" s="2"/>
      <c r="AA398" s="11"/>
      <c r="AB398" s="11"/>
      <c r="AC398" s="11"/>
      <c r="AD398" s="11"/>
      <c r="AE398" s="11"/>
      <c r="AF398" s="2"/>
    </row>
    <row r="399" spans="1:32" s="3" customFormat="1" x14ac:dyDescent="0.35">
      <c r="A399" s="25"/>
      <c r="C399" s="11"/>
      <c r="D399" s="11"/>
      <c r="E399" s="11"/>
      <c r="F399" s="14"/>
      <c r="H399" s="11"/>
      <c r="I399" s="11"/>
      <c r="J399" s="11"/>
      <c r="K399" s="11"/>
      <c r="L399" s="11"/>
      <c r="M399" s="11"/>
      <c r="N399" s="11"/>
      <c r="O399" s="11"/>
      <c r="P399" s="11"/>
      <c r="Q399" s="11"/>
      <c r="R399" s="11"/>
      <c r="S399" s="11"/>
      <c r="T399" s="11"/>
      <c r="U399" s="12"/>
      <c r="V399" s="11"/>
      <c r="W399" s="11"/>
      <c r="X399" s="11"/>
      <c r="Y399" s="11"/>
      <c r="Z399" s="2"/>
      <c r="AA399" s="11"/>
      <c r="AB399" s="11"/>
      <c r="AC399" s="11"/>
      <c r="AD399" s="11"/>
      <c r="AE399" s="11"/>
      <c r="AF399" s="2"/>
    </row>
    <row r="400" spans="1:32" s="3" customFormat="1" x14ac:dyDescent="0.35">
      <c r="A400" s="25"/>
      <c r="C400" s="11"/>
      <c r="D400" s="11"/>
      <c r="E400" s="11"/>
      <c r="F400" s="14"/>
      <c r="H400" s="11"/>
      <c r="I400" s="11"/>
      <c r="J400" s="11"/>
      <c r="K400" s="11"/>
      <c r="L400" s="11"/>
      <c r="M400" s="11"/>
      <c r="N400" s="11"/>
      <c r="O400" s="11"/>
      <c r="P400" s="11"/>
      <c r="Q400" s="11"/>
      <c r="R400" s="11"/>
      <c r="S400" s="11"/>
      <c r="T400" s="11"/>
      <c r="U400" s="12"/>
      <c r="V400" s="11"/>
      <c r="W400" s="11"/>
      <c r="X400" s="11"/>
      <c r="Y400" s="11"/>
      <c r="Z400" s="2"/>
      <c r="AA400" s="11"/>
      <c r="AB400" s="11"/>
      <c r="AC400" s="11"/>
      <c r="AD400" s="11"/>
      <c r="AE400" s="11"/>
      <c r="AF400" s="2"/>
    </row>
    <row r="401" spans="1:32" s="3" customFormat="1" x14ac:dyDescent="0.35">
      <c r="A401" s="25"/>
      <c r="C401" s="11"/>
      <c r="D401" s="11"/>
      <c r="E401" s="11"/>
      <c r="F401" s="14"/>
      <c r="H401" s="11"/>
      <c r="I401" s="11"/>
      <c r="J401" s="11"/>
      <c r="K401" s="11"/>
      <c r="L401" s="11"/>
      <c r="M401" s="11"/>
      <c r="N401" s="11"/>
      <c r="O401" s="11"/>
      <c r="P401" s="11"/>
      <c r="Q401" s="11"/>
      <c r="R401" s="11"/>
      <c r="S401" s="11"/>
      <c r="T401" s="11"/>
      <c r="U401" s="12"/>
      <c r="V401" s="11"/>
      <c r="W401" s="11"/>
      <c r="X401" s="11"/>
      <c r="Y401" s="11"/>
      <c r="Z401" s="2"/>
      <c r="AA401" s="11"/>
      <c r="AB401" s="11"/>
      <c r="AC401" s="11"/>
      <c r="AD401" s="11"/>
      <c r="AE401" s="11"/>
      <c r="AF401" s="2"/>
    </row>
    <row r="402" spans="1:32" s="3" customFormat="1" x14ac:dyDescent="0.35">
      <c r="A402" s="25"/>
      <c r="C402" s="11"/>
      <c r="D402" s="11"/>
      <c r="E402" s="11"/>
      <c r="F402" s="14"/>
      <c r="H402" s="11"/>
      <c r="I402" s="11"/>
      <c r="J402" s="11"/>
      <c r="K402" s="11"/>
      <c r="L402" s="11"/>
      <c r="M402" s="11"/>
      <c r="N402" s="11"/>
      <c r="O402" s="11"/>
      <c r="P402" s="11"/>
      <c r="Q402" s="11"/>
      <c r="R402" s="11"/>
      <c r="S402" s="11"/>
      <c r="T402" s="11"/>
      <c r="U402" s="12"/>
      <c r="V402" s="11"/>
      <c r="W402" s="11"/>
      <c r="X402" s="11"/>
      <c r="Y402" s="11"/>
      <c r="Z402" s="2"/>
      <c r="AA402" s="11"/>
      <c r="AB402" s="11"/>
      <c r="AC402" s="11"/>
      <c r="AD402" s="11"/>
      <c r="AE402" s="11"/>
      <c r="AF402" s="2"/>
    </row>
    <row r="403" spans="1:32" s="3" customFormat="1" x14ac:dyDescent="0.35">
      <c r="A403" s="25"/>
      <c r="C403" s="11"/>
      <c r="D403" s="11"/>
      <c r="E403" s="11"/>
      <c r="F403" s="14"/>
      <c r="H403" s="11"/>
      <c r="I403" s="11"/>
      <c r="J403" s="11"/>
      <c r="K403" s="11"/>
      <c r="L403" s="11"/>
      <c r="M403" s="11"/>
      <c r="N403" s="11"/>
      <c r="O403" s="11"/>
      <c r="P403" s="11"/>
      <c r="Q403" s="11"/>
      <c r="R403" s="11"/>
      <c r="S403" s="11"/>
      <c r="T403" s="11"/>
      <c r="U403" s="12"/>
      <c r="V403" s="11"/>
      <c r="W403" s="11"/>
      <c r="X403" s="11"/>
      <c r="Y403" s="11"/>
      <c r="Z403" s="2"/>
      <c r="AA403" s="11"/>
      <c r="AB403" s="11"/>
      <c r="AC403" s="11"/>
      <c r="AD403" s="11"/>
      <c r="AE403" s="11"/>
      <c r="AF403" s="2"/>
    </row>
    <row r="404" spans="1:32" s="3" customFormat="1" x14ac:dyDescent="0.35">
      <c r="A404" s="25"/>
      <c r="C404" s="11"/>
      <c r="D404" s="11"/>
      <c r="E404" s="11"/>
      <c r="F404" s="14"/>
      <c r="H404" s="11"/>
      <c r="I404" s="11"/>
      <c r="J404" s="11"/>
      <c r="K404" s="11"/>
      <c r="L404" s="11"/>
      <c r="M404" s="11"/>
      <c r="N404" s="11"/>
      <c r="O404" s="11"/>
      <c r="P404" s="11"/>
      <c r="Q404" s="11"/>
      <c r="R404" s="11"/>
      <c r="S404" s="11"/>
      <c r="T404" s="11"/>
      <c r="U404" s="12"/>
      <c r="V404" s="11"/>
      <c r="W404" s="11"/>
      <c r="X404" s="11"/>
      <c r="Y404" s="11"/>
      <c r="Z404" s="2"/>
      <c r="AA404" s="11"/>
      <c r="AB404" s="11"/>
      <c r="AC404" s="11"/>
      <c r="AD404" s="11"/>
      <c r="AE404" s="11"/>
      <c r="AF404" s="2"/>
    </row>
    <row r="405" spans="1:32" s="3" customFormat="1" x14ac:dyDescent="0.35">
      <c r="A405" s="25"/>
      <c r="C405" s="11"/>
      <c r="D405" s="11"/>
      <c r="E405" s="11"/>
      <c r="F405" s="14"/>
      <c r="H405" s="11"/>
      <c r="I405" s="11"/>
      <c r="J405" s="11"/>
      <c r="K405" s="11"/>
      <c r="L405" s="11"/>
      <c r="M405" s="11"/>
      <c r="N405" s="11"/>
      <c r="O405" s="11"/>
      <c r="P405" s="11"/>
      <c r="Q405" s="11"/>
      <c r="R405" s="11"/>
      <c r="S405" s="11"/>
      <c r="T405" s="11"/>
      <c r="U405" s="12"/>
      <c r="V405" s="11"/>
      <c r="W405" s="11"/>
      <c r="X405" s="11"/>
      <c r="Y405" s="11"/>
      <c r="Z405" s="2"/>
      <c r="AA405" s="11"/>
      <c r="AB405" s="11"/>
      <c r="AC405" s="11"/>
      <c r="AD405" s="11"/>
      <c r="AE405" s="11"/>
      <c r="AF405" s="2"/>
    </row>
    <row r="406" spans="1:32" s="3" customFormat="1" x14ac:dyDescent="0.35">
      <c r="A406" s="25"/>
      <c r="C406" s="11"/>
      <c r="D406" s="11"/>
      <c r="E406" s="11"/>
      <c r="F406" s="14"/>
      <c r="H406" s="11"/>
      <c r="I406" s="11"/>
      <c r="J406" s="11"/>
      <c r="K406" s="11"/>
      <c r="L406" s="11"/>
      <c r="M406" s="11"/>
      <c r="N406" s="11"/>
      <c r="O406" s="11"/>
      <c r="P406" s="11"/>
      <c r="Q406" s="11"/>
      <c r="R406" s="11"/>
      <c r="S406" s="11"/>
      <c r="T406" s="11"/>
      <c r="U406" s="12"/>
      <c r="V406" s="11"/>
      <c r="W406" s="11"/>
      <c r="X406" s="11"/>
      <c r="Y406" s="11"/>
      <c r="Z406" s="2"/>
      <c r="AA406" s="11"/>
      <c r="AB406" s="11"/>
      <c r="AC406" s="11"/>
      <c r="AD406" s="11"/>
      <c r="AE406" s="11"/>
      <c r="AF406" s="2"/>
    </row>
    <row r="407" spans="1:32" s="3" customFormat="1" x14ac:dyDescent="0.35">
      <c r="A407" s="25"/>
      <c r="C407" s="11"/>
      <c r="D407" s="11"/>
      <c r="E407" s="11"/>
      <c r="F407" s="14"/>
      <c r="H407" s="11"/>
      <c r="I407" s="11"/>
      <c r="J407" s="11"/>
      <c r="K407" s="11"/>
      <c r="L407" s="11"/>
      <c r="M407" s="11"/>
      <c r="N407" s="11"/>
      <c r="O407" s="11"/>
      <c r="P407" s="11"/>
      <c r="Q407" s="11"/>
      <c r="R407" s="11"/>
      <c r="S407" s="11"/>
      <c r="T407" s="11"/>
      <c r="U407" s="12"/>
      <c r="V407" s="11"/>
      <c r="W407" s="11"/>
      <c r="X407" s="11"/>
      <c r="Y407" s="11"/>
      <c r="Z407" s="2"/>
      <c r="AA407" s="11"/>
      <c r="AB407" s="11"/>
      <c r="AC407" s="11"/>
      <c r="AD407" s="11"/>
      <c r="AE407" s="11"/>
      <c r="AF407" s="2"/>
    </row>
    <row r="408" spans="1:32" s="3" customFormat="1" x14ac:dyDescent="0.35">
      <c r="A408" s="25"/>
      <c r="C408" s="11"/>
      <c r="D408" s="11"/>
      <c r="E408" s="11"/>
      <c r="F408" s="14"/>
      <c r="H408" s="11"/>
      <c r="I408" s="11"/>
      <c r="J408" s="11"/>
      <c r="K408" s="11"/>
      <c r="L408" s="11"/>
      <c r="M408" s="11"/>
      <c r="N408" s="11"/>
      <c r="O408" s="11"/>
      <c r="P408" s="11"/>
      <c r="Q408" s="11"/>
      <c r="R408" s="11"/>
      <c r="S408" s="11"/>
      <c r="T408" s="11"/>
      <c r="U408" s="12"/>
      <c r="V408" s="11"/>
      <c r="W408" s="11"/>
      <c r="X408" s="11"/>
      <c r="Y408" s="11"/>
      <c r="Z408" s="2"/>
      <c r="AA408" s="11"/>
      <c r="AB408" s="11"/>
      <c r="AC408" s="11"/>
      <c r="AD408" s="11"/>
      <c r="AE408" s="11"/>
      <c r="AF408" s="2"/>
    </row>
    <row r="409" spans="1:32" s="3" customFormat="1" x14ac:dyDescent="0.35">
      <c r="A409" s="25"/>
      <c r="C409" s="11"/>
      <c r="D409" s="11"/>
      <c r="E409" s="11"/>
      <c r="F409" s="14"/>
      <c r="H409" s="11"/>
      <c r="I409" s="11"/>
      <c r="J409" s="11"/>
      <c r="K409" s="11"/>
      <c r="L409" s="11"/>
      <c r="M409" s="11"/>
      <c r="N409" s="11"/>
      <c r="O409" s="11"/>
      <c r="P409" s="11"/>
      <c r="Q409" s="11"/>
      <c r="R409" s="11"/>
      <c r="S409" s="11"/>
      <c r="T409" s="11"/>
      <c r="U409" s="12"/>
      <c r="V409" s="11"/>
      <c r="W409" s="11"/>
      <c r="X409" s="11"/>
      <c r="Y409" s="11"/>
      <c r="Z409" s="2"/>
      <c r="AA409" s="11"/>
      <c r="AB409" s="11"/>
      <c r="AC409" s="11"/>
      <c r="AD409" s="11"/>
      <c r="AE409" s="11"/>
      <c r="AF409" s="2"/>
    </row>
    <row r="410" spans="1:32" s="3" customFormat="1" x14ac:dyDescent="0.35">
      <c r="A410" s="25"/>
      <c r="C410" s="11"/>
      <c r="D410" s="11"/>
      <c r="E410" s="11"/>
      <c r="F410" s="14"/>
      <c r="H410" s="11"/>
      <c r="I410" s="11"/>
      <c r="J410" s="11"/>
      <c r="K410" s="11"/>
      <c r="L410" s="11"/>
      <c r="M410" s="11"/>
      <c r="N410" s="11"/>
      <c r="O410" s="11"/>
      <c r="P410" s="11"/>
      <c r="Q410" s="11"/>
      <c r="R410" s="11"/>
      <c r="S410" s="11"/>
      <c r="T410" s="11"/>
      <c r="U410" s="12"/>
      <c r="V410" s="11"/>
      <c r="W410" s="11"/>
      <c r="X410" s="11"/>
      <c r="Y410" s="11"/>
      <c r="Z410" s="2"/>
      <c r="AA410" s="11"/>
      <c r="AB410" s="11"/>
      <c r="AC410" s="11"/>
      <c r="AD410" s="11"/>
      <c r="AE410" s="11"/>
      <c r="AF410" s="2"/>
    </row>
    <row r="411" spans="1:32" s="3" customFormat="1" x14ac:dyDescent="0.35">
      <c r="A411" s="25"/>
      <c r="C411" s="11"/>
      <c r="D411" s="11"/>
      <c r="E411" s="11"/>
      <c r="F411" s="14"/>
      <c r="H411" s="11"/>
      <c r="I411" s="11"/>
      <c r="J411" s="11"/>
      <c r="K411" s="11"/>
      <c r="L411" s="11"/>
      <c r="M411" s="11"/>
      <c r="N411" s="11"/>
      <c r="O411" s="11"/>
      <c r="P411" s="11"/>
      <c r="Q411" s="11"/>
      <c r="R411" s="11"/>
      <c r="S411" s="11"/>
      <c r="T411" s="11"/>
      <c r="U411" s="12"/>
      <c r="V411" s="11"/>
      <c r="W411" s="11"/>
      <c r="X411" s="11"/>
      <c r="Y411" s="11"/>
      <c r="Z411" s="2"/>
      <c r="AA411" s="11"/>
      <c r="AB411" s="11"/>
      <c r="AC411" s="11"/>
      <c r="AD411" s="11"/>
      <c r="AE411" s="11"/>
      <c r="AF411" s="2"/>
    </row>
    <row r="412" spans="1:32" s="3" customFormat="1" x14ac:dyDescent="0.35">
      <c r="A412" s="25"/>
      <c r="C412" s="11"/>
      <c r="D412" s="11"/>
      <c r="E412" s="11"/>
      <c r="F412" s="14"/>
      <c r="H412" s="11"/>
      <c r="I412" s="11"/>
      <c r="J412" s="11"/>
      <c r="K412" s="11"/>
      <c r="L412" s="11"/>
      <c r="M412" s="11"/>
      <c r="N412" s="11"/>
      <c r="O412" s="11"/>
      <c r="P412" s="11"/>
      <c r="Q412" s="11"/>
      <c r="R412" s="11"/>
      <c r="S412" s="11"/>
      <c r="T412" s="11"/>
      <c r="U412" s="12"/>
      <c r="V412" s="11"/>
      <c r="W412" s="11"/>
      <c r="X412" s="11"/>
      <c r="Y412" s="11"/>
      <c r="Z412" s="2"/>
      <c r="AA412" s="11"/>
      <c r="AB412" s="11"/>
      <c r="AC412" s="11"/>
      <c r="AD412" s="11"/>
      <c r="AE412" s="11"/>
      <c r="AF412" s="2"/>
    </row>
    <row r="413" spans="1:32" s="3" customFormat="1" x14ac:dyDescent="0.35">
      <c r="A413" s="25"/>
      <c r="C413" s="11"/>
      <c r="D413" s="11"/>
      <c r="E413" s="11"/>
      <c r="F413" s="14"/>
      <c r="H413" s="11"/>
      <c r="I413" s="11"/>
      <c r="J413" s="11"/>
      <c r="K413" s="11"/>
      <c r="L413" s="11"/>
      <c r="M413" s="11"/>
      <c r="N413" s="11"/>
      <c r="O413" s="11"/>
      <c r="P413" s="11"/>
      <c r="Q413" s="11"/>
      <c r="R413" s="11"/>
      <c r="S413" s="11"/>
      <c r="T413" s="11"/>
      <c r="U413" s="12"/>
      <c r="V413" s="11"/>
      <c r="W413" s="11"/>
      <c r="X413" s="11"/>
      <c r="Y413" s="11"/>
      <c r="Z413" s="2"/>
      <c r="AA413" s="11"/>
      <c r="AB413" s="11"/>
      <c r="AC413" s="11"/>
      <c r="AD413" s="11"/>
      <c r="AE413" s="11"/>
      <c r="AF413" s="2"/>
    </row>
    <row r="414" spans="1:32" s="3" customFormat="1" x14ac:dyDescent="0.35">
      <c r="A414" s="25"/>
      <c r="C414" s="11"/>
      <c r="D414" s="11"/>
      <c r="E414" s="11"/>
      <c r="F414" s="14"/>
      <c r="H414" s="11"/>
      <c r="I414" s="11"/>
      <c r="J414" s="11"/>
      <c r="K414" s="11"/>
      <c r="L414" s="11"/>
      <c r="M414" s="11"/>
      <c r="N414" s="11"/>
      <c r="O414" s="11"/>
      <c r="P414" s="11"/>
      <c r="Q414" s="11"/>
      <c r="R414" s="11"/>
      <c r="S414" s="11"/>
      <c r="T414" s="11"/>
      <c r="U414" s="12"/>
      <c r="V414" s="11"/>
      <c r="W414" s="11"/>
      <c r="X414" s="11"/>
      <c r="Y414" s="11"/>
      <c r="Z414" s="2"/>
      <c r="AA414" s="11"/>
      <c r="AB414" s="11"/>
      <c r="AC414" s="11"/>
      <c r="AD414" s="11"/>
      <c r="AE414" s="11"/>
      <c r="AF414" s="2"/>
    </row>
    <row r="415" spans="1:32" s="3" customFormat="1" x14ac:dyDescent="0.35">
      <c r="A415" s="25"/>
      <c r="C415" s="11"/>
      <c r="D415" s="11"/>
      <c r="E415" s="11"/>
      <c r="F415" s="14"/>
      <c r="H415" s="11"/>
      <c r="I415" s="11"/>
      <c r="J415" s="11"/>
      <c r="K415" s="11"/>
      <c r="L415" s="11"/>
      <c r="M415" s="11"/>
      <c r="N415" s="11"/>
      <c r="O415" s="11"/>
      <c r="P415" s="11"/>
      <c r="Q415" s="11"/>
      <c r="R415" s="11"/>
      <c r="S415" s="11"/>
      <c r="T415" s="11"/>
      <c r="U415" s="12"/>
      <c r="V415" s="11"/>
      <c r="W415" s="11"/>
      <c r="X415" s="11"/>
      <c r="Y415" s="11"/>
      <c r="Z415" s="2"/>
      <c r="AA415" s="11"/>
      <c r="AB415" s="11"/>
      <c r="AC415" s="11"/>
      <c r="AD415" s="11"/>
      <c r="AE415" s="11"/>
      <c r="AF415" s="2"/>
    </row>
    <row r="416" spans="1:32" s="3" customFormat="1" x14ac:dyDescent="0.35">
      <c r="A416" s="25"/>
      <c r="C416" s="11"/>
      <c r="D416" s="11"/>
      <c r="E416" s="11"/>
      <c r="F416" s="14"/>
      <c r="H416" s="11"/>
      <c r="I416" s="11"/>
      <c r="J416" s="11"/>
      <c r="K416" s="11"/>
      <c r="L416" s="11"/>
      <c r="M416" s="11"/>
      <c r="N416" s="11"/>
      <c r="O416" s="11"/>
      <c r="P416" s="11"/>
      <c r="Q416" s="11"/>
      <c r="R416" s="11"/>
      <c r="S416" s="11"/>
      <c r="T416" s="11"/>
      <c r="U416" s="12"/>
      <c r="V416" s="11"/>
      <c r="W416" s="11"/>
      <c r="X416" s="11"/>
      <c r="Y416" s="11"/>
      <c r="Z416" s="2"/>
      <c r="AA416" s="11"/>
      <c r="AB416" s="11"/>
      <c r="AC416" s="11"/>
      <c r="AD416" s="11"/>
      <c r="AE416" s="11"/>
      <c r="AF416" s="2"/>
    </row>
    <row r="417" spans="1:32" s="3" customFormat="1" x14ac:dyDescent="0.35">
      <c r="A417" s="25"/>
      <c r="C417" s="11"/>
      <c r="D417" s="11"/>
      <c r="E417" s="11"/>
      <c r="F417" s="14"/>
      <c r="H417" s="11"/>
      <c r="I417" s="11"/>
      <c r="J417" s="11"/>
      <c r="K417" s="11"/>
      <c r="L417" s="11"/>
      <c r="M417" s="11"/>
      <c r="N417" s="11"/>
      <c r="O417" s="11"/>
      <c r="P417" s="11"/>
      <c r="Q417" s="11"/>
      <c r="R417" s="11"/>
      <c r="S417" s="11"/>
      <c r="T417" s="11"/>
      <c r="U417" s="12"/>
      <c r="V417" s="11"/>
      <c r="W417" s="11"/>
      <c r="X417" s="11"/>
      <c r="Y417" s="11"/>
      <c r="Z417" s="2"/>
      <c r="AA417" s="11"/>
      <c r="AB417" s="11"/>
      <c r="AC417" s="11"/>
      <c r="AD417" s="11"/>
      <c r="AE417" s="11"/>
      <c r="AF417" s="2"/>
    </row>
    <row r="418" spans="1:32" s="3" customFormat="1" x14ac:dyDescent="0.35">
      <c r="A418" s="25"/>
      <c r="C418" s="11"/>
      <c r="D418" s="11"/>
      <c r="E418" s="11"/>
      <c r="F418" s="14"/>
      <c r="H418" s="11"/>
      <c r="I418" s="11"/>
      <c r="J418" s="11"/>
      <c r="K418" s="11"/>
      <c r="L418" s="11"/>
      <c r="M418" s="11"/>
      <c r="N418" s="11"/>
      <c r="O418" s="11"/>
      <c r="P418" s="11"/>
      <c r="Q418" s="11"/>
      <c r="R418" s="11"/>
      <c r="S418" s="11"/>
      <c r="T418" s="11"/>
      <c r="U418" s="12"/>
      <c r="V418" s="11"/>
      <c r="W418" s="11"/>
      <c r="X418" s="11"/>
      <c r="Y418" s="11"/>
      <c r="Z418" s="2"/>
      <c r="AA418" s="11"/>
      <c r="AB418" s="11"/>
      <c r="AC418" s="11"/>
      <c r="AD418" s="11"/>
      <c r="AE418" s="11"/>
      <c r="AF418" s="2"/>
    </row>
    <row r="419" spans="1:32" s="3" customFormat="1" x14ac:dyDescent="0.35">
      <c r="A419" s="25"/>
      <c r="C419" s="11"/>
      <c r="D419" s="11"/>
      <c r="E419" s="11"/>
      <c r="F419" s="14"/>
      <c r="H419" s="11"/>
      <c r="I419" s="11"/>
      <c r="J419" s="11"/>
      <c r="K419" s="11"/>
      <c r="L419" s="11"/>
      <c r="M419" s="11"/>
      <c r="N419" s="11"/>
      <c r="O419" s="11"/>
      <c r="P419" s="11"/>
      <c r="Q419" s="11"/>
      <c r="R419" s="11"/>
      <c r="S419" s="11"/>
      <c r="T419" s="11"/>
      <c r="U419" s="12"/>
      <c r="V419" s="11"/>
      <c r="W419" s="11"/>
      <c r="X419" s="11"/>
      <c r="Y419" s="11"/>
      <c r="Z419" s="2"/>
      <c r="AA419" s="11"/>
      <c r="AB419" s="11"/>
      <c r="AC419" s="11"/>
      <c r="AD419" s="11"/>
      <c r="AE419" s="11"/>
      <c r="AF419" s="2"/>
    </row>
    <row r="420" spans="1:32" s="3" customFormat="1" x14ac:dyDescent="0.35">
      <c r="A420" s="25"/>
      <c r="C420" s="11"/>
      <c r="D420" s="11"/>
      <c r="E420" s="11"/>
      <c r="F420" s="14"/>
      <c r="H420" s="11"/>
      <c r="I420" s="11"/>
      <c r="J420" s="11"/>
      <c r="K420" s="11"/>
      <c r="L420" s="11"/>
      <c r="M420" s="11"/>
      <c r="N420" s="11"/>
      <c r="O420" s="11"/>
      <c r="P420" s="11"/>
      <c r="Q420" s="11"/>
      <c r="R420" s="11"/>
      <c r="S420" s="11"/>
      <c r="T420" s="11"/>
      <c r="U420" s="12"/>
      <c r="V420" s="11"/>
      <c r="W420" s="11"/>
      <c r="X420" s="11"/>
      <c r="Y420" s="11"/>
      <c r="Z420" s="2"/>
      <c r="AA420" s="11"/>
      <c r="AB420" s="11"/>
      <c r="AC420" s="11"/>
      <c r="AD420" s="11"/>
      <c r="AE420" s="11"/>
      <c r="AF420" s="2"/>
    </row>
    <row r="421" spans="1:32" s="3" customFormat="1" x14ac:dyDescent="0.35">
      <c r="A421" s="25"/>
      <c r="C421" s="11"/>
      <c r="D421" s="11"/>
      <c r="E421" s="11"/>
      <c r="F421" s="14"/>
      <c r="H421" s="11"/>
      <c r="I421" s="11"/>
      <c r="J421" s="11"/>
      <c r="K421" s="11"/>
      <c r="L421" s="11"/>
      <c r="M421" s="11"/>
      <c r="N421" s="11"/>
      <c r="O421" s="11"/>
      <c r="P421" s="11"/>
      <c r="Q421" s="11"/>
      <c r="R421" s="11"/>
      <c r="S421" s="11"/>
      <c r="T421" s="11"/>
      <c r="U421" s="12"/>
      <c r="V421" s="11"/>
      <c r="W421" s="11"/>
      <c r="X421" s="11"/>
      <c r="Y421" s="11"/>
      <c r="Z421" s="2"/>
      <c r="AA421" s="11"/>
      <c r="AB421" s="11"/>
      <c r="AC421" s="11"/>
      <c r="AD421" s="11"/>
      <c r="AE421" s="11"/>
      <c r="AF421" s="2"/>
    </row>
    <row r="422" spans="1:32" s="3" customFormat="1" x14ac:dyDescent="0.35">
      <c r="A422" s="25"/>
      <c r="C422" s="11"/>
      <c r="D422" s="11"/>
      <c r="E422" s="11"/>
      <c r="F422" s="14"/>
      <c r="H422" s="11"/>
      <c r="I422" s="11"/>
      <c r="J422" s="11"/>
      <c r="K422" s="11"/>
      <c r="L422" s="11"/>
      <c r="M422" s="11"/>
      <c r="N422" s="11"/>
      <c r="O422" s="11"/>
      <c r="P422" s="11"/>
      <c r="Q422" s="11"/>
      <c r="R422" s="11"/>
      <c r="S422" s="11"/>
      <c r="T422" s="11"/>
      <c r="U422" s="12"/>
      <c r="V422" s="11"/>
      <c r="W422" s="11"/>
      <c r="X422" s="11"/>
      <c r="Y422" s="11"/>
      <c r="Z422" s="2"/>
      <c r="AA422" s="11"/>
      <c r="AB422" s="11"/>
      <c r="AC422" s="11"/>
      <c r="AD422" s="11"/>
      <c r="AE422" s="11"/>
      <c r="AF422" s="2"/>
    </row>
    <row r="423" spans="1:32" s="3" customFormat="1" x14ac:dyDescent="0.35">
      <c r="A423" s="25"/>
      <c r="C423" s="11"/>
      <c r="D423" s="11"/>
      <c r="E423" s="11"/>
      <c r="F423" s="14"/>
      <c r="H423" s="11"/>
      <c r="I423" s="11"/>
      <c r="J423" s="11"/>
      <c r="K423" s="11"/>
      <c r="L423" s="11"/>
      <c r="M423" s="11"/>
      <c r="N423" s="11"/>
      <c r="O423" s="11"/>
      <c r="P423" s="11"/>
      <c r="Q423" s="11"/>
      <c r="R423" s="11"/>
      <c r="S423" s="11"/>
      <c r="T423" s="11"/>
      <c r="U423" s="12"/>
      <c r="V423" s="11"/>
      <c r="W423" s="11"/>
      <c r="X423" s="11"/>
      <c r="Y423" s="11"/>
      <c r="Z423" s="2"/>
      <c r="AA423" s="11"/>
      <c r="AB423" s="11"/>
      <c r="AC423" s="11"/>
      <c r="AD423" s="11"/>
      <c r="AE423" s="11"/>
      <c r="AF423" s="2"/>
    </row>
    <row r="424" spans="1:32" s="3" customFormat="1" x14ac:dyDescent="0.35">
      <c r="A424" s="25"/>
      <c r="C424" s="11"/>
      <c r="D424" s="11"/>
      <c r="E424" s="11"/>
      <c r="F424" s="14"/>
      <c r="H424" s="11"/>
      <c r="I424" s="11"/>
      <c r="J424" s="11"/>
      <c r="K424" s="11"/>
      <c r="L424" s="11"/>
      <c r="M424" s="11"/>
      <c r="N424" s="11"/>
      <c r="O424" s="11"/>
      <c r="P424" s="11"/>
      <c r="Q424" s="11"/>
      <c r="R424" s="11"/>
      <c r="S424" s="11"/>
      <c r="T424" s="11"/>
      <c r="U424" s="12"/>
      <c r="V424" s="11"/>
      <c r="W424" s="11"/>
      <c r="X424" s="11"/>
      <c r="Y424" s="11"/>
      <c r="Z424" s="2"/>
      <c r="AA424" s="11"/>
      <c r="AB424" s="11"/>
      <c r="AC424" s="11"/>
      <c r="AD424" s="11"/>
      <c r="AE424" s="11"/>
      <c r="AF424" s="2"/>
    </row>
    <row r="425" spans="1:32" s="3" customFormat="1" x14ac:dyDescent="0.35">
      <c r="A425" s="25"/>
      <c r="C425" s="11"/>
      <c r="D425" s="11"/>
      <c r="E425" s="11"/>
      <c r="F425" s="14"/>
      <c r="H425" s="11"/>
      <c r="I425" s="11"/>
      <c r="J425" s="11"/>
      <c r="K425" s="11"/>
      <c r="L425" s="11"/>
      <c r="M425" s="11"/>
      <c r="N425" s="11"/>
      <c r="O425" s="11"/>
      <c r="P425" s="11"/>
      <c r="Q425" s="11"/>
      <c r="R425" s="11"/>
      <c r="S425" s="11"/>
      <c r="T425" s="11"/>
      <c r="U425" s="12"/>
      <c r="V425" s="11"/>
      <c r="W425" s="11"/>
      <c r="X425" s="11"/>
      <c r="Y425" s="11"/>
      <c r="Z425" s="2"/>
      <c r="AA425" s="11"/>
      <c r="AB425" s="11"/>
      <c r="AC425" s="11"/>
      <c r="AD425" s="11"/>
      <c r="AE425" s="11"/>
      <c r="AF425" s="2"/>
    </row>
    <row r="426" spans="1:32" s="3" customFormat="1" x14ac:dyDescent="0.35">
      <c r="A426" s="25"/>
      <c r="C426" s="11"/>
      <c r="D426" s="11"/>
      <c r="E426" s="11"/>
      <c r="F426" s="14"/>
      <c r="H426" s="11"/>
      <c r="I426" s="11"/>
      <c r="J426" s="11"/>
      <c r="K426" s="11"/>
      <c r="L426" s="11"/>
      <c r="M426" s="11"/>
      <c r="N426" s="11"/>
      <c r="O426" s="11"/>
      <c r="P426" s="11"/>
      <c r="Q426" s="11"/>
      <c r="R426" s="11"/>
      <c r="S426" s="11"/>
      <c r="T426" s="11"/>
      <c r="U426" s="12"/>
      <c r="V426" s="11"/>
      <c r="W426" s="11"/>
      <c r="X426" s="11"/>
      <c r="Y426" s="11"/>
      <c r="Z426" s="2"/>
      <c r="AA426" s="11"/>
      <c r="AB426" s="11"/>
      <c r="AC426" s="11"/>
      <c r="AD426" s="11"/>
      <c r="AE426" s="11"/>
      <c r="AF426" s="2"/>
    </row>
    <row r="427" spans="1:32" s="3" customFormat="1" x14ac:dyDescent="0.35">
      <c r="A427" s="25"/>
      <c r="C427" s="11"/>
      <c r="D427" s="11"/>
      <c r="E427" s="11"/>
      <c r="F427" s="14"/>
      <c r="H427" s="11"/>
      <c r="I427" s="11"/>
      <c r="J427" s="11"/>
      <c r="K427" s="11"/>
      <c r="L427" s="11"/>
      <c r="M427" s="11"/>
      <c r="N427" s="11"/>
      <c r="O427" s="11"/>
      <c r="P427" s="11"/>
      <c r="Q427" s="11"/>
      <c r="R427" s="11"/>
      <c r="S427" s="11"/>
      <c r="T427" s="11"/>
      <c r="U427" s="12"/>
      <c r="V427" s="11"/>
      <c r="W427" s="11"/>
      <c r="X427" s="11"/>
      <c r="Y427" s="11"/>
      <c r="Z427" s="2"/>
      <c r="AA427" s="11"/>
      <c r="AB427" s="11"/>
      <c r="AC427" s="11"/>
      <c r="AD427" s="11"/>
      <c r="AE427" s="11"/>
      <c r="AF427" s="2"/>
    </row>
    <row r="428" spans="1:32" s="3" customFormat="1" x14ac:dyDescent="0.35">
      <c r="A428" s="25"/>
      <c r="C428" s="11"/>
      <c r="D428" s="11"/>
      <c r="E428" s="11"/>
      <c r="F428" s="14"/>
      <c r="H428" s="11"/>
      <c r="I428" s="11"/>
      <c r="J428" s="11"/>
      <c r="K428" s="11"/>
      <c r="L428" s="11"/>
      <c r="M428" s="11"/>
      <c r="N428" s="11"/>
      <c r="O428" s="11"/>
      <c r="P428" s="11"/>
      <c r="Q428" s="11"/>
      <c r="R428" s="11"/>
      <c r="S428" s="11"/>
      <c r="T428" s="11"/>
      <c r="U428" s="12"/>
      <c r="V428" s="11"/>
      <c r="W428" s="11"/>
      <c r="X428" s="11"/>
      <c r="Y428" s="11"/>
      <c r="Z428" s="2"/>
      <c r="AA428" s="11"/>
      <c r="AB428" s="11"/>
      <c r="AC428" s="11"/>
      <c r="AD428" s="11"/>
      <c r="AE428" s="11"/>
      <c r="AF428" s="2"/>
    </row>
    <row r="429" spans="1:32" s="3" customFormat="1" x14ac:dyDescent="0.35">
      <c r="A429" s="25"/>
      <c r="C429" s="11"/>
      <c r="D429" s="11"/>
      <c r="E429" s="11"/>
      <c r="F429" s="14"/>
      <c r="H429" s="11"/>
      <c r="I429" s="11"/>
      <c r="J429" s="11"/>
      <c r="K429" s="11"/>
      <c r="L429" s="11"/>
      <c r="M429" s="11"/>
      <c r="N429" s="11"/>
      <c r="O429" s="11"/>
      <c r="P429" s="11"/>
      <c r="Q429" s="11"/>
      <c r="R429" s="11"/>
      <c r="S429" s="11"/>
      <c r="T429" s="11"/>
      <c r="U429" s="12"/>
      <c r="V429" s="11"/>
      <c r="W429" s="11"/>
      <c r="X429" s="11"/>
      <c r="Y429" s="11"/>
      <c r="Z429" s="2"/>
      <c r="AA429" s="11"/>
      <c r="AB429" s="11"/>
      <c r="AC429" s="11"/>
      <c r="AD429" s="11"/>
      <c r="AE429" s="11"/>
      <c r="AF429" s="2"/>
    </row>
    <row r="430" spans="1:32" s="3" customFormat="1" x14ac:dyDescent="0.35">
      <c r="A430" s="25"/>
      <c r="C430" s="11"/>
      <c r="D430" s="11"/>
      <c r="E430" s="11"/>
      <c r="F430" s="14"/>
      <c r="H430" s="11"/>
      <c r="I430" s="11"/>
      <c r="J430" s="11"/>
      <c r="K430" s="11"/>
      <c r="L430" s="11"/>
      <c r="M430" s="11"/>
      <c r="N430" s="11"/>
      <c r="O430" s="11"/>
      <c r="P430" s="11"/>
      <c r="Q430" s="11"/>
      <c r="R430" s="11"/>
      <c r="S430" s="11"/>
      <c r="T430" s="11"/>
      <c r="U430" s="12"/>
      <c r="V430" s="11"/>
      <c r="W430" s="11"/>
      <c r="X430" s="11"/>
      <c r="Y430" s="11"/>
      <c r="Z430" s="2"/>
      <c r="AA430" s="11"/>
      <c r="AB430" s="11"/>
      <c r="AC430" s="11"/>
      <c r="AD430" s="11"/>
      <c r="AE430" s="11"/>
      <c r="AF430" s="2"/>
    </row>
    <row r="431" spans="1:32" s="3" customFormat="1" x14ac:dyDescent="0.35">
      <c r="A431" s="25"/>
      <c r="C431" s="11"/>
      <c r="D431" s="11"/>
      <c r="E431" s="11"/>
      <c r="F431" s="14"/>
      <c r="H431" s="11"/>
      <c r="I431" s="11"/>
      <c r="J431" s="11"/>
      <c r="K431" s="11"/>
      <c r="L431" s="11"/>
      <c r="M431" s="11"/>
      <c r="N431" s="11"/>
      <c r="O431" s="11"/>
      <c r="P431" s="11"/>
      <c r="Q431" s="11"/>
      <c r="R431" s="11"/>
      <c r="S431" s="11"/>
      <c r="T431" s="11"/>
      <c r="U431" s="12"/>
      <c r="V431" s="11"/>
      <c r="W431" s="11"/>
      <c r="X431" s="11"/>
      <c r="Y431" s="11"/>
      <c r="Z431" s="2"/>
      <c r="AA431" s="11"/>
      <c r="AB431" s="11"/>
      <c r="AC431" s="11"/>
      <c r="AD431" s="11"/>
      <c r="AE431" s="11"/>
      <c r="AF431" s="2"/>
    </row>
    <row r="432" spans="1:32" s="3" customFormat="1" x14ac:dyDescent="0.35">
      <c r="A432" s="25"/>
      <c r="C432" s="11"/>
      <c r="D432" s="11"/>
      <c r="E432" s="11"/>
      <c r="F432" s="14"/>
      <c r="H432" s="11"/>
      <c r="I432" s="11"/>
      <c r="J432" s="11"/>
      <c r="K432" s="11"/>
      <c r="L432" s="11"/>
      <c r="M432" s="11"/>
      <c r="N432" s="11"/>
      <c r="O432" s="11"/>
      <c r="P432" s="11"/>
      <c r="Q432" s="11"/>
      <c r="R432" s="11"/>
      <c r="S432" s="11"/>
      <c r="T432" s="11"/>
      <c r="U432" s="12"/>
      <c r="V432" s="11"/>
      <c r="W432" s="11"/>
      <c r="X432" s="11"/>
      <c r="Y432" s="11"/>
      <c r="Z432" s="2"/>
      <c r="AA432" s="11"/>
      <c r="AB432" s="11"/>
      <c r="AC432" s="11"/>
      <c r="AD432" s="11"/>
      <c r="AE432" s="11"/>
      <c r="AF432" s="2"/>
    </row>
    <row r="433" spans="1:32" s="3" customFormat="1" x14ac:dyDescent="0.35">
      <c r="A433" s="25"/>
      <c r="C433" s="11"/>
      <c r="D433" s="11"/>
      <c r="E433" s="11"/>
      <c r="F433" s="14"/>
      <c r="H433" s="11"/>
      <c r="I433" s="11"/>
      <c r="J433" s="11"/>
      <c r="K433" s="11"/>
      <c r="L433" s="11"/>
      <c r="M433" s="11"/>
      <c r="N433" s="11"/>
      <c r="O433" s="11"/>
      <c r="P433" s="11"/>
      <c r="Q433" s="11"/>
      <c r="R433" s="11"/>
      <c r="S433" s="11"/>
      <c r="T433" s="11"/>
      <c r="U433" s="12"/>
      <c r="V433" s="11"/>
      <c r="W433" s="11"/>
      <c r="X433" s="11"/>
      <c r="Y433" s="11"/>
      <c r="Z433" s="2"/>
      <c r="AA433" s="11"/>
      <c r="AB433" s="11"/>
      <c r="AC433" s="11"/>
      <c r="AD433" s="11"/>
      <c r="AE433" s="11"/>
      <c r="AF433" s="2"/>
    </row>
    <row r="434" spans="1:32" s="3" customFormat="1" x14ac:dyDescent="0.35">
      <c r="A434" s="25"/>
      <c r="C434" s="11"/>
      <c r="D434" s="11"/>
      <c r="E434" s="11"/>
      <c r="F434" s="14"/>
      <c r="H434" s="11"/>
      <c r="I434" s="11"/>
      <c r="J434" s="11"/>
      <c r="K434" s="11"/>
      <c r="L434" s="11"/>
      <c r="M434" s="11"/>
      <c r="N434" s="11"/>
      <c r="O434" s="11"/>
      <c r="P434" s="11"/>
      <c r="Q434" s="11"/>
      <c r="R434" s="11"/>
      <c r="S434" s="11"/>
      <c r="T434" s="11"/>
      <c r="U434" s="12"/>
      <c r="V434" s="11"/>
      <c r="W434" s="11"/>
      <c r="X434" s="11"/>
      <c r="Y434" s="11"/>
      <c r="Z434" s="2"/>
      <c r="AA434" s="11"/>
      <c r="AB434" s="11"/>
      <c r="AC434" s="11"/>
      <c r="AD434" s="11"/>
      <c r="AE434" s="11"/>
      <c r="AF434" s="2"/>
    </row>
    <row r="435" spans="1:32" s="3" customFormat="1" x14ac:dyDescent="0.35">
      <c r="A435" s="25"/>
      <c r="C435" s="11"/>
      <c r="D435" s="11"/>
      <c r="E435" s="11"/>
      <c r="F435" s="14"/>
      <c r="H435" s="11"/>
      <c r="I435" s="11"/>
      <c r="J435" s="11"/>
      <c r="K435" s="11"/>
      <c r="L435" s="11"/>
      <c r="M435" s="11"/>
      <c r="N435" s="11"/>
      <c r="O435" s="11"/>
      <c r="P435" s="11"/>
      <c r="Q435" s="11"/>
      <c r="R435" s="11"/>
      <c r="S435" s="11"/>
      <c r="T435" s="11"/>
      <c r="U435" s="12"/>
      <c r="V435" s="11"/>
      <c r="W435" s="11"/>
      <c r="X435" s="11"/>
      <c r="Y435" s="11"/>
      <c r="Z435" s="2"/>
      <c r="AA435" s="11"/>
      <c r="AB435" s="11"/>
      <c r="AC435" s="11"/>
      <c r="AD435" s="11"/>
      <c r="AE435" s="11"/>
      <c r="AF435" s="2"/>
    </row>
    <row r="436" spans="1:32" s="3" customFormat="1" x14ac:dyDescent="0.35">
      <c r="A436" s="25"/>
      <c r="C436" s="11"/>
      <c r="D436" s="11"/>
      <c r="E436" s="11"/>
      <c r="F436" s="14"/>
      <c r="H436" s="11"/>
      <c r="I436" s="11"/>
      <c r="J436" s="11"/>
      <c r="K436" s="11"/>
      <c r="L436" s="11"/>
      <c r="M436" s="11"/>
      <c r="N436" s="11"/>
      <c r="O436" s="11"/>
      <c r="P436" s="11"/>
      <c r="Q436" s="11"/>
      <c r="R436" s="11"/>
      <c r="S436" s="11"/>
      <c r="T436" s="11"/>
      <c r="U436" s="12"/>
      <c r="V436" s="11"/>
      <c r="W436" s="11"/>
      <c r="X436" s="11"/>
      <c r="Y436" s="11"/>
      <c r="Z436" s="2"/>
      <c r="AA436" s="11"/>
      <c r="AB436" s="11"/>
      <c r="AC436" s="11"/>
      <c r="AD436" s="11"/>
      <c r="AE436" s="11"/>
      <c r="AF436" s="2"/>
    </row>
    <row r="437" spans="1:32" s="3" customFormat="1" x14ac:dyDescent="0.35">
      <c r="A437" s="25"/>
      <c r="C437" s="11"/>
      <c r="D437" s="11"/>
      <c r="E437" s="11"/>
      <c r="F437" s="14"/>
      <c r="H437" s="11"/>
      <c r="I437" s="11"/>
      <c r="J437" s="11"/>
      <c r="K437" s="11"/>
      <c r="L437" s="11"/>
      <c r="M437" s="11"/>
      <c r="N437" s="11"/>
      <c r="O437" s="11"/>
      <c r="P437" s="11"/>
      <c r="Q437" s="11"/>
      <c r="R437" s="11"/>
      <c r="S437" s="11"/>
      <c r="T437" s="11"/>
      <c r="U437" s="12"/>
      <c r="V437" s="11"/>
      <c r="W437" s="11"/>
      <c r="X437" s="11"/>
      <c r="Y437" s="11"/>
      <c r="Z437" s="2"/>
      <c r="AA437" s="11"/>
      <c r="AB437" s="11"/>
      <c r="AC437" s="11"/>
      <c r="AD437" s="11"/>
      <c r="AE437" s="11"/>
      <c r="AF437" s="2"/>
    </row>
    <row r="438" spans="1:32" s="3" customFormat="1" x14ac:dyDescent="0.35">
      <c r="A438" s="25"/>
      <c r="C438" s="11"/>
      <c r="D438" s="11"/>
      <c r="E438" s="11"/>
      <c r="F438" s="14"/>
      <c r="H438" s="11"/>
      <c r="I438" s="11"/>
      <c r="J438" s="11"/>
      <c r="K438" s="11"/>
      <c r="L438" s="11"/>
      <c r="M438" s="11"/>
      <c r="N438" s="11"/>
      <c r="O438" s="11"/>
      <c r="P438" s="11"/>
      <c r="Q438" s="11"/>
      <c r="R438" s="11"/>
      <c r="S438" s="11"/>
      <c r="T438" s="11"/>
      <c r="U438" s="12"/>
      <c r="V438" s="11"/>
      <c r="W438" s="11"/>
      <c r="X438" s="11"/>
      <c r="Y438" s="11"/>
      <c r="Z438" s="2"/>
      <c r="AA438" s="11"/>
      <c r="AB438" s="11"/>
      <c r="AC438" s="11"/>
      <c r="AD438" s="11"/>
      <c r="AE438" s="11"/>
      <c r="AF438" s="2"/>
    </row>
    <row r="439" spans="1:32" s="3" customFormat="1" x14ac:dyDescent="0.35">
      <c r="A439" s="25"/>
      <c r="C439" s="11"/>
      <c r="D439" s="11"/>
      <c r="E439" s="11"/>
      <c r="F439" s="14"/>
      <c r="H439" s="11"/>
      <c r="I439" s="11"/>
      <c r="J439" s="11"/>
      <c r="K439" s="11"/>
      <c r="L439" s="11"/>
      <c r="M439" s="11"/>
      <c r="N439" s="11"/>
      <c r="O439" s="11"/>
      <c r="P439" s="11"/>
      <c r="Q439" s="11"/>
      <c r="R439" s="11"/>
      <c r="S439" s="11"/>
      <c r="T439" s="11"/>
      <c r="U439" s="12"/>
      <c r="V439" s="11"/>
      <c r="W439" s="11"/>
      <c r="X439" s="11"/>
      <c r="Y439" s="11"/>
      <c r="Z439" s="2"/>
      <c r="AA439" s="11"/>
      <c r="AB439" s="11"/>
      <c r="AC439" s="11"/>
      <c r="AD439" s="11"/>
      <c r="AE439" s="11"/>
      <c r="AF439" s="2"/>
    </row>
    <row r="440" spans="1:32" s="3" customFormat="1" x14ac:dyDescent="0.35">
      <c r="A440" s="25"/>
      <c r="C440" s="11"/>
      <c r="D440" s="11"/>
      <c r="E440" s="11"/>
      <c r="F440" s="14"/>
      <c r="H440" s="11"/>
      <c r="I440" s="11"/>
      <c r="J440" s="11"/>
      <c r="K440" s="11"/>
      <c r="L440" s="11"/>
      <c r="M440" s="11"/>
      <c r="N440" s="11"/>
      <c r="O440" s="11"/>
      <c r="P440" s="11"/>
      <c r="Q440" s="11"/>
      <c r="R440" s="11"/>
      <c r="S440" s="11"/>
      <c r="T440" s="11"/>
      <c r="U440" s="12"/>
      <c r="V440" s="11"/>
      <c r="W440" s="11"/>
      <c r="X440" s="11"/>
      <c r="Y440" s="11"/>
      <c r="Z440" s="2"/>
      <c r="AA440" s="11"/>
      <c r="AB440" s="11"/>
      <c r="AC440" s="11"/>
      <c r="AD440" s="11"/>
      <c r="AE440" s="11"/>
      <c r="AF440" s="2"/>
    </row>
    <row r="441" spans="1:32" s="3" customFormat="1" x14ac:dyDescent="0.35">
      <c r="A441" s="25"/>
      <c r="C441" s="11"/>
      <c r="D441" s="11"/>
      <c r="E441" s="11"/>
      <c r="F441" s="14"/>
      <c r="H441" s="11"/>
      <c r="I441" s="11"/>
      <c r="J441" s="11"/>
      <c r="K441" s="11"/>
      <c r="L441" s="11"/>
      <c r="M441" s="11"/>
      <c r="N441" s="11"/>
      <c r="O441" s="11"/>
      <c r="P441" s="11"/>
      <c r="Q441" s="11"/>
      <c r="R441" s="11"/>
      <c r="S441" s="11"/>
      <c r="T441" s="11"/>
      <c r="U441" s="12"/>
      <c r="V441" s="11"/>
      <c r="W441" s="11"/>
      <c r="X441" s="11"/>
      <c r="Y441" s="11"/>
      <c r="Z441" s="2"/>
      <c r="AA441" s="11"/>
      <c r="AB441" s="11"/>
      <c r="AC441" s="11"/>
      <c r="AD441" s="11"/>
      <c r="AE441" s="11"/>
      <c r="AF441" s="2"/>
    </row>
    <row r="442" spans="1:32" s="3" customFormat="1" x14ac:dyDescent="0.35">
      <c r="A442" s="25"/>
      <c r="C442" s="11"/>
      <c r="D442" s="11"/>
      <c r="E442" s="11"/>
      <c r="F442" s="14"/>
      <c r="H442" s="11"/>
      <c r="I442" s="11"/>
      <c r="J442" s="11"/>
      <c r="K442" s="11"/>
      <c r="L442" s="11"/>
      <c r="M442" s="11"/>
      <c r="N442" s="11"/>
      <c r="O442" s="11"/>
      <c r="P442" s="11"/>
      <c r="Q442" s="11"/>
      <c r="R442" s="11"/>
      <c r="S442" s="11"/>
      <c r="T442" s="11"/>
      <c r="U442" s="12"/>
      <c r="V442" s="11"/>
      <c r="W442" s="11"/>
      <c r="X442" s="11"/>
      <c r="Y442" s="11"/>
      <c r="Z442" s="2"/>
      <c r="AA442" s="11"/>
      <c r="AB442" s="11"/>
      <c r="AC442" s="11"/>
      <c r="AD442" s="11"/>
      <c r="AE442" s="11"/>
      <c r="AF442" s="2"/>
    </row>
    <row r="443" spans="1:32" s="3" customFormat="1" x14ac:dyDescent="0.35">
      <c r="A443" s="25"/>
      <c r="C443" s="11"/>
      <c r="D443" s="11"/>
      <c r="E443" s="11"/>
      <c r="F443" s="14"/>
      <c r="H443" s="11"/>
      <c r="I443" s="11"/>
      <c r="J443" s="11"/>
      <c r="K443" s="11"/>
      <c r="L443" s="11"/>
      <c r="M443" s="11"/>
      <c r="N443" s="11"/>
      <c r="O443" s="11"/>
      <c r="P443" s="11"/>
      <c r="Q443" s="11"/>
      <c r="R443" s="11"/>
      <c r="S443" s="11"/>
      <c r="T443" s="11"/>
      <c r="U443" s="12"/>
      <c r="V443" s="11"/>
      <c r="W443" s="11"/>
      <c r="X443" s="11"/>
      <c r="Y443" s="11"/>
      <c r="Z443" s="2"/>
      <c r="AA443" s="11"/>
      <c r="AB443" s="11"/>
      <c r="AC443" s="11"/>
      <c r="AD443" s="11"/>
      <c r="AE443" s="11"/>
      <c r="AF443" s="2"/>
    </row>
    <row r="444" spans="1:32" s="3" customFormat="1" x14ac:dyDescent="0.35">
      <c r="A444" s="25"/>
      <c r="C444" s="11"/>
      <c r="D444" s="11"/>
      <c r="E444" s="11"/>
      <c r="F444" s="14"/>
      <c r="H444" s="11"/>
      <c r="I444" s="11"/>
      <c r="J444" s="11"/>
      <c r="K444" s="11"/>
      <c r="L444" s="11"/>
      <c r="M444" s="11"/>
      <c r="N444" s="11"/>
      <c r="O444" s="11"/>
      <c r="P444" s="11"/>
      <c r="Q444" s="11"/>
      <c r="R444" s="11"/>
      <c r="S444" s="11"/>
      <c r="T444" s="11"/>
      <c r="U444" s="12"/>
      <c r="V444" s="11"/>
      <c r="W444" s="11"/>
      <c r="X444" s="11"/>
      <c r="Y444" s="11"/>
      <c r="Z444" s="2"/>
      <c r="AA444" s="11"/>
      <c r="AB444" s="11"/>
      <c r="AC444" s="11"/>
      <c r="AD444" s="11"/>
      <c r="AE444" s="11"/>
      <c r="AF444" s="2"/>
    </row>
    <row r="445" spans="1:32" s="3" customFormat="1" x14ac:dyDescent="0.35">
      <c r="A445" s="25"/>
      <c r="C445" s="11"/>
      <c r="D445" s="11"/>
      <c r="E445" s="11"/>
      <c r="F445" s="14"/>
      <c r="H445" s="11"/>
      <c r="I445" s="11"/>
      <c r="J445" s="11"/>
      <c r="K445" s="11"/>
      <c r="L445" s="11"/>
      <c r="M445" s="11"/>
      <c r="N445" s="11"/>
      <c r="O445" s="11"/>
      <c r="P445" s="11"/>
      <c r="Q445" s="11"/>
      <c r="R445" s="11"/>
      <c r="S445" s="11"/>
      <c r="T445" s="11"/>
      <c r="U445" s="12"/>
      <c r="V445" s="11"/>
      <c r="W445" s="11"/>
      <c r="X445" s="11"/>
      <c r="Y445" s="11"/>
      <c r="Z445" s="2"/>
      <c r="AA445" s="11"/>
      <c r="AB445" s="11"/>
      <c r="AC445" s="11"/>
      <c r="AD445" s="11"/>
      <c r="AE445" s="11"/>
      <c r="AF445" s="2"/>
    </row>
    <row r="446" spans="1:32" s="3" customFormat="1" x14ac:dyDescent="0.35">
      <c r="A446" s="25"/>
      <c r="C446" s="11"/>
      <c r="D446" s="11"/>
      <c r="E446" s="11"/>
      <c r="F446" s="14"/>
      <c r="H446" s="11"/>
      <c r="I446" s="11"/>
      <c r="J446" s="11"/>
      <c r="K446" s="11"/>
      <c r="L446" s="11"/>
      <c r="M446" s="11"/>
      <c r="N446" s="11"/>
      <c r="O446" s="11"/>
      <c r="P446" s="11"/>
      <c r="Q446" s="11"/>
      <c r="R446" s="11"/>
      <c r="S446" s="11"/>
      <c r="T446" s="11"/>
      <c r="U446" s="12"/>
      <c r="V446" s="11"/>
      <c r="W446" s="11"/>
      <c r="X446" s="11"/>
      <c r="Y446" s="11"/>
      <c r="Z446" s="2"/>
      <c r="AA446" s="11"/>
      <c r="AB446" s="11"/>
      <c r="AC446" s="11"/>
      <c r="AD446" s="11"/>
      <c r="AE446" s="11"/>
      <c r="AF446" s="2"/>
    </row>
    <row r="447" spans="1:32" s="3" customFormat="1" x14ac:dyDescent="0.35">
      <c r="A447" s="25"/>
      <c r="C447" s="11"/>
      <c r="D447" s="11"/>
      <c r="E447" s="11"/>
      <c r="F447" s="14"/>
      <c r="H447" s="11"/>
      <c r="I447" s="11"/>
      <c r="J447" s="11"/>
      <c r="K447" s="11"/>
      <c r="L447" s="11"/>
      <c r="M447" s="11"/>
      <c r="N447" s="11"/>
      <c r="O447" s="11"/>
      <c r="P447" s="11"/>
      <c r="Q447" s="11"/>
      <c r="R447" s="11"/>
      <c r="S447" s="11"/>
      <c r="T447" s="11"/>
      <c r="U447" s="12"/>
      <c r="V447" s="11"/>
      <c r="W447" s="11"/>
      <c r="X447" s="11"/>
      <c r="Y447" s="11"/>
      <c r="Z447" s="2"/>
      <c r="AA447" s="11"/>
      <c r="AB447" s="11"/>
      <c r="AC447" s="11"/>
      <c r="AD447" s="11"/>
      <c r="AE447" s="11"/>
      <c r="AF447" s="2"/>
    </row>
    <row r="448" spans="1:32" s="3" customFormat="1" x14ac:dyDescent="0.35">
      <c r="A448" s="25"/>
      <c r="C448" s="11"/>
      <c r="D448" s="11"/>
      <c r="E448" s="11"/>
      <c r="F448" s="14"/>
      <c r="H448" s="11"/>
      <c r="I448" s="11"/>
      <c r="J448" s="11"/>
      <c r="K448" s="11"/>
      <c r="L448" s="11"/>
      <c r="M448" s="11"/>
      <c r="N448" s="11"/>
      <c r="O448" s="11"/>
      <c r="P448" s="11"/>
      <c r="Q448" s="11"/>
      <c r="R448" s="11"/>
      <c r="S448" s="11"/>
      <c r="T448" s="11"/>
      <c r="U448" s="12"/>
      <c r="V448" s="11"/>
      <c r="W448" s="11"/>
      <c r="X448" s="11"/>
      <c r="Y448" s="11"/>
      <c r="Z448" s="2"/>
      <c r="AA448" s="11"/>
      <c r="AB448" s="11"/>
      <c r="AC448" s="11"/>
      <c r="AD448" s="11"/>
      <c r="AE448" s="11"/>
      <c r="AF448" s="2"/>
    </row>
    <row r="449" spans="1:32" s="3" customFormat="1" x14ac:dyDescent="0.35">
      <c r="A449" s="25"/>
      <c r="C449" s="11"/>
      <c r="D449" s="11"/>
      <c r="E449" s="11"/>
      <c r="F449" s="14"/>
      <c r="H449" s="11"/>
      <c r="I449" s="11"/>
      <c r="J449" s="11"/>
      <c r="K449" s="11"/>
      <c r="L449" s="11"/>
      <c r="M449" s="11"/>
      <c r="N449" s="11"/>
      <c r="O449" s="11"/>
      <c r="P449" s="11"/>
      <c r="Q449" s="11"/>
      <c r="R449" s="11"/>
      <c r="S449" s="11"/>
      <c r="T449" s="11"/>
      <c r="U449" s="12"/>
      <c r="V449" s="11"/>
      <c r="W449" s="11"/>
      <c r="X449" s="11"/>
      <c r="Y449" s="11"/>
      <c r="Z449" s="2"/>
      <c r="AA449" s="11"/>
      <c r="AB449" s="11"/>
      <c r="AC449" s="11"/>
      <c r="AD449" s="11"/>
      <c r="AE449" s="11"/>
      <c r="AF449" s="2"/>
    </row>
    <row r="450" spans="1:32" s="3" customFormat="1" x14ac:dyDescent="0.35">
      <c r="A450" s="25"/>
      <c r="C450" s="11"/>
      <c r="D450" s="11"/>
      <c r="E450" s="11"/>
      <c r="F450" s="14"/>
      <c r="H450" s="11"/>
      <c r="I450" s="11"/>
      <c r="J450" s="11"/>
      <c r="K450" s="11"/>
      <c r="L450" s="11"/>
      <c r="M450" s="11"/>
      <c r="N450" s="11"/>
      <c r="O450" s="11"/>
      <c r="P450" s="11"/>
      <c r="Q450" s="11"/>
      <c r="R450" s="11"/>
      <c r="S450" s="11"/>
      <c r="T450" s="11"/>
      <c r="U450" s="12"/>
      <c r="V450" s="11"/>
      <c r="W450" s="11"/>
      <c r="X450" s="11"/>
      <c r="Y450" s="11"/>
      <c r="Z450" s="2"/>
      <c r="AA450" s="11"/>
      <c r="AB450" s="11"/>
      <c r="AC450" s="11"/>
      <c r="AD450" s="11"/>
      <c r="AE450" s="11"/>
      <c r="AF450" s="2"/>
    </row>
    <row r="451" spans="1:32" s="3" customFormat="1" x14ac:dyDescent="0.35">
      <c r="A451" s="25"/>
      <c r="C451" s="11"/>
      <c r="D451" s="11"/>
      <c r="E451" s="11"/>
      <c r="F451" s="14"/>
      <c r="H451" s="11"/>
      <c r="I451" s="11"/>
      <c r="J451" s="11"/>
      <c r="K451" s="11"/>
      <c r="L451" s="11"/>
      <c r="M451" s="11"/>
      <c r="N451" s="11"/>
      <c r="O451" s="11"/>
      <c r="P451" s="11"/>
      <c r="Q451" s="11"/>
      <c r="R451" s="11"/>
      <c r="S451" s="11"/>
      <c r="T451" s="11"/>
      <c r="U451" s="12"/>
      <c r="V451" s="11"/>
      <c r="W451" s="11"/>
      <c r="X451" s="11"/>
      <c r="Y451" s="11"/>
      <c r="Z451" s="2"/>
      <c r="AA451" s="11"/>
      <c r="AB451" s="11"/>
      <c r="AC451" s="11"/>
      <c r="AD451" s="11"/>
      <c r="AE451" s="11"/>
      <c r="AF451" s="2"/>
    </row>
    <row r="452" spans="1:32" s="3" customFormat="1" x14ac:dyDescent="0.35">
      <c r="A452" s="25"/>
      <c r="C452" s="11"/>
      <c r="D452" s="11"/>
      <c r="E452" s="11"/>
      <c r="F452" s="14"/>
      <c r="H452" s="11"/>
      <c r="I452" s="11"/>
      <c r="J452" s="11"/>
      <c r="K452" s="11"/>
      <c r="L452" s="11"/>
      <c r="M452" s="11"/>
      <c r="N452" s="11"/>
      <c r="O452" s="11"/>
      <c r="P452" s="11"/>
      <c r="Q452" s="11"/>
      <c r="R452" s="11"/>
      <c r="S452" s="11"/>
      <c r="T452" s="11"/>
      <c r="U452" s="12"/>
      <c r="V452" s="11"/>
      <c r="W452" s="11"/>
      <c r="X452" s="11"/>
      <c r="Y452" s="11"/>
      <c r="Z452" s="2"/>
      <c r="AA452" s="11"/>
      <c r="AB452" s="11"/>
      <c r="AC452" s="11"/>
      <c r="AD452" s="11"/>
      <c r="AE452" s="11"/>
      <c r="AF452" s="2"/>
    </row>
    <row r="453" spans="1:32" s="3" customFormat="1" x14ac:dyDescent="0.35">
      <c r="A453" s="25"/>
      <c r="C453" s="11"/>
      <c r="D453" s="11"/>
      <c r="E453" s="11"/>
      <c r="F453" s="14"/>
      <c r="H453" s="11"/>
      <c r="I453" s="11"/>
      <c r="J453" s="11"/>
      <c r="K453" s="11"/>
      <c r="L453" s="11"/>
      <c r="M453" s="11"/>
      <c r="N453" s="11"/>
      <c r="O453" s="11"/>
      <c r="P453" s="11"/>
      <c r="Q453" s="11"/>
      <c r="R453" s="11"/>
      <c r="S453" s="11"/>
      <c r="T453" s="11"/>
      <c r="U453" s="12"/>
      <c r="V453" s="11"/>
      <c r="W453" s="11"/>
      <c r="X453" s="11"/>
      <c r="Y453" s="11"/>
      <c r="Z453" s="2"/>
      <c r="AA453" s="11"/>
      <c r="AB453" s="11"/>
      <c r="AC453" s="11"/>
      <c r="AD453" s="11"/>
      <c r="AE453" s="11"/>
      <c r="AF453" s="2"/>
    </row>
    <row r="454" spans="1:32" s="3" customFormat="1" x14ac:dyDescent="0.35">
      <c r="A454" s="25"/>
      <c r="C454" s="11"/>
      <c r="D454" s="11"/>
      <c r="E454" s="11"/>
      <c r="F454" s="14"/>
      <c r="H454" s="11"/>
      <c r="I454" s="11"/>
      <c r="J454" s="11"/>
      <c r="K454" s="11"/>
      <c r="L454" s="11"/>
      <c r="M454" s="11"/>
      <c r="N454" s="11"/>
      <c r="O454" s="11"/>
      <c r="P454" s="11"/>
      <c r="Q454" s="11"/>
      <c r="R454" s="11"/>
      <c r="S454" s="11"/>
      <c r="T454" s="11"/>
      <c r="U454" s="12"/>
      <c r="V454" s="11"/>
      <c r="W454" s="11"/>
      <c r="X454" s="11"/>
      <c r="Y454" s="11"/>
      <c r="Z454" s="2"/>
      <c r="AA454" s="11"/>
      <c r="AB454" s="11"/>
      <c r="AC454" s="11"/>
      <c r="AD454" s="11"/>
      <c r="AE454" s="11"/>
      <c r="AF454" s="2"/>
    </row>
    <row r="455" spans="1:32" s="3" customFormat="1" x14ac:dyDescent="0.35">
      <c r="A455" s="25"/>
      <c r="C455" s="11"/>
      <c r="D455" s="11"/>
      <c r="E455" s="11"/>
      <c r="F455" s="14"/>
      <c r="H455" s="11"/>
      <c r="I455" s="11"/>
      <c r="J455" s="11"/>
      <c r="K455" s="11"/>
      <c r="L455" s="11"/>
      <c r="M455" s="11"/>
      <c r="N455" s="11"/>
      <c r="O455" s="11"/>
      <c r="P455" s="11"/>
      <c r="Q455" s="11"/>
      <c r="R455" s="11"/>
      <c r="S455" s="11"/>
      <c r="T455" s="11"/>
      <c r="U455" s="12"/>
      <c r="V455" s="11"/>
      <c r="W455" s="11"/>
      <c r="X455" s="11"/>
      <c r="Y455" s="11"/>
      <c r="Z455" s="2"/>
      <c r="AA455" s="11"/>
      <c r="AB455" s="11"/>
      <c r="AC455" s="11"/>
      <c r="AD455" s="11"/>
      <c r="AE455" s="11"/>
      <c r="AF455" s="2"/>
    </row>
    <row r="456" spans="1:32" s="3" customFormat="1" x14ac:dyDescent="0.35">
      <c r="A456" s="25"/>
      <c r="C456" s="11"/>
      <c r="D456" s="11"/>
      <c r="E456" s="11"/>
      <c r="F456" s="14"/>
      <c r="H456" s="11"/>
      <c r="I456" s="11"/>
      <c r="J456" s="11"/>
      <c r="K456" s="11"/>
      <c r="L456" s="11"/>
      <c r="M456" s="11"/>
      <c r="N456" s="11"/>
      <c r="O456" s="11"/>
      <c r="P456" s="11"/>
      <c r="Q456" s="11"/>
      <c r="R456" s="11"/>
      <c r="S456" s="11"/>
      <c r="T456" s="11"/>
      <c r="U456" s="12"/>
      <c r="V456" s="11"/>
      <c r="W456" s="11"/>
      <c r="X456" s="11"/>
      <c r="Y456" s="11"/>
      <c r="Z456" s="2"/>
      <c r="AA456" s="11"/>
      <c r="AB456" s="11"/>
      <c r="AC456" s="11"/>
      <c r="AD456" s="11"/>
      <c r="AE456" s="11"/>
      <c r="AF456" s="2"/>
    </row>
    <row r="457" spans="1:32" s="3" customFormat="1" x14ac:dyDescent="0.35">
      <c r="A457" s="25"/>
      <c r="C457" s="11"/>
      <c r="D457" s="11"/>
      <c r="E457" s="11"/>
      <c r="F457" s="14"/>
      <c r="H457" s="11"/>
      <c r="I457" s="11"/>
      <c r="J457" s="11"/>
      <c r="K457" s="11"/>
      <c r="L457" s="11"/>
      <c r="M457" s="11"/>
      <c r="N457" s="11"/>
      <c r="O457" s="11"/>
      <c r="P457" s="11"/>
      <c r="Q457" s="11"/>
      <c r="R457" s="11"/>
      <c r="S457" s="11"/>
      <c r="T457" s="11"/>
      <c r="U457" s="12"/>
      <c r="V457" s="11"/>
      <c r="W457" s="11"/>
      <c r="X457" s="11"/>
      <c r="Y457" s="11"/>
      <c r="Z457" s="2"/>
      <c r="AA457" s="11"/>
      <c r="AB457" s="11"/>
      <c r="AC457" s="11"/>
      <c r="AD457" s="11"/>
      <c r="AE457" s="11"/>
      <c r="AF457" s="2"/>
    </row>
    <row r="458" spans="1:32" s="3" customFormat="1" x14ac:dyDescent="0.35">
      <c r="A458" s="25"/>
      <c r="C458" s="11"/>
      <c r="D458" s="11"/>
      <c r="E458" s="11"/>
      <c r="F458" s="14"/>
      <c r="H458" s="11"/>
      <c r="I458" s="11"/>
      <c r="J458" s="11"/>
      <c r="K458" s="11"/>
      <c r="L458" s="11"/>
      <c r="M458" s="11"/>
      <c r="N458" s="11"/>
      <c r="O458" s="11"/>
      <c r="P458" s="11"/>
      <c r="Q458" s="11"/>
      <c r="R458" s="11"/>
      <c r="S458" s="11"/>
      <c r="T458" s="11"/>
      <c r="U458" s="12"/>
      <c r="V458" s="11"/>
      <c r="W458" s="11"/>
      <c r="X458" s="11"/>
      <c r="Y458" s="11"/>
      <c r="Z458" s="2"/>
      <c r="AA458" s="11"/>
      <c r="AB458" s="11"/>
      <c r="AC458" s="11"/>
      <c r="AD458" s="11"/>
      <c r="AE458" s="11"/>
      <c r="AF458" s="2"/>
    </row>
    <row r="459" spans="1:32" s="3" customFormat="1" x14ac:dyDescent="0.35">
      <c r="A459" s="25"/>
      <c r="C459" s="11"/>
      <c r="D459" s="11"/>
      <c r="E459" s="11"/>
      <c r="F459" s="14"/>
      <c r="H459" s="11"/>
      <c r="I459" s="11"/>
      <c r="J459" s="11"/>
      <c r="K459" s="11"/>
      <c r="L459" s="11"/>
      <c r="M459" s="11"/>
      <c r="N459" s="11"/>
      <c r="O459" s="11"/>
      <c r="P459" s="11"/>
      <c r="Q459" s="11"/>
      <c r="R459" s="11"/>
      <c r="S459" s="11"/>
      <c r="T459" s="11"/>
      <c r="U459" s="12"/>
      <c r="V459" s="11"/>
      <c r="W459" s="11"/>
      <c r="X459" s="11"/>
      <c r="Y459" s="11"/>
      <c r="Z459" s="2"/>
      <c r="AA459" s="11"/>
      <c r="AB459" s="11"/>
      <c r="AC459" s="11"/>
      <c r="AD459" s="11"/>
      <c r="AE459" s="11"/>
      <c r="AF459" s="2"/>
    </row>
    <row r="460" spans="1:32" s="3" customFormat="1" x14ac:dyDescent="0.35">
      <c r="A460" s="25"/>
      <c r="C460" s="11"/>
      <c r="D460" s="11"/>
      <c r="E460" s="11"/>
      <c r="F460" s="14"/>
      <c r="H460" s="11"/>
      <c r="I460" s="11"/>
      <c r="J460" s="11"/>
      <c r="K460" s="11"/>
      <c r="L460" s="11"/>
      <c r="M460" s="11"/>
      <c r="N460" s="11"/>
      <c r="O460" s="11"/>
      <c r="P460" s="11"/>
      <c r="Q460" s="11"/>
      <c r="R460" s="11"/>
      <c r="S460" s="11"/>
      <c r="T460" s="11"/>
      <c r="U460" s="12"/>
      <c r="V460" s="11"/>
      <c r="W460" s="11"/>
      <c r="X460" s="11"/>
      <c r="Y460" s="11"/>
      <c r="Z460" s="2"/>
      <c r="AA460" s="11"/>
      <c r="AB460" s="11"/>
      <c r="AC460" s="11"/>
      <c r="AD460" s="11"/>
      <c r="AE460" s="11"/>
      <c r="AF460" s="2"/>
    </row>
    <row r="461" spans="1:32" s="3" customFormat="1" x14ac:dyDescent="0.35">
      <c r="A461" s="25"/>
      <c r="C461" s="11"/>
      <c r="D461" s="11"/>
      <c r="E461" s="11"/>
      <c r="F461" s="14"/>
      <c r="H461" s="11"/>
      <c r="I461" s="11"/>
      <c r="J461" s="11"/>
      <c r="K461" s="11"/>
      <c r="L461" s="11"/>
      <c r="M461" s="11"/>
      <c r="N461" s="11"/>
      <c r="O461" s="11"/>
      <c r="P461" s="11"/>
      <c r="Q461" s="11"/>
      <c r="R461" s="11"/>
      <c r="S461" s="11"/>
      <c r="T461" s="11"/>
      <c r="U461" s="12"/>
      <c r="V461" s="11"/>
      <c r="W461" s="11"/>
      <c r="X461" s="11"/>
      <c r="Y461" s="11"/>
      <c r="Z461" s="2"/>
      <c r="AA461" s="11"/>
      <c r="AB461" s="11"/>
      <c r="AC461" s="11"/>
      <c r="AD461" s="11"/>
      <c r="AE461" s="11"/>
      <c r="AF461" s="2"/>
    </row>
    <row r="462" spans="1:32" s="3" customFormat="1" x14ac:dyDescent="0.35">
      <c r="A462" s="25"/>
      <c r="C462" s="11"/>
      <c r="D462" s="11"/>
      <c r="E462" s="11"/>
      <c r="F462" s="14"/>
      <c r="H462" s="11"/>
      <c r="I462" s="11"/>
      <c r="J462" s="11"/>
      <c r="K462" s="11"/>
      <c r="L462" s="11"/>
      <c r="M462" s="11"/>
      <c r="N462" s="11"/>
      <c r="O462" s="11"/>
      <c r="P462" s="11"/>
      <c r="Q462" s="11"/>
      <c r="R462" s="11"/>
      <c r="S462" s="11"/>
      <c r="T462" s="11"/>
      <c r="U462" s="12"/>
      <c r="V462" s="11"/>
      <c r="W462" s="11"/>
      <c r="X462" s="11"/>
      <c r="Y462" s="11"/>
      <c r="Z462" s="2"/>
      <c r="AA462" s="11"/>
      <c r="AB462" s="11"/>
      <c r="AC462" s="11"/>
      <c r="AD462" s="11"/>
      <c r="AE462" s="11"/>
      <c r="AF462" s="2"/>
    </row>
    <row r="463" spans="1:32" s="3" customFormat="1" x14ac:dyDescent="0.35">
      <c r="A463" s="25"/>
      <c r="C463" s="11"/>
      <c r="D463" s="11"/>
      <c r="E463" s="11"/>
      <c r="F463" s="14"/>
      <c r="H463" s="11"/>
      <c r="I463" s="11"/>
      <c r="J463" s="11"/>
      <c r="K463" s="11"/>
      <c r="L463" s="11"/>
      <c r="M463" s="11"/>
      <c r="N463" s="11"/>
      <c r="O463" s="11"/>
      <c r="P463" s="11"/>
      <c r="Q463" s="11"/>
      <c r="R463" s="11"/>
      <c r="S463" s="11"/>
      <c r="T463" s="11"/>
      <c r="U463" s="12"/>
      <c r="V463" s="11"/>
      <c r="W463" s="11"/>
      <c r="X463" s="11"/>
      <c r="Y463" s="11"/>
      <c r="Z463" s="2"/>
      <c r="AA463" s="11"/>
      <c r="AB463" s="11"/>
      <c r="AC463" s="11"/>
      <c r="AD463" s="11"/>
      <c r="AE463" s="11"/>
      <c r="AF463" s="2"/>
    </row>
    <row r="464" spans="1:32" s="3" customFormat="1" x14ac:dyDescent="0.35">
      <c r="A464" s="25"/>
      <c r="C464" s="11"/>
      <c r="D464" s="11"/>
      <c r="E464" s="11"/>
      <c r="F464" s="14"/>
      <c r="H464" s="11"/>
      <c r="I464" s="11"/>
      <c r="J464" s="11"/>
      <c r="K464" s="11"/>
      <c r="L464" s="11"/>
      <c r="M464" s="11"/>
      <c r="N464" s="11"/>
      <c r="O464" s="11"/>
      <c r="P464" s="11"/>
      <c r="Q464" s="11"/>
      <c r="R464" s="11"/>
      <c r="S464" s="11"/>
      <c r="T464" s="11"/>
      <c r="U464" s="12"/>
      <c r="V464" s="11"/>
      <c r="W464" s="11"/>
      <c r="X464" s="11"/>
      <c r="Y464" s="11"/>
      <c r="Z464" s="2"/>
      <c r="AA464" s="11"/>
      <c r="AB464" s="11"/>
      <c r="AC464" s="11"/>
      <c r="AD464" s="11"/>
      <c r="AE464" s="11"/>
      <c r="AF464" s="2"/>
    </row>
    <row r="465" spans="1:32" s="3" customFormat="1" x14ac:dyDescent="0.35">
      <c r="A465" s="25"/>
      <c r="C465" s="11"/>
      <c r="D465" s="11"/>
      <c r="E465" s="11"/>
      <c r="F465" s="14"/>
      <c r="H465" s="11"/>
      <c r="I465" s="11"/>
      <c r="J465" s="11"/>
      <c r="K465" s="11"/>
      <c r="L465" s="11"/>
      <c r="M465" s="11"/>
      <c r="N465" s="11"/>
      <c r="O465" s="11"/>
      <c r="P465" s="11"/>
      <c r="Q465" s="11"/>
      <c r="R465" s="11"/>
      <c r="S465" s="11"/>
      <c r="T465" s="11"/>
      <c r="U465" s="12"/>
      <c r="V465" s="11"/>
      <c r="W465" s="11"/>
      <c r="X465" s="11"/>
      <c r="Y465" s="11"/>
      <c r="Z465" s="2"/>
      <c r="AA465" s="11"/>
      <c r="AB465" s="11"/>
      <c r="AC465" s="11"/>
      <c r="AD465" s="11"/>
      <c r="AE465" s="11"/>
      <c r="AF465" s="2"/>
    </row>
  </sheetData>
  <mergeCells count="11">
    <mergeCell ref="B86:D86"/>
    <mergeCell ref="B1:E1"/>
    <mergeCell ref="L1:O1"/>
    <mergeCell ref="V1:Y1"/>
    <mergeCell ref="AA1:AD1"/>
    <mergeCell ref="Q1:T1"/>
    <mergeCell ref="G86:J86"/>
    <mergeCell ref="L86:O86"/>
    <mergeCell ref="Q86:T86"/>
    <mergeCell ref="V86:Y86"/>
    <mergeCell ref="G1:J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BD74-74C5-4B31-BB54-00BC66F96FB2}">
  <dimension ref="A1:T223"/>
  <sheetViews>
    <sheetView zoomScale="80" zoomScaleNormal="80" workbookViewId="0">
      <selection activeCell="A164" sqref="A164"/>
    </sheetView>
  </sheetViews>
  <sheetFormatPr defaultColWidth="8.54296875" defaultRowHeight="12.5" x14ac:dyDescent="0.25"/>
  <cols>
    <col min="1" max="1" width="8.54296875" style="33"/>
    <col min="2" max="2" width="14.453125" style="33" customWidth="1"/>
    <col min="3" max="3" width="9.453125" style="33" bestFit="1" customWidth="1"/>
    <col min="4" max="6" width="9.1796875" style="33" bestFit="1" customWidth="1"/>
    <col min="7" max="17" width="8.54296875" style="33"/>
    <col min="18" max="18" width="9.1796875" style="33" bestFit="1" customWidth="1"/>
    <col min="19" max="16384" width="8.54296875" style="33"/>
  </cols>
  <sheetData>
    <row r="1" spans="1:20" ht="22.5" x14ac:dyDescent="0.45">
      <c r="A1" s="239" t="str">
        <f>'Intro and org info'!C7</f>
        <v>Sample company</v>
      </c>
      <c r="B1" s="240"/>
      <c r="C1" s="241"/>
      <c r="D1" s="241"/>
      <c r="E1" s="241"/>
    </row>
    <row r="2" spans="1:20" ht="13" x14ac:dyDescent="0.3">
      <c r="A2" s="265" t="str">
        <f>'Intro and org info'!C11</f>
        <v>Today's date</v>
      </c>
      <c r="B2" s="240"/>
      <c r="C2" s="241"/>
      <c r="D2" s="241"/>
      <c r="E2" s="241"/>
    </row>
    <row r="3" spans="1:20" x14ac:dyDescent="0.25">
      <c r="K3" s="242"/>
      <c r="L3" s="242"/>
      <c r="M3" s="242"/>
      <c r="N3" s="242"/>
      <c r="O3" s="242"/>
      <c r="P3" s="242"/>
      <c r="Q3" s="242"/>
      <c r="R3" s="242"/>
      <c r="S3" s="242"/>
      <c r="T3" s="242"/>
    </row>
    <row r="4" spans="1:20" ht="13" x14ac:dyDescent="0.3">
      <c r="A4" s="190" t="s">
        <v>118</v>
      </c>
      <c r="B4" s="191"/>
      <c r="C4" s="191"/>
      <c r="D4" s="191"/>
      <c r="E4" s="191"/>
      <c r="F4" s="191"/>
      <c r="G4" s="191"/>
      <c r="H4" s="223"/>
      <c r="I4" s="223"/>
      <c r="J4" s="223"/>
      <c r="K4" s="243"/>
      <c r="L4" s="223"/>
      <c r="M4" s="223"/>
      <c r="N4" s="223"/>
      <c r="O4" s="223"/>
      <c r="P4" s="223"/>
      <c r="Q4" s="223"/>
      <c r="R4" s="223"/>
      <c r="S4" s="223"/>
      <c r="T4" s="223"/>
    </row>
    <row r="5" spans="1:20" ht="13" x14ac:dyDescent="0.3">
      <c r="A5" s="192"/>
      <c r="B5" s="191" t="s">
        <v>119</v>
      </c>
      <c r="C5" s="191"/>
      <c r="D5" s="191"/>
      <c r="E5" s="191"/>
      <c r="F5" s="191"/>
      <c r="G5" s="191"/>
      <c r="H5" s="191"/>
      <c r="I5" s="191"/>
      <c r="J5" s="191"/>
      <c r="K5" s="243"/>
      <c r="L5" s="223"/>
      <c r="M5" s="223"/>
      <c r="N5" s="223"/>
      <c r="O5" s="223"/>
      <c r="P5" s="223"/>
      <c r="Q5" s="223"/>
      <c r="R5" s="223"/>
      <c r="S5" s="223"/>
      <c r="T5" s="223"/>
    </row>
    <row r="6" spans="1:20" ht="13" x14ac:dyDescent="0.3">
      <c r="A6" s="193"/>
      <c r="B6" s="191" t="s">
        <v>120</v>
      </c>
      <c r="C6" s="191"/>
      <c r="D6" s="191"/>
      <c r="E6" s="191"/>
      <c r="F6" s="191"/>
      <c r="G6" s="191"/>
      <c r="H6" s="191"/>
      <c r="I6" s="191"/>
      <c r="J6" s="191"/>
      <c r="K6" s="243"/>
      <c r="L6" s="223"/>
      <c r="M6" s="223"/>
      <c r="N6" s="223"/>
      <c r="O6" s="223"/>
      <c r="P6" s="223"/>
      <c r="Q6" s="223"/>
      <c r="R6" s="223"/>
      <c r="S6" s="223"/>
      <c r="T6" s="223"/>
    </row>
    <row r="7" spans="1:20" ht="13" x14ac:dyDescent="0.3">
      <c r="A7" s="221"/>
      <c r="B7" s="191" t="s">
        <v>136</v>
      </c>
      <c r="C7" s="191"/>
      <c r="D7" s="191"/>
      <c r="E7" s="191"/>
      <c r="F7" s="191"/>
      <c r="G7" s="191"/>
      <c r="H7" s="191"/>
      <c r="I7" s="191"/>
      <c r="J7" s="191"/>
      <c r="K7" s="223"/>
      <c r="L7" s="223"/>
      <c r="M7" s="223"/>
      <c r="N7" s="223"/>
      <c r="O7" s="223"/>
      <c r="P7" s="223"/>
      <c r="Q7" s="223"/>
      <c r="R7" s="223"/>
      <c r="S7" s="223"/>
      <c r="T7" s="223"/>
    </row>
    <row r="8" spans="1:20" ht="13" x14ac:dyDescent="0.3">
      <c r="A8" s="222"/>
      <c r="B8" s="191" t="s">
        <v>135</v>
      </c>
      <c r="C8" s="191"/>
      <c r="D8" s="191"/>
      <c r="E8" s="191"/>
      <c r="F8" s="191"/>
      <c r="G8" s="191"/>
      <c r="H8" s="191"/>
      <c r="I8" s="191"/>
      <c r="J8" s="191"/>
      <c r="K8" s="223"/>
      <c r="L8" s="223"/>
      <c r="M8" s="223"/>
      <c r="N8" s="223"/>
      <c r="O8" s="223"/>
      <c r="P8" s="223"/>
      <c r="Q8" s="223"/>
      <c r="R8" s="223"/>
      <c r="S8" s="223"/>
      <c r="T8" s="223"/>
    </row>
    <row r="9" spans="1:20" ht="13" x14ac:dyDescent="0.3">
      <c r="A9" s="191"/>
      <c r="B9" s="191"/>
      <c r="C9" s="191"/>
      <c r="D9" s="191"/>
      <c r="E9" s="191"/>
      <c r="F9" s="191"/>
      <c r="G9" s="191"/>
      <c r="H9" s="191"/>
      <c r="I9" s="191"/>
      <c r="J9" s="191"/>
      <c r="K9" s="191"/>
      <c r="L9" s="191"/>
      <c r="M9" s="191"/>
      <c r="N9" s="191"/>
      <c r="O9" s="191"/>
      <c r="P9" s="191"/>
      <c r="Q9" s="191"/>
      <c r="R9" s="191"/>
      <c r="S9" s="191"/>
      <c r="T9" s="191"/>
    </row>
    <row r="10" spans="1:20" ht="13" x14ac:dyDescent="0.3">
      <c r="A10" s="191"/>
      <c r="B10" s="191"/>
      <c r="C10" s="191"/>
      <c r="D10" s="191"/>
      <c r="E10" s="191"/>
      <c r="F10" s="191"/>
      <c r="G10" s="191"/>
      <c r="H10" s="191"/>
      <c r="I10" s="191"/>
      <c r="J10" s="191"/>
      <c r="K10" s="191"/>
      <c r="L10" s="191"/>
      <c r="M10" s="191"/>
      <c r="N10" s="191"/>
      <c r="O10" s="191"/>
      <c r="P10" s="191"/>
      <c r="Q10" s="191"/>
      <c r="R10" s="191"/>
      <c r="S10" s="191"/>
      <c r="T10" s="191"/>
    </row>
    <row r="11" spans="1:20" s="32" customFormat="1" ht="13" x14ac:dyDescent="0.3">
      <c r="A11" s="190" t="s">
        <v>113</v>
      </c>
      <c r="B11" s="190"/>
      <c r="C11" s="190"/>
      <c r="D11" s="190"/>
      <c r="E11" s="190"/>
      <c r="F11" s="190"/>
      <c r="G11" s="190"/>
      <c r="H11" s="190"/>
      <c r="I11" s="190"/>
      <c r="J11" s="190"/>
      <c r="K11" s="190" t="s">
        <v>117</v>
      </c>
      <c r="L11" s="190"/>
      <c r="M11" s="190"/>
      <c r="N11" s="190"/>
      <c r="O11" s="190"/>
      <c r="P11" s="190"/>
      <c r="Q11" s="190"/>
      <c r="R11" s="190"/>
      <c r="S11" s="190"/>
      <c r="T11" s="190"/>
    </row>
    <row r="12" spans="1:20" ht="13" x14ac:dyDescent="0.3">
      <c r="A12" s="191" t="s">
        <v>114</v>
      </c>
      <c r="B12" s="194">
        <f>'Outputs - Metrics 1-5'!B109</f>
        <v>332280</v>
      </c>
      <c r="C12" s="191" t="s">
        <v>115</v>
      </c>
      <c r="D12" s="191"/>
      <c r="E12" s="191"/>
      <c r="F12" s="191"/>
      <c r="G12" s="191"/>
      <c r="H12" s="191"/>
      <c r="I12" s="191"/>
      <c r="J12" s="191"/>
      <c r="K12" s="191"/>
      <c r="L12" s="191"/>
      <c r="M12" s="191"/>
      <c r="N12" s="191"/>
      <c r="O12" s="191"/>
      <c r="P12" s="191"/>
      <c r="Q12" s="191"/>
      <c r="R12" s="191"/>
      <c r="S12" s="191"/>
      <c r="T12" s="191"/>
    </row>
    <row r="13" spans="1:20" ht="13" x14ac:dyDescent="0.3">
      <c r="A13" s="191"/>
      <c r="B13" s="191"/>
      <c r="C13" s="191"/>
      <c r="D13" s="191"/>
      <c r="E13" s="191"/>
      <c r="F13" s="191"/>
      <c r="G13" s="191"/>
      <c r="H13" s="191"/>
      <c r="I13" s="191"/>
      <c r="J13" s="191"/>
      <c r="K13" s="191"/>
      <c r="L13" s="191"/>
      <c r="M13" s="191"/>
      <c r="N13" s="191"/>
      <c r="O13" s="191"/>
      <c r="P13" s="191"/>
      <c r="Q13" s="191"/>
      <c r="R13" s="191"/>
      <c r="S13" s="191"/>
      <c r="T13" s="191"/>
    </row>
    <row r="14" spans="1:20" ht="13" x14ac:dyDescent="0.3">
      <c r="A14" s="191"/>
      <c r="B14" s="191"/>
      <c r="C14" s="191"/>
      <c r="D14" s="191"/>
      <c r="E14" s="191"/>
      <c r="F14" s="191"/>
      <c r="G14" s="191"/>
      <c r="H14" s="191"/>
      <c r="I14" s="191"/>
      <c r="J14" s="191"/>
      <c r="K14" s="191"/>
      <c r="L14" s="191"/>
      <c r="M14" s="191"/>
      <c r="N14" s="191"/>
      <c r="O14" s="191"/>
      <c r="P14" s="191"/>
      <c r="Q14" s="191"/>
      <c r="R14" s="191"/>
      <c r="S14" s="191"/>
      <c r="T14" s="191"/>
    </row>
    <row r="15" spans="1:20" ht="13" x14ac:dyDescent="0.3">
      <c r="A15" s="191"/>
      <c r="B15" s="191"/>
      <c r="C15" s="191"/>
      <c r="D15" s="191"/>
      <c r="E15" s="191"/>
      <c r="F15" s="191"/>
      <c r="G15" s="191"/>
      <c r="H15" s="191"/>
      <c r="I15" s="191"/>
      <c r="J15" s="191"/>
      <c r="K15" s="191"/>
      <c r="L15" s="191"/>
      <c r="M15" s="191"/>
      <c r="N15" s="191"/>
      <c r="O15" s="191"/>
      <c r="P15" s="191"/>
      <c r="Q15" s="191"/>
      <c r="R15" s="191"/>
      <c r="S15" s="191"/>
      <c r="T15" s="191"/>
    </row>
    <row r="16" spans="1:20" ht="13" x14ac:dyDescent="0.3">
      <c r="A16" s="191"/>
      <c r="B16" s="191"/>
      <c r="C16" s="191"/>
      <c r="D16" s="191"/>
      <c r="E16" s="191"/>
      <c r="F16" s="191"/>
      <c r="G16" s="191"/>
      <c r="H16" s="191"/>
      <c r="I16" s="191"/>
      <c r="J16" s="191"/>
      <c r="K16" s="191"/>
      <c r="L16" s="191"/>
      <c r="M16" s="191"/>
      <c r="N16" s="191"/>
      <c r="O16" s="191"/>
      <c r="P16" s="191"/>
      <c r="Q16" s="191"/>
      <c r="R16" s="191"/>
      <c r="S16" s="191"/>
      <c r="T16" s="191"/>
    </row>
    <row r="17" spans="1:20" ht="13" x14ac:dyDescent="0.3">
      <c r="A17" s="191"/>
      <c r="B17" s="191"/>
      <c r="C17" s="191"/>
      <c r="D17" s="191"/>
      <c r="E17" s="191"/>
      <c r="F17" s="191"/>
      <c r="G17" s="191"/>
      <c r="H17" s="191"/>
      <c r="I17" s="191"/>
      <c r="J17" s="191"/>
      <c r="K17" s="191"/>
      <c r="L17" s="191"/>
      <c r="M17" s="191"/>
      <c r="N17" s="191"/>
      <c r="O17" s="191"/>
      <c r="P17" s="191"/>
      <c r="Q17" s="191"/>
      <c r="R17" s="191"/>
      <c r="S17" s="191"/>
      <c r="T17" s="191"/>
    </row>
    <row r="18" spans="1:20" ht="13" x14ac:dyDescent="0.3">
      <c r="A18" s="191"/>
      <c r="B18" s="191"/>
      <c r="C18" s="191"/>
      <c r="D18" s="191"/>
      <c r="E18" s="191"/>
      <c r="F18" s="191"/>
      <c r="G18" s="191"/>
      <c r="H18" s="191"/>
      <c r="I18" s="191"/>
      <c r="J18" s="191"/>
      <c r="K18" s="191"/>
      <c r="L18" s="191"/>
      <c r="M18" s="191"/>
      <c r="N18" s="191"/>
      <c r="O18" s="191"/>
      <c r="P18" s="191"/>
      <c r="Q18" s="191"/>
      <c r="R18" s="191"/>
      <c r="S18" s="191"/>
      <c r="T18" s="191"/>
    </row>
    <row r="19" spans="1:20" ht="13" x14ac:dyDescent="0.3">
      <c r="A19" s="191"/>
      <c r="B19" s="191"/>
      <c r="C19" s="191"/>
      <c r="D19" s="191"/>
      <c r="E19" s="191"/>
      <c r="F19" s="191"/>
      <c r="G19" s="191"/>
      <c r="H19" s="191"/>
      <c r="I19" s="191"/>
      <c r="J19" s="191"/>
      <c r="K19" s="191"/>
      <c r="L19" s="191"/>
      <c r="M19" s="191"/>
      <c r="N19" s="191"/>
      <c r="O19" s="191"/>
      <c r="P19" s="191"/>
      <c r="Q19" s="191"/>
      <c r="R19" s="191"/>
      <c r="S19" s="191"/>
      <c r="T19" s="191"/>
    </row>
    <row r="20" spans="1:20" ht="13" x14ac:dyDescent="0.3">
      <c r="A20" s="191"/>
      <c r="B20" s="191"/>
      <c r="C20" s="191"/>
      <c r="D20" s="191"/>
      <c r="E20" s="191"/>
      <c r="F20" s="191"/>
      <c r="G20" s="191"/>
      <c r="H20" s="191"/>
      <c r="I20" s="191"/>
      <c r="J20" s="191"/>
      <c r="K20" s="191"/>
      <c r="L20" s="191"/>
      <c r="M20" s="191"/>
      <c r="N20" s="191"/>
      <c r="O20" s="191"/>
      <c r="P20" s="191"/>
      <c r="Q20" s="191"/>
      <c r="R20" s="191"/>
      <c r="S20" s="191"/>
      <c r="T20" s="191"/>
    </row>
    <row r="21" spans="1:20" ht="13" x14ac:dyDescent="0.3">
      <c r="A21" s="191"/>
      <c r="B21" s="191"/>
      <c r="C21" s="191"/>
      <c r="D21" s="191"/>
      <c r="E21" s="191"/>
      <c r="F21" s="191"/>
      <c r="G21" s="191"/>
      <c r="H21" s="191"/>
      <c r="I21" s="191"/>
      <c r="J21" s="191"/>
      <c r="K21" s="191"/>
      <c r="L21" s="191"/>
      <c r="M21" s="191"/>
      <c r="N21" s="191"/>
      <c r="O21" s="191"/>
      <c r="P21" s="191"/>
      <c r="Q21" s="191"/>
      <c r="R21" s="191"/>
      <c r="S21" s="191"/>
      <c r="T21" s="191"/>
    </row>
    <row r="22" spans="1:20" ht="13" x14ac:dyDescent="0.3">
      <c r="A22" s="191"/>
      <c r="B22" s="191"/>
      <c r="C22" s="191"/>
      <c r="D22" s="191"/>
      <c r="E22" s="191"/>
      <c r="F22" s="191"/>
      <c r="G22" s="191"/>
      <c r="H22" s="191"/>
      <c r="I22" s="191"/>
      <c r="J22" s="191"/>
      <c r="K22" s="191"/>
      <c r="L22" s="191"/>
      <c r="M22" s="191"/>
      <c r="N22" s="191"/>
      <c r="O22" s="191"/>
      <c r="P22" s="191"/>
      <c r="Q22" s="191"/>
      <c r="R22" s="191"/>
      <c r="S22" s="191"/>
      <c r="T22" s="191"/>
    </row>
    <row r="23" spans="1:20" ht="13" x14ac:dyDescent="0.3">
      <c r="A23" s="191"/>
      <c r="B23" s="191"/>
      <c r="C23" s="191"/>
      <c r="D23" s="191"/>
      <c r="E23" s="191"/>
      <c r="F23" s="191"/>
      <c r="G23" s="191"/>
      <c r="H23" s="191"/>
      <c r="I23" s="191"/>
      <c r="J23" s="191"/>
      <c r="K23" s="191"/>
      <c r="L23" s="191"/>
      <c r="M23" s="191"/>
      <c r="N23" s="191"/>
      <c r="O23" s="191"/>
      <c r="P23" s="191"/>
      <c r="Q23" s="191"/>
      <c r="R23" s="191"/>
      <c r="S23" s="191"/>
      <c r="T23" s="191"/>
    </row>
    <row r="24" spans="1:20" ht="13" x14ac:dyDescent="0.3">
      <c r="A24" s="191"/>
      <c r="B24" s="191"/>
      <c r="C24" s="191"/>
      <c r="D24" s="191"/>
      <c r="E24" s="191"/>
      <c r="F24" s="191"/>
      <c r="G24" s="191"/>
      <c r="H24" s="191"/>
      <c r="I24" s="191"/>
      <c r="J24" s="191"/>
      <c r="K24" s="191"/>
      <c r="L24" s="191"/>
      <c r="M24" s="191"/>
      <c r="N24" s="191"/>
      <c r="O24" s="191"/>
      <c r="P24" s="191"/>
      <c r="Q24" s="191"/>
      <c r="R24" s="191"/>
      <c r="S24" s="191"/>
      <c r="T24" s="191"/>
    </row>
    <row r="25" spans="1:20" ht="13" x14ac:dyDescent="0.3">
      <c r="A25" s="191"/>
      <c r="B25" s="191"/>
      <c r="C25" s="191"/>
      <c r="D25" s="191"/>
      <c r="E25" s="191"/>
      <c r="F25" s="191"/>
      <c r="G25" s="191"/>
      <c r="H25" s="191"/>
      <c r="I25" s="191"/>
      <c r="J25" s="191"/>
      <c r="K25" s="191"/>
      <c r="L25" s="191"/>
      <c r="M25" s="191"/>
      <c r="N25" s="191"/>
      <c r="O25" s="191"/>
      <c r="P25" s="191"/>
      <c r="Q25" s="191"/>
      <c r="R25" s="191"/>
      <c r="S25" s="191"/>
      <c r="T25" s="191"/>
    </row>
    <row r="26" spans="1:20" ht="13" x14ac:dyDescent="0.3">
      <c r="A26" s="191"/>
      <c r="B26" s="191"/>
      <c r="C26" s="191"/>
      <c r="D26" s="191"/>
      <c r="E26" s="191"/>
      <c r="F26" s="191"/>
      <c r="G26" s="191"/>
      <c r="H26" s="191"/>
      <c r="I26" s="191"/>
      <c r="J26" s="191"/>
      <c r="K26" s="191"/>
      <c r="L26" s="191"/>
      <c r="M26" s="191"/>
      <c r="N26" s="191"/>
      <c r="O26" s="191"/>
      <c r="P26" s="191"/>
      <c r="Q26" s="191"/>
      <c r="R26" s="191"/>
      <c r="S26" s="191"/>
      <c r="T26" s="191"/>
    </row>
    <row r="27" spans="1:20" ht="13" x14ac:dyDescent="0.3">
      <c r="A27" s="191"/>
      <c r="B27" s="191"/>
      <c r="C27" s="191"/>
      <c r="D27" s="191"/>
      <c r="E27" s="191"/>
      <c r="F27" s="191"/>
      <c r="G27" s="191"/>
      <c r="H27" s="191"/>
      <c r="I27" s="191"/>
      <c r="J27" s="191"/>
      <c r="K27" s="191"/>
      <c r="L27" s="191"/>
      <c r="M27" s="191"/>
      <c r="N27" s="191"/>
      <c r="O27" s="191"/>
      <c r="P27" s="191"/>
      <c r="Q27" s="191"/>
      <c r="R27" s="191"/>
      <c r="S27" s="191"/>
      <c r="T27" s="191"/>
    </row>
    <row r="28" spans="1:20" ht="13" x14ac:dyDescent="0.3">
      <c r="A28" s="191"/>
      <c r="B28" s="191"/>
      <c r="C28" s="191"/>
      <c r="D28" s="191"/>
      <c r="E28" s="191"/>
      <c r="F28" s="191"/>
      <c r="G28" s="191"/>
      <c r="H28" s="191"/>
      <c r="I28" s="191"/>
      <c r="J28" s="191"/>
      <c r="K28" s="191"/>
      <c r="L28" s="191"/>
      <c r="M28" s="191"/>
      <c r="N28" s="191"/>
      <c r="O28" s="191"/>
      <c r="P28" s="191"/>
      <c r="Q28" s="191"/>
      <c r="R28" s="191"/>
      <c r="S28" s="191"/>
      <c r="T28" s="191"/>
    </row>
    <row r="29" spans="1:20" ht="13" x14ac:dyDescent="0.3">
      <c r="A29" s="191"/>
      <c r="B29" s="191"/>
      <c r="C29" s="191"/>
      <c r="D29" s="191"/>
      <c r="E29" s="191"/>
      <c r="F29" s="191"/>
      <c r="G29" s="191"/>
      <c r="H29" s="191"/>
      <c r="I29" s="191"/>
      <c r="J29" s="191"/>
      <c r="K29" s="191"/>
      <c r="L29" s="191"/>
      <c r="M29" s="191"/>
      <c r="N29" s="191"/>
      <c r="O29" s="191"/>
      <c r="P29" s="191"/>
      <c r="Q29" s="191"/>
      <c r="R29" s="191"/>
      <c r="S29" s="191"/>
      <c r="T29" s="191"/>
    </row>
    <row r="30" spans="1:20" ht="13" x14ac:dyDescent="0.3">
      <c r="A30" s="191"/>
      <c r="B30" s="191"/>
      <c r="C30" s="191"/>
      <c r="D30" s="191"/>
      <c r="E30" s="191"/>
      <c r="F30" s="191"/>
      <c r="G30" s="191"/>
      <c r="H30" s="191"/>
      <c r="I30" s="191"/>
      <c r="J30" s="191"/>
      <c r="K30" s="191"/>
      <c r="L30" s="191"/>
      <c r="M30" s="191"/>
      <c r="N30" s="191"/>
      <c r="O30" s="191"/>
      <c r="P30" s="191"/>
      <c r="Q30" s="191"/>
      <c r="R30" s="191"/>
      <c r="S30" s="191"/>
      <c r="T30" s="191"/>
    </row>
    <row r="31" spans="1:20" ht="13" x14ac:dyDescent="0.3">
      <c r="A31" s="191"/>
      <c r="B31" s="191"/>
      <c r="C31" s="191"/>
      <c r="D31" s="191"/>
      <c r="E31" s="191"/>
      <c r="F31" s="191"/>
      <c r="G31" s="191"/>
      <c r="H31" s="191"/>
      <c r="I31" s="191"/>
      <c r="J31" s="191"/>
      <c r="K31" s="191"/>
      <c r="L31" s="191"/>
      <c r="M31" s="191"/>
      <c r="N31" s="191"/>
      <c r="O31" s="191"/>
      <c r="P31" s="191"/>
      <c r="Q31" s="191"/>
      <c r="R31" s="191"/>
      <c r="S31" s="191"/>
      <c r="T31" s="191"/>
    </row>
    <row r="32" spans="1:20" ht="13" x14ac:dyDescent="0.3">
      <c r="A32" s="191"/>
      <c r="B32" s="191"/>
      <c r="C32" s="191"/>
      <c r="D32" s="191"/>
      <c r="E32" s="191"/>
      <c r="F32" s="191"/>
      <c r="G32" s="191"/>
      <c r="H32" s="191"/>
      <c r="I32" s="191"/>
      <c r="J32" s="191"/>
      <c r="K32" s="191"/>
      <c r="L32" s="191"/>
      <c r="M32" s="191"/>
      <c r="N32" s="191"/>
      <c r="O32" s="191"/>
      <c r="P32" s="191"/>
      <c r="Q32" s="191"/>
      <c r="R32" s="191"/>
      <c r="S32" s="191"/>
      <c r="T32" s="191"/>
    </row>
    <row r="33" spans="1:20" ht="13" x14ac:dyDescent="0.3">
      <c r="A33" s="191"/>
      <c r="B33" s="191"/>
      <c r="C33" s="191"/>
      <c r="D33" s="191"/>
      <c r="E33" s="191"/>
      <c r="F33" s="191"/>
      <c r="G33" s="191"/>
      <c r="H33" s="191"/>
      <c r="I33" s="191"/>
      <c r="J33" s="191"/>
      <c r="K33" s="191"/>
      <c r="L33" s="191"/>
      <c r="M33" s="191"/>
      <c r="N33" s="191"/>
      <c r="O33" s="191"/>
      <c r="P33" s="191"/>
      <c r="Q33" s="191"/>
      <c r="R33" s="191"/>
      <c r="S33" s="191"/>
      <c r="T33" s="191"/>
    </row>
    <row r="34" spans="1:20" ht="13" x14ac:dyDescent="0.3">
      <c r="A34" s="191"/>
      <c r="B34" s="191"/>
      <c r="C34" s="191"/>
      <c r="D34" s="191"/>
      <c r="E34" s="191"/>
      <c r="F34" s="191"/>
      <c r="G34" s="191"/>
      <c r="H34" s="191"/>
      <c r="I34" s="191"/>
      <c r="J34" s="191"/>
      <c r="K34" s="191"/>
      <c r="L34" s="191"/>
      <c r="M34" s="191"/>
      <c r="N34" s="191"/>
      <c r="O34" s="191"/>
      <c r="P34" s="191"/>
      <c r="Q34" s="191"/>
      <c r="R34" s="191"/>
      <c r="S34" s="191"/>
      <c r="T34" s="191"/>
    </row>
    <row r="35" spans="1:20" ht="13" x14ac:dyDescent="0.3">
      <c r="A35" s="191"/>
      <c r="B35" s="191"/>
      <c r="C35" s="191"/>
      <c r="D35" s="191"/>
      <c r="E35" s="191"/>
      <c r="F35" s="191"/>
      <c r="G35" s="191"/>
      <c r="H35" s="191"/>
      <c r="I35" s="191"/>
      <c r="J35" s="191"/>
      <c r="K35" s="191"/>
      <c r="L35" s="191"/>
      <c r="M35" s="191"/>
      <c r="N35" s="191"/>
      <c r="O35" s="191"/>
      <c r="P35" s="191"/>
      <c r="Q35" s="191"/>
      <c r="R35" s="191"/>
      <c r="S35" s="191"/>
      <c r="T35" s="191"/>
    </row>
    <row r="36" spans="1:20" ht="15" x14ac:dyDescent="0.4">
      <c r="A36" s="190" t="s">
        <v>172</v>
      </c>
      <c r="B36" s="190"/>
      <c r="C36" s="190"/>
      <c r="D36" s="190"/>
      <c r="E36" s="190"/>
      <c r="F36" s="190"/>
      <c r="G36" s="190"/>
      <c r="H36" s="190"/>
      <c r="I36" s="190"/>
      <c r="J36" s="190"/>
      <c r="K36" s="190" t="s">
        <v>158</v>
      </c>
      <c r="L36" s="191"/>
      <c r="M36" s="191"/>
      <c r="N36" s="191"/>
      <c r="O36" s="191"/>
      <c r="P36" s="191"/>
      <c r="Q36" s="191"/>
      <c r="R36" s="191"/>
      <c r="S36" s="191"/>
      <c r="T36" s="191"/>
    </row>
    <row r="37" spans="1:20" ht="15" x14ac:dyDescent="0.4">
      <c r="A37" s="191" t="s">
        <v>114</v>
      </c>
      <c r="B37" s="194">
        <f>'Outputs - Metrics 1-5'!V109</f>
        <v>4455.4393771897921</v>
      </c>
      <c r="C37" s="191" t="s">
        <v>159</v>
      </c>
      <c r="D37" s="191"/>
      <c r="E37" s="191"/>
      <c r="F37" s="191"/>
      <c r="G37" s="191"/>
      <c r="H37" s="191"/>
      <c r="I37" s="191"/>
      <c r="J37" s="191"/>
      <c r="K37" s="191"/>
      <c r="L37" s="191"/>
      <c r="M37" s="191"/>
      <c r="N37" s="191"/>
      <c r="O37" s="191"/>
      <c r="P37" s="191"/>
      <c r="Q37" s="191"/>
      <c r="R37" s="191"/>
      <c r="S37" s="191"/>
      <c r="T37" s="191"/>
    </row>
    <row r="38" spans="1:20" ht="13" x14ac:dyDescent="0.3">
      <c r="A38" s="191"/>
      <c r="B38" s="191"/>
      <c r="C38" s="191"/>
      <c r="D38" s="191"/>
      <c r="E38" s="191"/>
      <c r="F38" s="191"/>
      <c r="G38" s="191"/>
      <c r="H38" s="191"/>
      <c r="I38" s="191"/>
      <c r="J38" s="191"/>
      <c r="K38" s="191"/>
      <c r="L38" s="191"/>
      <c r="M38" s="191"/>
      <c r="N38" s="191"/>
      <c r="O38" s="191"/>
      <c r="P38" s="191"/>
      <c r="Q38" s="191"/>
      <c r="R38" s="191"/>
      <c r="S38" s="191"/>
      <c r="T38" s="191"/>
    </row>
    <row r="39" spans="1:20" ht="13" x14ac:dyDescent="0.3">
      <c r="A39" s="191"/>
      <c r="B39" s="191"/>
      <c r="C39" s="191"/>
      <c r="D39" s="191"/>
      <c r="E39" s="191"/>
      <c r="F39" s="191"/>
      <c r="G39" s="191"/>
      <c r="H39" s="191"/>
      <c r="I39" s="191"/>
      <c r="J39" s="191"/>
      <c r="K39" s="191"/>
      <c r="L39" s="191"/>
      <c r="M39" s="191"/>
      <c r="N39" s="191"/>
      <c r="O39" s="191"/>
      <c r="P39" s="191"/>
      <c r="Q39" s="191"/>
      <c r="R39" s="191"/>
      <c r="S39" s="191"/>
      <c r="T39" s="191"/>
    </row>
    <row r="40" spans="1:20" ht="13" x14ac:dyDescent="0.3">
      <c r="A40" s="191"/>
      <c r="B40" s="191"/>
      <c r="C40" s="191"/>
      <c r="D40" s="191"/>
      <c r="E40" s="191"/>
      <c r="F40" s="191"/>
      <c r="G40" s="191"/>
      <c r="H40" s="191"/>
      <c r="I40" s="191"/>
      <c r="J40" s="191"/>
      <c r="K40" s="191"/>
      <c r="L40" s="191"/>
      <c r="M40" s="191"/>
      <c r="N40" s="191"/>
      <c r="O40" s="191"/>
      <c r="P40" s="191"/>
      <c r="Q40" s="191"/>
      <c r="R40" s="191"/>
      <c r="S40" s="191"/>
      <c r="T40" s="191"/>
    </row>
    <row r="41" spans="1:20" ht="13" x14ac:dyDescent="0.3">
      <c r="A41" s="191"/>
      <c r="B41" s="191"/>
      <c r="C41" s="191"/>
      <c r="D41" s="191"/>
      <c r="E41" s="191"/>
      <c r="F41" s="191"/>
      <c r="G41" s="191"/>
      <c r="H41" s="191"/>
      <c r="I41" s="191"/>
      <c r="J41" s="191"/>
      <c r="K41" s="191"/>
      <c r="L41" s="191"/>
      <c r="M41" s="191"/>
      <c r="N41" s="191"/>
      <c r="O41" s="191"/>
      <c r="P41" s="191"/>
      <c r="Q41" s="191"/>
      <c r="R41" s="191"/>
      <c r="S41" s="191"/>
      <c r="T41" s="191"/>
    </row>
    <row r="42" spans="1:20" ht="13" x14ac:dyDescent="0.3">
      <c r="A42" s="191"/>
      <c r="B42" s="191"/>
      <c r="C42" s="191"/>
      <c r="D42" s="191"/>
      <c r="E42" s="191"/>
      <c r="F42" s="191"/>
      <c r="G42" s="191"/>
      <c r="H42" s="191"/>
      <c r="I42" s="191"/>
      <c r="J42" s="191"/>
      <c r="K42" s="191"/>
      <c r="L42" s="191"/>
      <c r="M42" s="191"/>
      <c r="N42" s="191"/>
      <c r="O42" s="191"/>
      <c r="P42" s="191"/>
      <c r="Q42" s="191"/>
      <c r="R42" s="191"/>
      <c r="S42" s="191"/>
      <c r="T42" s="191"/>
    </row>
    <row r="43" spans="1:20" ht="13" x14ac:dyDescent="0.3">
      <c r="A43" s="191"/>
      <c r="B43" s="191"/>
      <c r="C43" s="191"/>
      <c r="D43" s="191"/>
      <c r="E43" s="191"/>
      <c r="F43" s="191"/>
      <c r="G43" s="191"/>
      <c r="H43" s="191"/>
      <c r="I43" s="191"/>
      <c r="J43" s="191"/>
      <c r="K43" s="191"/>
      <c r="L43" s="191"/>
      <c r="M43" s="191"/>
      <c r="N43" s="191"/>
      <c r="O43" s="191"/>
      <c r="P43" s="191"/>
      <c r="Q43" s="191"/>
      <c r="R43" s="191"/>
      <c r="S43" s="191"/>
      <c r="T43" s="191"/>
    </row>
    <row r="44" spans="1:20" ht="13" x14ac:dyDescent="0.3">
      <c r="A44" s="191"/>
      <c r="B44" s="191"/>
      <c r="C44" s="191"/>
      <c r="D44" s="191"/>
      <c r="E44" s="191"/>
      <c r="F44" s="191"/>
      <c r="G44" s="191"/>
      <c r="H44" s="191"/>
      <c r="I44" s="191"/>
      <c r="J44" s="191"/>
      <c r="K44" s="191"/>
      <c r="L44" s="191"/>
      <c r="M44" s="191"/>
      <c r="N44" s="191"/>
      <c r="O44" s="191"/>
      <c r="P44" s="191"/>
      <c r="Q44" s="191"/>
      <c r="R44" s="191"/>
      <c r="S44" s="191"/>
      <c r="T44" s="191"/>
    </row>
    <row r="45" spans="1:20" ht="13" x14ac:dyDescent="0.3">
      <c r="A45" s="191"/>
      <c r="B45" s="191"/>
      <c r="C45" s="191"/>
      <c r="D45" s="191"/>
      <c r="E45" s="191"/>
      <c r="F45" s="191"/>
      <c r="G45" s="191"/>
      <c r="H45" s="191"/>
      <c r="I45" s="191"/>
      <c r="J45" s="191"/>
      <c r="K45" s="191"/>
      <c r="L45" s="191"/>
      <c r="M45" s="191"/>
      <c r="N45" s="191"/>
      <c r="O45" s="191"/>
      <c r="P45" s="191"/>
      <c r="Q45" s="191"/>
      <c r="R45" s="191"/>
      <c r="S45" s="191"/>
      <c r="T45" s="191"/>
    </row>
    <row r="46" spans="1:20" ht="13" x14ac:dyDescent="0.3">
      <c r="A46" s="191"/>
      <c r="B46" s="191"/>
      <c r="C46" s="191"/>
      <c r="D46" s="191"/>
      <c r="E46" s="191"/>
      <c r="F46" s="191"/>
      <c r="G46" s="191"/>
      <c r="H46" s="191"/>
      <c r="I46" s="191"/>
      <c r="J46" s="191"/>
      <c r="K46" s="191"/>
      <c r="L46" s="191"/>
      <c r="M46" s="191"/>
      <c r="N46" s="191"/>
      <c r="O46" s="191"/>
      <c r="P46" s="191"/>
      <c r="Q46" s="191"/>
      <c r="R46" s="191"/>
      <c r="S46" s="191"/>
      <c r="T46" s="191"/>
    </row>
    <row r="47" spans="1:20" ht="13" x14ac:dyDescent="0.3">
      <c r="A47" s="191"/>
      <c r="B47" s="191"/>
      <c r="C47" s="191"/>
      <c r="D47" s="191"/>
      <c r="E47" s="191"/>
      <c r="F47" s="191"/>
      <c r="G47" s="191"/>
      <c r="H47" s="191"/>
      <c r="I47" s="191"/>
      <c r="J47" s="191"/>
      <c r="K47" s="191"/>
      <c r="L47" s="191"/>
      <c r="M47" s="191"/>
      <c r="N47" s="191"/>
      <c r="O47" s="191"/>
      <c r="P47" s="191"/>
      <c r="Q47" s="191"/>
      <c r="R47" s="191"/>
      <c r="S47" s="191"/>
      <c r="T47" s="191"/>
    </row>
    <row r="48" spans="1:20" ht="13" x14ac:dyDescent="0.3">
      <c r="A48" s="191"/>
      <c r="B48" s="191"/>
      <c r="C48" s="191"/>
      <c r="D48" s="191"/>
      <c r="E48" s="191"/>
      <c r="F48" s="191"/>
      <c r="G48" s="191"/>
      <c r="H48" s="191"/>
      <c r="I48" s="191"/>
      <c r="J48" s="191"/>
      <c r="K48" s="191"/>
      <c r="L48" s="191"/>
      <c r="M48" s="191"/>
      <c r="N48" s="191"/>
      <c r="O48" s="191"/>
      <c r="P48" s="191"/>
      <c r="Q48" s="191"/>
      <c r="R48" s="191"/>
      <c r="S48" s="191"/>
      <c r="T48" s="191"/>
    </row>
    <row r="49" spans="1:20" ht="13" x14ac:dyDescent="0.3">
      <c r="A49" s="191"/>
      <c r="B49" s="191"/>
      <c r="C49" s="191"/>
      <c r="D49" s="191"/>
      <c r="E49" s="191"/>
      <c r="F49" s="191"/>
      <c r="G49" s="191"/>
      <c r="H49" s="191"/>
      <c r="I49" s="191"/>
      <c r="J49" s="191"/>
      <c r="K49" s="191"/>
      <c r="L49" s="191"/>
      <c r="M49" s="191"/>
      <c r="N49" s="191"/>
      <c r="O49" s="191"/>
      <c r="P49" s="191"/>
      <c r="Q49" s="191"/>
      <c r="R49" s="191"/>
      <c r="S49" s="191"/>
      <c r="T49" s="191"/>
    </row>
    <row r="50" spans="1:20" ht="13" x14ac:dyDescent="0.3">
      <c r="A50" s="191"/>
      <c r="B50" s="191"/>
      <c r="C50" s="191"/>
      <c r="D50" s="191"/>
      <c r="E50" s="191"/>
      <c r="F50" s="191"/>
      <c r="G50" s="191"/>
      <c r="H50" s="191"/>
      <c r="I50" s="191"/>
      <c r="J50" s="191"/>
      <c r="K50" s="191"/>
      <c r="L50" s="191"/>
      <c r="M50" s="191"/>
      <c r="N50" s="191"/>
      <c r="O50" s="191"/>
      <c r="P50" s="191"/>
      <c r="Q50" s="191"/>
      <c r="R50" s="191"/>
      <c r="S50" s="191"/>
      <c r="T50" s="191"/>
    </row>
    <row r="51" spans="1:20" ht="13" x14ac:dyDescent="0.3">
      <c r="A51" s="191"/>
      <c r="B51" s="191"/>
      <c r="C51" s="191"/>
      <c r="D51" s="191"/>
      <c r="E51" s="191"/>
      <c r="F51" s="191"/>
      <c r="G51" s="191"/>
      <c r="H51" s="191"/>
      <c r="I51" s="191"/>
      <c r="J51" s="191"/>
      <c r="K51" s="191"/>
      <c r="L51" s="191"/>
      <c r="M51" s="191"/>
      <c r="N51" s="191"/>
      <c r="O51" s="191"/>
      <c r="P51" s="191"/>
      <c r="Q51" s="191"/>
      <c r="R51" s="191"/>
      <c r="S51" s="191"/>
      <c r="T51" s="191"/>
    </row>
    <row r="52" spans="1:20" ht="13" x14ac:dyDescent="0.3">
      <c r="A52" s="191"/>
      <c r="B52" s="191"/>
      <c r="C52" s="191"/>
      <c r="D52" s="191"/>
      <c r="E52" s="191"/>
      <c r="F52" s="191"/>
      <c r="G52" s="191"/>
      <c r="H52" s="191"/>
      <c r="I52" s="191"/>
      <c r="J52" s="191"/>
      <c r="K52" s="191"/>
      <c r="L52" s="191"/>
      <c r="M52" s="191"/>
      <c r="N52" s="191"/>
      <c r="O52" s="191"/>
      <c r="P52" s="191"/>
      <c r="Q52" s="191"/>
      <c r="R52" s="191"/>
      <c r="S52" s="191"/>
      <c r="T52" s="191"/>
    </row>
    <row r="53" spans="1:20" ht="13" x14ac:dyDescent="0.3">
      <c r="A53" s="191"/>
      <c r="B53" s="191"/>
      <c r="C53" s="191"/>
      <c r="D53" s="191"/>
      <c r="E53" s="191"/>
      <c r="F53" s="191"/>
      <c r="G53" s="191"/>
      <c r="H53" s="191"/>
      <c r="I53" s="191"/>
      <c r="J53" s="191"/>
      <c r="K53" s="191"/>
      <c r="L53" s="191"/>
      <c r="M53" s="191"/>
      <c r="N53" s="191"/>
      <c r="O53" s="191"/>
      <c r="P53" s="191"/>
      <c r="Q53" s="191"/>
      <c r="R53" s="191"/>
      <c r="S53" s="191"/>
      <c r="T53" s="191"/>
    </row>
    <row r="54" spans="1:20" ht="13" x14ac:dyDescent="0.3">
      <c r="A54" s="191"/>
      <c r="B54" s="191"/>
      <c r="C54" s="191"/>
      <c r="D54" s="191"/>
      <c r="E54" s="191"/>
      <c r="F54" s="191"/>
      <c r="G54" s="191"/>
      <c r="H54" s="191"/>
      <c r="I54" s="191"/>
      <c r="J54" s="191"/>
      <c r="K54" s="191"/>
      <c r="L54" s="191"/>
      <c r="M54" s="191"/>
      <c r="N54" s="191"/>
      <c r="O54" s="191"/>
      <c r="P54" s="191"/>
      <c r="Q54" s="191"/>
      <c r="R54" s="191"/>
      <c r="S54" s="191"/>
      <c r="T54" s="191"/>
    </row>
    <row r="55" spans="1:20" ht="13" x14ac:dyDescent="0.3">
      <c r="A55" s="191"/>
      <c r="B55" s="191"/>
      <c r="C55" s="191"/>
      <c r="D55" s="191"/>
      <c r="E55" s="191"/>
      <c r="F55" s="191"/>
      <c r="G55" s="191"/>
      <c r="H55" s="191"/>
      <c r="I55" s="191"/>
      <c r="J55" s="191"/>
      <c r="K55" s="191"/>
      <c r="L55" s="191"/>
      <c r="M55" s="191"/>
      <c r="N55" s="191"/>
      <c r="O55" s="191"/>
      <c r="P55" s="191"/>
      <c r="Q55" s="191"/>
      <c r="R55" s="191"/>
      <c r="S55" s="191"/>
      <c r="T55" s="191"/>
    </row>
    <row r="56" spans="1:20" ht="13" x14ac:dyDescent="0.3">
      <c r="A56" s="191"/>
      <c r="B56" s="191"/>
      <c r="C56" s="191"/>
      <c r="D56" s="191"/>
      <c r="E56" s="191"/>
      <c r="F56" s="191"/>
      <c r="G56" s="191"/>
      <c r="H56" s="191"/>
      <c r="I56" s="191"/>
      <c r="J56" s="191"/>
      <c r="K56" s="191"/>
      <c r="L56" s="191"/>
      <c r="M56" s="191"/>
      <c r="N56" s="191"/>
      <c r="O56" s="191"/>
      <c r="P56" s="191"/>
      <c r="Q56" s="191"/>
      <c r="R56" s="191"/>
      <c r="S56" s="191"/>
      <c r="T56" s="191"/>
    </row>
    <row r="57" spans="1:20" ht="13" x14ac:dyDescent="0.3">
      <c r="A57" s="191"/>
      <c r="B57" s="191"/>
      <c r="C57" s="191"/>
      <c r="D57" s="191"/>
      <c r="E57" s="191"/>
      <c r="F57" s="191"/>
      <c r="G57" s="191"/>
      <c r="H57" s="191"/>
      <c r="I57" s="191"/>
      <c r="J57" s="191"/>
      <c r="K57" s="191"/>
      <c r="L57" s="191"/>
      <c r="M57" s="191"/>
      <c r="N57" s="191"/>
      <c r="O57" s="191"/>
      <c r="P57" s="191"/>
      <c r="Q57" s="191"/>
      <c r="R57" s="191"/>
      <c r="S57" s="191"/>
      <c r="T57" s="191"/>
    </row>
    <row r="58" spans="1:20" ht="13" x14ac:dyDescent="0.3">
      <c r="A58" s="191"/>
      <c r="B58" s="191"/>
      <c r="C58" s="191"/>
      <c r="D58" s="191"/>
      <c r="E58" s="191"/>
      <c r="F58" s="191"/>
      <c r="G58" s="191"/>
      <c r="H58" s="191"/>
      <c r="I58" s="191"/>
      <c r="J58" s="191"/>
      <c r="K58" s="191"/>
      <c r="L58" s="191"/>
      <c r="M58" s="191"/>
      <c r="N58" s="191"/>
      <c r="O58" s="191"/>
      <c r="P58" s="191"/>
      <c r="Q58" s="191"/>
      <c r="R58" s="191"/>
      <c r="S58" s="191"/>
      <c r="T58" s="191"/>
    </row>
    <row r="59" spans="1:20" ht="13" x14ac:dyDescent="0.3">
      <c r="A59" s="191"/>
      <c r="B59" s="191"/>
      <c r="C59" s="191"/>
      <c r="D59" s="191"/>
      <c r="E59" s="191"/>
      <c r="F59" s="191"/>
      <c r="G59" s="191"/>
      <c r="H59" s="191"/>
      <c r="I59" s="191"/>
      <c r="J59" s="191"/>
      <c r="K59" s="191"/>
      <c r="L59" s="191"/>
      <c r="M59" s="191"/>
      <c r="N59" s="191"/>
      <c r="O59" s="191"/>
      <c r="P59" s="191"/>
      <c r="Q59" s="191"/>
      <c r="R59" s="191"/>
      <c r="S59" s="191"/>
      <c r="T59" s="191"/>
    </row>
    <row r="60" spans="1:20" ht="13" x14ac:dyDescent="0.3">
      <c r="A60" s="191"/>
      <c r="B60" s="191"/>
      <c r="C60" s="191"/>
      <c r="D60" s="191"/>
      <c r="E60" s="191"/>
      <c r="F60" s="191"/>
      <c r="G60" s="191"/>
      <c r="H60" s="191"/>
      <c r="I60" s="191"/>
      <c r="J60" s="191"/>
      <c r="K60" s="191"/>
      <c r="L60" s="191"/>
      <c r="M60" s="191"/>
      <c r="N60" s="191"/>
      <c r="O60" s="191"/>
      <c r="P60" s="191"/>
      <c r="Q60" s="191"/>
      <c r="R60" s="191"/>
      <c r="S60" s="191"/>
      <c r="T60" s="191"/>
    </row>
    <row r="61" spans="1:20" s="32" customFormat="1" ht="15" x14ac:dyDescent="0.4">
      <c r="A61" s="190" t="s">
        <v>116</v>
      </c>
      <c r="B61" s="190"/>
      <c r="C61" s="190"/>
      <c r="D61" s="190"/>
      <c r="E61" s="190"/>
      <c r="F61" s="190"/>
      <c r="G61" s="190"/>
      <c r="H61" s="190"/>
      <c r="I61" s="190"/>
      <c r="J61" s="190"/>
      <c r="K61" s="190" t="s">
        <v>160</v>
      </c>
      <c r="L61" s="190"/>
      <c r="M61" s="190"/>
      <c r="N61" s="190"/>
      <c r="O61" s="190"/>
      <c r="P61" s="190"/>
      <c r="Q61" s="190"/>
      <c r="R61" s="190"/>
      <c r="S61" s="190"/>
      <c r="T61" s="190"/>
    </row>
    <row r="62" spans="1:20" ht="15" x14ac:dyDescent="0.4">
      <c r="A62" s="191" t="s">
        <v>114</v>
      </c>
      <c r="B62" s="194">
        <f>'Outputs - Metrics 1-5'!G109</f>
        <v>1018.6600271513954</v>
      </c>
      <c r="C62" s="191" t="s">
        <v>159</v>
      </c>
      <c r="D62" s="191"/>
      <c r="E62" s="191"/>
      <c r="F62" s="191"/>
      <c r="G62" s="191"/>
      <c r="H62" s="191"/>
      <c r="I62" s="191"/>
      <c r="J62" s="191"/>
      <c r="K62" s="191"/>
      <c r="L62" s="191"/>
      <c r="M62" s="191"/>
      <c r="N62" s="191"/>
      <c r="O62" s="191"/>
      <c r="P62" s="191"/>
      <c r="Q62" s="191"/>
      <c r="R62" s="191"/>
      <c r="S62" s="191"/>
      <c r="T62" s="191"/>
    </row>
    <row r="63" spans="1:20" ht="13" x14ac:dyDescent="0.3">
      <c r="A63" s="191"/>
      <c r="B63" s="191"/>
      <c r="C63" s="191"/>
      <c r="D63" s="191"/>
      <c r="E63" s="191"/>
      <c r="F63" s="191"/>
      <c r="G63" s="191"/>
      <c r="H63" s="191"/>
      <c r="I63" s="191"/>
      <c r="J63" s="191"/>
      <c r="K63" s="191"/>
      <c r="L63" s="191"/>
      <c r="M63" s="191"/>
      <c r="N63" s="191"/>
      <c r="O63" s="191"/>
      <c r="P63" s="191"/>
      <c r="Q63" s="191"/>
      <c r="R63" s="191"/>
      <c r="S63" s="191"/>
      <c r="T63" s="191"/>
    </row>
    <row r="64" spans="1:20" ht="13" x14ac:dyDescent="0.3">
      <c r="A64" s="191"/>
      <c r="B64" s="191"/>
      <c r="C64" s="191"/>
      <c r="D64" s="191"/>
      <c r="E64" s="191"/>
      <c r="F64" s="191"/>
      <c r="G64" s="191"/>
      <c r="H64" s="191"/>
      <c r="I64" s="191"/>
      <c r="J64" s="191"/>
      <c r="K64" s="191"/>
      <c r="L64" s="191"/>
      <c r="M64" s="191"/>
      <c r="N64" s="191"/>
      <c r="O64" s="191"/>
      <c r="P64" s="191"/>
      <c r="Q64" s="191"/>
      <c r="R64" s="191"/>
      <c r="S64" s="191"/>
      <c r="T64" s="191"/>
    </row>
    <row r="65" spans="1:20" ht="13" x14ac:dyDescent="0.3">
      <c r="A65" s="191"/>
      <c r="B65" s="191"/>
      <c r="C65" s="191"/>
      <c r="D65" s="191"/>
      <c r="E65" s="191"/>
      <c r="F65" s="191"/>
      <c r="G65" s="191"/>
      <c r="H65" s="191"/>
      <c r="I65" s="191"/>
      <c r="J65" s="191"/>
      <c r="K65" s="191"/>
      <c r="L65" s="191"/>
      <c r="M65" s="191"/>
      <c r="N65" s="191"/>
      <c r="O65" s="191"/>
      <c r="P65" s="191"/>
      <c r="Q65" s="191"/>
      <c r="R65" s="191"/>
      <c r="S65" s="191"/>
      <c r="T65" s="191"/>
    </row>
    <row r="66" spans="1:20" ht="13" x14ac:dyDescent="0.3">
      <c r="A66" s="191"/>
      <c r="B66" s="191"/>
      <c r="C66" s="191"/>
      <c r="D66" s="191"/>
      <c r="E66" s="191"/>
      <c r="F66" s="191"/>
      <c r="G66" s="191"/>
      <c r="H66" s="191"/>
      <c r="I66" s="191"/>
      <c r="J66" s="191"/>
      <c r="K66" s="191"/>
      <c r="L66" s="191"/>
      <c r="M66" s="191"/>
      <c r="N66" s="191"/>
      <c r="O66" s="191"/>
      <c r="P66" s="191"/>
      <c r="Q66" s="191"/>
      <c r="R66" s="191"/>
      <c r="S66" s="191"/>
      <c r="T66" s="191"/>
    </row>
    <row r="67" spans="1:20" ht="13" x14ac:dyDescent="0.3">
      <c r="A67" s="191"/>
      <c r="B67" s="191"/>
      <c r="C67" s="191"/>
      <c r="D67" s="191"/>
      <c r="E67" s="191"/>
      <c r="F67" s="191"/>
      <c r="G67" s="191"/>
      <c r="H67" s="191"/>
      <c r="I67" s="191"/>
      <c r="J67" s="191"/>
      <c r="K67" s="191"/>
      <c r="L67" s="191"/>
      <c r="M67" s="191"/>
      <c r="N67" s="191"/>
      <c r="O67" s="191"/>
      <c r="P67" s="191"/>
      <c r="Q67" s="191"/>
      <c r="R67" s="191"/>
      <c r="S67" s="191"/>
      <c r="T67" s="191"/>
    </row>
    <row r="68" spans="1:20" ht="13" x14ac:dyDescent="0.3">
      <c r="A68" s="191"/>
      <c r="B68" s="191"/>
      <c r="C68" s="191"/>
      <c r="D68" s="191"/>
      <c r="E68" s="191"/>
      <c r="F68" s="191"/>
      <c r="G68" s="191"/>
      <c r="H68" s="191"/>
      <c r="I68" s="191"/>
      <c r="J68" s="191"/>
      <c r="K68" s="191"/>
      <c r="L68" s="191"/>
      <c r="M68" s="191"/>
      <c r="N68" s="191"/>
      <c r="O68" s="191"/>
      <c r="P68" s="191"/>
      <c r="Q68" s="191"/>
      <c r="R68" s="191"/>
      <c r="S68" s="191"/>
      <c r="T68" s="191"/>
    </row>
    <row r="69" spans="1:20" ht="13" x14ac:dyDescent="0.3">
      <c r="A69" s="191"/>
      <c r="B69" s="191"/>
      <c r="C69" s="191"/>
      <c r="D69" s="191"/>
      <c r="E69" s="191"/>
      <c r="F69" s="191"/>
      <c r="G69" s="191"/>
      <c r="H69" s="191"/>
      <c r="I69" s="191"/>
      <c r="J69" s="191"/>
      <c r="K69" s="191"/>
      <c r="L69" s="191"/>
      <c r="M69" s="191"/>
      <c r="N69" s="191"/>
      <c r="O69" s="191"/>
      <c r="P69" s="191"/>
      <c r="Q69" s="191"/>
      <c r="R69" s="191"/>
      <c r="S69" s="191"/>
      <c r="T69" s="191"/>
    </row>
    <row r="70" spans="1:20" ht="13" x14ac:dyDescent="0.3">
      <c r="A70" s="191"/>
      <c r="B70" s="191"/>
      <c r="C70" s="191"/>
      <c r="D70" s="191"/>
      <c r="E70" s="191"/>
      <c r="F70" s="191"/>
      <c r="G70" s="191"/>
      <c r="H70" s="191"/>
      <c r="I70" s="191"/>
      <c r="J70" s="191"/>
      <c r="K70" s="191"/>
      <c r="L70" s="191"/>
      <c r="M70" s="191"/>
      <c r="N70" s="191"/>
      <c r="O70" s="191"/>
      <c r="P70" s="191"/>
      <c r="Q70" s="191"/>
      <c r="R70" s="191"/>
      <c r="S70" s="191"/>
      <c r="T70" s="191"/>
    </row>
    <row r="71" spans="1:20" ht="13" x14ac:dyDescent="0.3">
      <c r="A71" s="191"/>
      <c r="B71" s="191"/>
      <c r="C71" s="191"/>
      <c r="D71" s="191"/>
      <c r="E71" s="191"/>
      <c r="F71" s="191"/>
      <c r="G71" s="191"/>
      <c r="H71" s="191"/>
      <c r="I71" s="191"/>
      <c r="J71" s="191"/>
      <c r="K71" s="191"/>
      <c r="L71" s="191"/>
      <c r="M71" s="191"/>
      <c r="N71" s="191"/>
      <c r="O71" s="191"/>
      <c r="P71" s="191"/>
      <c r="Q71" s="191"/>
      <c r="R71" s="191"/>
      <c r="S71" s="191"/>
      <c r="T71" s="191"/>
    </row>
    <row r="72" spans="1:20" ht="13" x14ac:dyDescent="0.3">
      <c r="A72" s="191"/>
      <c r="B72" s="191"/>
      <c r="C72" s="191"/>
      <c r="D72" s="191"/>
      <c r="E72" s="191"/>
      <c r="F72" s="191"/>
      <c r="G72" s="191"/>
      <c r="H72" s="191"/>
      <c r="I72" s="191"/>
      <c r="J72" s="191"/>
      <c r="K72" s="191"/>
      <c r="L72" s="191"/>
      <c r="M72" s="191"/>
      <c r="N72" s="191"/>
      <c r="O72" s="191"/>
      <c r="P72" s="191"/>
      <c r="Q72" s="191"/>
      <c r="R72" s="191"/>
      <c r="S72" s="191"/>
      <c r="T72" s="191"/>
    </row>
    <row r="73" spans="1:20" ht="13" x14ac:dyDescent="0.3">
      <c r="A73" s="191"/>
      <c r="B73" s="191"/>
      <c r="C73" s="191"/>
      <c r="D73" s="191"/>
      <c r="E73" s="191"/>
      <c r="F73" s="191"/>
      <c r="G73" s="191"/>
      <c r="H73" s="191"/>
      <c r="I73" s="191"/>
      <c r="J73" s="191"/>
      <c r="K73" s="191"/>
      <c r="L73" s="191"/>
      <c r="M73" s="191"/>
      <c r="N73" s="191"/>
      <c r="O73" s="191"/>
      <c r="P73" s="191"/>
      <c r="Q73" s="191"/>
      <c r="R73" s="191"/>
      <c r="S73" s="191"/>
      <c r="T73" s="191"/>
    </row>
    <row r="74" spans="1:20" ht="13" x14ac:dyDescent="0.3">
      <c r="A74" s="191"/>
      <c r="B74" s="191"/>
      <c r="C74" s="191"/>
      <c r="D74" s="191"/>
      <c r="E74" s="191"/>
      <c r="F74" s="191"/>
      <c r="G74" s="191"/>
      <c r="H74" s="191"/>
      <c r="I74" s="191"/>
      <c r="J74" s="191"/>
      <c r="K74" s="191"/>
      <c r="L74" s="191"/>
      <c r="M74" s="191"/>
      <c r="N74" s="191"/>
      <c r="O74" s="191"/>
      <c r="P74" s="191"/>
      <c r="Q74" s="191"/>
      <c r="R74" s="191"/>
      <c r="S74" s="191"/>
      <c r="T74" s="191"/>
    </row>
    <row r="75" spans="1:20" ht="13" x14ac:dyDescent="0.3">
      <c r="A75" s="191"/>
      <c r="B75" s="191"/>
      <c r="C75" s="191"/>
      <c r="D75" s="191"/>
      <c r="E75" s="191"/>
      <c r="F75" s="191"/>
      <c r="G75" s="191"/>
      <c r="H75" s="191"/>
      <c r="I75" s="191"/>
      <c r="J75" s="191"/>
      <c r="K75" s="191"/>
      <c r="L75" s="191"/>
      <c r="M75" s="191"/>
      <c r="N75" s="191"/>
      <c r="O75" s="191"/>
      <c r="P75" s="191"/>
      <c r="Q75" s="191"/>
      <c r="R75" s="191"/>
      <c r="S75" s="191"/>
      <c r="T75" s="191"/>
    </row>
    <row r="76" spans="1:20" ht="13" x14ac:dyDescent="0.3">
      <c r="A76" s="191"/>
      <c r="B76" s="191"/>
      <c r="C76" s="191"/>
      <c r="D76" s="191"/>
      <c r="E76" s="191"/>
      <c r="F76" s="191"/>
      <c r="G76" s="191"/>
      <c r="H76" s="191"/>
      <c r="I76" s="191"/>
      <c r="J76" s="191"/>
      <c r="K76" s="191"/>
      <c r="L76" s="191"/>
      <c r="M76" s="191"/>
      <c r="N76" s="191"/>
      <c r="O76" s="191"/>
      <c r="P76" s="191"/>
      <c r="Q76" s="191"/>
      <c r="R76" s="191"/>
      <c r="S76" s="191"/>
      <c r="T76" s="191"/>
    </row>
    <row r="77" spans="1:20" ht="13" x14ac:dyDescent="0.3">
      <c r="A77" s="191"/>
      <c r="B77" s="191"/>
      <c r="C77" s="191"/>
      <c r="D77" s="191"/>
      <c r="E77" s="191"/>
      <c r="F77" s="191"/>
      <c r="G77" s="191"/>
      <c r="H77" s="191"/>
      <c r="I77" s="191"/>
      <c r="J77" s="191"/>
      <c r="K77" s="191"/>
      <c r="L77" s="191"/>
      <c r="M77" s="191"/>
      <c r="N77" s="191"/>
      <c r="O77" s="191"/>
      <c r="P77" s="191"/>
      <c r="Q77" s="191"/>
      <c r="R77" s="191"/>
      <c r="S77" s="191"/>
      <c r="T77" s="191"/>
    </row>
    <row r="78" spans="1:20" ht="13" x14ac:dyDescent="0.3">
      <c r="A78" s="191"/>
      <c r="B78" s="191"/>
      <c r="C78" s="191"/>
      <c r="D78" s="191"/>
      <c r="E78" s="191"/>
      <c r="F78" s="191"/>
      <c r="G78" s="191"/>
      <c r="H78" s="191"/>
      <c r="I78" s="191"/>
      <c r="J78" s="191"/>
      <c r="K78" s="191"/>
      <c r="L78" s="191"/>
      <c r="M78" s="191"/>
      <c r="N78" s="191"/>
      <c r="O78" s="191"/>
      <c r="P78" s="191"/>
      <c r="Q78" s="191"/>
      <c r="R78" s="191"/>
      <c r="S78" s="191"/>
      <c r="T78" s="191"/>
    </row>
    <row r="79" spans="1:20" ht="13" x14ac:dyDescent="0.3">
      <c r="A79" s="191"/>
      <c r="B79" s="191"/>
      <c r="C79" s="191"/>
      <c r="D79" s="191"/>
      <c r="E79" s="191"/>
      <c r="F79" s="191"/>
      <c r="G79" s="191"/>
      <c r="H79" s="191"/>
      <c r="I79" s="191"/>
      <c r="J79" s="191"/>
      <c r="K79" s="191"/>
      <c r="L79" s="191"/>
      <c r="M79" s="191"/>
      <c r="N79" s="191"/>
      <c r="O79" s="191"/>
      <c r="P79" s="191"/>
      <c r="Q79" s="191"/>
      <c r="R79" s="191"/>
      <c r="S79" s="191"/>
      <c r="T79" s="191"/>
    </row>
    <row r="80" spans="1:20" ht="13" x14ac:dyDescent="0.3">
      <c r="A80" s="191"/>
      <c r="B80" s="191"/>
      <c r="C80" s="191"/>
      <c r="D80" s="191"/>
      <c r="E80" s="191"/>
      <c r="F80" s="191"/>
      <c r="G80" s="191"/>
      <c r="H80" s="191"/>
      <c r="I80" s="191"/>
      <c r="J80" s="191"/>
      <c r="K80" s="191"/>
      <c r="L80" s="191"/>
      <c r="M80" s="191"/>
      <c r="N80" s="191"/>
      <c r="O80" s="191"/>
      <c r="P80" s="191"/>
      <c r="Q80" s="191"/>
      <c r="R80" s="191"/>
      <c r="S80" s="191"/>
      <c r="T80" s="191"/>
    </row>
    <row r="81" spans="1:20" ht="13" x14ac:dyDescent="0.3">
      <c r="A81" s="191"/>
      <c r="B81" s="191"/>
      <c r="C81" s="191"/>
      <c r="D81" s="191"/>
      <c r="E81" s="191"/>
      <c r="F81" s="191"/>
      <c r="G81" s="191"/>
      <c r="H81" s="191"/>
      <c r="I81" s="191"/>
      <c r="J81" s="191"/>
      <c r="K81" s="191"/>
      <c r="L81" s="191"/>
      <c r="M81" s="191"/>
      <c r="N81" s="191"/>
      <c r="O81" s="191"/>
      <c r="P81" s="191"/>
      <c r="Q81" s="191"/>
      <c r="R81" s="191"/>
      <c r="S81" s="191"/>
      <c r="T81" s="191"/>
    </row>
    <row r="82" spans="1:20" ht="13" x14ac:dyDescent="0.3">
      <c r="A82" s="191"/>
      <c r="B82" s="191"/>
      <c r="C82" s="191"/>
      <c r="D82" s="191"/>
      <c r="E82" s="191"/>
      <c r="F82" s="191"/>
      <c r="G82" s="191"/>
      <c r="H82" s="191"/>
      <c r="I82" s="191"/>
      <c r="J82" s="191"/>
      <c r="K82" s="191"/>
      <c r="L82" s="191"/>
      <c r="M82" s="191"/>
      <c r="N82" s="191"/>
      <c r="O82" s="191"/>
      <c r="P82" s="191"/>
      <c r="Q82" s="191"/>
      <c r="R82" s="191"/>
      <c r="S82" s="191"/>
      <c r="T82" s="191"/>
    </row>
    <row r="83" spans="1:20" ht="13" x14ac:dyDescent="0.3">
      <c r="A83" s="191"/>
      <c r="B83" s="191"/>
      <c r="C83" s="191"/>
      <c r="D83" s="191"/>
      <c r="E83" s="191"/>
      <c r="F83" s="191"/>
      <c r="G83" s="191"/>
      <c r="H83" s="191"/>
      <c r="I83" s="191"/>
      <c r="J83" s="191"/>
      <c r="K83" s="191"/>
      <c r="L83" s="191"/>
      <c r="M83" s="191"/>
      <c r="N83" s="191"/>
      <c r="O83" s="191"/>
      <c r="P83" s="191"/>
      <c r="Q83" s="191"/>
      <c r="R83" s="191"/>
      <c r="S83" s="191"/>
      <c r="T83" s="191"/>
    </row>
    <row r="84" spans="1:20" ht="13" x14ac:dyDescent="0.3">
      <c r="A84" s="191"/>
      <c r="B84" s="191"/>
      <c r="C84" s="191"/>
      <c r="D84" s="191"/>
      <c r="E84" s="191"/>
      <c r="F84" s="191"/>
      <c r="G84" s="191"/>
      <c r="H84" s="191"/>
      <c r="I84" s="191"/>
      <c r="J84" s="191"/>
      <c r="K84" s="191"/>
      <c r="L84" s="191"/>
      <c r="M84" s="191"/>
      <c r="N84" s="191"/>
      <c r="O84" s="191"/>
      <c r="P84" s="191"/>
      <c r="Q84" s="191"/>
      <c r="R84" s="191"/>
      <c r="S84" s="191"/>
      <c r="T84" s="191"/>
    </row>
    <row r="85" spans="1:20" ht="13" x14ac:dyDescent="0.3">
      <c r="A85" s="191"/>
      <c r="B85" s="191"/>
      <c r="C85" s="191"/>
      <c r="D85" s="191"/>
      <c r="E85" s="191"/>
      <c r="F85" s="191"/>
      <c r="G85" s="191"/>
      <c r="H85" s="191"/>
      <c r="I85" s="191"/>
      <c r="J85" s="191"/>
      <c r="K85" s="191"/>
      <c r="L85" s="191"/>
      <c r="M85" s="191"/>
      <c r="N85" s="191"/>
      <c r="O85" s="191"/>
      <c r="P85" s="191"/>
      <c r="Q85" s="191"/>
      <c r="R85" s="191"/>
      <c r="S85" s="191"/>
      <c r="T85" s="191"/>
    </row>
    <row r="86" spans="1:20" s="32" customFormat="1" ht="13" x14ac:dyDescent="0.3">
      <c r="A86" s="190" t="s">
        <v>121</v>
      </c>
      <c r="B86" s="190"/>
      <c r="C86" s="190"/>
      <c r="D86" s="190"/>
      <c r="E86" s="190"/>
      <c r="F86" s="190"/>
      <c r="G86" s="190"/>
      <c r="H86" s="190"/>
      <c r="I86" s="190"/>
      <c r="J86" s="190"/>
      <c r="K86" s="190" t="s">
        <v>123</v>
      </c>
      <c r="L86" s="190"/>
      <c r="M86" s="190"/>
      <c r="N86" s="190"/>
      <c r="O86" s="190"/>
      <c r="P86" s="190"/>
      <c r="Q86" s="190"/>
      <c r="R86" s="190"/>
      <c r="S86" s="190"/>
      <c r="T86" s="190"/>
    </row>
    <row r="87" spans="1:20" ht="13" x14ac:dyDescent="0.3">
      <c r="A87" s="191" t="s">
        <v>114</v>
      </c>
      <c r="B87" s="194">
        <f>'Outputs - Metrics 1-5'!L109</f>
        <v>223.84979300537159</v>
      </c>
      <c r="C87" s="191" t="s">
        <v>122</v>
      </c>
      <c r="D87" s="191"/>
      <c r="E87" s="191"/>
      <c r="F87" s="191"/>
      <c r="G87" s="191"/>
      <c r="H87" s="191"/>
      <c r="I87" s="191"/>
      <c r="J87" s="191"/>
      <c r="K87" s="191"/>
      <c r="L87" s="191"/>
      <c r="M87" s="191"/>
      <c r="N87" s="191"/>
      <c r="O87" s="191"/>
      <c r="P87" s="191"/>
      <c r="Q87" s="191"/>
      <c r="R87" s="191"/>
      <c r="S87" s="191"/>
      <c r="T87" s="191"/>
    </row>
    <row r="88" spans="1:20" ht="13" x14ac:dyDescent="0.3">
      <c r="A88" s="191"/>
      <c r="B88" s="191"/>
      <c r="C88" s="191"/>
      <c r="D88" s="191"/>
      <c r="E88" s="191"/>
      <c r="F88" s="191"/>
      <c r="G88" s="191"/>
      <c r="H88" s="191"/>
      <c r="I88" s="191"/>
      <c r="J88" s="191"/>
      <c r="K88" s="191"/>
      <c r="L88" s="191"/>
      <c r="M88" s="191"/>
      <c r="N88" s="191"/>
      <c r="O88" s="191"/>
      <c r="P88" s="191"/>
      <c r="Q88" s="191"/>
      <c r="R88" s="191"/>
      <c r="S88" s="191"/>
      <c r="T88" s="191"/>
    </row>
    <row r="89" spans="1:20" ht="13" x14ac:dyDescent="0.3">
      <c r="A89" s="191"/>
      <c r="B89" s="191"/>
      <c r="C89" s="191"/>
      <c r="D89" s="191"/>
      <c r="E89" s="191"/>
      <c r="F89" s="191"/>
      <c r="G89" s="191"/>
      <c r="H89" s="191"/>
      <c r="I89" s="191"/>
      <c r="J89" s="191"/>
      <c r="K89" s="191"/>
      <c r="L89" s="191"/>
      <c r="M89" s="191"/>
      <c r="N89" s="191"/>
      <c r="O89" s="191"/>
      <c r="P89" s="191"/>
      <c r="Q89" s="191"/>
      <c r="R89" s="191"/>
      <c r="S89" s="191"/>
      <c r="T89" s="191"/>
    </row>
    <row r="90" spans="1:20" ht="13" x14ac:dyDescent="0.3">
      <c r="A90" s="191"/>
      <c r="B90" s="191"/>
      <c r="C90" s="191"/>
      <c r="D90" s="191"/>
      <c r="E90" s="191"/>
      <c r="F90" s="191"/>
      <c r="G90" s="191"/>
      <c r="H90" s="191"/>
      <c r="I90" s="191"/>
      <c r="J90" s="191"/>
      <c r="K90" s="191"/>
      <c r="L90" s="191"/>
      <c r="M90" s="191"/>
      <c r="N90" s="191"/>
      <c r="O90" s="191"/>
      <c r="P90" s="191"/>
      <c r="Q90" s="191"/>
      <c r="R90" s="191"/>
      <c r="S90" s="191"/>
      <c r="T90" s="191"/>
    </row>
    <row r="91" spans="1:20" ht="13" x14ac:dyDescent="0.3">
      <c r="A91" s="191"/>
      <c r="B91" s="191"/>
      <c r="C91" s="191"/>
      <c r="D91" s="191"/>
      <c r="E91" s="191"/>
      <c r="F91" s="191"/>
      <c r="G91" s="191"/>
      <c r="H91" s="191"/>
      <c r="I91" s="191"/>
      <c r="J91" s="191"/>
      <c r="K91" s="191"/>
      <c r="L91" s="191"/>
      <c r="M91" s="191"/>
      <c r="N91" s="191"/>
      <c r="O91" s="191"/>
      <c r="P91" s="191"/>
      <c r="Q91" s="191"/>
      <c r="R91" s="191"/>
      <c r="S91" s="191"/>
      <c r="T91" s="191"/>
    </row>
    <row r="92" spans="1:20" ht="13" x14ac:dyDescent="0.3">
      <c r="A92" s="191"/>
      <c r="B92" s="191"/>
      <c r="C92" s="191"/>
      <c r="D92" s="191"/>
      <c r="E92" s="191"/>
      <c r="F92" s="191"/>
      <c r="G92" s="191"/>
      <c r="H92" s="191"/>
      <c r="I92" s="191"/>
      <c r="J92" s="191"/>
      <c r="K92" s="191"/>
      <c r="L92" s="191"/>
      <c r="M92" s="191"/>
      <c r="N92" s="191"/>
      <c r="O92" s="191"/>
      <c r="P92" s="191"/>
      <c r="Q92" s="191"/>
      <c r="R92" s="191"/>
      <c r="S92" s="191"/>
      <c r="T92" s="191"/>
    </row>
    <row r="93" spans="1:20" ht="13" x14ac:dyDescent="0.3">
      <c r="A93" s="191"/>
      <c r="B93" s="191"/>
      <c r="C93" s="191"/>
      <c r="D93" s="191"/>
      <c r="E93" s="191"/>
      <c r="F93" s="191"/>
      <c r="G93" s="191"/>
      <c r="H93" s="191"/>
      <c r="I93" s="191"/>
      <c r="J93" s="191"/>
      <c r="K93" s="191"/>
      <c r="L93" s="191"/>
      <c r="M93" s="191"/>
      <c r="N93" s="191"/>
      <c r="O93" s="191"/>
      <c r="P93" s="191"/>
      <c r="Q93" s="191"/>
      <c r="R93" s="191"/>
      <c r="S93" s="191"/>
      <c r="T93" s="191"/>
    </row>
    <row r="94" spans="1:20" ht="13" x14ac:dyDescent="0.3">
      <c r="A94" s="191"/>
      <c r="B94" s="191"/>
      <c r="C94" s="191"/>
      <c r="D94" s="191"/>
      <c r="E94" s="191"/>
      <c r="F94" s="191"/>
      <c r="G94" s="191"/>
      <c r="H94" s="191"/>
      <c r="I94" s="191"/>
      <c r="J94" s="191"/>
      <c r="K94" s="191"/>
      <c r="L94" s="191"/>
      <c r="M94" s="191"/>
      <c r="N94" s="191"/>
      <c r="O94" s="191"/>
      <c r="P94" s="191"/>
      <c r="Q94" s="191"/>
      <c r="R94" s="191"/>
      <c r="S94" s="191"/>
      <c r="T94" s="191"/>
    </row>
    <row r="95" spans="1:20" ht="13" x14ac:dyDescent="0.3">
      <c r="A95" s="191"/>
      <c r="B95" s="191"/>
      <c r="C95" s="191"/>
      <c r="D95" s="191"/>
      <c r="E95" s="191"/>
      <c r="F95" s="191"/>
      <c r="G95" s="191"/>
      <c r="H95" s="191"/>
      <c r="I95" s="191"/>
      <c r="J95" s="191"/>
      <c r="K95" s="191"/>
      <c r="L95" s="191"/>
      <c r="M95" s="191"/>
      <c r="N95" s="191"/>
      <c r="O95" s="191"/>
      <c r="P95" s="191"/>
      <c r="Q95" s="191"/>
      <c r="R95" s="191"/>
      <c r="S95" s="191"/>
      <c r="T95" s="191"/>
    </row>
    <row r="96" spans="1:20" ht="13" x14ac:dyDescent="0.3">
      <c r="A96" s="191"/>
      <c r="B96" s="191"/>
      <c r="C96" s="191"/>
      <c r="D96" s="191"/>
      <c r="E96" s="191"/>
      <c r="F96" s="191"/>
      <c r="G96" s="191"/>
      <c r="H96" s="191"/>
      <c r="I96" s="191"/>
      <c r="J96" s="191"/>
      <c r="K96" s="191"/>
      <c r="L96" s="191"/>
      <c r="M96" s="191"/>
      <c r="N96" s="191"/>
      <c r="O96" s="191"/>
      <c r="P96" s="191"/>
      <c r="Q96" s="191"/>
      <c r="R96" s="191"/>
      <c r="S96" s="191"/>
      <c r="T96" s="191"/>
    </row>
    <row r="97" spans="1:20" ht="13" x14ac:dyDescent="0.3">
      <c r="A97" s="191"/>
      <c r="B97" s="191"/>
      <c r="C97" s="191"/>
      <c r="D97" s="191"/>
      <c r="E97" s="191"/>
      <c r="F97" s="191"/>
      <c r="G97" s="191"/>
      <c r="H97" s="191"/>
      <c r="I97" s="191"/>
      <c r="J97" s="191"/>
      <c r="K97" s="191"/>
      <c r="L97" s="191"/>
      <c r="M97" s="191"/>
      <c r="N97" s="191"/>
      <c r="O97" s="191"/>
      <c r="P97" s="191"/>
      <c r="Q97" s="191"/>
      <c r="R97" s="191"/>
      <c r="S97" s="191"/>
      <c r="T97" s="191"/>
    </row>
    <row r="98" spans="1:20" ht="13" x14ac:dyDescent="0.3">
      <c r="A98" s="191"/>
      <c r="B98" s="191"/>
      <c r="C98" s="191"/>
      <c r="D98" s="191"/>
      <c r="E98" s="191"/>
      <c r="F98" s="191"/>
      <c r="G98" s="191"/>
      <c r="H98" s="191"/>
      <c r="I98" s="191"/>
      <c r="J98" s="191"/>
      <c r="K98" s="191"/>
      <c r="L98" s="191"/>
      <c r="M98" s="191"/>
      <c r="N98" s="191"/>
      <c r="O98" s="191"/>
      <c r="P98" s="191"/>
      <c r="Q98" s="191"/>
      <c r="R98" s="191"/>
      <c r="S98" s="191"/>
      <c r="T98" s="191"/>
    </row>
    <row r="99" spans="1:20" ht="13" x14ac:dyDescent="0.3">
      <c r="A99" s="191"/>
      <c r="B99" s="191"/>
      <c r="C99" s="191"/>
      <c r="D99" s="191"/>
      <c r="E99" s="191"/>
      <c r="F99" s="191"/>
      <c r="G99" s="191"/>
      <c r="H99" s="191"/>
      <c r="I99" s="191"/>
      <c r="J99" s="191"/>
      <c r="K99" s="191"/>
      <c r="L99" s="191"/>
      <c r="M99" s="191"/>
      <c r="N99" s="191"/>
      <c r="O99" s="191"/>
      <c r="P99" s="191"/>
      <c r="Q99" s="191"/>
      <c r="R99" s="191"/>
      <c r="S99" s="191"/>
      <c r="T99" s="191"/>
    </row>
    <row r="100" spans="1:20" ht="13" x14ac:dyDescent="0.3">
      <c r="A100" s="191"/>
      <c r="B100" s="191"/>
      <c r="C100" s="191"/>
      <c r="D100" s="191"/>
      <c r="E100" s="191"/>
      <c r="F100" s="191"/>
      <c r="G100" s="191"/>
      <c r="H100" s="191"/>
      <c r="I100" s="191"/>
      <c r="J100" s="191"/>
      <c r="K100" s="191"/>
      <c r="L100" s="191"/>
      <c r="M100" s="191"/>
      <c r="N100" s="191"/>
      <c r="O100" s="191"/>
      <c r="P100" s="191"/>
      <c r="Q100" s="191"/>
      <c r="R100" s="191"/>
      <c r="S100" s="191"/>
      <c r="T100" s="191"/>
    </row>
    <row r="101" spans="1:20" ht="13" x14ac:dyDescent="0.3">
      <c r="A101" s="191"/>
      <c r="B101" s="191"/>
      <c r="C101" s="191"/>
      <c r="D101" s="191"/>
      <c r="E101" s="191"/>
      <c r="F101" s="191"/>
      <c r="G101" s="191"/>
      <c r="H101" s="191"/>
      <c r="I101" s="191"/>
      <c r="J101" s="191"/>
      <c r="K101" s="191"/>
      <c r="L101" s="191"/>
      <c r="M101" s="191"/>
      <c r="N101" s="191"/>
      <c r="O101" s="191"/>
      <c r="P101" s="191"/>
      <c r="Q101" s="191"/>
      <c r="R101" s="191"/>
      <c r="S101" s="191"/>
      <c r="T101" s="191"/>
    </row>
    <row r="102" spans="1:20" ht="13" x14ac:dyDescent="0.3">
      <c r="A102" s="191"/>
      <c r="B102" s="191"/>
      <c r="C102" s="191"/>
      <c r="D102" s="191"/>
      <c r="E102" s="191"/>
      <c r="F102" s="191"/>
      <c r="G102" s="191"/>
      <c r="H102" s="191"/>
      <c r="I102" s="191"/>
      <c r="J102" s="191"/>
      <c r="K102" s="191"/>
      <c r="L102" s="191"/>
      <c r="M102" s="191"/>
      <c r="N102" s="191"/>
      <c r="O102" s="191"/>
      <c r="P102" s="191"/>
      <c r="Q102" s="191"/>
      <c r="R102" s="191"/>
      <c r="S102" s="191"/>
      <c r="T102" s="191"/>
    </row>
    <row r="103" spans="1:20" ht="13" x14ac:dyDescent="0.3">
      <c r="A103" s="191"/>
      <c r="B103" s="191"/>
      <c r="C103" s="191"/>
      <c r="D103" s="191"/>
      <c r="E103" s="191"/>
      <c r="F103" s="191"/>
      <c r="G103" s="191"/>
      <c r="H103" s="191"/>
      <c r="I103" s="191"/>
      <c r="J103" s="191"/>
      <c r="K103" s="191"/>
      <c r="L103" s="191"/>
      <c r="M103" s="191"/>
      <c r="N103" s="191"/>
      <c r="O103" s="191"/>
      <c r="P103" s="191"/>
      <c r="Q103" s="191"/>
      <c r="R103" s="191"/>
      <c r="S103" s="191"/>
      <c r="T103" s="191"/>
    </row>
    <row r="104" spans="1:20" ht="13" x14ac:dyDescent="0.3">
      <c r="A104" s="191"/>
      <c r="B104" s="191"/>
      <c r="C104" s="191"/>
      <c r="D104" s="191"/>
      <c r="E104" s="191"/>
      <c r="F104" s="191"/>
      <c r="G104" s="191"/>
      <c r="H104" s="191"/>
      <c r="I104" s="191"/>
      <c r="J104" s="191"/>
      <c r="K104" s="191"/>
      <c r="L104" s="191"/>
      <c r="M104" s="191"/>
      <c r="N104" s="191"/>
      <c r="O104" s="191"/>
      <c r="P104" s="191"/>
      <c r="Q104" s="191"/>
      <c r="R104" s="191"/>
      <c r="S104" s="191"/>
      <c r="T104" s="191"/>
    </row>
    <row r="105" spans="1:20" ht="13" x14ac:dyDescent="0.3">
      <c r="A105" s="191"/>
      <c r="B105" s="191"/>
      <c r="C105" s="191"/>
      <c r="D105" s="191"/>
      <c r="E105" s="191"/>
      <c r="F105" s="191"/>
      <c r="G105" s="191"/>
      <c r="H105" s="191"/>
      <c r="I105" s="191"/>
      <c r="J105" s="191"/>
      <c r="K105" s="191"/>
      <c r="L105" s="191"/>
      <c r="M105" s="191"/>
      <c r="N105" s="191"/>
      <c r="O105" s="191"/>
      <c r="P105" s="191"/>
      <c r="Q105" s="191"/>
      <c r="R105" s="191"/>
      <c r="S105" s="191"/>
      <c r="T105" s="191"/>
    </row>
    <row r="106" spans="1:20" ht="13" x14ac:dyDescent="0.3">
      <c r="A106" s="191"/>
      <c r="B106" s="191"/>
      <c r="C106" s="191"/>
      <c r="D106" s="191"/>
      <c r="E106" s="191"/>
      <c r="F106" s="191"/>
      <c r="G106" s="191"/>
      <c r="H106" s="191"/>
      <c r="I106" s="191"/>
      <c r="J106" s="191"/>
      <c r="K106" s="191"/>
      <c r="L106" s="191"/>
      <c r="M106" s="191"/>
      <c r="N106" s="191"/>
      <c r="O106" s="191"/>
      <c r="P106" s="191"/>
      <c r="Q106" s="191"/>
      <c r="R106" s="191"/>
      <c r="S106" s="191"/>
      <c r="T106" s="191"/>
    </row>
    <row r="107" spans="1:20" ht="13" x14ac:dyDescent="0.3">
      <c r="A107" s="191"/>
      <c r="B107" s="191"/>
      <c r="C107" s="191"/>
      <c r="D107" s="191"/>
      <c r="E107" s="191"/>
      <c r="F107" s="191"/>
      <c r="G107" s="191"/>
      <c r="H107" s="191"/>
      <c r="I107" s="191"/>
      <c r="J107" s="191"/>
      <c r="K107" s="191"/>
      <c r="L107" s="191"/>
      <c r="M107" s="191"/>
      <c r="N107" s="191"/>
      <c r="O107" s="191"/>
      <c r="P107" s="191"/>
      <c r="Q107" s="191"/>
      <c r="R107" s="191"/>
      <c r="S107" s="191"/>
      <c r="T107" s="191"/>
    </row>
    <row r="108" spans="1:20" ht="13" x14ac:dyDescent="0.3">
      <c r="A108" s="191"/>
      <c r="B108" s="191"/>
      <c r="C108" s="191"/>
      <c r="D108" s="191"/>
      <c r="E108" s="191"/>
      <c r="F108" s="191"/>
      <c r="G108" s="191"/>
      <c r="H108" s="191"/>
      <c r="I108" s="191"/>
      <c r="J108" s="191"/>
      <c r="K108" s="191"/>
      <c r="L108" s="191"/>
      <c r="M108" s="191"/>
      <c r="N108" s="191"/>
      <c r="O108" s="191"/>
      <c r="P108" s="191"/>
      <c r="Q108" s="191"/>
      <c r="R108" s="191"/>
      <c r="S108" s="191"/>
      <c r="T108" s="191"/>
    </row>
    <row r="109" spans="1:20" ht="13" x14ac:dyDescent="0.3">
      <c r="A109" s="191"/>
      <c r="B109" s="191"/>
      <c r="C109" s="191"/>
      <c r="D109" s="191"/>
      <c r="E109" s="191"/>
      <c r="F109" s="191"/>
      <c r="G109" s="191"/>
      <c r="H109" s="191"/>
      <c r="I109" s="191"/>
      <c r="J109" s="191"/>
      <c r="K109" s="191"/>
      <c r="L109" s="191"/>
      <c r="M109" s="191"/>
      <c r="N109" s="191"/>
      <c r="O109" s="191"/>
      <c r="P109" s="191"/>
      <c r="Q109" s="191"/>
      <c r="R109" s="191"/>
      <c r="S109" s="191"/>
      <c r="T109" s="191"/>
    </row>
    <row r="110" spans="1:20" ht="13" x14ac:dyDescent="0.3">
      <c r="A110" s="191"/>
      <c r="B110" s="191"/>
      <c r="C110" s="191"/>
      <c r="D110" s="191"/>
      <c r="E110" s="191"/>
      <c r="F110" s="191"/>
      <c r="G110" s="191"/>
      <c r="H110" s="191"/>
      <c r="I110" s="191"/>
      <c r="J110" s="191"/>
      <c r="K110" s="191"/>
      <c r="L110" s="191"/>
      <c r="M110" s="191"/>
      <c r="N110" s="191"/>
      <c r="O110" s="191"/>
      <c r="P110" s="191"/>
      <c r="Q110" s="191"/>
      <c r="R110" s="191"/>
      <c r="S110" s="191"/>
      <c r="T110" s="191"/>
    </row>
    <row r="111" spans="1:20" ht="13" x14ac:dyDescent="0.3">
      <c r="A111" s="191"/>
      <c r="B111" s="191"/>
      <c r="C111" s="191"/>
      <c r="D111" s="191"/>
      <c r="E111" s="191"/>
      <c r="F111" s="191"/>
      <c r="G111" s="191"/>
      <c r="H111" s="191"/>
      <c r="I111" s="191"/>
      <c r="J111" s="191"/>
      <c r="K111" s="191"/>
      <c r="L111" s="191"/>
      <c r="M111" s="191"/>
      <c r="N111" s="191"/>
      <c r="O111" s="191"/>
      <c r="P111" s="191"/>
      <c r="Q111" s="191"/>
      <c r="R111" s="191"/>
      <c r="S111" s="191"/>
      <c r="T111" s="191"/>
    </row>
    <row r="112" spans="1:20" s="32" customFormat="1" ht="15" x14ac:dyDescent="0.4">
      <c r="A112" s="190" t="s">
        <v>124</v>
      </c>
      <c r="B112" s="190"/>
      <c r="C112" s="190"/>
      <c r="D112" s="190"/>
      <c r="E112" s="190"/>
      <c r="F112" s="190"/>
      <c r="G112" s="190"/>
      <c r="H112" s="190"/>
      <c r="I112" s="190"/>
      <c r="J112" s="190"/>
      <c r="K112" s="190" t="s">
        <v>161</v>
      </c>
      <c r="L112" s="190"/>
      <c r="M112" s="190"/>
      <c r="N112" s="190"/>
      <c r="O112" s="190"/>
      <c r="P112" s="190"/>
      <c r="Q112" s="190"/>
      <c r="R112" s="190"/>
      <c r="S112" s="190"/>
      <c r="T112" s="190"/>
    </row>
    <row r="113" spans="1:20" ht="15" x14ac:dyDescent="0.4">
      <c r="A113" s="191" t="s">
        <v>114</v>
      </c>
      <c r="B113" s="194">
        <f>'Outputs - Metrics 1-5'!Q109</f>
        <v>3436.7793500383955</v>
      </c>
      <c r="C113" s="191" t="s">
        <v>159</v>
      </c>
      <c r="D113" s="191"/>
      <c r="E113" s="191"/>
      <c r="F113" s="191"/>
      <c r="G113" s="191"/>
      <c r="H113" s="191"/>
      <c r="I113" s="191"/>
      <c r="J113" s="191"/>
      <c r="K113" s="191"/>
      <c r="L113" s="191"/>
      <c r="M113" s="191"/>
      <c r="N113" s="191"/>
      <c r="O113" s="191"/>
      <c r="P113" s="191"/>
      <c r="Q113" s="191"/>
      <c r="R113" s="191"/>
      <c r="S113" s="191"/>
      <c r="T113" s="191"/>
    </row>
    <row r="114" spans="1:20" ht="13" x14ac:dyDescent="0.3">
      <c r="A114" s="191"/>
      <c r="B114" s="191"/>
      <c r="C114" s="191"/>
      <c r="D114" s="191"/>
      <c r="E114" s="191"/>
      <c r="F114" s="191"/>
      <c r="G114" s="191"/>
      <c r="H114" s="191"/>
      <c r="I114" s="191"/>
      <c r="J114" s="191"/>
      <c r="K114" s="191"/>
      <c r="L114" s="191"/>
      <c r="M114" s="191"/>
      <c r="N114" s="191"/>
      <c r="O114" s="191"/>
      <c r="P114" s="191"/>
      <c r="Q114" s="191"/>
      <c r="R114" s="191"/>
      <c r="S114" s="191"/>
      <c r="T114" s="191"/>
    </row>
    <row r="115" spans="1:20" ht="13" x14ac:dyDescent="0.3">
      <c r="A115" s="191"/>
      <c r="B115" s="191"/>
      <c r="C115" s="191"/>
      <c r="D115" s="191"/>
      <c r="E115" s="191"/>
      <c r="F115" s="191"/>
      <c r="G115" s="191"/>
      <c r="H115" s="191"/>
      <c r="I115" s="191"/>
      <c r="J115" s="191"/>
      <c r="K115" s="191"/>
      <c r="L115" s="191"/>
      <c r="M115" s="191"/>
      <c r="N115" s="191"/>
      <c r="O115" s="191"/>
      <c r="P115" s="191"/>
      <c r="Q115" s="191"/>
      <c r="R115" s="191"/>
      <c r="S115" s="191"/>
      <c r="T115" s="191"/>
    </row>
    <row r="116" spans="1:20" ht="13" x14ac:dyDescent="0.3">
      <c r="A116" s="191"/>
      <c r="B116" s="191"/>
      <c r="C116" s="191"/>
      <c r="D116" s="191"/>
      <c r="E116" s="191"/>
      <c r="F116" s="191"/>
      <c r="G116" s="191"/>
      <c r="H116" s="191"/>
      <c r="I116" s="191"/>
      <c r="J116" s="191"/>
      <c r="K116" s="191"/>
      <c r="L116" s="191"/>
      <c r="M116" s="191"/>
      <c r="N116" s="191"/>
      <c r="O116" s="191"/>
      <c r="P116" s="191"/>
      <c r="Q116" s="191"/>
      <c r="R116" s="191"/>
      <c r="S116" s="191"/>
      <c r="T116" s="191"/>
    </row>
    <row r="117" spans="1:20" ht="13" x14ac:dyDescent="0.3">
      <c r="A117" s="191"/>
      <c r="B117" s="191"/>
      <c r="C117" s="191"/>
      <c r="D117" s="191"/>
      <c r="E117" s="191"/>
      <c r="F117" s="191"/>
      <c r="G117" s="191"/>
      <c r="H117" s="191"/>
      <c r="I117" s="191"/>
      <c r="J117" s="191"/>
      <c r="K117" s="191"/>
      <c r="L117" s="191"/>
      <c r="M117" s="191"/>
      <c r="N117" s="191"/>
      <c r="O117" s="191"/>
      <c r="P117" s="191"/>
      <c r="Q117" s="191"/>
      <c r="R117" s="191"/>
      <c r="S117" s="191"/>
      <c r="T117" s="191"/>
    </row>
    <row r="118" spans="1:20" ht="13" x14ac:dyDescent="0.3">
      <c r="A118" s="191"/>
      <c r="B118" s="191"/>
      <c r="C118" s="191"/>
      <c r="D118" s="191"/>
      <c r="E118" s="191"/>
      <c r="F118" s="191"/>
      <c r="G118" s="191"/>
      <c r="H118" s="191"/>
      <c r="I118" s="191"/>
      <c r="J118" s="191"/>
      <c r="K118" s="191"/>
      <c r="L118" s="191"/>
      <c r="M118" s="191"/>
      <c r="N118" s="191"/>
      <c r="O118" s="191"/>
      <c r="P118" s="191"/>
      <c r="Q118" s="191"/>
      <c r="R118" s="191"/>
      <c r="S118" s="191"/>
      <c r="T118" s="191"/>
    </row>
    <row r="119" spans="1:20" ht="13" x14ac:dyDescent="0.3">
      <c r="A119" s="191"/>
      <c r="B119" s="191"/>
      <c r="C119" s="191"/>
      <c r="D119" s="191"/>
      <c r="E119" s="191"/>
      <c r="F119" s="191"/>
      <c r="G119" s="191"/>
      <c r="H119" s="191"/>
      <c r="I119" s="191"/>
      <c r="J119" s="191"/>
      <c r="K119" s="191"/>
      <c r="L119" s="191"/>
      <c r="M119" s="191"/>
      <c r="N119" s="191"/>
      <c r="O119" s="191"/>
      <c r="P119" s="191"/>
      <c r="Q119" s="191"/>
      <c r="R119" s="191"/>
      <c r="S119" s="191"/>
      <c r="T119" s="191"/>
    </row>
    <row r="120" spans="1:20" ht="13" x14ac:dyDescent="0.3">
      <c r="A120" s="191"/>
      <c r="B120" s="191"/>
      <c r="C120" s="191"/>
      <c r="D120" s="191"/>
      <c r="E120" s="191"/>
      <c r="F120" s="191"/>
      <c r="G120" s="191"/>
      <c r="H120" s="191"/>
      <c r="I120" s="191"/>
      <c r="J120" s="191"/>
      <c r="K120" s="191"/>
      <c r="L120" s="191"/>
      <c r="M120" s="191"/>
      <c r="N120" s="191"/>
      <c r="O120" s="191"/>
      <c r="P120" s="191"/>
      <c r="Q120" s="191"/>
      <c r="R120" s="191"/>
      <c r="S120" s="191"/>
      <c r="T120" s="191"/>
    </row>
    <row r="121" spans="1:20" ht="13" x14ac:dyDescent="0.3">
      <c r="A121" s="191"/>
      <c r="B121" s="191"/>
      <c r="C121" s="191"/>
      <c r="D121" s="191"/>
      <c r="E121" s="191"/>
      <c r="F121" s="191"/>
      <c r="G121" s="191"/>
      <c r="H121" s="191"/>
      <c r="I121" s="191"/>
      <c r="J121" s="191"/>
      <c r="K121" s="191"/>
      <c r="L121" s="191"/>
      <c r="M121" s="191"/>
      <c r="N121" s="191"/>
      <c r="O121" s="191"/>
      <c r="P121" s="191"/>
      <c r="Q121" s="191"/>
      <c r="R121" s="191"/>
      <c r="S121" s="191"/>
      <c r="T121" s="191"/>
    </row>
    <row r="122" spans="1:20" ht="13" x14ac:dyDescent="0.3">
      <c r="A122" s="191"/>
      <c r="B122" s="191"/>
      <c r="C122" s="191"/>
      <c r="D122" s="191"/>
      <c r="E122" s="191"/>
      <c r="F122" s="191"/>
      <c r="G122" s="191"/>
      <c r="H122" s="191"/>
      <c r="I122" s="191"/>
      <c r="J122" s="191"/>
      <c r="K122" s="191"/>
      <c r="L122" s="191"/>
      <c r="M122" s="191"/>
      <c r="N122" s="191"/>
      <c r="O122" s="191"/>
      <c r="P122" s="191"/>
      <c r="Q122" s="191"/>
      <c r="R122" s="191"/>
      <c r="S122" s="191"/>
      <c r="T122" s="191"/>
    </row>
    <row r="123" spans="1:20" ht="13" x14ac:dyDescent="0.3">
      <c r="A123" s="191"/>
      <c r="B123" s="191"/>
      <c r="C123" s="191"/>
      <c r="D123" s="191"/>
      <c r="E123" s="191"/>
      <c r="F123" s="191"/>
      <c r="G123" s="191"/>
      <c r="H123" s="191"/>
      <c r="I123" s="191"/>
      <c r="J123" s="191"/>
      <c r="K123" s="191"/>
      <c r="L123" s="191"/>
      <c r="M123" s="191"/>
      <c r="N123" s="191"/>
      <c r="O123" s="191"/>
      <c r="P123" s="191"/>
      <c r="Q123" s="191"/>
      <c r="R123" s="191"/>
      <c r="S123" s="191"/>
      <c r="T123" s="191"/>
    </row>
    <row r="124" spans="1:20" ht="13" x14ac:dyDescent="0.3">
      <c r="A124" s="191"/>
      <c r="B124" s="191"/>
      <c r="C124" s="191"/>
      <c r="D124" s="191"/>
      <c r="E124" s="191"/>
      <c r="F124" s="191"/>
      <c r="G124" s="191"/>
      <c r="H124" s="191"/>
      <c r="I124" s="191"/>
      <c r="J124" s="191"/>
      <c r="K124" s="191"/>
      <c r="L124" s="191"/>
      <c r="M124" s="191"/>
      <c r="N124" s="191"/>
      <c r="O124" s="191"/>
      <c r="P124" s="191"/>
      <c r="Q124" s="191"/>
      <c r="R124" s="191"/>
      <c r="S124" s="191"/>
      <c r="T124" s="191"/>
    </row>
    <row r="125" spans="1:20" ht="13" x14ac:dyDescent="0.3">
      <c r="A125" s="191"/>
      <c r="B125" s="191"/>
      <c r="C125" s="191"/>
      <c r="D125" s="191"/>
      <c r="E125" s="191"/>
      <c r="F125" s="191"/>
      <c r="G125" s="191"/>
      <c r="H125" s="191"/>
      <c r="I125" s="191"/>
      <c r="J125" s="191"/>
      <c r="K125" s="191"/>
      <c r="L125" s="191"/>
      <c r="M125" s="191"/>
      <c r="N125" s="191"/>
      <c r="O125" s="191"/>
      <c r="P125" s="191"/>
      <c r="Q125" s="191"/>
      <c r="R125" s="191"/>
      <c r="S125" s="191"/>
      <c r="T125" s="191"/>
    </row>
    <row r="126" spans="1:20" ht="13" x14ac:dyDescent="0.3">
      <c r="A126" s="191"/>
      <c r="B126" s="191"/>
      <c r="C126" s="191"/>
      <c r="D126" s="191"/>
      <c r="E126" s="191"/>
      <c r="F126" s="191"/>
      <c r="G126" s="191"/>
      <c r="H126" s="191"/>
      <c r="I126" s="191"/>
      <c r="J126" s="191"/>
      <c r="K126" s="191"/>
      <c r="L126" s="191"/>
      <c r="M126" s="191"/>
      <c r="N126" s="191"/>
      <c r="O126" s="191"/>
      <c r="P126" s="191"/>
      <c r="Q126" s="191"/>
      <c r="R126" s="191"/>
      <c r="S126" s="191"/>
      <c r="T126" s="191"/>
    </row>
    <row r="127" spans="1:20" ht="13" x14ac:dyDescent="0.3">
      <c r="A127" s="191"/>
      <c r="B127" s="191"/>
      <c r="C127" s="191"/>
      <c r="D127" s="191"/>
      <c r="E127" s="191"/>
      <c r="F127" s="191"/>
      <c r="G127" s="191"/>
      <c r="H127" s="191"/>
      <c r="I127" s="191"/>
      <c r="J127" s="191"/>
      <c r="K127" s="191"/>
      <c r="L127" s="191"/>
      <c r="M127" s="191"/>
      <c r="N127" s="191"/>
      <c r="O127" s="191"/>
      <c r="P127" s="191"/>
      <c r="Q127" s="191"/>
      <c r="R127" s="191"/>
      <c r="S127" s="191"/>
      <c r="T127" s="191"/>
    </row>
    <row r="128" spans="1:20" ht="13" x14ac:dyDescent="0.3">
      <c r="A128" s="191"/>
      <c r="B128" s="191"/>
      <c r="C128" s="191"/>
      <c r="D128" s="191"/>
      <c r="E128" s="191"/>
      <c r="F128" s="191"/>
      <c r="G128" s="191"/>
      <c r="H128" s="191"/>
      <c r="I128" s="191"/>
      <c r="J128" s="191"/>
      <c r="K128" s="191"/>
      <c r="L128" s="191"/>
      <c r="M128" s="191"/>
      <c r="N128" s="191"/>
      <c r="O128" s="191"/>
      <c r="P128" s="191"/>
      <c r="Q128" s="191"/>
      <c r="R128" s="191"/>
      <c r="S128" s="191"/>
      <c r="T128" s="191"/>
    </row>
    <row r="129" spans="1:20" ht="13" x14ac:dyDescent="0.3">
      <c r="A129" s="191"/>
      <c r="B129" s="191"/>
      <c r="C129" s="191"/>
      <c r="D129" s="191"/>
      <c r="E129" s="191"/>
      <c r="F129" s="191"/>
      <c r="G129" s="191"/>
      <c r="H129" s="191"/>
      <c r="I129" s="191"/>
      <c r="J129" s="191"/>
      <c r="K129" s="191"/>
      <c r="L129" s="191"/>
      <c r="M129" s="191"/>
      <c r="N129" s="191"/>
      <c r="O129" s="191"/>
      <c r="P129" s="191"/>
      <c r="Q129" s="191"/>
      <c r="R129" s="191"/>
      <c r="S129" s="191"/>
      <c r="T129" s="191"/>
    </row>
    <row r="130" spans="1:20" ht="13" x14ac:dyDescent="0.3">
      <c r="A130" s="191"/>
      <c r="B130" s="191"/>
      <c r="C130" s="191"/>
      <c r="D130" s="191"/>
      <c r="E130" s="191"/>
      <c r="F130" s="191"/>
      <c r="G130" s="191"/>
      <c r="H130" s="191"/>
      <c r="I130" s="191"/>
      <c r="J130" s="191"/>
      <c r="K130" s="191"/>
      <c r="L130" s="191"/>
      <c r="M130" s="191"/>
      <c r="N130" s="191"/>
      <c r="O130" s="191"/>
      <c r="P130" s="191"/>
      <c r="Q130" s="191"/>
      <c r="R130" s="191"/>
      <c r="S130" s="191"/>
      <c r="T130" s="191"/>
    </row>
    <row r="131" spans="1:20" ht="13" x14ac:dyDescent="0.3">
      <c r="A131" s="191"/>
      <c r="B131" s="191"/>
      <c r="C131" s="191"/>
      <c r="D131" s="191"/>
      <c r="E131" s="191"/>
      <c r="F131" s="191"/>
      <c r="G131" s="191"/>
      <c r="H131" s="191"/>
      <c r="I131" s="191"/>
      <c r="J131" s="191"/>
      <c r="K131" s="191"/>
      <c r="L131" s="191"/>
      <c r="M131" s="191"/>
      <c r="N131" s="191"/>
      <c r="O131" s="191"/>
      <c r="P131" s="191"/>
      <c r="Q131" s="191"/>
      <c r="R131" s="191"/>
      <c r="S131" s="191"/>
      <c r="T131" s="191"/>
    </row>
    <row r="132" spans="1:20" ht="13" x14ac:dyDescent="0.3">
      <c r="A132" s="191"/>
      <c r="B132" s="191"/>
      <c r="C132" s="191"/>
      <c r="D132" s="191"/>
      <c r="E132" s="191"/>
      <c r="F132" s="191"/>
      <c r="G132" s="191"/>
      <c r="H132" s="191"/>
      <c r="I132" s="191"/>
      <c r="J132" s="191"/>
      <c r="K132" s="191"/>
      <c r="L132" s="191"/>
      <c r="M132" s="191"/>
      <c r="N132" s="191"/>
      <c r="O132" s="191"/>
      <c r="P132" s="191"/>
      <c r="Q132" s="191"/>
      <c r="R132" s="191"/>
      <c r="S132" s="191"/>
      <c r="T132" s="191"/>
    </row>
    <row r="133" spans="1:20" ht="13" x14ac:dyDescent="0.3">
      <c r="A133" s="191"/>
      <c r="B133" s="191"/>
      <c r="C133" s="191"/>
      <c r="D133" s="191"/>
      <c r="E133" s="191"/>
      <c r="F133" s="191"/>
      <c r="G133" s="191"/>
      <c r="H133" s="191"/>
      <c r="I133" s="191"/>
      <c r="J133" s="191"/>
      <c r="K133" s="191"/>
      <c r="L133" s="191"/>
      <c r="M133" s="191"/>
      <c r="N133" s="191"/>
      <c r="O133" s="191"/>
      <c r="P133" s="191"/>
      <c r="Q133" s="191"/>
      <c r="R133" s="191"/>
      <c r="S133" s="191"/>
      <c r="T133" s="191"/>
    </row>
    <row r="134" spans="1:20" ht="13" x14ac:dyDescent="0.3">
      <c r="A134" s="191"/>
      <c r="B134" s="191"/>
      <c r="C134" s="191"/>
      <c r="D134" s="191"/>
      <c r="E134" s="191"/>
      <c r="F134" s="191"/>
      <c r="G134" s="191"/>
      <c r="H134" s="191"/>
      <c r="I134" s="191"/>
      <c r="J134" s="191"/>
      <c r="K134" s="191"/>
      <c r="L134" s="191"/>
      <c r="M134" s="191"/>
      <c r="N134" s="191"/>
      <c r="O134" s="191"/>
      <c r="P134" s="191"/>
      <c r="Q134" s="191"/>
      <c r="R134" s="191"/>
      <c r="S134" s="191"/>
      <c r="T134" s="191"/>
    </row>
    <row r="135" spans="1:20" ht="13" x14ac:dyDescent="0.3">
      <c r="A135" s="191"/>
      <c r="B135" s="191"/>
      <c r="C135" s="191"/>
      <c r="D135" s="191"/>
      <c r="E135" s="191"/>
      <c r="F135" s="191"/>
      <c r="G135" s="191"/>
      <c r="H135" s="191"/>
      <c r="I135" s="191"/>
      <c r="J135" s="191"/>
      <c r="K135" s="191"/>
      <c r="L135" s="191"/>
      <c r="M135" s="191"/>
      <c r="N135" s="191"/>
      <c r="O135" s="191"/>
      <c r="P135" s="191"/>
      <c r="Q135" s="191"/>
      <c r="R135" s="191"/>
      <c r="S135" s="191"/>
      <c r="T135" s="191"/>
    </row>
    <row r="136" spans="1:20" ht="13" x14ac:dyDescent="0.3">
      <c r="A136" s="191"/>
      <c r="B136" s="191"/>
      <c r="C136" s="191"/>
      <c r="D136" s="191"/>
      <c r="E136" s="191"/>
      <c r="F136" s="191"/>
      <c r="G136" s="191"/>
      <c r="H136" s="191"/>
      <c r="I136" s="191"/>
      <c r="J136" s="191"/>
      <c r="K136" s="191"/>
      <c r="L136" s="191"/>
      <c r="M136" s="191"/>
      <c r="N136" s="191"/>
      <c r="O136" s="191"/>
      <c r="P136" s="191"/>
      <c r="Q136" s="191"/>
      <c r="R136" s="191"/>
      <c r="S136" s="191"/>
      <c r="T136" s="191"/>
    </row>
    <row r="137" spans="1:20" ht="13" x14ac:dyDescent="0.3">
      <c r="A137" s="190" t="s">
        <v>188</v>
      </c>
      <c r="B137" s="190"/>
      <c r="C137" s="190"/>
      <c r="D137" s="190"/>
      <c r="E137" s="190"/>
      <c r="F137" s="190"/>
      <c r="G137" s="190"/>
      <c r="H137" s="190"/>
      <c r="I137" s="190"/>
      <c r="J137" s="190"/>
      <c r="K137" s="190" t="s">
        <v>189</v>
      </c>
      <c r="L137" s="190"/>
      <c r="M137" s="190"/>
      <c r="N137" s="190"/>
      <c r="O137" s="190"/>
      <c r="P137" s="190"/>
      <c r="Q137" s="190"/>
      <c r="R137" s="190"/>
      <c r="S137" s="190"/>
      <c r="T137" s="190"/>
    </row>
    <row r="138" spans="1:20" ht="13" x14ac:dyDescent="0.3">
      <c r="A138" s="191" t="s">
        <v>114</v>
      </c>
      <c r="B138" s="194">
        <f>'Outputs - Metrics 1-5'!AA109</f>
        <v>459.00953174640296</v>
      </c>
      <c r="C138" s="191" t="s">
        <v>190</v>
      </c>
      <c r="D138" s="191"/>
      <c r="E138" s="191"/>
      <c r="F138" s="191"/>
      <c r="G138" s="191"/>
      <c r="H138" s="191"/>
      <c r="I138" s="191"/>
      <c r="J138" s="191"/>
      <c r="K138" s="191"/>
      <c r="L138" s="191"/>
      <c r="M138" s="191"/>
      <c r="N138" s="191"/>
      <c r="O138" s="191"/>
      <c r="P138" s="191"/>
      <c r="Q138" s="191"/>
      <c r="R138" s="191"/>
      <c r="S138" s="191"/>
      <c r="T138" s="191"/>
    </row>
    <row r="139" spans="1:20" ht="13" x14ac:dyDescent="0.3">
      <c r="A139" s="191"/>
      <c r="B139" s="191"/>
      <c r="C139" s="191"/>
      <c r="D139" s="191"/>
      <c r="E139" s="191"/>
      <c r="F139" s="191"/>
      <c r="G139" s="191"/>
      <c r="H139" s="191"/>
      <c r="I139" s="191"/>
      <c r="J139" s="191"/>
      <c r="K139" s="191"/>
      <c r="L139" s="191"/>
      <c r="M139" s="191"/>
      <c r="N139" s="191"/>
      <c r="O139" s="191"/>
      <c r="P139" s="191"/>
      <c r="Q139" s="191"/>
      <c r="R139" s="191"/>
      <c r="S139" s="191"/>
      <c r="T139" s="191"/>
    </row>
    <row r="140" spans="1:20" ht="13" x14ac:dyDescent="0.3">
      <c r="A140" s="191"/>
      <c r="B140" s="191"/>
      <c r="C140" s="191"/>
      <c r="D140" s="191"/>
      <c r="E140" s="191"/>
      <c r="F140" s="191"/>
      <c r="G140" s="191"/>
      <c r="H140" s="191"/>
      <c r="I140" s="191"/>
      <c r="J140" s="191"/>
      <c r="K140" s="191"/>
      <c r="L140" s="191"/>
      <c r="M140" s="191"/>
      <c r="N140" s="191"/>
      <c r="O140" s="191"/>
      <c r="P140" s="191"/>
      <c r="Q140" s="191"/>
      <c r="R140" s="191"/>
      <c r="S140" s="191"/>
      <c r="T140" s="191"/>
    </row>
    <row r="141" spans="1:20" ht="13" x14ac:dyDescent="0.3">
      <c r="A141" s="191"/>
      <c r="B141" s="191"/>
      <c r="C141" s="191"/>
      <c r="D141" s="191"/>
      <c r="E141" s="191"/>
      <c r="F141" s="191"/>
      <c r="G141" s="191"/>
      <c r="H141" s="191"/>
      <c r="I141" s="191"/>
      <c r="J141" s="191"/>
      <c r="K141" s="191"/>
      <c r="L141" s="191"/>
      <c r="M141" s="191"/>
      <c r="N141" s="191"/>
      <c r="O141" s="191"/>
      <c r="P141" s="191"/>
      <c r="Q141" s="191"/>
      <c r="R141" s="191"/>
      <c r="S141" s="191"/>
      <c r="T141" s="191"/>
    </row>
    <row r="142" spans="1:20" ht="13" x14ac:dyDescent="0.3">
      <c r="A142" s="191"/>
      <c r="B142" s="191"/>
      <c r="C142" s="191"/>
      <c r="D142" s="191"/>
      <c r="E142" s="191"/>
      <c r="F142" s="191"/>
      <c r="G142" s="191"/>
      <c r="H142" s="191"/>
      <c r="I142" s="191"/>
      <c r="J142" s="191"/>
      <c r="K142" s="191"/>
      <c r="L142" s="191"/>
      <c r="M142" s="191"/>
      <c r="N142" s="191"/>
      <c r="O142" s="191"/>
      <c r="P142" s="191"/>
      <c r="Q142" s="191"/>
      <c r="R142" s="191"/>
      <c r="S142" s="191"/>
      <c r="T142" s="191"/>
    </row>
    <row r="143" spans="1:20" ht="13" x14ac:dyDescent="0.3">
      <c r="A143" s="191"/>
      <c r="B143" s="191"/>
      <c r="C143" s="191"/>
      <c r="D143" s="191"/>
      <c r="E143" s="191"/>
      <c r="F143" s="191"/>
      <c r="G143" s="191"/>
      <c r="H143" s="191"/>
      <c r="I143" s="191"/>
      <c r="J143" s="191"/>
      <c r="K143" s="191"/>
      <c r="L143" s="191"/>
      <c r="M143" s="191"/>
      <c r="N143" s="191"/>
      <c r="O143" s="191"/>
      <c r="P143" s="191"/>
      <c r="Q143" s="191"/>
      <c r="R143" s="191"/>
      <c r="S143" s="191"/>
      <c r="T143" s="191"/>
    </row>
    <row r="144" spans="1:20" ht="13" x14ac:dyDescent="0.3">
      <c r="A144" s="191"/>
      <c r="B144" s="191"/>
      <c r="C144" s="191"/>
      <c r="D144" s="191"/>
      <c r="E144" s="191"/>
      <c r="F144" s="191"/>
      <c r="G144" s="191"/>
      <c r="H144" s="191"/>
      <c r="I144" s="191"/>
      <c r="J144" s="191"/>
      <c r="K144" s="191"/>
      <c r="L144" s="191"/>
      <c r="M144" s="191"/>
      <c r="N144" s="191"/>
      <c r="O144" s="191"/>
      <c r="P144" s="191"/>
      <c r="Q144" s="191"/>
      <c r="R144" s="191"/>
      <c r="S144" s="191"/>
      <c r="T144" s="191"/>
    </row>
    <row r="145" spans="1:20" ht="13" x14ac:dyDescent="0.3">
      <c r="A145" s="191"/>
      <c r="B145" s="191"/>
      <c r="C145" s="191"/>
      <c r="D145" s="191"/>
      <c r="E145" s="191"/>
      <c r="F145" s="191"/>
      <c r="G145" s="191"/>
      <c r="H145" s="191"/>
      <c r="I145" s="191"/>
      <c r="J145" s="191"/>
      <c r="K145" s="191"/>
      <c r="L145" s="191"/>
      <c r="M145" s="191"/>
      <c r="N145" s="191"/>
      <c r="O145" s="191"/>
      <c r="P145" s="191"/>
      <c r="Q145" s="191"/>
      <c r="R145" s="191"/>
      <c r="S145" s="191"/>
      <c r="T145" s="191"/>
    </row>
    <row r="146" spans="1:20" ht="13" x14ac:dyDescent="0.3">
      <c r="A146" s="191"/>
      <c r="B146" s="191"/>
      <c r="C146" s="191"/>
      <c r="D146" s="191"/>
      <c r="E146" s="191"/>
      <c r="F146" s="191"/>
      <c r="G146" s="191"/>
      <c r="H146" s="191"/>
      <c r="I146" s="191"/>
      <c r="J146" s="191"/>
      <c r="K146" s="191"/>
      <c r="L146" s="191"/>
      <c r="M146" s="191"/>
      <c r="N146" s="191"/>
      <c r="O146" s="191"/>
      <c r="P146" s="191"/>
      <c r="Q146" s="191"/>
      <c r="R146" s="191"/>
      <c r="S146" s="191"/>
      <c r="T146" s="191"/>
    </row>
    <row r="147" spans="1:20" ht="13" x14ac:dyDescent="0.3">
      <c r="A147" s="191"/>
      <c r="B147" s="191"/>
      <c r="C147" s="191"/>
      <c r="D147" s="191"/>
      <c r="E147" s="191"/>
      <c r="F147" s="191"/>
      <c r="G147" s="191"/>
      <c r="H147" s="191"/>
      <c r="I147" s="191"/>
      <c r="J147" s="191"/>
      <c r="K147" s="191"/>
      <c r="L147" s="191"/>
      <c r="M147" s="191"/>
      <c r="N147" s="191"/>
      <c r="O147" s="191"/>
      <c r="P147" s="191"/>
      <c r="Q147" s="191"/>
      <c r="R147" s="191"/>
      <c r="S147" s="191"/>
      <c r="T147" s="191"/>
    </row>
    <row r="148" spans="1:20" ht="13" x14ac:dyDescent="0.3">
      <c r="A148" s="191"/>
      <c r="B148" s="191"/>
      <c r="C148" s="191"/>
      <c r="D148" s="191"/>
      <c r="E148" s="191"/>
      <c r="F148" s="191"/>
      <c r="G148" s="191"/>
      <c r="H148" s="191"/>
      <c r="I148" s="191"/>
      <c r="J148" s="191"/>
      <c r="K148" s="191"/>
      <c r="L148" s="191"/>
      <c r="M148" s="191"/>
      <c r="N148" s="191"/>
      <c r="O148" s="191"/>
      <c r="P148" s="191"/>
      <c r="Q148" s="191"/>
      <c r="R148" s="191"/>
      <c r="S148" s="191"/>
      <c r="T148" s="191"/>
    </row>
    <row r="149" spans="1:20" ht="13" x14ac:dyDescent="0.3">
      <c r="A149" s="191"/>
      <c r="B149" s="191"/>
      <c r="C149" s="191"/>
      <c r="D149" s="191"/>
      <c r="E149" s="191"/>
      <c r="F149" s="191"/>
      <c r="G149" s="191"/>
      <c r="H149" s="191"/>
      <c r="I149" s="191"/>
      <c r="J149" s="191"/>
      <c r="K149" s="191"/>
      <c r="L149" s="191"/>
      <c r="M149" s="191"/>
      <c r="N149" s="191"/>
      <c r="O149" s="191"/>
      <c r="P149" s="191"/>
      <c r="Q149" s="191"/>
      <c r="R149" s="191"/>
      <c r="S149" s="191"/>
      <c r="T149" s="191"/>
    </row>
    <row r="150" spans="1:20" ht="13" x14ac:dyDescent="0.3">
      <c r="A150" s="191"/>
      <c r="B150" s="191"/>
      <c r="C150" s="191"/>
      <c r="D150" s="191"/>
      <c r="E150" s="191"/>
      <c r="F150" s="191"/>
      <c r="G150" s="191"/>
      <c r="H150" s="191"/>
      <c r="I150" s="191"/>
      <c r="J150" s="191"/>
      <c r="K150" s="191"/>
      <c r="L150" s="191"/>
      <c r="M150" s="191"/>
      <c r="N150" s="191"/>
      <c r="O150" s="191"/>
      <c r="P150" s="191"/>
      <c r="Q150" s="191"/>
      <c r="R150" s="191"/>
      <c r="S150" s="191"/>
      <c r="T150" s="191"/>
    </row>
    <row r="151" spans="1:20" ht="13" x14ac:dyDescent="0.3">
      <c r="A151" s="191"/>
      <c r="B151" s="191"/>
      <c r="C151" s="191"/>
      <c r="D151" s="191"/>
      <c r="E151" s="191"/>
      <c r="F151" s="191"/>
      <c r="G151" s="191"/>
      <c r="H151" s="191"/>
      <c r="I151" s="191"/>
      <c r="J151" s="191"/>
      <c r="K151" s="191"/>
      <c r="L151" s="191"/>
      <c r="M151" s="191"/>
      <c r="N151" s="191"/>
      <c r="O151" s="191"/>
      <c r="P151" s="191"/>
      <c r="Q151" s="191"/>
      <c r="R151" s="191"/>
      <c r="S151" s="191"/>
      <c r="T151" s="191"/>
    </row>
    <row r="152" spans="1:20" ht="13" x14ac:dyDescent="0.3">
      <c r="A152" s="191"/>
      <c r="B152" s="191"/>
      <c r="C152" s="191"/>
      <c r="D152" s="191"/>
      <c r="E152" s="191"/>
      <c r="F152" s="191"/>
      <c r="G152" s="191"/>
      <c r="H152" s="191"/>
      <c r="I152" s="191"/>
      <c r="J152" s="191"/>
      <c r="K152" s="191"/>
      <c r="L152" s="191"/>
      <c r="M152" s="191"/>
      <c r="N152" s="191"/>
      <c r="O152" s="191"/>
      <c r="P152" s="191"/>
      <c r="Q152" s="191"/>
      <c r="R152" s="191"/>
      <c r="S152" s="191"/>
      <c r="T152" s="191"/>
    </row>
    <row r="153" spans="1:20" ht="13" x14ac:dyDescent="0.3">
      <c r="A153" s="191"/>
      <c r="B153" s="191"/>
      <c r="C153" s="191"/>
      <c r="D153" s="191"/>
      <c r="E153" s="191"/>
      <c r="F153" s="191"/>
      <c r="G153" s="191"/>
      <c r="H153" s="191"/>
      <c r="I153" s="191"/>
      <c r="J153" s="191"/>
      <c r="K153" s="191"/>
      <c r="L153" s="191"/>
      <c r="M153" s="191"/>
      <c r="N153" s="191"/>
      <c r="O153" s="191"/>
      <c r="P153" s="191"/>
      <c r="Q153" s="191"/>
      <c r="R153" s="191"/>
      <c r="S153" s="191"/>
      <c r="T153" s="191"/>
    </row>
    <row r="154" spans="1:20" ht="13" x14ac:dyDescent="0.3">
      <c r="A154" s="191"/>
      <c r="B154" s="191"/>
      <c r="C154" s="191"/>
      <c r="D154" s="191"/>
      <c r="E154" s="191"/>
      <c r="F154" s="191"/>
      <c r="G154" s="191"/>
      <c r="H154" s="191"/>
      <c r="I154" s="191"/>
      <c r="J154" s="191"/>
      <c r="K154" s="191"/>
      <c r="L154" s="191"/>
      <c r="M154" s="191"/>
      <c r="N154" s="191"/>
      <c r="O154" s="191"/>
      <c r="P154" s="191"/>
      <c r="Q154" s="191"/>
      <c r="R154" s="191"/>
      <c r="S154" s="191"/>
      <c r="T154" s="191"/>
    </row>
    <row r="155" spans="1:20" ht="13" x14ac:dyDescent="0.3">
      <c r="A155" s="191"/>
      <c r="B155" s="191"/>
      <c r="C155" s="191"/>
      <c r="D155" s="191"/>
      <c r="E155" s="191"/>
      <c r="F155" s="191"/>
      <c r="G155" s="191"/>
      <c r="H155" s="191"/>
      <c r="I155" s="191"/>
      <c r="J155" s="191"/>
      <c r="K155" s="191"/>
      <c r="L155" s="191"/>
      <c r="M155" s="191"/>
      <c r="N155" s="191"/>
      <c r="O155" s="191"/>
      <c r="P155" s="191"/>
      <c r="Q155" s="191"/>
      <c r="R155" s="191"/>
      <c r="S155" s="191"/>
      <c r="T155" s="191"/>
    </row>
    <row r="156" spans="1:20" ht="13" x14ac:dyDescent="0.3">
      <c r="A156" s="191"/>
      <c r="B156" s="191"/>
      <c r="C156" s="191"/>
      <c r="D156" s="191"/>
      <c r="E156" s="191"/>
      <c r="F156" s="191"/>
      <c r="G156" s="191"/>
      <c r="H156" s="191"/>
      <c r="I156" s="191"/>
      <c r="J156" s="191"/>
      <c r="K156" s="191"/>
      <c r="L156" s="191"/>
      <c r="M156" s="191"/>
      <c r="N156" s="191"/>
      <c r="O156" s="191"/>
      <c r="P156" s="191"/>
      <c r="Q156" s="191"/>
      <c r="R156" s="191"/>
      <c r="S156" s="191"/>
      <c r="T156" s="191"/>
    </row>
    <row r="157" spans="1:20" ht="13" x14ac:dyDescent="0.3">
      <c r="A157" s="191"/>
      <c r="B157" s="191"/>
      <c r="C157" s="191"/>
      <c r="D157" s="191"/>
      <c r="E157" s="191"/>
      <c r="F157" s="191"/>
      <c r="G157" s="191"/>
      <c r="H157" s="191"/>
      <c r="I157" s="191"/>
      <c r="J157" s="191"/>
      <c r="K157" s="191"/>
      <c r="L157" s="191"/>
      <c r="M157" s="191"/>
      <c r="N157" s="191"/>
      <c r="O157" s="191"/>
      <c r="P157" s="191"/>
      <c r="Q157" s="191"/>
      <c r="R157" s="191"/>
      <c r="S157" s="191"/>
      <c r="T157" s="191"/>
    </row>
    <row r="158" spans="1:20" ht="13" x14ac:dyDescent="0.3">
      <c r="A158" s="191"/>
      <c r="B158" s="191"/>
      <c r="C158" s="191"/>
      <c r="D158" s="191"/>
      <c r="E158" s="191"/>
      <c r="F158" s="191"/>
      <c r="G158" s="191"/>
      <c r="H158" s="191"/>
      <c r="I158" s="191"/>
      <c r="J158" s="191"/>
      <c r="K158" s="191"/>
      <c r="L158" s="191"/>
      <c r="M158" s="191"/>
      <c r="N158" s="191"/>
      <c r="O158" s="191"/>
      <c r="P158" s="191"/>
      <c r="Q158" s="191"/>
      <c r="R158" s="191"/>
      <c r="S158" s="191"/>
      <c r="T158" s="191"/>
    </row>
    <row r="159" spans="1:20" ht="13" x14ac:dyDescent="0.3">
      <c r="A159" s="191"/>
      <c r="B159" s="191"/>
      <c r="C159" s="191"/>
      <c r="D159" s="191"/>
      <c r="E159" s="191"/>
      <c r="F159" s="191"/>
      <c r="G159" s="191"/>
      <c r="H159" s="191"/>
      <c r="I159" s="191"/>
      <c r="J159" s="191"/>
      <c r="K159" s="191"/>
      <c r="L159" s="191"/>
      <c r="M159" s="191"/>
      <c r="N159" s="191"/>
      <c r="O159" s="191"/>
      <c r="P159" s="191"/>
      <c r="Q159" s="191"/>
      <c r="R159" s="191"/>
      <c r="S159" s="191"/>
      <c r="T159" s="191"/>
    </row>
    <row r="160" spans="1:20" ht="13" x14ac:dyDescent="0.3">
      <c r="A160" s="191"/>
      <c r="B160" s="191"/>
      <c r="C160" s="191"/>
      <c r="D160" s="191"/>
      <c r="E160" s="191"/>
      <c r="F160" s="191"/>
      <c r="G160" s="191"/>
      <c r="H160" s="191"/>
      <c r="I160" s="191"/>
      <c r="J160" s="191"/>
      <c r="K160" s="191"/>
      <c r="L160" s="191"/>
      <c r="M160" s="191"/>
      <c r="N160" s="191"/>
      <c r="O160" s="191"/>
      <c r="P160" s="191"/>
      <c r="Q160" s="191"/>
      <c r="R160" s="191"/>
      <c r="S160" s="191"/>
      <c r="T160" s="191"/>
    </row>
    <row r="161" spans="1:20" ht="15" x14ac:dyDescent="0.4">
      <c r="A161" s="190" t="s">
        <v>180</v>
      </c>
      <c r="B161" s="191"/>
      <c r="C161" s="191"/>
      <c r="D161" s="191"/>
      <c r="E161" s="191"/>
      <c r="F161" s="191"/>
      <c r="G161" s="191"/>
      <c r="H161" s="191"/>
      <c r="I161" s="191"/>
      <c r="J161" s="191"/>
      <c r="K161" s="191"/>
      <c r="L161" s="191"/>
      <c r="M161" s="191"/>
      <c r="N161" s="191"/>
      <c r="O161" s="191"/>
      <c r="P161" s="191"/>
      <c r="Q161" s="191"/>
      <c r="R161" s="191"/>
      <c r="S161" s="191"/>
      <c r="T161" s="191"/>
    </row>
    <row r="162" spans="1:20" ht="13" x14ac:dyDescent="0.3">
      <c r="A162" s="191"/>
      <c r="B162" s="191"/>
      <c r="C162" s="191"/>
      <c r="D162" s="191"/>
      <c r="E162" s="191"/>
      <c r="F162" s="191"/>
      <c r="G162" s="191"/>
      <c r="H162" s="191"/>
      <c r="I162" s="191"/>
      <c r="J162" s="191"/>
      <c r="K162" s="191"/>
      <c r="L162" s="191"/>
      <c r="M162" s="191"/>
      <c r="N162" s="191"/>
      <c r="O162" s="191"/>
      <c r="P162" s="191"/>
      <c r="Q162" s="191"/>
      <c r="R162" s="191"/>
      <c r="S162" s="191"/>
      <c r="T162" s="191"/>
    </row>
    <row r="163" spans="1:20" ht="13" x14ac:dyDescent="0.3">
      <c r="A163" s="191"/>
      <c r="B163" s="191"/>
      <c r="C163" s="191"/>
      <c r="D163" s="191"/>
      <c r="E163" s="191"/>
      <c r="F163" s="191"/>
      <c r="G163" s="191"/>
      <c r="H163" s="191"/>
      <c r="I163" s="191"/>
      <c r="J163" s="191"/>
      <c r="K163" s="191"/>
      <c r="L163" s="191"/>
      <c r="M163" s="191"/>
      <c r="N163" s="191"/>
      <c r="O163" s="191"/>
      <c r="P163" s="191"/>
      <c r="Q163" s="191"/>
      <c r="R163" s="191"/>
      <c r="S163" s="191"/>
      <c r="T163" s="191"/>
    </row>
    <row r="164" spans="1:20" ht="13" x14ac:dyDescent="0.3">
      <c r="A164" s="191"/>
      <c r="B164" s="191"/>
      <c r="C164" s="191"/>
      <c r="D164" s="191"/>
      <c r="E164" s="191"/>
      <c r="F164" s="191"/>
      <c r="G164" s="191"/>
      <c r="H164" s="191"/>
      <c r="I164" s="191"/>
      <c r="J164" s="191"/>
      <c r="K164" s="191"/>
      <c r="L164" s="191"/>
      <c r="M164" s="191"/>
      <c r="N164" s="191"/>
      <c r="O164" s="191"/>
      <c r="P164" s="191"/>
      <c r="Q164" s="191"/>
      <c r="R164" s="191"/>
      <c r="S164" s="191"/>
      <c r="T164" s="191"/>
    </row>
    <row r="165" spans="1:20" ht="13" x14ac:dyDescent="0.3">
      <c r="A165" s="191"/>
      <c r="B165" s="191"/>
      <c r="C165" s="191"/>
      <c r="D165" s="191"/>
      <c r="E165" s="191"/>
      <c r="F165" s="191"/>
      <c r="G165" s="191"/>
      <c r="H165" s="191"/>
      <c r="I165" s="191"/>
      <c r="J165" s="191"/>
      <c r="K165" s="191"/>
      <c r="L165" s="191"/>
      <c r="M165" s="191"/>
      <c r="N165" s="191"/>
      <c r="O165" s="191"/>
      <c r="P165" s="191"/>
      <c r="Q165" s="191"/>
      <c r="R165" s="191"/>
      <c r="S165" s="191"/>
      <c r="T165" s="191"/>
    </row>
    <row r="166" spans="1:20" ht="13" x14ac:dyDescent="0.3">
      <c r="A166" s="191"/>
      <c r="B166" s="191"/>
      <c r="C166" s="191"/>
      <c r="D166" s="191"/>
      <c r="E166" s="191"/>
      <c r="F166" s="191"/>
      <c r="G166" s="191"/>
      <c r="H166" s="191"/>
      <c r="I166" s="191"/>
      <c r="J166" s="191"/>
      <c r="K166" s="191"/>
      <c r="L166" s="191"/>
      <c r="M166" s="191"/>
      <c r="N166" s="191"/>
      <c r="O166" s="191"/>
      <c r="P166" s="191"/>
      <c r="Q166" s="191"/>
      <c r="R166" s="191"/>
      <c r="S166" s="191"/>
      <c r="T166" s="191"/>
    </row>
    <row r="167" spans="1:20" ht="13" x14ac:dyDescent="0.3">
      <c r="A167" s="191"/>
      <c r="B167" s="191"/>
      <c r="C167" s="191"/>
      <c r="D167" s="191"/>
      <c r="E167" s="191"/>
      <c r="F167" s="191"/>
      <c r="G167" s="191"/>
      <c r="H167" s="191"/>
      <c r="I167" s="191"/>
      <c r="J167" s="191"/>
      <c r="K167" s="191"/>
      <c r="L167" s="191"/>
      <c r="M167" s="191"/>
      <c r="N167" s="191"/>
      <c r="O167" s="191"/>
      <c r="P167" s="191"/>
      <c r="Q167" s="191"/>
      <c r="R167" s="191"/>
      <c r="S167" s="191"/>
      <c r="T167" s="191"/>
    </row>
    <row r="168" spans="1:20" ht="13" x14ac:dyDescent="0.3">
      <c r="A168" s="191"/>
      <c r="B168" s="191"/>
      <c r="C168" s="191"/>
      <c r="D168" s="191"/>
      <c r="E168" s="191"/>
      <c r="F168" s="191"/>
      <c r="G168" s="191"/>
      <c r="H168" s="191"/>
      <c r="I168" s="191"/>
      <c r="J168" s="191"/>
      <c r="K168" s="191"/>
      <c r="L168" s="191"/>
      <c r="M168" s="191"/>
      <c r="N168" s="191"/>
      <c r="O168" s="191"/>
      <c r="P168" s="191"/>
      <c r="Q168" s="191"/>
      <c r="R168" s="191"/>
      <c r="S168" s="191"/>
      <c r="T168" s="191"/>
    </row>
    <row r="169" spans="1:20" ht="13" x14ac:dyDescent="0.3">
      <c r="A169" s="191"/>
      <c r="B169" s="191"/>
      <c r="C169" s="191"/>
      <c r="D169" s="191"/>
      <c r="E169" s="191"/>
      <c r="F169" s="191"/>
      <c r="G169" s="191"/>
      <c r="H169" s="191"/>
      <c r="I169" s="191"/>
      <c r="J169" s="191"/>
      <c r="K169" s="191"/>
      <c r="L169" s="191"/>
      <c r="M169" s="191"/>
      <c r="N169" s="191"/>
      <c r="O169" s="191"/>
      <c r="P169" s="191"/>
      <c r="Q169" s="191"/>
      <c r="R169" s="191"/>
      <c r="S169" s="191"/>
      <c r="T169" s="191"/>
    </row>
    <row r="170" spans="1:20" ht="13" x14ac:dyDescent="0.3">
      <c r="A170" s="191"/>
      <c r="B170" s="191"/>
      <c r="C170" s="191"/>
      <c r="D170" s="191"/>
      <c r="E170" s="191"/>
      <c r="F170" s="191"/>
      <c r="G170" s="191"/>
      <c r="H170" s="191"/>
      <c r="I170" s="191"/>
      <c r="J170" s="191"/>
      <c r="K170" s="191"/>
      <c r="L170" s="191"/>
      <c r="M170" s="191"/>
      <c r="N170" s="191"/>
      <c r="O170" s="191"/>
      <c r="P170" s="191"/>
      <c r="Q170" s="191"/>
      <c r="R170" s="191"/>
      <c r="S170" s="191"/>
      <c r="T170" s="191"/>
    </row>
    <row r="171" spans="1:20" ht="13" x14ac:dyDescent="0.3">
      <c r="A171" s="191"/>
      <c r="B171" s="191"/>
      <c r="C171" s="191"/>
      <c r="D171" s="191"/>
      <c r="E171" s="191"/>
      <c r="F171" s="191"/>
      <c r="G171" s="191"/>
      <c r="H171" s="191"/>
      <c r="I171" s="191"/>
      <c r="J171" s="191"/>
      <c r="K171" s="191"/>
      <c r="L171" s="191"/>
      <c r="M171" s="191"/>
      <c r="N171" s="191"/>
      <c r="O171" s="191"/>
      <c r="P171" s="191"/>
      <c r="Q171" s="191"/>
      <c r="R171" s="191"/>
      <c r="S171" s="191"/>
      <c r="T171" s="191"/>
    </row>
    <row r="172" spans="1:20" ht="13" x14ac:dyDescent="0.3">
      <c r="A172" s="191"/>
      <c r="B172" s="191"/>
      <c r="C172" s="191"/>
      <c r="D172" s="191"/>
      <c r="E172" s="191"/>
      <c r="F172" s="191"/>
      <c r="G172" s="191"/>
      <c r="H172" s="191"/>
      <c r="I172" s="191"/>
      <c r="J172" s="191"/>
      <c r="K172" s="191"/>
      <c r="L172" s="191"/>
      <c r="M172" s="191"/>
      <c r="N172" s="191"/>
      <c r="O172" s="191"/>
      <c r="P172" s="191"/>
      <c r="Q172" s="191"/>
      <c r="R172" s="191"/>
      <c r="S172" s="191"/>
      <c r="T172" s="191"/>
    </row>
    <row r="173" spans="1:20" ht="13" x14ac:dyDescent="0.3">
      <c r="A173" s="191"/>
      <c r="B173" s="191"/>
      <c r="C173" s="191"/>
      <c r="D173" s="191"/>
      <c r="E173" s="191"/>
      <c r="F173" s="191"/>
      <c r="G173" s="191"/>
      <c r="H173" s="191"/>
      <c r="I173" s="191"/>
      <c r="J173" s="191"/>
      <c r="K173" s="191"/>
      <c r="L173" s="191"/>
      <c r="M173" s="191"/>
      <c r="N173" s="191"/>
      <c r="O173" s="191"/>
      <c r="P173" s="191"/>
      <c r="Q173" s="191"/>
      <c r="R173" s="191"/>
      <c r="S173" s="191"/>
      <c r="T173" s="191"/>
    </row>
    <row r="174" spans="1:20" ht="13" x14ac:dyDescent="0.3">
      <c r="A174" s="191"/>
      <c r="B174" s="191"/>
      <c r="C174" s="191"/>
      <c r="D174" s="191"/>
      <c r="E174" s="191"/>
      <c r="F174" s="191"/>
      <c r="G174" s="191"/>
      <c r="H174" s="191"/>
      <c r="I174" s="191"/>
      <c r="J174" s="191"/>
      <c r="K174" s="191"/>
      <c r="L174" s="191"/>
      <c r="M174" s="191"/>
      <c r="N174" s="191"/>
      <c r="O174" s="191"/>
      <c r="P174" s="191"/>
      <c r="Q174" s="191"/>
      <c r="R174" s="191"/>
      <c r="S174" s="191"/>
      <c r="T174" s="191"/>
    </row>
    <row r="175" spans="1:20" ht="13" x14ac:dyDescent="0.3">
      <c r="A175" s="191"/>
      <c r="B175" s="191"/>
      <c r="C175" s="191"/>
      <c r="D175" s="191"/>
      <c r="E175" s="191"/>
      <c r="F175" s="191"/>
      <c r="G175" s="191"/>
      <c r="H175" s="191"/>
      <c r="I175" s="191"/>
      <c r="J175" s="191"/>
      <c r="K175" s="191"/>
      <c r="L175" s="191"/>
      <c r="M175" s="191"/>
      <c r="N175" s="191"/>
      <c r="O175" s="191"/>
      <c r="P175" s="191"/>
      <c r="Q175" s="191"/>
      <c r="R175" s="191"/>
      <c r="S175" s="191"/>
      <c r="T175" s="191"/>
    </row>
    <row r="176" spans="1:20" ht="13" x14ac:dyDescent="0.3">
      <c r="A176" s="191"/>
      <c r="B176" s="191"/>
      <c r="C176" s="191"/>
      <c r="D176" s="191"/>
      <c r="E176" s="191"/>
      <c r="F176" s="191"/>
      <c r="G176" s="191"/>
      <c r="H176" s="191"/>
      <c r="I176" s="191"/>
      <c r="J176" s="191"/>
      <c r="K176" s="191"/>
      <c r="L176" s="191"/>
      <c r="M176" s="191"/>
      <c r="N176" s="191"/>
      <c r="O176" s="191"/>
      <c r="P176" s="191"/>
      <c r="Q176" s="191"/>
      <c r="R176" s="191"/>
      <c r="S176" s="191"/>
      <c r="T176" s="191"/>
    </row>
    <row r="177" spans="1:20" ht="13" x14ac:dyDescent="0.3">
      <c r="A177" s="191"/>
      <c r="B177" s="191"/>
      <c r="C177" s="191"/>
      <c r="D177" s="191"/>
      <c r="E177" s="191"/>
      <c r="F177" s="191"/>
      <c r="G177" s="191"/>
      <c r="H177" s="191"/>
      <c r="I177" s="191"/>
      <c r="J177" s="191"/>
      <c r="K177" s="191"/>
      <c r="L177" s="191"/>
      <c r="M177" s="191"/>
      <c r="N177" s="191"/>
      <c r="O177" s="191"/>
      <c r="P177" s="191"/>
      <c r="Q177" s="191"/>
      <c r="R177" s="191"/>
      <c r="S177" s="191"/>
      <c r="T177" s="191"/>
    </row>
    <row r="178" spans="1:20" ht="13" x14ac:dyDescent="0.3">
      <c r="A178" s="191"/>
      <c r="B178" s="191"/>
      <c r="C178" s="191"/>
      <c r="D178" s="191"/>
      <c r="E178" s="191"/>
      <c r="F178" s="191"/>
      <c r="G178" s="191"/>
      <c r="H178" s="191"/>
      <c r="I178" s="191"/>
      <c r="J178" s="191"/>
      <c r="K178" s="191"/>
      <c r="L178" s="191"/>
      <c r="M178" s="191"/>
      <c r="N178" s="191"/>
      <c r="O178" s="191"/>
      <c r="P178" s="191"/>
      <c r="Q178" s="191"/>
      <c r="R178" s="191"/>
      <c r="S178" s="191"/>
      <c r="T178" s="191"/>
    </row>
    <row r="179" spans="1:20" ht="13" x14ac:dyDescent="0.3">
      <c r="A179" s="191"/>
      <c r="B179" s="191"/>
      <c r="C179" s="191"/>
      <c r="D179" s="191"/>
      <c r="E179" s="191"/>
      <c r="F179" s="191"/>
      <c r="G179" s="191"/>
      <c r="H179" s="191"/>
      <c r="I179" s="191"/>
      <c r="J179" s="191"/>
      <c r="K179" s="191"/>
      <c r="L179" s="191"/>
      <c r="M179" s="191"/>
      <c r="N179" s="191"/>
      <c r="O179" s="191"/>
      <c r="P179" s="191"/>
      <c r="Q179" s="191"/>
      <c r="R179" s="191"/>
      <c r="S179" s="191"/>
      <c r="T179" s="191"/>
    </row>
    <row r="180" spans="1:20" ht="13" x14ac:dyDescent="0.3">
      <c r="A180" s="191"/>
      <c r="B180" s="191"/>
      <c r="C180" s="191"/>
      <c r="D180" s="191"/>
      <c r="E180" s="191"/>
      <c r="F180" s="191"/>
      <c r="G180" s="191"/>
      <c r="H180" s="191"/>
      <c r="I180" s="191"/>
      <c r="J180" s="191"/>
      <c r="K180" s="191"/>
      <c r="L180" s="191"/>
      <c r="M180" s="191"/>
      <c r="N180" s="191"/>
      <c r="O180" s="191"/>
      <c r="P180" s="191"/>
      <c r="Q180" s="191"/>
      <c r="R180" s="191"/>
      <c r="S180" s="191"/>
      <c r="T180" s="191"/>
    </row>
    <row r="181" spans="1:20" ht="13" x14ac:dyDescent="0.3">
      <c r="A181" s="191"/>
      <c r="B181" s="191"/>
      <c r="C181" s="191"/>
      <c r="D181" s="191"/>
      <c r="E181" s="191"/>
      <c r="F181" s="191"/>
      <c r="G181" s="191"/>
      <c r="H181" s="191"/>
      <c r="I181" s="191"/>
      <c r="J181" s="191"/>
      <c r="K181" s="191"/>
      <c r="L181" s="191"/>
      <c r="M181" s="191"/>
      <c r="N181" s="191"/>
      <c r="O181" s="191"/>
      <c r="P181" s="191"/>
      <c r="Q181" s="191"/>
      <c r="R181" s="191"/>
      <c r="S181" s="191"/>
      <c r="T181" s="191"/>
    </row>
    <row r="182" spans="1:20" ht="13" x14ac:dyDescent="0.3">
      <c r="A182" s="191"/>
      <c r="B182" s="191"/>
      <c r="C182" s="191"/>
      <c r="D182" s="191"/>
      <c r="E182" s="191"/>
      <c r="F182" s="191"/>
      <c r="G182" s="191"/>
      <c r="H182" s="191"/>
      <c r="I182" s="191"/>
      <c r="J182" s="191"/>
      <c r="K182" s="191"/>
      <c r="L182" s="191"/>
      <c r="M182" s="191"/>
      <c r="N182" s="191"/>
      <c r="O182" s="191"/>
      <c r="P182" s="191"/>
      <c r="Q182" s="191"/>
      <c r="R182" s="191"/>
      <c r="S182" s="191"/>
      <c r="T182" s="191"/>
    </row>
    <row r="183" spans="1:20" ht="13" x14ac:dyDescent="0.3">
      <c r="A183" s="191"/>
      <c r="B183" s="191"/>
      <c r="C183" s="191"/>
      <c r="D183" s="191"/>
      <c r="E183" s="191"/>
      <c r="F183" s="191"/>
      <c r="G183" s="191"/>
      <c r="H183" s="191"/>
      <c r="I183" s="191"/>
      <c r="J183" s="191"/>
      <c r="K183" s="191"/>
      <c r="L183" s="191"/>
      <c r="M183" s="191"/>
      <c r="N183" s="191"/>
      <c r="O183" s="191"/>
      <c r="P183" s="191"/>
      <c r="Q183" s="191"/>
      <c r="R183" s="191"/>
      <c r="S183" s="191"/>
      <c r="T183" s="191"/>
    </row>
    <row r="184" spans="1:20" ht="13" x14ac:dyDescent="0.3">
      <c r="A184" s="191"/>
      <c r="B184" s="190"/>
      <c r="C184" s="190">
        <v>2015</v>
      </c>
      <c r="D184" s="190">
        <v>2016</v>
      </c>
      <c r="E184" s="190">
        <v>2017</v>
      </c>
      <c r="F184" s="190">
        <v>2018</v>
      </c>
      <c r="G184" s="190">
        <v>2019</v>
      </c>
      <c r="H184" s="190">
        <v>2020</v>
      </c>
      <c r="I184" s="190">
        <v>2021</v>
      </c>
      <c r="J184" s="190">
        <v>2022</v>
      </c>
      <c r="K184" s="190">
        <v>2023</v>
      </c>
      <c r="L184" s="190">
        <v>2024</v>
      </c>
      <c r="M184" s="190">
        <v>2025</v>
      </c>
      <c r="N184" s="190">
        <v>2026</v>
      </c>
      <c r="O184" s="190">
        <v>2027</v>
      </c>
      <c r="P184" s="190">
        <v>2028</v>
      </c>
      <c r="Q184" s="190">
        <v>2029</v>
      </c>
      <c r="R184" s="190" t="s">
        <v>131</v>
      </c>
      <c r="S184" s="191"/>
      <c r="T184" s="191"/>
    </row>
    <row r="185" spans="1:20" ht="13" x14ac:dyDescent="0.3">
      <c r="A185" s="191"/>
      <c r="B185" s="191" t="s">
        <v>129</v>
      </c>
      <c r="C185" s="194">
        <f>'Outputs - Metrics 1-5'!G109</f>
        <v>1018.6600271513954</v>
      </c>
      <c r="D185" s="194">
        <f>'Outputs - Metrics 1-5'!H109</f>
        <v>996.01732305887003</v>
      </c>
      <c r="E185" s="194">
        <f>'Outputs - Metrics 1-5'!I109</f>
        <v>969.76735536704518</v>
      </c>
      <c r="F185" s="194">
        <f>'Outputs - Metrics 1-5'!J109</f>
        <v>947.65201630922434</v>
      </c>
      <c r="G185" s="194"/>
      <c r="H185" s="194"/>
      <c r="I185" s="194"/>
      <c r="J185" s="194"/>
      <c r="K185" s="194"/>
      <c r="L185" s="194"/>
      <c r="M185" s="194"/>
      <c r="N185" s="194"/>
      <c r="O185" s="194"/>
      <c r="P185" s="194"/>
      <c r="Q185" s="194"/>
      <c r="R185" s="194">
        <f>0.75*SUM(C185:C186)</f>
        <v>3341.5795328923432</v>
      </c>
      <c r="S185" s="191"/>
      <c r="T185" s="191"/>
    </row>
    <row r="186" spans="1:20" ht="13" x14ac:dyDescent="0.3">
      <c r="A186" s="191"/>
      <c r="B186" s="191" t="s">
        <v>130</v>
      </c>
      <c r="C186" s="194">
        <f>'Outputs - Metrics 1-5'!Q109</f>
        <v>3436.7793500383955</v>
      </c>
      <c r="D186" s="194">
        <f>'Outputs - Metrics 1-5'!R109</f>
        <v>3334.1619952318902</v>
      </c>
      <c r="E186" s="194">
        <f>'Outputs - Metrics 1-5'!S109</f>
        <v>3217.1069956297661</v>
      </c>
      <c r="F186" s="194">
        <f>'Outputs - Metrics 1-5'!T109</f>
        <v>3120.2167119307733</v>
      </c>
      <c r="G186" s="194"/>
      <c r="H186" s="194"/>
      <c r="I186" s="194"/>
      <c r="J186" s="194"/>
      <c r="K186" s="194"/>
      <c r="L186" s="194"/>
      <c r="M186" s="194"/>
      <c r="N186" s="194"/>
      <c r="O186" s="194"/>
      <c r="P186" s="194"/>
      <c r="Q186" s="194"/>
      <c r="R186" s="194"/>
      <c r="S186" s="191"/>
      <c r="T186" s="191"/>
    </row>
    <row r="187" spans="1:20" ht="13" x14ac:dyDescent="0.3">
      <c r="B187" s="191" t="s">
        <v>8</v>
      </c>
      <c r="C187" s="194">
        <f>C185+C186</f>
        <v>4455.4393771897912</v>
      </c>
      <c r="D187" s="194">
        <f>D185+D186</f>
        <v>4330.1793182907604</v>
      </c>
      <c r="E187" s="194">
        <f>E185+E186</f>
        <v>4186.8743509968117</v>
      </c>
      <c r="F187" s="194">
        <f>F185+F186</f>
        <v>4067.8687282399978</v>
      </c>
      <c r="G187" s="194"/>
      <c r="H187" s="194"/>
      <c r="I187" s="194"/>
      <c r="J187" s="194"/>
      <c r="K187" s="194"/>
      <c r="L187" s="194"/>
      <c r="M187" s="194"/>
      <c r="N187" s="194"/>
      <c r="O187" s="194"/>
      <c r="P187" s="194"/>
      <c r="Q187" s="194"/>
      <c r="R187" s="194">
        <f>0.75*C187</f>
        <v>3341.5795328923432</v>
      </c>
    </row>
    <row r="188" spans="1:20" ht="26" x14ac:dyDescent="0.3">
      <c r="B188" s="226" t="s">
        <v>181</v>
      </c>
      <c r="C188" s="224">
        <f>C187/$C$187-1</f>
        <v>0</v>
      </c>
      <c r="D188" s="224">
        <f>D187/$C$187-1</f>
        <v>-2.8113963246883422E-2</v>
      </c>
      <c r="E188" s="224">
        <f>E187/$C$187-1</f>
        <v>-6.0278011539767196E-2</v>
      </c>
      <c r="F188" s="224">
        <f>F187/$C$187-1</f>
        <v>-8.6988199398248423E-2</v>
      </c>
      <c r="G188" s="224"/>
      <c r="H188" s="224"/>
      <c r="I188" s="224"/>
      <c r="J188" s="224"/>
      <c r="K188" s="224"/>
      <c r="L188" s="224"/>
      <c r="M188" s="224"/>
      <c r="N188" s="224"/>
      <c r="O188" s="224"/>
      <c r="P188" s="224"/>
      <c r="Q188" s="224"/>
      <c r="R188" s="191"/>
    </row>
    <row r="189" spans="1:20" ht="26" x14ac:dyDescent="0.3">
      <c r="B189" s="226" t="s">
        <v>182</v>
      </c>
      <c r="C189" s="224">
        <v>0</v>
      </c>
      <c r="D189" s="224">
        <f>-25%/15</f>
        <v>-1.6666666666666666E-2</v>
      </c>
      <c r="E189" s="224">
        <f>D189-(25%/15)</f>
        <v>-3.3333333333333333E-2</v>
      </c>
      <c r="F189" s="224">
        <f t="shared" ref="F189:Q189" si="0">E189-(25%/15)</f>
        <v>-0.05</v>
      </c>
      <c r="G189" s="224">
        <f t="shared" si="0"/>
        <v>-6.6666666666666666E-2</v>
      </c>
      <c r="H189" s="224">
        <f t="shared" si="0"/>
        <v>-8.3333333333333329E-2</v>
      </c>
      <c r="I189" s="224">
        <f t="shared" si="0"/>
        <v>-9.9999999999999992E-2</v>
      </c>
      <c r="J189" s="224">
        <f t="shared" si="0"/>
        <v>-0.11666666666666665</v>
      </c>
      <c r="K189" s="224">
        <f t="shared" si="0"/>
        <v>-0.13333333333333333</v>
      </c>
      <c r="L189" s="224">
        <f t="shared" si="0"/>
        <v>-0.15</v>
      </c>
      <c r="M189" s="224">
        <f t="shared" si="0"/>
        <v>-0.16666666666666666</v>
      </c>
      <c r="N189" s="224">
        <f t="shared" si="0"/>
        <v>-0.18333333333333332</v>
      </c>
      <c r="O189" s="224">
        <f t="shared" si="0"/>
        <v>-0.19999999999999998</v>
      </c>
      <c r="P189" s="224">
        <f t="shared" si="0"/>
        <v>-0.21666666666666665</v>
      </c>
      <c r="Q189" s="224">
        <f t="shared" si="0"/>
        <v>-0.23333333333333331</v>
      </c>
      <c r="R189" s="225">
        <v>-0.25</v>
      </c>
    </row>
    <row r="193" spans="1:1" ht="15" x14ac:dyDescent="0.4">
      <c r="A193" s="190" t="s">
        <v>191</v>
      </c>
    </row>
    <row r="218" spans="2:18" ht="13" x14ac:dyDescent="0.3">
      <c r="B218" s="190"/>
      <c r="C218" s="190">
        <v>2015</v>
      </c>
      <c r="D218" s="190">
        <v>2016</v>
      </c>
      <c r="E218" s="190">
        <v>2017</v>
      </c>
      <c r="F218" s="190">
        <v>2018</v>
      </c>
      <c r="G218" s="190">
        <v>2019</v>
      </c>
      <c r="H218" s="190">
        <v>2020</v>
      </c>
      <c r="I218" s="190">
        <v>2021</v>
      </c>
      <c r="J218" s="190">
        <v>2022</v>
      </c>
      <c r="K218" s="190">
        <v>2023</v>
      </c>
      <c r="L218" s="190">
        <v>2024</v>
      </c>
      <c r="M218" s="190">
        <v>2025</v>
      </c>
      <c r="N218" s="190">
        <v>2026</v>
      </c>
      <c r="O218" s="190">
        <v>2027</v>
      </c>
      <c r="P218" s="190">
        <v>2028</v>
      </c>
      <c r="Q218" s="190">
        <v>2029</v>
      </c>
      <c r="R218" s="190" t="s">
        <v>131</v>
      </c>
    </row>
    <row r="219" spans="2:18" ht="13" x14ac:dyDescent="0.3">
      <c r="B219" s="191" t="s">
        <v>129</v>
      </c>
      <c r="C219" s="194">
        <f>'Outputs - Metrics 1-5'!G88</f>
        <v>2.2192568055736861</v>
      </c>
      <c r="D219" s="194">
        <f>'Outputs - Metrics 1-5'!H88</f>
        <v>2.1688031318968668</v>
      </c>
      <c r="E219" s="194">
        <f>'Outputs - Metrics 1-5'!I88</f>
        <v>2.1111908085597002</v>
      </c>
      <c r="F219" s="194">
        <f>'Outputs - Metrics 1-5'!J88</f>
        <v>2.0619669254937678</v>
      </c>
      <c r="G219" s="194"/>
      <c r="H219" s="194"/>
      <c r="I219" s="194"/>
      <c r="J219" s="194"/>
      <c r="K219" s="194"/>
      <c r="L219" s="194"/>
      <c r="M219" s="194"/>
      <c r="N219" s="194"/>
      <c r="O219" s="194"/>
      <c r="P219" s="194"/>
      <c r="Q219" s="194"/>
      <c r="R219" s="194">
        <f>0.62*SUM(C219:C220)</f>
        <v>6.0181155788805034</v>
      </c>
    </row>
    <row r="220" spans="2:18" ht="13" x14ac:dyDescent="0.3">
      <c r="B220" s="191" t="s">
        <v>130</v>
      </c>
      <c r="C220" s="194">
        <f>'Outputs - Metrics 1-5'!Q88</f>
        <v>7.4873812248787379</v>
      </c>
      <c r="D220" s="194">
        <f>'Outputs - Metrics 1-5'!R88</f>
        <v>7.2600554328742666</v>
      </c>
      <c r="E220" s="194">
        <f>'Outputs - Metrics 1-5'!S88</f>
        <v>7.0036660666475159</v>
      </c>
      <c r="F220" s="194">
        <f>'Outputs - Metrics 1-5'!T88</f>
        <v>6.7891837400732058</v>
      </c>
      <c r="G220" s="194"/>
      <c r="H220" s="194"/>
      <c r="I220" s="194"/>
      <c r="J220" s="194"/>
      <c r="K220" s="194"/>
      <c r="L220" s="194"/>
      <c r="M220" s="194"/>
      <c r="N220" s="194"/>
      <c r="O220" s="194"/>
      <c r="P220" s="194"/>
      <c r="Q220" s="194"/>
      <c r="R220" s="194"/>
    </row>
    <row r="221" spans="2:18" ht="13" x14ac:dyDescent="0.3">
      <c r="B221" s="191" t="s">
        <v>8</v>
      </c>
      <c r="C221" s="194">
        <f>C219+C220</f>
        <v>9.7066380304524245</v>
      </c>
      <c r="D221" s="194">
        <f>D219+D220</f>
        <v>9.4288585647711329</v>
      </c>
      <c r="E221" s="194">
        <f>E219+E220</f>
        <v>9.1148568752072165</v>
      </c>
      <c r="F221" s="194">
        <f>F219+F220</f>
        <v>8.8511506655669727</v>
      </c>
      <c r="G221" s="194"/>
      <c r="H221" s="194"/>
      <c r="I221" s="194"/>
      <c r="J221" s="194"/>
      <c r="K221" s="194"/>
      <c r="L221" s="194"/>
      <c r="M221" s="194"/>
      <c r="N221" s="194"/>
      <c r="O221" s="194"/>
      <c r="P221" s="194"/>
      <c r="Q221" s="194"/>
      <c r="R221" s="194">
        <f>0.62*C221</f>
        <v>6.0181155788805034</v>
      </c>
    </row>
    <row r="222" spans="2:18" ht="26" x14ac:dyDescent="0.3">
      <c r="B222" s="226" t="s">
        <v>181</v>
      </c>
      <c r="C222" s="224">
        <f>C221/$C$221-1</f>
        <v>0</v>
      </c>
      <c r="D222" s="224">
        <f>D221/$C$221-1</f>
        <v>-2.8617474434487034E-2</v>
      </c>
      <c r="E222" s="224">
        <f>E221/$C$221-1</f>
        <v>-6.0966645030815614E-2</v>
      </c>
      <c r="F222" s="224">
        <f>F221/$C$221-1</f>
        <v>-8.8134260513428986E-2</v>
      </c>
      <c r="G222" s="224"/>
      <c r="H222" s="224"/>
      <c r="I222" s="224"/>
      <c r="J222" s="224"/>
      <c r="K222" s="224"/>
      <c r="L222" s="224"/>
      <c r="M222" s="224"/>
      <c r="N222" s="224"/>
      <c r="O222" s="224"/>
      <c r="P222" s="224"/>
      <c r="Q222" s="224"/>
      <c r="R222" s="191"/>
    </row>
    <row r="223" spans="2:18" ht="26" x14ac:dyDescent="0.3">
      <c r="B223" s="226" t="s">
        <v>182</v>
      </c>
      <c r="C223" s="224">
        <v>0</v>
      </c>
      <c r="D223" s="224">
        <f>-38%/15</f>
        <v>-2.5333333333333333E-2</v>
      </c>
      <c r="E223" s="224">
        <f>D223-(38%/15)</f>
        <v>-5.0666666666666665E-2</v>
      </c>
      <c r="F223" s="224">
        <f t="shared" ref="F223:Q223" si="1">E223-(38%/15)</f>
        <v>-7.5999999999999998E-2</v>
      </c>
      <c r="G223" s="224">
        <f t="shared" si="1"/>
        <v>-0.10133333333333333</v>
      </c>
      <c r="H223" s="224">
        <f t="shared" si="1"/>
        <v>-0.12666666666666665</v>
      </c>
      <c r="I223" s="224">
        <f t="shared" si="1"/>
        <v>-0.15199999999999997</v>
      </c>
      <c r="J223" s="224">
        <f t="shared" si="1"/>
        <v>-0.17733333333333329</v>
      </c>
      <c r="K223" s="224">
        <f t="shared" si="1"/>
        <v>-0.20266666666666661</v>
      </c>
      <c r="L223" s="224">
        <f t="shared" si="1"/>
        <v>-0.22799999999999992</v>
      </c>
      <c r="M223" s="224">
        <f t="shared" si="1"/>
        <v>-0.25333333333333324</v>
      </c>
      <c r="N223" s="224">
        <f t="shared" si="1"/>
        <v>-0.27866666666666656</v>
      </c>
      <c r="O223" s="224">
        <f t="shared" si="1"/>
        <v>-0.30399999999999988</v>
      </c>
      <c r="P223" s="224">
        <f t="shared" si="1"/>
        <v>-0.3293333333333332</v>
      </c>
      <c r="Q223" s="224">
        <f t="shared" si="1"/>
        <v>-0.35466666666666652</v>
      </c>
      <c r="R223" s="225">
        <v>-0.38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7BC7-DB1B-4481-BD81-2C510CCB79D2}">
  <dimension ref="A1:AP384"/>
  <sheetViews>
    <sheetView zoomScale="80" zoomScaleNormal="80" workbookViewId="0">
      <pane xSplit="1" ySplit="3" topLeftCell="B4" activePane="bottomRight" state="frozen"/>
      <selection pane="topRight" activeCell="B1" sqref="B1"/>
      <selection pane="bottomLeft" activeCell="A4" sqref="A4"/>
      <selection pane="bottomRight" activeCell="Y7" sqref="Y7"/>
    </sheetView>
  </sheetViews>
  <sheetFormatPr defaultColWidth="9.1796875" defaultRowHeight="14.5" x14ac:dyDescent="0.35"/>
  <cols>
    <col min="1" max="1" width="34.1796875" style="2" customWidth="1"/>
    <col min="2" max="5" width="16.453125" style="2" customWidth="1"/>
    <col min="6" max="12" width="13.54296875" style="16" customWidth="1"/>
    <col min="13" max="19" width="13.54296875" style="12" customWidth="1"/>
    <col min="20" max="27" width="13.54296875" style="16" customWidth="1"/>
    <col min="28" max="28" width="13.54296875" style="17" customWidth="1"/>
    <col min="29" max="29" width="13.54296875" style="30" customWidth="1"/>
    <col min="30" max="32" width="13.54296875" style="12" customWidth="1"/>
    <col min="33" max="38" width="13.54296875" style="16" customWidth="1"/>
    <col min="39" max="41" width="13.54296875" style="18" customWidth="1"/>
    <col min="42" max="16384" width="9.1796875" style="2"/>
  </cols>
  <sheetData>
    <row r="1" spans="1:41" s="1" customFormat="1" ht="40.5" customHeight="1" x14ac:dyDescent="0.4">
      <c r="A1" s="195" t="s">
        <v>96</v>
      </c>
      <c r="B1" s="195"/>
      <c r="C1" s="195"/>
      <c r="D1" s="195"/>
      <c r="E1" s="195"/>
      <c r="F1" s="284" t="s">
        <v>162</v>
      </c>
      <c r="G1" s="284"/>
      <c r="H1" s="284"/>
      <c r="I1" s="284"/>
      <c r="J1" s="284"/>
      <c r="K1" s="284"/>
      <c r="L1" s="284"/>
      <c r="M1" s="284" t="s">
        <v>162</v>
      </c>
      <c r="N1" s="284"/>
      <c r="O1" s="284"/>
      <c r="P1" s="284"/>
      <c r="Q1" s="284"/>
      <c r="R1" s="284"/>
      <c r="S1" s="284"/>
      <c r="T1" s="283" t="s">
        <v>150</v>
      </c>
      <c r="U1" s="283"/>
      <c r="V1" s="283"/>
      <c r="W1" s="283"/>
      <c r="X1" s="283"/>
      <c r="Y1" s="283"/>
      <c r="Z1" s="283"/>
      <c r="AA1" s="283" t="s">
        <v>155</v>
      </c>
      <c r="AB1" s="283"/>
      <c r="AC1" s="283"/>
      <c r="AD1" s="283" t="s">
        <v>155</v>
      </c>
      <c r="AE1" s="283"/>
      <c r="AF1" s="283"/>
      <c r="AG1" s="283" t="s">
        <v>155</v>
      </c>
      <c r="AH1" s="283"/>
      <c r="AI1" s="283"/>
      <c r="AJ1" s="283" t="s">
        <v>163</v>
      </c>
      <c r="AK1" s="283"/>
      <c r="AL1" s="284" t="s">
        <v>98</v>
      </c>
      <c r="AM1" s="284"/>
      <c r="AN1" s="284"/>
      <c r="AO1" s="284"/>
    </row>
    <row r="2" spans="1:41" ht="56.25" customHeight="1" x14ac:dyDescent="0.35">
      <c r="A2" s="230" t="s">
        <v>97</v>
      </c>
      <c r="B2" s="196" t="s">
        <v>148</v>
      </c>
      <c r="C2" s="196" t="s">
        <v>140</v>
      </c>
      <c r="D2" s="196" t="s">
        <v>149</v>
      </c>
      <c r="E2" s="196" t="s">
        <v>147</v>
      </c>
      <c r="F2" s="220" t="s">
        <v>2</v>
      </c>
      <c r="G2" s="220" t="s">
        <v>3</v>
      </c>
      <c r="H2" s="220" t="s">
        <v>4</v>
      </c>
      <c r="I2" s="220" t="s">
        <v>5</v>
      </c>
      <c r="J2" s="220" t="s">
        <v>6</v>
      </c>
      <c r="K2" s="220" t="s">
        <v>7</v>
      </c>
      <c r="L2" s="220" t="s">
        <v>83</v>
      </c>
      <c r="M2" s="220" t="s">
        <v>2</v>
      </c>
      <c r="N2" s="220" t="s">
        <v>3</v>
      </c>
      <c r="O2" s="220" t="s">
        <v>4</v>
      </c>
      <c r="P2" s="220" t="s">
        <v>5</v>
      </c>
      <c r="Q2" s="220" t="s">
        <v>6</v>
      </c>
      <c r="R2" s="220" t="s">
        <v>7</v>
      </c>
      <c r="S2" s="220" t="s">
        <v>83</v>
      </c>
      <c r="T2" s="220" t="s">
        <v>2</v>
      </c>
      <c r="U2" s="220" t="s">
        <v>3</v>
      </c>
      <c r="V2" s="220" t="s">
        <v>4</v>
      </c>
      <c r="W2" s="220" t="s">
        <v>5</v>
      </c>
      <c r="X2" s="220" t="s">
        <v>6</v>
      </c>
      <c r="Y2" s="220" t="s">
        <v>7</v>
      </c>
      <c r="Z2" s="220" t="s">
        <v>83</v>
      </c>
      <c r="AA2" s="220" t="s">
        <v>164</v>
      </c>
      <c r="AB2" s="220" t="s">
        <v>165</v>
      </c>
      <c r="AC2" s="220" t="s">
        <v>166</v>
      </c>
      <c r="AD2" s="220" t="s">
        <v>164</v>
      </c>
      <c r="AE2" s="220" t="s">
        <v>165</v>
      </c>
      <c r="AF2" s="220" t="s">
        <v>166</v>
      </c>
      <c r="AG2" s="220" t="s">
        <v>164</v>
      </c>
      <c r="AH2" s="220" t="s">
        <v>165</v>
      </c>
      <c r="AI2" s="220" t="s">
        <v>166</v>
      </c>
      <c r="AJ2" s="197" t="s">
        <v>167</v>
      </c>
      <c r="AK2" s="197" t="s">
        <v>168</v>
      </c>
      <c r="AL2" s="197" t="s">
        <v>99</v>
      </c>
      <c r="AM2" s="198" t="s">
        <v>9</v>
      </c>
      <c r="AN2" s="198" t="s">
        <v>9</v>
      </c>
      <c r="AO2" s="198" t="s">
        <v>9</v>
      </c>
    </row>
    <row r="3" spans="1:41" ht="15.5" x14ac:dyDescent="0.35">
      <c r="A3" s="199" t="s">
        <v>0</v>
      </c>
      <c r="B3" s="199">
        <f>'Intro and org info'!$C$9</f>
        <v>3</v>
      </c>
      <c r="C3" s="199">
        <f>'Intro and org info'!$C$9</f>
        <v>3</v>
      </c>
      <c r="D3" s="199">
        <f>'Intro and org info'!$C$9</f>
        <v>3</v>
      </c>
      <c r="E3" s="199">
        <f>'Intro and org info'!$C$9</f>
        <v>3</v>
      </c>
      <c r="F3" s="200" t="s">
        <v>11</v>
      </c>
      <c r="G3" s="200" t="s">
        <v>11</v>
      </c>
      <c r="H3" s="200" t="s">
        <v>11</v>
      </c>
      <c r="I3" s="200" t="s">
        <v>11</v>
      </c>
      <c r="J3" s="200" t="s">
        <v>11</v>
      </c>
      <c r="K3" s="200" t="s">
        <v>11</v>
      </c>
      <c r="L3" s="200" t="s">
        <v>11</v>
      </c>
      <c r="M3" s="201" t="s">
        <v>10</v>
      </c>
      <c r="N3" s="201" t="s">
        <v>10</v>
      </c>
      <c r="O3" s="201" t="s">
        <v>10</v>
      </c>
      <c r="P3" s="201" t="s">
        <v>10</v>
      </c>
      <c r="Q3" s="201" t="s">
        <v>10</v>
      </c>
      <c r="R3" s="201" t="s">
        <v>10</v>
      </c>
      <c r="S3" s="201" t="s">
        <v>10</v>
      </c>
      <c r="T3" s="200" t="s">
        <v>12</v>
      </c>
      <c r="U3" s="200" t="s">
        <v>12</v>
      </c>
      <c r="V3" s="200" t="s">
        <v>12</v>
      </c>
      <c r="W3" s="200" t="s">
        <v>12</v>
      </c>
      <c r="X3" s="200" t="s">
        <v>12</v>
      </c>
      <c r="Y3" s="200" t="s">
        <v>12</v>
      </c>
      <c r="Z3" s="200" t="s">
        <v>12</v>
      </c>
      <c r="AA3" s="200" t="s">
        <v>11</v>
      </c>
      <c r="AB3" s="202" t="s">
        <v>11</v>
      </c>
      <c r="AC3" s="202" t="s">
        <v>11</v>
      </c>
      <c r="AD3" s="201" t="s">
        <v>10</v>
      </c>
      <c r="AE3" s="201" t="s">
        <v>10</v>
      </c>
      <c r="AF3" s="201" t="s">
        <v>10</v>
      </c>
      <c r="AG3" s="200" t="s">
        <v>12</v>
      </c>
      <c r="AH3" s="200" t="s">
        <v>12</v>
      </c>
      <c r="AI3" s="200" t="s">
        <v>12</v>
      </c>
      <c r="AJ3" s="200" t="s">
        <v>10</v>
      </c>
      <c r="AK3" s="200" t="s">
        <v>10</v>
      </c>
      <c r="AL3" s="200" t="s">
        <v>10</v>
      </c>
      <c r="AM3" s="201" t="s">
        <v>11</v>
      </c>
      <c r="AN3" s="201" t="s">
        <v>10</v>
      </c>
      <c r="AO3" s="201" t="s">
        <v>12</v>
      </c>
    </row>
    <row r="4" spans="1:41" ht="42.75" customHeight="1" x14ac:dyDescent="0.35">
      <c r="A4" s="199" t="s">
        <v>13</v>
      </c>
      <c r="B4" s="199"/>
      <c r="C4" s="199"/>
      <c r="D4" s="199"/>
      <c r="E4" s="199"/>
      <c r="F4" s="201" t="s">
        <v>14</v>
      </c>
      <c r="G4" s="201" t="s">
        <v>14</v>
      </c>
      <c r="H4" s="201" t="s">
        <v>14</v>
      </c>
      <c r="I4" s="201" t="s">
        <v>14</v>
      </c>
      <c r="J4" s="201" t="s">
        <v>14</v>
      </c>
      <c r="K4" s="201" t="s">
        <v>14</v>
      </c>
      <c r="L4" s="201" t="s">
        <v>14</v>
      </c>
      <c r="M4" s="201" t="s">
        <v>14</v>
      </c>
      <c r="N4" s="201" t="s">
        <v>14</v>
      </c>
      <c r="O4" s="201" t="s">
        <v>14</v>
      </c>
      <c r="P4" s="201" t="s">
        <v>14</v>
      </c>
      <c r="Q4" s="201" t="s">
        <v>14</v>
      </c>
      <c r="R4" s="201" t="s">
        <v>14</v>
      </c>
      <c r="S4" s="201" t="s">
        <v>14</v>
      </c>
      <c r="T4" s="201" t="s">
        <v>14</v>
      </c>
      <c r="U4" s="201" t="s">
        <v>14</v>
      </c>
      <c r="V4" s="201" t="s">
        <v>14</v>
      </c>
      <c r="W4" s="201" t="s">
        <v>14</v>
      </c>
      <c r="X4" s="201" t="s">
        <v>14</v>
      </c>
      <c r="Y4" s="201" t="s">
        <v>14</v>
      </c>
      <c r="Z4" s="201" t="s">
        <v>14</v>
      </c>
      <c r="AA4" s="201" t="s">
        <v>14</v>
      </c>
      <c r="AB4" s="201" t="s">
        <v>14</v>
      </c>
      <c r="AC4" s="201" t="s">
        <v>14</v>
      </c>
      <c r="AD4" s="201" t="s">
        <v>14</v>
      </c>
      <c r="AE4" s="201" t="s">
        <v>14</v>
      </c>
      <c r="AF4" s="201" t="s">
        <v>14</v>
      </c>
      <c r="AG4" s="201" t="s">
        <v>14</v>
      </c>
      <c r="AH4" s="201" t="s">
        <v>14</v>
      </c>
      <c r="AI4" s="201" t="s">
        <v>14</v>
      </c>
      <c r="AJ4" s="200" t="s">
        <v>84</v>
      </c>
      <c r="AK4" s="200" t="s">
        <v>84</v>
      </c>
      <c r="AL4" s="201" t="s">
        <v>14</v>
      </c>
      <c r="AM4" s="201" t="s">
        <v>85</v>
      </c>
      <c r="AN4" s="201" t="s">
        <v>85</v>
      </c>
      <c r="AO4" s="201" t="s">
        <v>85</v>
      </c>
    </row>
    <row r="5" spans="1:41" ht="15.5" x14ac:dyDescent="0.35">
      <c r="A5" s="203" t="s">
        <v>15</v>
      </c>
      <c r="B5" s="203"/>
      <c r="C5" s="203"/>
      <c r="D5" s="203"/>
      <c r="E5" s="203"/>
      <c r="F5" s="204"/>
      <c r="G5" s="204"/>
      <c r="H5" s="204"/>
      <c r="I5" s="204"/>
      <c r="J5" s="204"/>
      <c r="K5" s="204"/>
      <c r="L5" s="204"/>
      <c r="M5" s="205"/>
      <c r="N5" s="205"/>
      <c r="O5" s="205"/>
      <c r="P5" s="205"/>
      <c r="Q5" s="205"/>
      <c r="R5" s="205"/>
      <c r="S5" s="205"/>
      <c r="T5" s="204"/>
      <c r="U5" s="204"/>
      <c r="V5" s="204"/>
      <c r="W5" s="204"/>
      <c r="X5" s="204"/>
      <c r="Y5" s="204"/>
      <c r="Z5" s="204"/>
      <c r="AA5" s="204"/>
      <c r="AB5" s="204"/>
      <c r="AC5" s="204"/>
      <c r="AD5" s="205"/>
      <c r="AE5" s="205"/>
      <c r="AF5" s="205"/>
      <c r="AG5" s="204"/>
      <c r="AH5" s="204"/>
      <c r="AI5" s="204"/>
      <c r="AJ5" s="204"/>
      <c r="AK5" s="204"/>
      <c r="AL5" s="204"/>
      <c r="AM5" s="206"/>
      <c r="AN5" s="206"/>
      <c r="AO5" s="206"/>
    </row>
    <row r="6" spans="1:41" ht="13.5" customHeight="1" x14ac:dyDescent="0.35">
      <c r="A6" s="207" t="s">
        <v>16</v>
      </c>
      <c r="B6" s="207"/>
      <c r="C6" s="207"/>
      <c r="D6" s="207"/>
      <c r="E6" s="207"/>
      <c r="F6" s="208"/>
      <c r="G6" s="208"/>
      <c r="H6" s="208"/>
      <c r="I6" s="208"/>
      <c r="J6" s="208"/>
      <c r="K6" s="208"/>
      <c r="L6" s="208"/>
      <c r="M6" s="210"/>
      <c r="N6" s="210"/>
      <c r="O6" s="210"/>
      <c r="P6" s="210"/>
      <c r="Q6" s="210"/>
      <c r="R6" s="210"/>
      <c r="S6" s="210"/>
      <c r="T6" s="209"/>
      <c r="U6" s="209"/>
      <c r="V6" s="209"/>
      <c r="W6" s="209"/>
      <c r="X6" s="209"/>
      <c r="Y6" s="209"/>
      <c r="Z6" s="209"/>
      <c r="AA6" s="208"/>
      <c r="AB6" s="208"/>
      <c r="AC6" s="208"/>
      <c r="AD6" s="210"/>
      <c r="AE6" s="210"/>
      <c r="AF6" s="210"/>
      <c r="AG6" s="209"/>
      <c r="AH6" s="209"/>
      <c r="AI6" s="209"/>
      <c r="AJ6" s="209"/>
      <c r="AK6" s="209"/>
      <c r="AL6" s="209"/>
      <c r="AM6" s="211"/>
      <c r="AN6" s="211"/>
      <c r="AO6" s="211"/>
    </row>
    <row r="7" spans="1:41" x14ac:dyDescent="0.35">
      <c r="A7" s="231" t="s">
        <v>17</v>
      </c>
      <c r="B7" s="212">
        <f>IF($B$3=1,L7,IF($B$3=2,S7,Z7))</f>
        <v>41.346286340040017</v>
      </c>
      <c r="C7" s="212">
        <f>IF($B$3=1,AC7,IF($B$3=2,AF7,AI7))</f>
        <v>126.44748958082911</v>
      </c>
      <c r="D7" s="212">
        <f t="shared" ref="D7:D24" si="0">IF($B$3=1,AK7,IF($B$3=2,AK7,AK7))</f>
        <v>201.64715903131062</v>
      </c>
      <c r="E7" s="212">
        <f>IF($B$3=1,AM7,IF($B$3=2,AN7,AO7))</f>
        <v>1010.6016009314686</v>
      </c>
      <c r="F7" s="208">
        <v>4.8256265354956156</v>
      </c>
      <c r="G7" s="208">
        <v>28.307901790772803</v>
      </c>
      <c r="H7" s="208">
        <v>1.223171806367279</v>
      </c>
      <c r="I7" s="208">
        <v>0.47135118683968003</v>
      </c>
      <c r="J7" s="208">
        <v>0.31722775989408813</v>
      </c>
      <c r="K7" s="208">
        <v>2.2929184187188665</v>
      </c>
      <c r="L7" s="208">
        <f>SUM(F7:K7)</f>
        <v>37.438197498088336</v>
      </c>
      <c r="M7" s="111">
        <v>3.0412076699528425</v>
      </c>
      <c r="N7" s="111">
        <v>41.203811608408472</v>
      </c>
      <c r="O7" s="111">
        <v>1.6957412802134992</v>
      </c>
      <c r="P7" s="111">
        <v>0.53716022560262688</v>
      </c>
      <c r="Q7" s="111">
        <v>0.36192093188813906</v>
      </c>
      <c r="R7" s="111">
        <v>5.2120751818460791</v>
      </c>
      <c r="S7" s="111">
        <f>SUM(M7:R7)</f>
        <v>52.051916897911653</v>
      </c>
      <c r="T7" s="208">
        <v>3.63822166171171</v>
      </c>
      <c r="U7" s="208">
        <v>29.888777783530983</v>
      </c>
      <c r="V7" s="208">
        <v>2.2394310804528019</v>
      </c>
      <c r="W7" s="208">
        <v>0.58798289081813304</v>
      </c>
      <c r="X7" s="208">
        <v>0.41042090112012247</v>
      </c>
      <c r="Y7" s="208">
        <v>4.5814520224062694</v>
      </c>
      <c r="Z7" s="208">
        <f>SUM(T7:Y7)</f>
        <v>41.346286340040017</v>
      </c>
      <c r="AA7" s="208">
        <v>22.903355154517644</v>
      </c>
      <c r="AB7" s="208">
        <v>17.396455484558928</v>
      </c>
      <c r="AC7" s="208">
        <f>SUM(AA7:AB7)</f>
        <v>40.299810639076568</v>
      </c>
      <c r="AD7" s="111">
        <v>33.090300183610225</v>
      </c>
      <c r="AE7" s="111">
        <v>169.21700375986708</v>
      </c>
      <c r="AF7" s="208">
        <f>SUM(AD7:AE7)</f>
        <v>202.30730394347731</v>
      </c>
      <c r="AG7" s="208">
        <v>52.056615897563795</v>
      </c>
      <c r="AH7" s="208">
        <v>74.390873683265312</v>
      </c>
      <c r="AI7" s="208">
        <f>SUM(AG7:AH7)</f>
        <v>126.44748958082911</v>
      </c>
      <c r="AJ7" s="208">
        <v>143.91607427978852</v>
      </c>
      <c r="AK7" s="208">
        <f>AJ7/AL7</f>
        <v>201.64715903131062</v>
      </c>
      <c r="AL7" s="208">
        <v>0.71370246410187232</v>
      </c>
      <c r="AM7" s="213">
        <v>1539.0182504719949</v>
      </c>
      <c r="AN7" s="213">
        <v>1532.0041972717734</v>
      </c>
      <c r="AO7" s="213">
        <v>1010.6016009314686</v>
      </c>
    </row>
    <row r="8" spans="1:41" x14ac:dyDescent="0.35">
      <c r="A8" s="231" t="s">
        <v>18</v>
      </c>
      <c r="B8" s="212">
        <f t="shared" ref="B8:B24" si="1">IF($B$3=1,L8,IF($B$3=2,S8,Z8))</f>
        <v>41.6211194660589</v>
      </c>
      <c r="C8" s="212">
        <f t="shared" ref="C8:C24" si="2">IF($B$3=1,AC8,IF($B$3=2,AF8,AI8))</f>
        <v>143.19999999999999</v>
      </c>
      <c r="D8" s="212">
        <f t="shared" si="0"/>
        <v>262.02683777460811</v>
      </c>
      <c r="E8" s="212">
        <f t="shared" ref="E8:E70" si="3">IF($B$3=1,AM8,IF($B$3=2,AN8,AO8))</f>
        <v>2537.9449317346634</v>
      </c>
      <c r="F8" s="208">
        <v>2.9777201931776882</v>
      </c>
      <c r="G8" s="208">
        <v>31.809647662831839</v>
      </c>
      <c r="H8" s="208">
        <v>1.3373697868077208</v>
      </c>
      <c r="I8" s="208">
        <v>0.47903218578234591</v>
      </c>
      <c r="J8" s="208">
        <v>0.31557649873370242</v>
      </c>
      <c r="K8" s="208">
        <v>2.699124953137658</v>
      </c>
      <c r="L8" s="208">
        <f>SUM(F8:K8)</f>
        <v>39.618471280470949</v>
      </c>
      <c r="M8" s="111">
        <v>3.2831703336131541</v>
      </c>
      <c r="N8" s="111">
        <v>27.025749469954192</v>
      </c>
      <c r="O8" s="111">
        <v>1.5395961494793853</v>
      </c>
      <c r="P8" s="111">
        <v>0.67885429514711559</v>
      </c>
      <c r="Q8" s="111">
        <v>0.34760361968726544</v>
      </c>
      <c r="R8" s="111">
        <v>3.426490778632489</v>
      </c>
      <c r="S8" s="111">
        <f>SUM(M8:R8)</f>
        <v>36.301464646513601</v>
      </c>
      <c r="T8" s="208">
        <v>2.9777201931776882</v>
      </c>
      <c r="U8" s="208">
        <v>31.809647662831839</v>
      </c>
      <c r="V8" s="208">
        <v>1.3373697868077208</v>
      </c>
      <c r="W8" s="208">
        <v>0.47903218578234591</v>
      </c>
      <c r="X8" s="208">
        <v>0.31557649873370242</v>
      </c>
      <c r="Y8" s="208">
        <v>4.701773138725609</v>
      </c>
      <c r="Z8" s="208">
        <f>SUM(T8:Y8)</f>
        <v>41.6211194660589</v>
      </c>
      <c r="AA8" s="208">
        <v>15.1</v>
      </c>
      <c r="AB8" s="208">
        <v>128.1</v>
      </c>
      <c r="AC8" s="208">
        <f>SUM(AA8:AB8)</f>
        <v>143.19999999999999</v>
      </c>
      <c r="AD8" s="111">
        <v>18.146595832068016</v>
      </c>
      <c r="AE8" s="111">
        <v>351.65876307798391</v>
      </c>
      <c r="AF8" s="208">
        <f>SUM(AD8:AE8)</f>
        <v>369.80535891005195</v>
      </c>
      <c r="AG8" s="208">
        <v>15.1</v>
      </c>
      <c r="AH8" s="208">
        <v>128.1</v>
      </c>
      <c r="AI8" s="208">
        <f>SUM(AG8:AH8)</f>
        <v>143.19999999999999</v>
      </c>
      <c r="AJ8" s="208">
        <v>185.68595997698179</v>
      </c>
      <c r="AK8" s="208">
        <f t="shared" ref="AK8" si="4">AJ8/AL8</f>
        <v>262.02683777460811</v>
      </c>
      <c r="AL8" s="208">
        <v>0.70865244779508541</v>
      </c>
      <c r="AM8" s="213">
        <v>2246.1538461538462</v>
      </c>
      <c r="AN8" s="213">
        <v>2124.3386243386244</v>
      </c>
      <c r="AO8" s="213">
        <v>2537.9449317346634</v>
      </c>
    </row>
    <row r="9" spans="1:41" x14ac:dyDescent="0.35">
      <c r="A9" s="207" t="s">
        <v>19</v>
      </c>
      <c r="B9" s="212">
        <f t="shared" si="1"/>
        <v>0</v>
      </c>
      <c r="C9" s="212">
        <f t="shared" si="2"/>
        <v>0</v>
      </c>
      <c r="D9" s="212">
        <f t="shared" si="0"/>
        <v>0</v>
      </c>
      <c r="E9" s="212">
        <f t="shared" si="3"/>
        <v>0</v>
      </c>
      <c r="F9" s="208"/>
      <c r="G9" s="208"/>
      <c r="H9" s="208"/>
      <c r="I9" s="208"/>
      <c r="J9" s="208"/>
      <c r="K9" s="208"/>
      <c r="L9" s="208"/>
      <c r="M9" s="111"/>
      <c r="N9" s="111"/>
      <c r="O9" s="111"/>
      <c r="P9" s="111"/>
      <c r="Q9" s="111"/>
      <c r="R9" s="111"/>
      <c r="S9" s="111"/>
      <c r="T9" s="214"/>
      <c r="U9" s="214"/>
      <c r="V9" s="214"/>
      <c r="W9" s="214"/>
      <c r="X9" s="214"/>
      <c r="Y9" s="214"/>
      <c r="Z9" s="214"/>
      <c r="AA9" s="208"/>
      <c r="AB9" s="208"/>
      <c r="AC9" s="208"/>
      <c r="AD9" s="111"/>
      <c r="AE9" s="111"/>
      <c r="AF9" s="111"/>
      <c r="AG9" s="214"/>
      <c r="AH9" s="214"/>
      <c r="AI9" s="214"/>
      <c r="AJ9" s="208"/>
      <c r="AK9" s="208"/>
      <c r="AL9" s="208"/>
      <c r="AM9" s="213"/>
      <c r="AN9" s="213"/>
      <c r="AO9" s="213"/>
    </row>
    <row r="10" spans="1:41" x14ac:dyDescent="0.35">
      <c r="A10" s="231" t="s">
        <v>20</v>
      </c>
      <c r="B10" s="212">
        <f t="shared" si="1"/>
        <v>9.8315028535070859</v>
      </c>
      <c r="C10" s="212">
        <f t="shared" si="2"/>
        <v>21.019496149330934</v>
      </c>
      <c r="D10" s="212">
        <f t="shared" si="0"/>
        <v>21.097358891432172</v>
      </c>
      <c r="E10" s="212">
        <f t="shared" si="3"/>
        <v>1609.897912008018</v>
      </c>
      <c r="F10" s="208">
        <v>4.3532518827470659</v>
      </c>
      <c r="G10" s="208">
        <v>1.8939336940135396</v>
      </c>
      <c r="H10" s="208">
        <v>0.40953491827900096</v>
      </c>
      <c r="I10" s="208">
        <v>0.46753715441746574</v>
      </c>
      <c r="J10" s="208">
        <v>0.40983702749228429</v>
      </c>
      <c r="K10" s="208">
        <v>0.52849794232400904</v>
      </c>
      <c r="L10" s="208">
        <f t="shared" ref="L10:L11" si="5">SUM(F10:K10)</f>
        <v>8.0625926192733655</v>
      </c>
      <c r="M10" s="111">
        <v>4.2984762939928984</v>
      </c>
      <c r="N10" s="111">
        <v>2.477097669478078</v>
      </c>
      <c r="O10" s="111">
        <v>0.41584184322659801</v>
      </c>
      <c r="P10" s="111">
        <v>0.50126386473793638</v>
      </c>
      <c r="Q10" s="111">
        <v>0.43228631772034759</v>
      </c>
      <c r="R10" s="111">
        <v>0.61373035170471479</v>
      </c>
      <c r="S10" s="111">
        <f t="shared" ref="S10:S11" si="6">SUM(M10:R10)</f>
        <v>8.7386963408605745</v>
      </c>
      <c r="T10" s="208">
        <v>3.0992397536575336</v>
      </c>
      <c r="U10" s="208">
        <v>4.4981824314854819</v>
      </c>
      <c r="V10" s="208">
        <v>0.41652419542160046</v>
      </c>
      <c r="W10" s="208">
        <v>0.42730611776485106</v>
      </c>
      <c r="X10" s="208">
        <v>0.35685198896330877</v>
      </c>
      <c r="Y10" s="208">
        <v>1.0333983662143096</v>
      </c>
      <c r="Z10" s="208">
        <f t="shared" ref="Z10:Z11" si="7">SUM(T10:Y10)</f>
        <v>9.8315028535070859</v>
      </c>
      <c r="AA10" s="208">
        <v>16.5</v>
      </c>
      <c r="AB10" s="208">
        <v>0.1</v>
      </c>
      <c r="AC10" s="208">
        <f t="shared" ref="AC10:AC11" si="8">SUM(AA10:AB10)</f>
        <v>16.600000000000001</v>
      </c>
      <c r="AD10" s="111">
        <v>17.287618284325269</v>
      </c>
      <c r="AE10" s="111">
        <v>7.5960501735523628E-2</v>
      </c>
      <c r="AF10" s="208">
        <f t="shared" ref="AF10:AF11" si="9">SUM(AD10:AE10)</f>
        <v>17.363578786060792</v>
      </c>
      <c r="AG10" s="208">
        <v>21.019496149330934</v>
      </c>
      <c r="AH10" s="208">
        <v>0</v>
      </c>
      <c r="AI10" s="208">
        <f t="shared" ref="AI10:AI11" si="10">SUM(AG10:AH10)</f>
        <v>21.019496149330934</v>
      </c>
      <c r="AJ10" s="208">
        <v>14.338023563924452</v>
      </c>
      <c r="AK10" s="208">
        <f t="shared" ref="AK10:AK11" si="11">AJ10/AL10</f>
        <v>21.097358891432172</v>
      </c>
      <c r="AL10" s="208">
        <v>0.67961225088450539</v>
      </c>
      <c r="AM10" s="213">
        <v>1984.3840370156161</v>
      </c>
      <c r="AN10" s="213">
        <v>2829.2761050608588</v>
      </c>
      <c r="AO10" s="213">
        <v>1609.897912008018</v>
      </c>
    </row>
    <row r="11" spans="1:41" x14ac:dyDescent="0.35">
      <c r="A11" s="231" t="s">
        <v>95</v>
      </c>
      <c r="B11" s="212">
        <f t="shared" si="1"/>
        <v>4.3996097861849401</v>
      </c>
      <c r="C11" s="212">
        <f t="shared" si="2"/>
        <v>11.509596646865855</v>
      </c>
      <c r="D11" s="212">
        <f t="shared" si="0"/>
        <v>14.70424957732163</v>
      </c>
      <c r="E11" s="212">
        <f t="shared" si="3"/>
        <v>1432.9353943207614</v>
      </c>
      <c r="F11" s="214">
        <v>3.7142290507900477</v>
      </c>
      <c r="G11" s="214">
        <v>1.3921686888083276</v>
      </c>
      <c r="H11" s="214">
        <v>0.56742881243693821</v>
      </c>
      <c r="I11" s="214">
        <v>0.35209529569849157</v>
      </c>
      <c r="J11" s="214">
        <v>0.30437173159806452</v>
      </c>
      <c r="K11" s="214">
        <v>0.39691021395757797</v>
      </c>
      <c r="L11" s="208">
        <f t="shared" si="5"/>
        <v>6.7272037932894477</v>
      </c>
      <c r="M11" s="157">
        <v>2.4523570329057089</v>
      </c>
      <c r="N11" s="157">
        <v>0.92782183362355364</v>
      </c>
      <c r="O11" s="157">
        <v>0.607372728691844</v>
      </c>
      <c r="P11" s="157">
        <v>0.38107830173377816</v>
      </c>
      <c r="Q11" s="157">
        <v>0.29270238283866301</v>
      </c>
      <c r="R11" s="157">
        <v>0.39504492136653946</v>
      </c>
      <c r="S11" s="111">
        <f t="shared" si="6"/>
        <v>5.0563772011600872</v>
      </c>
      <c r="T11" s="214"/>
      <c r="U11" s="214">
        <v>2.375106262780589</v>
      </c>
      <c r="V11" s="214">
        <v>0.77402462425494134</v>
      </c>
      <c r="W11" s="214">
        <v>0.48633130536267594</v>
      </c>
      <c r="X11" s="214">
        <v>0.40720179745923224</v>
      </c>
      <c r="Y11" s="214">
        <v>0.35694579632750134</v>
      </c>
      <c r="Z11" s="208">
        <f t="shared" si="7"/>
        <v>4.3996097861849401</v>
      </c>
      <c r="AA11" s="214">
        <v>11.2</v>
      </c>
      <c r="AB11" s="214">
        <v>0</v>
      </c>
      <c r="AC11" s="208">
        <f t="shared" si="8"/>
        <v>11.2</v>
      </c>
      <c r="AD11" s="157">
        <v>12.218989387927756</v>
      </c>
      <c r="AE11" s="157">
        <v>0</v>
      </c>
      <c r="AF11" s="208">
        <f t="shared" si="9"/>
        <v>12.218989387927756</v>
      </c>
      <c r="AG11" s="214">
        <v>11.509596646865855</v>
      </c>
      <c r="AH11" s="214">
        <v>0</v>
      </c>
      <c r="AI11" s="208">
        <f t="shared" si="10"/>
        <v>11.509596646865855</v>
      </c>
      <c r="AJ11" s="214">
        <v>10.686244843536029</v>
      </c>
      <c r="AK11" s="214">
        <f t="shared" si="11"/>
        <v>14.70424957732163</v>
      </c>
      <c r="AL11" s="214">
        <v>0.72674533898128535</v>
      </c>
      <c r="AM11" s="215">
        <v>1298.689138576779</v>
      </c>
      <c r="AN11" s="215">
        <v>1419.7312588401696</v>
      </c>
      <c r="AO11" s="215">
        <v>1432.9353943207614</v>
      </c>
    </row>
    <row r="12" spans="1:41" x14ac:dyDescent="0.35">
      <c r="A12" s="207" t="s">
        <v>22</v>
      </c>
      <c r="B12" s="212">
        <f t="shared" si="1"/>
        <v>0</v>
      </c>
      <c r="C12" s="212">
        <f t="shared" si="2"/>
        <v>0</v>
      </c>
      <c r="D12" s="212">
        <f t="shared" si="0"/>
        <v>0</v>
      </c>
      <c r="E12" s="212">
        <f t="shared" si="3"/>
        <v>0</v>
      </c>
      <c r="F12" s="208"/>
      <c r="G12" s="208"/>
      <c r="H12" s="208"/>
      <c r="I12" s="208"/>
      <c r="J12" s="208"/>
      <c r="K12" s="208"/>
      <c r="L12" s="208"/>
      <c r="M12" s="216"/>
      <c r="N12" s="216"/>
      <c r="O12" s="216"/>
      <c r="P12" s="216"/>
      <c r="Q12" s="216"/>
      <c r="R12" s="216"/>
      <c r="S12" s="216"/>
      <c r="T12" s="208"/>
      <c r="U12" s="208"/>
      <c r="V12" s="208"/>
      <c r="W12" s="208"/>
      <c r="X12" s="208"/>
      <c r="Y12" s="208"/>
      <c r="Z12" s="208"/>
      <c r="AA12" s="208"/>
      <c r="AB12" s="208"/>
      <c r="AC12" s="208"/>
      <c r="AD12" s="216"/>
      <c r="AE12" s="216"/>
      <c r="AF12" s="216"/>
      <c r="AG12" s="208"/>
      <c r="AH12" s="208"/>
      <c r="AI12" s="208"/>
      <c r="AJ12" s="208"/>
      <c r="AK12" s="208"/>
      <c r="AL12" s="209"/>
      <c r="AM12" s="211"/>
      <c r="AN12" s="211"/>
      <c r="AO12" s="213"/>
    </row>
    <row r="13" spans="1:41" x14ac:dyDescent="0.35">
      <c r="A13" s="231" t="s">
        <v>23</v>
      </c>
      <c r="B13" s="212">
        <f t="shared" si="1"/>
        <v>11.431553351173742</v>
      </c>
      <c r="C13" s="212">
        <f t="shared" si="2"/>
        <v>13.951854349924266</v>
      </c>
      <c r="D13" s="212">
        <f t="shared" si="0"/>
        <v>42.127122803003971</v>
      </c>
      <c r="E13" s="212">
        <f t="shared" si="3"/>
        <v>7170</v>
      </c>
      <c r="F13" s="214">
        <f>F17*6.8</f>
        <v>1.8276853704288762</v>
      </c>
      <c r="G13" s="214">
        <f>G17*6.8</f>
        <v>8.2746829373334645</v>
      </c>
      <c r="H13" s="214">
        <v>0.77863097762775835</v>
      </c>
      <c r="I13" s="214">
        <v>0.12556181080861739</v>
      </c>
      <c r="J13" s="214">
        <v>0.18787463368511859</v>
      </c>
      <c r="K13" s="214">
        <v>0.22218409206420342</v>
      </c>
      <c r="L13" s="208">
        <f t="shared" ref="L13:L19" si="12">SUM(F13:K13)</f>
        <v>11.416619821948039</v>
      </c>
      <c r="M13" s="214">
        <f>M17*6.8</f>
        <v>1.6579356314188807</v>
      </c>
      <c r="N13" s="214">
        <f>N17*6.8</f>
        <v>10.260261840043086</v>
      </c>
      <c r="O13" s="157">
        <v>0.74038629303803627</v>
      </c>
      <c r="P13" s="157">
        <v>0.13855666347238324</v>
      </c>
      <c r="Q13" s="157">
        <v>0.17209093143452941</v>
      </c>
      <c r="R13" s="157">
        <v>0.52415172520429221</v>
      </c>
      <c r="S13" s="111">
        <f t="shared" ref="S13:S19" si="13">SUM(M13:R13)</f>
        <v>13.493383084611208</v>
      </c>
      <c r="T13" s="214">
        <f>T17*6.8</f>
        <v>1.888251411618326</v>
      </c>
      <c r="U13" s="214">
        <f>U17*6.8</f>
        <v>7.9724624425708841</v>
      </c>
      <c r="V13" s="214">
        <v>0.95431012017839889</v>
      </c>
      <c r="W13" s="214">
        <v>0.19664350387570234</v>
      </c>
      <c r="X13" s="214">
        <v>0.18426593260808333</v>
      </c>
      <c r="Y13" s="214">
        <v>0.23561994032234812</v>
      </c>
      <c r="Z13" s="208">
        <f t="shared" ref="Z13:Z19" si="14">SUM(T13:Y13)</f>
        <v>11.431553351173742</v>
      </c>
      <c r="AA13" s="214">
        <f>AA17*6.8</f>
        <v>8.84</v>
      </c>
      <c r="AB13" s="214">
        <f>AB17*6.8</f>
        <v>4.76</v>
      </c>
      <c r="AC13" s="208">
        <f t="shared" ref="AC13:AC19" si="15">SUM(AA13:AB13)</f>
        <v>13.6</v>
      </c>
      <c r="AD13" s="214">
        <f>AD17*6.8</f>
        <v>13.141417687676062</v>
      </c>
      <c r="AE13" s="214">
        <f>AE17*6.8</f>
        <v>47.708511441600734</v>
      </c>
      <c r="AF13" s="208">
        <f t="shared" ref="AF13:AF19" si="16">SUM(AD13:AE13)</f>
        <v>60.849929129276795</v>
      </c>
      <c r="AG13" s="214">
        <f>AG17*6.8</f>
        <v>13.257084704767655</v>
      </c>
      <c r="AH13" s="214">
        <f>AH17*6.8</f>
        <v>0.69476964515661155</v>
      </c>
      <c r="AI13" s="208">
        <f t="shared" ref="AI13:AI19" si="17">SUM(AG13:AH13)</f>
        <v>13.951854349924266</v>
      </c>
      <c r="AJ13" s="214">
        <f>AJ17*6.8</f>
        <v>42.127122803003971</v>
      </c>
      <c r="AK13" s="214">
        <f>AK17*6.8</f>
        <v>42.127122803003971</v>
      </c>
      <c r="AL13" s="208">
        <v>1</v>
      </c>
      <c r="AM13" s="214">
        <v>7170</v>
      </c>
      <c r="AN13" s="214">
        <v>7170</v>
      </c>
      <c r="AO13" s="214">
        <v>7170</v>
      </c>
    </row>
    <row r="14" spans="1:41" x14ac:dyDescent="0.35">
      <c r="A14" s="231" t="s">
        <v>24</v>
      </c>
      <c r="B14" s="212">
        <f t="shared" si="1"/>
        <v>8.9103676053399159</v>
      </c>
      <c r="C14" s="212">
        <f t="shared" si="2"/>
        <v>10.463890762443199</v>
      </c>
      <c r="D14" s="212">
        <f t="shared" si="0"/>
        <v>31.595342102252975</v>
      </c>
      <c r="E14" s="212">
        <f t="shared" si="3"/>
        <v>3710</v>
      </c>
      <c r="F14" s="214">
        <f>F17*5.1</f>
        <v>1.3707640278216571</v>
      </c>
      <c r="G14" s="214">
        <f>G17*5.1</f>
        <v>6.2060122030000979</v>
      </c>
      <c r="H14" s="214">
        <v>0.77863097762775835</v>
      </c>
      <c r="I14" s="214">
        <v>0.12556181080861739</v>
      </c>
      <c r="J14" s="214">
        <v>0.18787463368511859</v>
      </c>
      <c r="K14" s="214">
        <v>0.16900233315025981</v>
      </c>
      <c r="L14" s="208">
        <f t="shared" si="12"/>
        <v>8.8378459860935106</v>
      </c>
      <c r="M14" s="214">
        <f>M17*5.1</f>
        <v>1.2434517235641604</v>
      </c>
      <c r="N14" s="214">
        <f>N17*5.1</f>
        <v>7.6951963800323142</v>
      </c>
      <c r="O14" s="157">
        <v>0.74038629303803627</v>
      </c>
      <c r="P14" s="157">
        <v>0.13855666347238324</v>
      </c>
      <c r="Q14" s="157">
        <v>0.17209093143452941</v>
      </c>
      <c r="R14" s="157">
        <v>0.39590590724464048</v>
      </c>
      <c r="S14" s="111">
        <f t="shared" si="13"/>
        <v>10.385587898786065</v>
      </c>
      <c r="T14" s="214">
        <f>T17*5.1</f>
        <v>1.4161885587137444</v>
      </c>
      <c r="U14" s="214">
        <f>U17*5.1</f>
        <v>5.9793468319281624</v>
      </c>
      <c r="V14" s="214">
        <v>0.95431012017839889</v>
      </c>
      <c r="W14" s="214">
        <v>0.19664350387570234</v>
      </c>
      <c r="X14" s="214">
        <v>0.18426593260808333</v>
      </c>
      <c r="Y14" s="214">
        <v>0.17961265803582493</v>
      </c>
      <c r="Z14" s="208">
        <f t="shared" si="14"/>
        <v>8.9103676053399159</v>
      </c>
      <c r="AA14" s="214">
        <f>AA17*5.1</f>
        <v>6.63</v>
      </c>
      <c r="AB14" s="214">
        <f>AB17*5.1</f>
        <v>3.5699999999999994</v>
      </c>
      <c r="AC14" s="208">
        <f t="shared" si="15"/>
        <v>10.199999999999999</v>
      </c>
      <c r="AD14" s="214">
        <f>AD17*5.1</f>
        <v>9.8560632657570473</v>
      </c>
      <c r="AE14" s="214">
        <f>AE17*5.1</f>
        <v>35.781383581200551</v>
      </c>
      <c r="AF14" s="208">
        <f t="shared" si="16"/>
        <v>45.637446846957602</v>
      </c>
      <c r="AG14" s="214">
        <f>AG17*5.1</f>
        <v>9.9428135285757406</v>
      </c>
      <c r="AH14" s="214">
        <f>AH17*5.1</f>
        <v>0.52107723386745863</v>
      </c>
      <c r="AI14" s="208">
        <f t="shared" si="17"/>
        <v>10.463890762443199</v>
      </c>
      <c r="AJ14" s="214">
        <f>AJ17*5.1</f>
        <v>31.595342102252975</v>
      </c>
      <c r="AK14" s="214">
        <f>AK17*5.1</f>
        <v>31.595342102252975</v>
      </c>
      <c r="AL14" s="208">
        <v>1</v>
      </c>
      <c r="AM14" s="214">
        <v>3710</v>
      </c>
      <c r="AN14" s="214">
        <v>3710</v>
      </c>
      <c r="AO14" s="214">
        <v>3710</v>
      </c>
    </row>
    <row r="15" spans="1:41" x14ac:dyDescent="0.35">
      <c r="A15" s="231" t="s">
        <v>179</v>
      </c>
      <c r="B15" s="212">
        <f t="shared" ref="B15" si="18">IF($B$3=1,L15,IF($B$3=2,S15,Z15))</f>
        <v>4.0163011575448433</v>
      </c>
      <c r="C15" s="212">
        <f t="shared" ref="C15" si="19">IF($B$3=1,AC15,IF($B$3=2,AF15,AI15))</f>
        <v>3.6931379161564237</v>
      </c>
      <c r="D15" s="212">
        <f t="shared" si="0"/>
        <v>11.151297212559875</v>
      </c>
      <c r="E15" s="212">
        <f t="shared" ref="E15" si="20">IF($B$3=1,AM15,IF($B$3=2,AN15,AO15))</f>
        <v>2070</v>
      </c>
      <c r="F15" s="214">
        <f>F17*1.8</f>
        <v>0.48379906864293787</v>
      </c>
      <c r="G15" s="214">
        <f>G17*1.8</f>
        <v>2.1903572481176816</v>
      </c>
      <c r="H15" s="214">
        <v>0.77863097762775835</v>
      </c>
      <c r="I15" s="214">
        <v>0.12556181080861739</v>
      </c>
      <c r="J15" s="214">
        <v>0.18787463368511859</v>
      </c>
      <c r="K15" s="214">
        <v>6.5767154082020718E-2</v>
      </c>
      <c r="L15" s="208">
        <f t="shared" si="12"/>
        <v>3.8319908929641344</v>
      </c>
      <c r="M15" s="214">
        <f>M17*1.8</f>
        <v>0.43886531419911545</v>
      </c>
      <c r="N15" s="214">
        <f>N17*1.8</f>
        <v>2.715951663540817</v>
      </c>
      <c r="O15" s="157">
        <v>0.74038629303803627</v>
      </c>
      <c r="P15" s="157">
        <v>0.13855666347238324</v>
      </c>
      <c r="Q15" s="157">
        <v>0.17209093143452941</v>
      </c>
      <c r="R15" s="157">
        <v>0.14695814297002108</v>
      </c>
      <c r="S15" s="111">
        <f t="shared" si="13"/>
        <v>4.3528090086549023</v>
      </c>
      <c r="T15" s="214">
        <f>T17*1.8</f>
        <v>0.49983125601661571</v>
      </c>
      <c r="U15" s="214">
        <f>U17*1.8</f>
        <v>2.1103577053864107</v>
      </c>
      <c r="V15" s="214">
        <v>0.95431012017839889</v>
      </c>
      <c r="W15" s="214">
        <v>0.19664350387570234</v>
      </c>
      <c r="X15" s="214">
        <v>0.18426593260808333</v>
      </c>
      <c r="Y15" s="214">
        <v>7.0892639479632868E-2</v>
      </c>
      <c r="Z15" s="208">
        <f t="shared" si="14"/>
        <v>4.0163011575448433</v>
      </c>
      <c r="AA15" s="214">
        <f>AA17*1.8</f>
        <v>2.3400000000000003</v>
      </c>
      <c r="AB15" s="214">
        <f>AB17*1.8</f>
        <v>1.26</v>
      </c>
      <c r="AC15" s="208">
        <f t="shared" si="15"/>
        <v>3.6000000000000005</v>
      </c>
      <c r="AD15" s="214">
        <f>AD17*1.8</f>
        <v>3.4786105643848404</v>
      </c>
      <c r="AE15" s="214">
        <f>AE17*1.8</f>
        <v>12.628723616894314</v>
      </c>
      <c r="AF15" s="208">
        <f t="shared" si="16"/>
        <v>16.107334181279153</v>
      </c>
      <c r="AG15" s="214">
        <f>AG17*1.8</f>
        <v>3.5092283042032029</v>
      </c>
      <c r="AH15" s="214">
        <f>AH17*1.8</f>
        <v>0.18390961195322073</v>
      </c>
      <c r="AI15" s="208">
        <f t="shared" si="17"/>
        <v>3.6931379161564237</v>
      </c>
      <c r="AJ15" s="214">
        <f>AJ17*1.8</f>
        <v>11.151297212559875</v>
      </c>
      <c r="AK15" s="214">
        <f>AK17*1.8</f>
        <v>11.151297212559875</v>
      </c>
      <c r="AL15" s="208">
        <v>1</v>
      </c>
      <c r="AM15" s="214">
        <v>2070</v>
      </c>
      <c r="AN15" s="214">
        <v>2070</v>
      </c>
      <c r="AO15" s="214">
        <v>2070</v>
      </c>
    </row>
    <row r="16" spans="1:41" s="4" customFormat="1" x14ac:dyDescent="0.35">
      <c r="A16" s="231" t="s">
        <v>25</v>
      </c>
      <c r="B16" s="212">
        <f t="shared" si="1"/>
        <v>6.9824020349964036</v>
      </c>
      <c r="C16" s="212">
        <f t="shared" si="2"/>
        <v>7.7966244896635599</v>
      </c>
      <c r="D16" s="212">
        <f t="shared" si="0"/>
        <v>23.541627448737511</v>
      </c>
      <c r="E16" s="212">
        <f t="shared" si="3"/>
        <v>1910</v>
      </c>
      <c r="F16" s="208">
        <f>F17*3.8</f>
        <v>1.0213535893573131</v>
      </c>
      <c r="G16" s="208">
        <f>G17*3.8</f>
        <v>4.6240875238039942</v>
      </c>
      <c r="H16" s="214">
        <v>0.77863097762775835</v>
      </c>
      <c r="I16" s="214">
        <v>0.12556181080861739</v>
      </c>
      <c r="J16" s="214">
        <v>0.18787463368511859</v>
      </c>
      <c r="K16" s="208">
        <v>0.12833392927489362</v>
      </c>
      <c r="L16" s="208">
        <f t="shared" si="12"/>
        <v>6.8658424645576961</v>
      </c>
      <c r="M16" s="208">
        <f>M17*3.8</f>
        <v>0.92649344108702147</v>
      </c>
      <c r="N16" s="208">
        <f>N17*3.8</f>
        <v>5.7336757341417242</v>
      </c>
      <c r="O16" s="157">
        <v>0.74038629303803627</v>
      </c>
      <c r="P16" s="157">
        <v>0.13855666347238324</v>
      </c>
      <c r="Q16" s="157">
        <v>0.17209093143452941</v>
      </c>
      <c r="R16" s="157">
        <v>0.29783557586372944</v>
      </c>
      <c r="S16" s="111">
        <f t="shared" si="13"/>
        <v>8.0090386390374242</v>
      </c>
      <c r="T16" s="208">
        <f>T17*3.8</f>
        <v>1.0551993182572998</v>
      </c>
      <c r="U16" s="208">
        <f>U17*3.8</f>
        <v>4.4551996002602001</v>
      </c>
      <c r="V16" s="214">
        <v>0.95431012017839889</v>
      </c>
      <c r="W16" s="214">
        <v>0.19664350387570234</v>
      </c>
      <c r="X16" s="214">
        <v>0.18426593260808333</v>
      </c>
      <c r="Y16" s="208">
        <v>0.13678355981671986</v>
      </c>
      <c r="Z16" s="208">
        <f t="shared" si="14"/>
        <v>6.9824020349964036</v>
      </c>
      <c r="AA16" s="208">
        <f>AA17*3.8</f>
        <v>4.9399999999999995</v>
      </c>
      <c r="AB16" s="208">
        <f>AB17*3.8</f>
        <v>2.6599999999999997</v>
      </c>
      <c r="AC16" s="208">
        <f t="shared" si="15"/>
        <v>7.6</v>
      </c>
      <c r="AD16" s="208">
        <f>AD17*3.8</f>
        <v>7.3437334137013286</v>
      </c>
      <c r="AE16" s="208">
        <f>AE17*3.8</f>
        <v>26.660638746776883</v>
      </c>
      <c r="AF16" s="208">
        <f t="shared" si="16"/>
        <v>34.004372160478212</v>
      </c>
      <c r="AG16" s="208">
        <f>AG17*3.8</f>
        <v>7.4083708644289832</v>
      </c>
      <c r="AH16" s="208">
        <f>AH17*3.8</f>
        <v>0.38825362523457702</v>
      </c>
      <c r="AI16" s="208">
        <f t="shared" si="17"/>
        <v>7.7966244896635599</v>
      </c>
      <c r="AJ16" s="208">
        <f>AJ17*3.8</f>
        <v>23.541627448737511</v>
      </c>
      <c r="AK16" s="208">
        <f>AK17*3.8</f>
        <v>23.541627448737511</v>
      </c>
      <c r="AL16" s="208">
        <v>1</v>
      </c>
      <c r="AM16" s="208">
        <v>1910</v>
      </c>
      <c r="AN16" s="208">
        <v>1910</v>
      </c>
      <c r="AO16" s="208">
        <v>1910</v>
      </c>
    </row>
    <row r="17" spans="1:41" x14ac:dyDescent="0.35">
      <c r="A17" s="231" t="s">
        <v>26</v>
      </c>
      <c r="B17" s="212">
        <f t="shared" si="1"/>
        <v>2.2324898557094914</v>
      </c>
      <c r="C17" s="212">
        <f t="shared" si="2"/>
        <v>2.0517432867535685</v>
      </c>
      <c r="D17" s="212">
        <f t="shared" si="0"/>
        <v>6.195165118088819</v>
      </c>
      <c r="E17" s="212">
        <f t="shared" si="3"/>
        <v>526.63483570632002</v>
      </c>
      <c r="F17" s="208">
        <v>0.26877726035718769</v>
      </c>
      <c r="G17" s="208">
        <v>1.2168651378431565</v>
      </c>
      <c r="H17" s="208">
        <v>0.1010691394284037</v>
      </c>
      <c r="I17" s="208">
        <v>9.8098734203376725E-2</v>
      </c>
      <c r="J17" s="208">
        <v>0.10397735474997141</v>
      </c>
      <c r="K17" s="208">
        <v>3.2510947994352696E-2</v>
      </c>
      <c r="L17" s="208">
        <f t="shared" si="12"/>
        <v>1.8212985745764487</v>
      </c>
      <c r="M17" s="157">
        <v>0.24381406344395304</v>
      </c>
      <c r="N17" s="157">
        <v>1.5088620353004538</v>
      </c>
      <c r="O17" s="157">
        <v>0.15418903456603128</v>
      </c>
      <c r="P17" s="157">
        <v>9.3235400683652728E-2</v>
      </c>
      <c r="Q17" s="157">
        <v>0.10018045359743132</v>
      </c>
      <c r="R17" s="157">
        <v>7.7764600999611799E-2</v>
      </c>
      <c r="S17" s="111">
        <f t="shared" si="13"/>
        <v>2.1780455885911341</v>
      </c>
      <c r="T17" s="208">
        <v>0.27768403112034207</v>
      </c>
      <c r="U17" s="208">
        <v>1.1724209474368947</v>
      </c>
      <c r="V17" s="208">
        <v>0.52762933617277918</v>
      </c>
      <c r="W17" s="208">
        <v>0.10676606050763873</v>
      </c>
      <c r="X17" s="208">
        <v>0.10863556682751054</v>
      </c>
      <c r="Y17" s="208">
        <v>3.9353913644325833E-2</v>
      </c>
      <c r="Z17" s="208">
        <f t="shared" si="14"/>
        <v>2.2324898557094914</v>
      </c>
      <c r="AA17" s="208">
        <v>1.3</v>
      </c>
      <c r="AB17" s="208">
        <v>0.7</v>
      </c>
      <c r="AC17" s="208">
        <f t="shared" si="15"/>
        <v>2</v>
      </c>
      <c r="AD17" s="157">
        <v>1.9325614246582445</v>
      </c>
      <c r="AE17" s="157">
        <v>7.0159575649412851</v>
      </c>
      <c r="AF17" s="208">
        <f t="shared" si="16"/>
        <v>8.9485189895995294</v>
      </c>
      <c r="AG17" s="208">
        <v>1.9495712801128904</v>
      </c>
      <c r="AH17" s="208">
        <v>0.10217200664067817</v>
      </c>
      <c r="AI17" s="208">
        <f t="shared" si="17"/>
        <v>2.0517432867535685</v>
      </c>
      <c r="AJ17" s="208">
        <v>6.195165118088819</v>
      </c>
      <c r="AK17" s="208">
        <f>AJ17/AL17</f>
        <v>6.195165118088819</v>
      </c>
      <c r="AL17" s="208">
        <v>1</v>
      </c>
      <c r="AM17" s="213">
        <v>513.14283097495081</v>
      </c>
      <c r="AN17" s="213">
        <v>558.88313442918263</v>
      </c>
      <c r="AO17" s="213">
        <v>526.63483570632002</v>
      </c>
    </row>
    <row r="18" spans="1:41" s="4" customFormat="1" x14ac:dyDescent="0.35">
      <c r="A18" s="231" t="s">
        <v>27</v>
      </c>
      <c r="B18" s="212">
        <f t="shared" si="1"/>
        <v>2.9781658504367994</v>
      </c>
      <c r="C18" s="212">
        <f t="shared" si="2"/>
        <v>2.2569176154289257</v>
      </c>
      <c r="D18" s="212">
        <f t="shared" si="0"/>
        <v>6.8146816298977013</v>
      </c>
      <c r="E18" s="212">
        <f t="shared" si="3"/>
        <v>610</v>
      </c>
      <c r="F18" s="208">
        <f>F17*1.1</f>
        <v>0.29565498639290649</v>
      </c>
      <c r="G18" s="208">
        <f>G17*1.1</f>
        <v>1.3385516516274722</v>
      </c>
      <c r="H18" s="214">
        <v>0.77863097762775835</v>
      </c>
      <c r="I18" s="214">
        <v>0.12556181080861739</v>
      </c>
      <c r="J18" s="214">
        <v>0.18787463368511859</v>
      </c>
      <c r="K18" s="208">
        <v>4.3868782764514891E-2</v>
      </c>
      <c r="L18" s="208">
        <f t="shared" si="12"/>
        <v>2.7701428429063877</v>
      </c>
      <c r="M18" s="208">
        <f>M17*1.1</f>
        <v>0.26819546978834835</v>
      </c>
      <c r="N18" s="208">
        <f>N17*1.1</f>
        <v>1.6597482388304994</v>
      </c>
      <c r="O18" s="157">
        <v>0.74038629303803627</v>
      </c>
      <c r="P18" s="157">
        <v>0.13855666347238324</v>
      </c>
      <c r="Q18" s="157">
        <v>0.17209093143452941</v>
      </c>
      <c r="R18" s="157">
        <v>9.4151041457223306E-2</v>
      </c>
      <c r="S18" s="111">
        <f t="shared" si="13"/>
        <v>3.0731286380210197</v>
      </c>
      <c r="T18" s="208">
        <f>T17*1.1</f>
        <v>0.30545243423237628</v>
      </c>
      <c r="U18" s="208">
        <f>U17*1.1</f>
        <v>1.2896630421805844</v>
      </c>
      <c r="V18" s="214">
        <v>0.95431012017839889</v>
      </c>
      <c r="W18" s="214">
        <v>0.19664350387570234</v>
      </c>
      <c r="X18" s="214">
        <v>0.18426593260808333</v>
      </c>
      <c r="Y18" s="208">
        <v>4.7830817361653621E-2</v>
      </c>
      <c r="Z18" s="208">
        <f t="shared" si="14"/>
        <v>2.9781658504367994</v>
      </c>
      <c r="AA18" s="208">
        <f>AA17*1.1</f>
        <v>1.4300000000000002</v>
      </c>
      <c r="AB18" s="208">
        <f>AB17*1.1</f>
        <v>0.77</v>
      </c>
      <c r="AC18" s="208">
        <f t="shared" si="15"/>
        <v>2.2000000000000002</v>
      </c>
      <c r="AD18" s="208">
        <f>AD17*1.1</f>
        <v>2.1258175671240691</v>
      </c>
      <c r="AE18" s="208">
        <f>AE17*1.1</f>
        <v>7.7175533214354139</v>
      </c>
      <c r="AF18" s="208">
        <f t="shared" si="16"/>
        <v>9.8433708885594839</v>
      </c>
      <c r="AG18" s="208">
        <f>AG17*1.1</f>
        <v>2.1445284081241796</v>
      </c>
      <c r="AH18" s="208">
        <f>AH17*1.1</f>
        <v>0.112389207304746</v>
      </c>
      <c r="AI18" s="208">
        <f t="shared" si="17"/>
        <v>2.2569176154289257</v>
      </c>
      <c r="AJ18" s="208">
        <f>AJ17*1.1</f>
        <v>6.8146816298977013</v>
      </c>
      <c r="AK18" s="208">
        <f>AK17*1.1</f>
        <v>6.8146816298977013</v>
      </c>
      <c r="AL18" s="208">
        <v>1</v>
      </c>
      <c r="AM18" s="208">
        <v>610</v>
      </c>
      <c r="AN18" s="208">
        <v>610</v>
      </c>
      <c r="AO18" s="208">
        <v>610</v>
      </c>
    </row>
    <row r="19" spans="1:41" s="5" customFormat="1" ht="13" x14ac:dyDescent="0.3">
      <c r="A19" s="231" t="s">
        <v>28</v>
      </c>
      <c r="B19" s="212">
        <f t="shared" si="1"/>
        <v>3.6614573653642708</v>
      </c>
      <c r="C19" s="212">
        <f t="shared" si="2"/>
        <v>6.8401314189857585</v>
      </c>
      <c r="D19" s="212">
        <f t="shared" si="0"/>
        <v>10.662012995818255</v>
      </c>
      <c r="E19" s="212">
        <f t="shared" si="3"/>
        <v>1382.0449449666983</v>
      </c>
      <c r="F19" s="214">
        <v>2.2120240289507942</v>
      </c>
      <c r="G19" s="214">
        <v>1.3179060073507785</v>
      </c>
      <c r="H19" s="214">
        <v>0</v>
      </c>
      <c r="I19" s="214">
        <v>8.4083807713036904E-2</v>
      </c>
      <c r="J19" s="214">
        <v>0.16017162746993163</v>
      </c>
      <c r="K19" s="214">
        <v>7.7406429233255469E-2</v>
      </c>
      <c r="L19" s="208">
        <f t="shared" si="12"/>
        <v>3.8515919007177968</v>
      </c>
      <c r="M19" s="157">
        <v>2.2050124240395514</v>
      </c>
      <c r="N19" s="157">
        <v>1.3196365560874459</v>
      </c>
      <c r="O19" s="157">
        <v>0</v>
      </c>
      <c r="P19" s="157">
        <v>8.406393116963054E-2</v>
      </c>
      <c r="Q19" s="157">
        <v>0.16143735015308816</v>
      </c>
      <c r="R19" s="157">
        <v>0.18505947976101744</v>
      </c>
      <c r="S19" s="111">
        <f t="shared" si="13"/>
        <v>3.9552097412107337</v>
      </c>
      <c r="T19" s="214">
        <v>2.8036319891514521</v>
      </c>
      <c r="U19" s="214">
        <v>0.52060035242153657</v>
      </c>
      <c r="V19" s="214">
        <v>0</v>
      </c>
      <c r="W19" s="214">
        <v>7.7002149992434057E-2</v>
      </c>
      <c r="X19" s="214">
        <v>0.15256140951911343</v>
      </c>
      <c r="Y19" s="214">
        <v>0.10766146427973422</v>
      </c>
      <c r="Z19" s="208">
        <f t="shared" si="14"/>
        <v>3.6614573653642708</v>
      </c>
      <c r="AA19" s="214">
        <v>6.3</v>
      </c>
      <c r="AB19" s="214">
        <v>0</v>
      </c>
      <c r="AC19" s="208">
        <f t="shared" si="15"/>
        <v>6.3</v>
      </c>
      <c r="AD19" s="157">
        <v>6.2714124874063053</v>
      </c>
      <c r="AE19" s="157">
        <v>0</v>
      </c>
      <c r="AF19" s="208">
        <f t="shared" si="16"/>
        <v>6.2714124874063053</v>
      </c>
      <c r="AG19" s="214">
        <v>6.8401314189857585</v>
      </c>
      <c r="AH19" s="214">
        <v>0</v>
      </c>
      <c r="AI19" s="208">
        <f t="shared" si="17"/>
        <v>6.8401314189857585</v>
      </c>
      <c r="AJ19" s="214">
        <v>10.662012995818255</v>
      </c>
      <c r="AK19" s="208">
        <f>AJ19/AL19</f>
        <v>10.662012995818255</v>
      </c>
      <c r="AL19" s="214">
        <v>1</v>
      </c>
      <c r="AM19" s="215">
        <v>1416.9254658385091</v>
      </c>
      <c r="AN19" s="215">
        <v>1432.1748878923768</v>
      </c>
      <c r="AO19" s="215">
        <v>1382.0449449666983</v>
      </c>
    </row>
    <row r="20" spans="1:41" x14ac:dyDescent="0.35">
      <c r="A20" s="207" t="s">
        <v>29</v>
      </c>
      <c r="B20" s="212">
        <f t="shared" si="1"/>
        <v>0</v>
      </c>
      <c r="C20" s="212">
        <f t="shared" si="2"/>
        <v>0</v>
      </c>
      <c r="D20" s="212">
        <f t="shared" si="0"/>
        <v>0</v>
      </c>
      <c r="E20" s="212">
        <f t="shared" si="3"/>
        <v>0</v>
      </c>
      <c r="F20" s="208"/>
      <c r="G20" s="208"/>
      <c r="H20" s="208"/>
      <c r="I20" s="208"/>
      <c r="J20" s="208"/>
      <c r="K20" s="208"/>
      <c r="L20" s="208"/>
      <c r="M20" s="216"/>
      <c r="N20" s="216"/>
      <c r="O20" s="216"/>
      <c r="P20" s="216"/>
      <c r="Q20" s="216"/>
      <c r="R20" s="216"/>
      <c r="S20" s="216"/>
      <c r="T20" s="214"/>
      <c r="U20" s="214"/>
      <c r="V20" s="214"/>
      <c r="W20" s="214"/>
      <c r="X20" s="214"/>
      <c r="Y20" s="214"/>
      <c r="Z20" s="214"/>
      <c r="AA20" s="208"/>
      <c r="AB20" s="208"/>
      <c r="AC20" s="208"/>
      <c r="AD20" s="216"/>
      <c r="AE20" s="216"/>
      <c r="AF20" s="216"/>
      <c r="AG20" s="214" t="s">
        <v>30</v>
      </c>
      <c r="AH20" s="214" t="s">
        <v>30</v>
      </c>
      <c r="AI20" s="214"/>
      <c r="AJ20" s="214"/>
      <c r="AK20" s="214"/>
      <c r="AL20" s="209"/>
      <c r="AM20" s="211"/>
      <c r="AN20" s="211"/>
      <c r="AO20" s="211"/>
    </row>
    <row r="21" spans="1:41" x14ac:dyDescent="0.35">
      <c r="A21" s="231" t="s">
        <v>177</v>
      </c>
      <c r="B21" s="212">
        <f t="shared" si="1"/>
        <v>4.9797838362991795</v>
      </c>
      <c r="C21" s="212">
        <f t="shared" si="2"/>
        <v>6.9</v>
      </c>
      <c r="D21" s="212">
        <f t="shared" si="0"/>
        <v>14.805033477904704</v>
      </c>
      <c r="E21" s="212">
        <f t="shared" si="3"/>
        <v>763.11637080867843</v>
      </c>
      <c r="F21" s="214">
        <v>2.3457448555752927</v>
      </c>
      <c r="G21" s="214">
        <v>1.2738891412587057</v>
      </c>
      <c r="H21" s="214">
        <v>0.13922845057314351</v>
      </c>
      <c r="I21" s="214">
        <v>0.27907696674534826</v>
      </c>
      <c r="J21" s="214">
        <v>0.40742744362324929</v>
      </c>
      <c r="K21" s="214">
        <v>0.31452404481766949</v>
      </c>
      <c r="L21" s="208">
        <f t="shared" ref="L21:L24" si="21">SUM(F21:K21)</f>
        <v>4.7598909025934084</v>
      </c>
      <c r="M21" s="157">
        <v>1.8344202686620752</v>
      </c>
      <c r="N21" s="157">
        <v>8.0561148335467649</v>
      </c>
      <c r="O21" s="157">
        <v>4.4598631996426032E-2</v>
      </c>
      <c r="P21" s="157">
        <v>0.24795862766477536</v>
      </c>
      <c r="Q21" s="157">
        <v>0.13753739190240669</v>
      </c>
      <c r="R21" s="157">
        <v>1.0585742183290896</v>
      </c>
      <c r="S21" s="111">
        <f t="shared" ref="S21:S24" si="22">SUM(M21:R21)</f>
        <v>11.379203972101539</v>
      </c>
      <c r="T21" s="214">
        <v>2.3457448555752927</v>
      </c>
      <c r="U21" s="214">
        <v>1.2738891412587057</v>
      </c>
      <c r="V21" s="214">
        <v>0.13922845057314351</v>
      </c>
      <c r="W21" s="214">
        <v>0.27907696674534826</v>
      </c>
      <c r="X21" s="214">
        <v>0.40742744362324929</v>
      </c>
      <c r="Y21" s="214">
        <v>0.53441697852344061</v>
      </c>
      <c r="Z21" s="208">
        <f t="shared" ref="Z21:Z24" si="23">SUM(T21:Y21)</f>
        <v>4.9797838362991795</v>
      </c>
      <c r="AA21" s="214">
        <v>6.9</v>
      </c>
      <c r="AB21" s="214">
        <v>0</v>
      </c>
      <c r="AC21" s="208">
        <f t="shared" ref="AC21:AC24" si="24">SUM(AA21:AB21)</f>
        <v>6.9</v>
      </c>
      <c r="AD21" s="157">
        <v>8.4080247020074292</v>
      </c>
      <c r="AE21" s="157">
        <v>0</v>
      </c>
      <c r="AF21" s="208">
        <f t="shared" ref="AF21:AF24" si="25">SUM(AD21:AE21)</f>
        <v>8.4080247020074292</v>
      </c>
      <c r="AG21" s="214">
        <v>6.9</v>
      </c>
      <c r="AH21" s="214">
        <v>0</v>
      </c>
      <c r="AI21" s="208">
        <f t="shared" ref="AI21:AI24" si="26">SUM(AG21:AH21)</f>
        <v>6.9</v>
      </c>
      <c r="AJ21" s="214">
        <f>AD21/AD11*AJ11</f>
        <v>7.3533258572858404</v>
      </c>
      <c r="AK21" s="208">
        <f>AJ21/AL21</f>
        <v>14.805033477904704</v>
      </c>
      <c r="AL21" s="214">
        <v>0.49667742178766938</v>
      </c>
      <c r="AM21" s="215">
        <v>927.5586189039069</v>
      </c>
      <c r="AN21" s="215">
        <v>829.5454545454545</v>
      </c>
      <c r="AO21" s="215">
        <v>763.11637080867843</v>
      </c>
    </row>
    <row r="22" spans="1:41" x14ac:dyDescent="0.35">
      <c r="A22" s="231" t="s">
        <v>178</v>
      </c>
      <c r="B22" s="212">
        <f t="shared" si="1"/>
        <v>21.127425011509882</v>
      </c>
      <c r="C22" s="212">
        <f t="shared" si="2"/>
        <v>2.9703682290014597</v>
      </c>
      <c r="D22" s="212">
        <f t="shared" si="0"/>
        <v>4.2563148428826389</v>
      </c>
      <c r="E22" s="212">
        <f t="shared" si="3"/>
        <v>415.71551675132105</v>
      </c>
      <c r="F22" s="214">
        <v>4.0299385674327963</v>
      </c>
      <c r="G22" s="214">
        <v>13.453978539242513</v>
      </c>
      <c r="H22" s="214">
        <v>0</v>
      </c>
      <c r="I22" s="214">
        <v>0.33085159130093489</v>
      </c>
      <c r="J22" s="214">
        <v>0.53614729658918969</v>
      </c>
      <c r="K22" s="214">
        <v>0.99377776952090713</v>
      </c>
      <c r="L22" s="208">
        <f t="shared" si="21"/>
        <v>19.34469376408634</v>
      </c>
      <c r="M22" s="157">
        <v>4.0299385674327963</v>
      </c>
      <c r="N22" s="157">
        <v>13.453978539242513</v>
      </c>
      <c r="O22" s="157">
        <v>0</v>
      </c>
      <c r="P22" s="157">
        <v>0.33085159130093489</v>
      </c>
      <c r="Q22" s="157">
        <v>0.53614729658918969</v>
      </c>
      <c r="R22" s="157">
        <v>1.2533284466444634</v>
      </c>
      <c r="S22" s="111">
        <f t="shared" si="22"/>
        <v>19.604244441209897</v>
      </c>
      <c r="T22" s="214">
        <v>4.0299385674327963</v>
      </c>
      <c r="U22" s="214">
        <v>13.453978539242513</v>
      </c>
      <c r="V22" s="214">
        <v>0</v>
      </c>
      <c r="W22" s="214">
        <v>0.33085159130093489</v>
      </c>
      <c r="X22" s="214">
        <v>0.53614729658918969</v>
      </c>
      <c r="Y22" s="214">
        <v>2.7765090169444484</v>
      </c>
      <c r="Z22" s="208">
        <f t="shared" si="23"/>
        <v>21.127425011509882</v>
      </c>
      <c r="AA22" s="214">
        <v>2.9703682290014597</v>
      </c>
      <c r="AB22" s="214">
        <v>0</v>
      </c>
      <c r="AC22" s="208">
        <f t="shared" si="24"/>
        <v>2.9703682290014597</v>
      </c>
      <c r="AD22" s="157">
        <v>2.9703682290014597</v>
      </c>
      <c r="AE22" s="157">
        <v>0</v>
      </c>
      <c r="AF22" s="208">
        <f t="shared" si="25"/>
        <v>2.9703682290014597</v>
      </c>
      <c r="AG22" s="214">
        <v>2.9703682290014597</v>
      </c>
      <c r="AH22" s="214">
        <v>0</v>
      </c>
      <c r="AI22" s="208">
        <f t="shared" si="26"/>
        <v>2.9703682290014597</v>
      </c>
      <c r="AJ22" s="214">
        <f>AD22/AD11*AJ11</f>
        <v>2.5977665715898701</v>
      </c>
      <c r="AK22" s="208">
        <f>AJ22/AL22</f>
        <v>4.2563148428826389</v>
      </c>
      <c r="AL22" s="214">
        <v>0.61033233383423824</v>
      </c>
      <c r="AM22" s="215">
        <v>384.21052631578948</v>
      </c>
      <c r="AN22" s="215">
        <v>419.5402298850575</v>
      </c>
      <c r="AO22" s="215">
        <v>415.71551675132105</v>
      </c>
    </row>
    <row r="23" spans="1:41" x14ac:dyDescent="0.35">
      <c r="A23" s="231" t="s">
        <v>176</v>
      </c>
      <c r="B23" s="212">
        <f t="shared" si="1"/>
        <v>2.4351498394651818</v>
      </c>
      <c r="C23" s="212">
        <f t="shared" si="2"/>
        <v>0</v>
      </c>
      <c r="D23" s="212">
        <f t="shared" si="0"/>
        <v>0</v>
      </c>
      <c r="E23" s="212">
        <f t="shared" si="3"/>
        <v>105.19</v>
      </c>
      <c r="F23" s="214">
        <v>0</v>
      </c>
      <c r="G23" s="214">
        <v>1.075</v>
      </c>
      <c r="H23" s="214">
        <v>0.13922845057314351</v>
      </c>
      <c r="I23" s="214">
        <v>0.27907696674534826</v>
      </c>
      <c r="J23" s="214">
        <v>0.40742744362324929</v>
      </c>
      <c r="K23" s="214">
        <v>0.31452404481766949</v>
      </c>
      <c r="L23" s="208">
        <f t="shared" si="21"/>
        <v>2.2152569057594107</v>
      </c>
      <c r="M23" s="214">
        <v>0</v>
      </c>
      <c r="N23" s="214">
        <v>1.075</v>
      </c>
      <c r="O23" s="157">
        <v>4.4598631996426032E-2</v>
      </c>
      <c r="P23" s="157">
        <v>0.24795862766477536</v>
      </c>
      <c r="Q23" s="157">
        <v>0.13753739190240669</v>
      </c>
      <c r="R23" s="157">
        <v>1.0585742183290896</v>
      </c>
      <c r="S23" s="111">
        <f t="shared" si="22"/>
        <v>2.5636688698926977</v>
      </c>
      <c r="T23" s="214">
        <v>0</v>
      </c>
      <c r="U23" s="214">
        <v>1.075</v>
      </c>
      <c r="V23" s="214">
        <v>0.13922845057314351</v>
      </c>
      <c r="W23" s="214">
        <v>0.27907696674534826</v>
      </c>
      <c r="X23" s="214">
        <v>0.40742744362324929</v>
      </c>
      <c r="Y23" s="214">
        <v>0.53441697852344061</v>
      </c>
      <c r="Z23" s="208">
        <f t="shared" si="23"/>
        <v>2.4351498394651818</v>
      </c>
      <c r="AA23" s="214">
        <v>0</v>
      </c>
      <c r="AB23" s="214">
        <v>0</v>
      </c>
      <c r="AC23" s="208">
        <f t="shared" si="24"/>
        <v>0</v>
      </c>
      <c r="AD23" s="214">
        <v>0</v>
      </c>
      <c r="AE23" s="157">
        <v>0</v>
      </c>
      <c r="AF23" s="208">
        <f t="shared" si="25"/>
        <v>0</v>
      </c>
      <c r="AG23" s="214">
        <v>0</v>
      </c>
      <c r="AH23" s="214">
        <v>0</v>
      </c>
      <c r="AI23" s="208">
        <f t="shared" si="26"/>
        <v>0</v>
      </c>
      <c r="AJ23" s="214">
        <v>0</v>
      </c>
      <c r="AK23" s="208">
        <f>AJ23/AL23</f>
        <v>0</v>
      </c>
      <c r="AL23" s="214">
        <v>0.49667742178766938</v>
      </c>
      <c r="AM23" s="215">
        <v>195.19</v>
      </c>
      <c r="AN23" s="215">
        <v>151.44999999999999</v>
      </c>
      <c r="AO23" s="215">
        <v>105.19</v>
      </c>
    </row>
    <row r="24" spans="1:41" x14ac:dyDescent="0.35">
      <c r="A24" s="231" t="s">
        <v>31</v>
      </c>
      <c r="B24" s="212">
        <f t="shared" si="1"/>
        <v>6.9692686840518547</v>
      </c>
      <c r="C24" s="212">
        <f t="shared" si="2"/>
        <v>14.953223184596718</v>
      </c>
      <c r="D24" s="212">
        <f t="shared" si="0"/>
        <v>18.64680419482124</v>
      </c>
      <c r="E24" s="212">
        <f t="shared" si="3"/>
        <v>6856.9626292720131</v>
      </c>
      <c r="F24" s="111">
        <v>3.4479684813871065</v>
      </c>
      <c r="G24" s="111">
        <v>1.7633457304513125</v>
      </c>
      <c r="H24" s="111">
        <v>0.50408019157011996</v>
      </c>
      <c r="I24" s="111">
        <v>0.44589433230736902</v>
      </c>
      <c r="J24" s="111">
        <v>0.36797994833594633</v>
      </c>
      <c r="K24" s="111">
        <v>0.44</v>
      </c>
      <c r="L24" s="208">
        <f t="shared" si="21"/>
        <v>6.9692686840518547</v>
      </c>
      <c r="M24" s="111">
        <v>3.4479684813871065</v>
      </c>
      <c r="N24" s="111">
        <v>1.7633457304513125</v>
      </c>
      <c r="O24" s="111">
        <v>0.50408019157011996</v>
      </c>
      <c r="P24" s="111">
        <v>0.44589433230736902</v>
      </c>
      <c r="Q24" s="111">
        <v>0.36797994833594633</v>
      </c>
      <c r="R24" s="111">
        <v>0.44</v>
      </c>
      <c r="S24" s="111">
        <f t="shared" si="22"/>
        <v>6.9692686840518547</v>
      </c>
      <c r="T24" s="111">
        <v>3.4479684813871065</v>
      </c>
      <c r="U24" s="111">
        <v>1.7633457304513125</v>
      </c>
      <c r="V24" s="111">
        <v>0.50408019157011996</v>
      </c>
      <c r="W24" s="111">
        <v>0.44589433230736902</v>
      </c>
      <c r="X24" s="111">
        <v>0.36797994833594633</v>
      </c>
      <c r="Y24" s="111">
        <v>0.44</v>
      </c>
      <c r="Z24" s="208">
        <f t="shared" si="23"/>
        <v>6.9692686840518547</v>
      </c>
      <c r="AA24" s="111">
        <v>14.953223184596718</v>
      </c>
      <c r="AB24" s="111">
        <v>0</v>
      </c>
      <c r="AC24" s="208">
        <f t="shared" si="24"/>
        <v>14.953223184596718</v>
      </c>
      <c r="AD24" s="111">
        <v>14.953223184596718</v>
      </c>
      <c r="AE24" s="111">
        <v>0</v>
      </c>
      <c r="AF24" s="208">
        <f t="shared" si="25"/>
        <v>14.953223184596718</v>
      </c>
      <c r="AG24" s="111">
        <v>14.953223184596718</v>
      </c>
      <c r="AH24" s="111">
        <v>0</v>
      </c>
      <c r="AI24" s="208">
        <f t="shared" si="26"/>
        <v>14.953223184596718</v>
      </c>
      <c r="AJ24" s="208">
        <f>AD24/AD11*AJ11</f>
        <v>13.077497579997477</v>
      </c>
      <c r="AK24" s="208">
        <f>AJ24/AL24</f>
        <v>18.64680419482124</v>
      </c>
      <c r="AL24" s="208">
        <v>0.70132648165144995</v>
      </c>
      <c r="AM24" s="213">
        <v>6932.4942791762014</v>
      </c>
      <c r="AN24" s="213">
        <v>6963.8157894736842</v>
      </c>
      <c r="AO24" s="213">
        <v>6856.9626292720131</v>
      </c>
    </row>
    <row r="25" spans="1:41" x14ac:dyDescent="0.35">
      <c r="A25" s="231"/>
      <c r="B25" s="212"/>
      <c r="C25" s="212"/>
      <c r="D25" s="212"/>
      <c r="E25" s="212">
        <f t="shared" si="3"/>
        <v>0</v>
      </c>
      <c r="F25" s="208"/>
      <c r="G25" s="208"/>
      <c r="H25" s="208"/>
      <c r="I25" s="208"/>
      <c r="J25" s="208"/>
      <c r="K25" s="208"/>
      <c r="L25" s="208"/>
      <c r="M25" s="157"/>
      <c r="N25" s="157"/>
      <c r="O25" s="157"/>
      <c r="P25" s="157"/>
      <c r="Q25" s="157"/>
      <c r="R25" s="157"/>
      <c r="S25" s="157"/>
      <c r="T25" s="208"/>
      <c r="U25" s="208"/>
      <c r="V25" s="208"/>
      <c r="W25" s="208"/>
      <c r="X25" s="208"/>
      <c r="Y25" s="208"/>
      <c r="Z25" s="208"/>
      <c r="AA25" s="208"/>
      <c r="AB25" s="208"/>
      <c r="AC25" s="208"/>
      <c r="AD25" s="157"/>
      <c r="AE25" s="157"/>
      <c r="AF25" s="157"/>
      <c r="AG25" s="208"/>
      <c r="AH25" s="208"/>
      <c r="AI25" s="208"/>
      <c r="AJ25" s="208"/>
      <c r="AK25" s="208"/>
      <c r="AL25" s="208"/>
      <c r="AM25" s="213"/>
      <c r="AN25" s="213"/>
      <c r="AO25" s="213"/>
    </row>
    <row r="26" spans="1:41" ht="15.5" x14ac:dyDescent="0.35">
      <c r="A26" s="203" t="s">
        <v>32</v>
      </c>
      <c r="B26" s="217"/>
      <c r="C26" s="217"/>
      <c r="D26" s="217"/>
      <c r="E26" s="212">
        <f t="shared" si="3"/>
        <v>0</v>
      </c>
      <c r="F26" s="214"/>
      <c r="G26" s="214"/>
      <c r="H26" s="214"/>
      <c r="I26" s="214"/>
      <c r="J26" s="214"/>
      <c r="K26" s="214"/>
      <c r="L26" s="214"/>
      <c r="M26" s="216"/>
      <c r="N26" s="216"/>
      <c r="O26" s="216"/>
      <c r="P26" s="216"/>
      <c r="Q26" s="216"/>
      <c r="R26" s="216"/>
      <c r="S26" s="216"/>
      <c r="T26" s="208"/>
      <c r="U26" s="208"/>
      <c r="V26" s="208"/>
      <c r="W26" s="208"/>
      <c r="X26" s="208"/>
      <c r="Y26" s="208"/>
      <c r="Z26" s="208"/>
      <c r="AA26" s="208"/>
      <c r="AB26" s="208"/>
      <c r="AC26" s="208"/>
      <c r="AD26" s="216"/>
      <c r="AE26" s="216"/>
      <c r="AF26" s="216"/>
      <c r="AG26" s="208"/>
      <c r="AH26" s="208"/>
      <c r="AI26" s="208"/>
      <c r="AJ26" s="208"/>
      <c r="AK26" s="208"/>
      <c r="AL26" s="208"/>
      <c r="AM26" s="213"/>
      <c r="AN26" s="213"/>
      <c r="AO26" s="213"/>
    </row>
    <row r="27" spans="1:41" x14ac:dyDescent="0.35">
      <c r="A27" s="207" t="s">
        <v>90</v>
      </c>
      <c r="B27" s="212">
        <f t="shared" ref="B27:B70" si="27">IF($B$3=1,L27,IF($B$3=2,S27,Z27))</f>
        <v>1.6041675977812058</v>
      </c>
      <c r="C27" s="212">
        <f t="shared" ref="C27" si="28">IF($B$3=1,AC27,IF($B$3=2,AF27,AI27))</f>
        <v>9.6111814842659751</v>
      </c>
      <c r="D27" s="212">
        <f>IF($B$3=1,AK27,IF($B$3=2,AK27,AK27))</f>
        <v>6.3038793523280257</v>
      </c>
      <c r="E27" s="212">
        <f t="shared" si="3"/>
        <v>4645.7682464987829</v>
      </c>
      <c r="F27" s="218">
        <v>0</v>
      </c>
      <c r="G27" s="218">
        <v>0.90570908874305833</v>
      </c>
      <c r="H27" s="218">
        <v>0.62663901610273354</v>
      </c>
      <c r="I27" s="218">
        <v>0.14133484419604359</v>
      </c>
      <c r="J27" s="218">
        <v>0.15984614172703765</v>
      </c>
      <c r="K27" s="218">
        <v>0.10885447346606614</v>
      </c>
      <c r="L27" s="218">
        <f t="shared" ref="L27:L32" si="29">SUM(F27:K27)</f>
        <v>1.9423835642349392</v>
      </c>
      <c r="M27" s="216">
        <v>0</v>
      </c>
      <c r="N27" s="216">
        <v>0.64502744912005039</v>
      </c>
      <c r="O27" s="216">
        <v>0.67569890428789026</v>
      </c>
      <c r="P27" s="216">
        <v>0.16437256735944575</v>
      </c>
      <c r="Q27" s="216">
        <v>0.17979170471102685</v>
      </c>
      <c r="R27" s="216">
        <v>0.11239736428301217</v>
      </c>
      <c r="S27" s="232">
        <f t="shared" ref="S27" si="30">SUM(M27:R27)</f>
        <v>1.7772879897614255</v>
      </c>
      <c r="T27" s="209">
        <v>0</v>
      </c>
      <c r="U27" s="209">
        <v>0.97675551461863175</v>
      </c>
      <c r="V27" s="209">
        <v>0.24674347847878333</v>
      </c>
      <c r="W27" s="209">
        <v>9.7951764923042042E-2</v>
      </c>
      <c r="X27" s="209">
        <v>0.20097290433638546</v>
      </c>
      <c r="Y27" s="209">
        <v>8.1743935424363062E-2</v>
      </c>
      <c r="Z27" s="209">
        <f t="shared" ref="Z27:Z37" si="31">SUM(T27:Y27)</f>
        <v>1.6041675977812058</v>
      </c>
      <c r="AA27" s="218">
        <v>2.9366629103804596</v>
      </c>
      <c r="AB27" s="218">
        <v>0</v>
      </c>
      <c r="AC27" s="218">
        <f>SUM(AA27:AB27)</f>
        <v>2.9366629103804596</v>
      </c>
      <c r="AD27" s="232">
        <v>5.040503351900286</v>
      </c>
      <c r="AE27" s="216">
        <v>0</v>
      </c>
      <c r="AF27" s="218">
        <f t="shared" ref="AF27:AF37" si="32">SUM(AD27:AE27)</f>
        <v>5.040503351900286</v>
      </c>
      <c r="AG27" s="209">
        <v>9.6111814842659751</v>
      </c>
      <c r="AH27" s="209">
        <v>0</v>
      </c>
      <c r="AI27" s="218">
        <f t="shared" ref="AI27:AI37" si="33">SUM(AG27:AH27)</f>
        <v>9.6111814842659751</v>
      </c>
      <c r="AJ27" s="209">
        <v>6.2384462532379654</v>
      </c>
      <c r="AK27" s="218">
        <f t="shared" ref="AK27:AK36" si="34">AJ27/AL27</f>
        <v>6.3038793523280257</v>
      </c>
      <c r="AL27" s="209">
        <v>0.98962018537586771</v>
      </c>
      <c r="AM27" s="211">
        <v>3034.8108121434389</v>
      </c>
      <c r="AN27" s="211">
        <v>3654.3627052108968</v>
      </c>
      <c r="AO27" s="211">
        <v>4645.7682464987829</v>
      </c>
    </row>
    <row r="28" spans="1:41" x14ac:dyDescent="0.35">
      <c r="A28" s="231" t="s">
        <v>34</v>
      </c>
      <c r="B28" s="212">
        <f t="shared" si="27"/>
        <v>1.6776349214514858</v>
      </c>
      <c r="C28" s="212">
        <f t="shared" ref="C28:C70" si="35">IF($B$3=1,AC28,IF($B$3=2,AF28,AI28))</f>
        <v>12.951889880713189</v>
      </c>
      <c r="D28" s="212">
        <f>IF($B$3=1,AK28,IF($B$3=2,AK28,AK28))</f>
        <v>10.028714788105919</v>
      </c>
      <c r="E28" s="212">
        <f t="shared" si="3"/>
        <v>3462.819842094576</v>
      </c>
      <c r="F28" s="208">
        <v>0</v>
      </c>
      <c r="G28" s="208">
        <v>0.41323851603651163</v>
      </c>
      <c r="H28" s="208">
        <v>0</v>
      </c>
      <c r="I28" s="208">
        <v>7.213475486525478E-2</v>
      </c>
      <c r="J28" s="208">
        <v>0.35677166891718998</v>
      </c>
      <c r="K28" s="208">
        <v>4.1007377743625839E-2</v>
      </c>
      <c r="L28" s="208">
        <f t="shared" si="29"/>
        <v>0.88315231756258228</v>
      </c>
      <c r="M28" s="111">
        <v>0</v>
      </c>
      <c r="N28" s="111">
        <v>1.0887147796571939</v>
      </c>
      <c r="O28" s="111">
        <v>0</v>
      </c>
      <c r="P28" s="111">
        <v>9.617696973521038E-2</v>
      </c>
      <c r="Q28" s="111">
        <v>0.35322997370740949</v>
      </c>
      <c r="R28" s="111">
        <v>0.11005106171925472</v>
      </c>
      <c r="S28" s="111">
        <f t="shared" ref="S28:S31" si="36">SUM(M28:R28)</f>
        <v>1.6481727848190684</v>
      </c>
      <c r="T28" s="208">
        <v>0</v>
      </c>
      <c r="U28" s="208">
        <v>1.163060530364763</v>
      </c>
      <c r="V28" s="208">
        <v>0</v>
      </c>
      <c r="W28" s="208">
        <v>9.6910981124514434E-2</v>
      </c>
      <c r="X28" s="208">
        <v>0.35581044577483306</v>
      </c>
      <c r="Y28" s="208">
        <v>6.1852964187375514E-2</v>
      </c>
      <c r="Z28" s="208">
        <f t="shared" si="31"/>
        <v>1.6776349214514858</v>
      </c>
      <c r="AA28" s="208">
        <v>3.2</v>
      </c>
      <c r="AB28" s="208">
        <v>0</v>
      </c>
      <c r="AC28" s="208">
        <f t="shared" ref="AC28:AC37" si="37">SUM(AA28:AB28)</f>
        <v>3.2</v>
      </c>
      <c r="AD28" s="111">
        <v>15.57384947774073</v>
      </c>
      <c r="AE28" s="111">
        <v>0</v>
      </c>
      <c r="AF28" s="208">
        <f t="shared" si="32"/>
        <v>15.57384947774073</v>
      </c>
      <c r="AG28" s="208">
        <v>12.951889880713189</v>
      </c>
      <c r="AH28" s="208">
        <v>0</v>
      </c>
      <c r="AI28" s="208">
        <f t="shared" si="33"/>
        <v>12.951889880713189</v>
      </c>
      <c r="AJ28" s="208">
        <v>10.028714788105919</v>
      </c>
      <c r="AK28" s="208">
        <f t="shared" si="34"/>
        <v>10.028714788105919</v>
      </c>
      <c r="AL28" s="208">
        <v>1</v>
      </c>
      <c r="AM28" s="213">
        <v>3268.65671641791</v>
      </c>
      <c r="AN28" s="213">
        <v>3318.181818181818</v>
      </c>
      <c r="AO28" s="213">
        <v>3462.819842094576</v>
      </c>
    </row>
    <row r="29" spans="1:41" x14ac:dyDescent="0.35">
      <c r="A29" s="231" t="s">
        <v>35</v>
      </c>
      <c r="B29" s="212">
        <f t="shared" si="27"/>
        <v>0.69946141550808194</v>
      </c>
      <c r="C29" s="212">
        <f t="shared" si="35"/>
        <v>6.9086831386312992</v>
      </c>
      <c r="D29" s="212">
        <f>IF($B$3=1,AK29,IF($B$3=2,AK29,AK29))</f>
        <v>8.0889829119099463</v>
      </c>
      <c r="E29" s="212">
        <f t="shared" si="3"/>
        <v>3269.6197762707934</v>
      </c>
      <c r="F29" s="208">
        <v>0</v>
      </c>
      <c r="G29" s="208">
        <v>0.57115767769089443</v>
      </c>
      <c r="H29" s="208">
        <v>0</v>
      </c>
      <c r="I29" s="208">
        <v>8.9873025424257194E-2</v>
      </c>
      <c r="J29" s="208">
        <v>4.4979845782822811E-2</v>
      </c>
      <c r="K29" s="208">
        <v>5.7149952231180134E-2</v>
      </c>
      <c r="L29" s="208">
        <f t="shared" si="29"/>
        <v>0.76316050112915457</v>
      </c>
      <c r="M29" s="157">
        <v>0</v>
      </c>
      <c r="N29" s="157">
        <v>0.71715996644551627</v>
      </c>
      <c r="O29" s="157">
        <v>0</v>
      </c>
      <c r="P29" s="157">
        <v>9.5067088822819099E-2</v>
      </c>
      <c r="Q29" s="157">
        <v>4.4821982242560468E-2</v>
      </c>
      <c r="R29" s="157">
        <v>6.781731282006398E-2</v>
      </c>
      <c r="S29" s="111">
        <f t="shared" si="36"/>
        <v>0.92486635033095987</v>
      </c>
      <c r="T29" s="208">
        <v>0</v>
      </c>
      <c r="U29" s="208">
        <v>0.51912672666391957</v>
      </c>
      <c r="V29" s="208">
        <v>0</v>
      </c>
      <c r="W29" s="208">
        <v>9.6910981124518236E-2</v>
      </c>
      <c r="X29" s="208">
        <v>4.4577092395943506E-2</v>
      </c>
      <c r="Y29" s="208">
        <v>3.8846615323700595E-2</v>
      </c>
      <c r="Z29" s="208">
        <f t="shared" si="31"/>
        <v>0.69946141550808194</v>
      </c>
      <c r="AA29" s="208">
        <v>3.2</v>
      </c>
      <c r="AB29" s="208">
        <v>0</v>
      </c>
      <c r="AC29" s="208">
        <f t="shared" si="37"/>
        <v>3.2</v>
      </c>
      <c r="AD29" s="157">
        <v>7.4626485433227758</v>
      </c>
      <c r="AE29" s="111">
        <v>0</v>
      </c>
      <c r="AF29" s="208">
        <f t="shared" si="32"/>
        <v>7.4626485433227758</v>
      </c>
      <c r="AG29" s="208">
        <v>6.9086831386312992</v>
      </c>
      <c r="AH29" s="208">
        <v>0</v>
      </c>
      <c r="AI29" s="208">
        <f t="shared" si="33"/>
        <v>6.9086831386312992</v>
      </c>
      <c r="AJ29" s="208">
        <v>8.0889829119099463</v>
      </c>
      <c r="AK29" s="208">
        <f t="shared" si="34"/>
        <v>8.0889829119099463</v>
      </c>
      <c r="AL29" s="208">
        <v>1</v>
      </c>
      <c r="AM29" s="213">
        <v>3476.1904761904761</v>
      </c>
      <c r="AN29" s="213">
        <v>3318.181818181818</v>
      </c>
      <c r="AO29" s="213">
        <v>3269.6197762707934</v>
      </c>
    </row>
    <row r="30" spans="1:41" x14ac:dyDescent="0.35">
      <c r="A30" s="231" t="s">
        <v>36</v>
      </c>
      <c r="B30" s="212">
        <f t="shared" si="27"/>
        <v>1.6920137255702365</v>
      </c>
      <c r="C30" s="212">
        <f t="shared" si="35"/>
        <v>7.2800905756346594</v>
      </c>
      <c r="D30" s="212">
        <f t="shared" ref="D30:D70" si="38">IF($B$3=1,AK30,IF($B$3=2,AK30,AK30))</f>
        <v>6.7193398143935275</v>
      </c>
      <c r="E30" s="212">
        <f t="shared" si="3"/>
        <v>6055.4355293828976</v>
      </c>
      <c r="F30" s="208">
        <v>0</v>
      </c>
      <c r="G30" s="214">
        <v>0.90623589351288769</v>
      </c>
      <c r="H30" s="214">
        <v>0.494710301151567</v>
      </c>
      <c r="I30" s="214">
        <v>9.6910981124517931E-2</v>
      </c>
      <c r="J30" s="214">
        <v>8.9977884658513849E-2</v>
      </c>
      <c r="K30" s="214">
        <v>0.10417866512275042</v>
      </c>
      <c r="L30" s="208">
        <f t="shared" si="29"/>
        <v>1.6920137255702365</v>
      </c>
      <c r="M30" s="157">
        <v>0</v>
      </c>
      <c r="N30" s="157">
        <v>1.5759542191367495</v>
      </c>
      <c r="O30" s="157">
        <v>0.41091750601626315</v>
      </c>
      <c r="P30" s="157">
        <v>0.13259722883952807</v>
      </c>
      <c r="Q30" s="157">
        <v>0.10943986292644071</v>
      </c>
      <c r="R30" s="157">
        <v>0.22325256830250545</v>
      </c>
      <c r="S30" s="111">
        <f t="shared" si="36"/>
        <v>2.4521613852214865</v>
      </c>
      <c r="T30" s="208">
        <v>0</v>
      </c>
      <c r="U30" s="214">
        <v>0.90623589351288769</v>
      </c>
      <c r="V30" s="214">
        <v>0.494710301151567</v>
      </c>
      <c r="W30" s="214">
        <v>9.6910981124517931E-2</v>
      </c>
      <c r="X30" s="214">
        <v>8.9977884658513849E-2</v>
      </c>
      <c r="Y30" s="214">
        <v>0.10417866512275042</v>
      </c>
      <c r="Z30" s="208">
        <f t="shared" si="31"/>
        <v>1.6920137255702365</v>
      </c>
      <c r="AA30" s="214">
        <v>7.2800905756346594</v>
      </c>
      <c r="AB30" s="214">
        <v>0</v>
      </c>
      <c r="AC30" s="208">
        <f t="shared" si="37"/>
        <v>7.2800905756346594</v>
      </c>
      <c r="AD30" s="157">
        <v>9.1138604549547271</v>
      </c>
      <c r="AE30" s="111">
        <v>0</v>
      </c>
      <c r="AF30" s="208">
        <f t="shared" si="32"/>
        <v>9.1138604549547271</v>
      </c>
      <c r="AG30" s="214">
        <v>7.2800905756346594</v>
      </c>
      <c r="AH30" s="214">
        <v>0</v>
      </c>
      <c r="AI30" s="208">
        <f t="shared" si="33"/>
        <v>7.2800905756346594</v>
      </c>
      <c r="AJ30" s="208">
        <v>5.9651282025733376</v>
      </c>
      <c r="AK30" s="208">
        <f t="shared" si="34"/>
        <v>6.7193398143935275</v>
      </c>
      <c r="AL30" s="214">
        <v>0.88775510204074071</v>
      </c>
      <c r="AM30" s="215">
        <v>5763.1578947368416</v>
      </c>
      <c r="AN30" s="215">
        <v>5374.2331288343557</v>
      </c>
      <c r="AO30" s="213">
        <v>6055.4355293828976</v>
      </c>
    </row>
    <row r="31" spans="1:41" x14ac:dyDescent="0.35">
      <c r="A31" s="231" t="s">
        <v>37</v>
      </c>
      <c r="B31" s="212">
        <f t="shared" si="27"/>
        <v>1.754230128934015</v>
      </c>
      <c r="C31" s="212">
        <f t="shared" si="35"/>
        <v>4.1355928638971031</v>
      </c>
      <c r="D31" s="212">
        <f t="shared" si="38"/>
        <v>5.8533063195983788</v>
      </c>
      <c r="E31" s="212">
        <f t="shared" si="3"/>
        <v>2237.0231394621642</v>
      </c>
      <c r="F31" s="214">
        <v>0</v>
      </c>
      <c r="G31" s="214">
        <v>0.99494310420922971</v>
      </c>
      <c r="H31" s="214">
        <v>0.78511142875513407</v>
      </c>
      <c r="I31" s="214">
        <v>0.15651737423900985</v>
      </c>
      <c r="J31" s="214">
        <v>0.17601197214868453</v>
      </c>
      <c r="K31" s="214">
        <v>0.12072184423914756</v>
      </c>
      <c r="L31" s="208">
        <f t="shared" si="29"/>
        <v>2.2333057235912057</v>
      </c>
      <c r="M31" s="111">
        <v>0</v>
      </c>
      <c r="N31" s="111">
        <v>0.49470147431442985</v>
      </c>
      <c r="O31" s="111">
        <v>0.7938845026289354</v>
      </c>
      <c r="P31" s="111">
        <v>0.17692529159434159</v>
      </c>
      <c r="Q31" s="111">
        <v>0.17736057230165736</v>
      </c>
      <c r="R31" s="111">
        <v>0.10521236191424932</v>
      </c>
      <c r="S31" s="111">
        <f t="shared" si="36"/>
        <v>1.7480842027536134</v>
      </c>
      <c r="T31" s="208">
        <v>0</v>
      </c>
      <c r="U31" s="214">
        <v>0.56496833726229767</v>
      </c>
      <c r="V31" s="214">
        <v>0.78337215489827361</v>
      </c>
      <c r="W31" s="214">
        <v>0.15612891058421641</v>
      </c>
      <c r="X31" s="214">
        <v>0.17718546380684524</v>
      </c>
      <c r="Y31" s="214">
        <v>7.25752623823821E-2</v>
      </c>
      <c r="Z31" s="208">
        <f t="shared" si="31"/>
        <v>1.754230128934015</v>
      </c>
      <c r="AA31" s="214">
        <v>2.7</v>
      </c>
      <c r="AB31" s="214">
        <v>0</v>
      </c>
      <c r="AC31" s="208">
        <f t="shared" si="37"/>
        <v>2.7</v>
      </c>
      <c r="AD31" s="111">
        <v>3.5194887760195286</v>
      </c>
      <c r="AE31" s="111">
        <v>0</v>
      </c>
      <c r="AF31" s="208">
        <f t="shared" si="32"/>
        <v>3.5194887760195286</v>
      </c>
      <c r="AG31" s="214">
        <v>4.1355928638971031</v>
      </c>
      <c r="AH31" s="214">
        <v>0</v>
      </c>
      <c r="AI31" s="208">
        <f t="shared" si="33"/>
        <v>4.1355928638971031</v>
      </c>
      <c r="AJ31" s="214">
        <v>5.8533063195983788</v>
      </c>
      <c r="AK31" s="208">
        <f t="shared" si="34"/>
        <v>5.8533063195983788</v>
      </c>
      <c r="AL31" s="214">
        <v>1</v>
      </c>
      <c r="AM31" s="215">
        <v>2433.3333333333335</v>
      </c>
      <c r="AN31" s="215">
        <v>3500</v>
      </c>
      <c r="AO31" s="215">
        <v>2237.0231394621642</v>
      </c>
    </row>
    <row r="32" spans="1:41" x14ac:dyDescent="0.35">
      <c r="A32" s="207" t="s">
        <v>41</v>
      </c>
      <c r="B32" s="212">
        <f t="shared" si="27"/>
        <v>1.4785445930170455</v>
      </c>
      <c r="C32" s="212">
        <f t="shared" si="35"/>
        <v>4.5392030025174996</v>
      </c>
      <c r="D32" s="212">
        <f t="shared" si="38"/>
        <v>2.4577797812083721</v>
      </c>
      <c r="E32" s="212">
        <f t="shared" si="3"/>
        <v>2812.5289923721266</v>
      </c>
      <c r="F32" s="209">
        <v>0</v>
      </c>
      <c r="G32" s="209">
        <v>1.0086824857567769</v>
      </c>
      <c r="H32" s="209">
        <v>0.17550728938855106</v>
      </c>
      <c r="I32" s="209">
        <v>0.12006046797213013</v>
      </c>
      <c r="J32" s="209">
        <v>8.5711018734644512E-2</v>
      </c>
      <c r="K32" s="218">
        <v>0.16081482338927536</v>
      </c>
      <c r="L32" s="218">
        <f t="shared" si="29"/>
        <v>1.5507760852413781</v>
      </c>
      <c r="M32" s="216">
        <v>0</v>
      </c>
      <c r="N32" s="216">
        <v>0.77627328886517188</v>
      </c>
      <c r="O32" s="216">
        <v>0.13382635436204982</v>
      </c>
      <c r="P32" s="216">
        <v>0.10522770514781846</v>
      </c>
      <c r="Q32" s="216">
        <v>8.8816898574914427E-2</v>
      </c>
      <c r="R32" s="216">
        <v>0.13076917310019698</v>
      </c>
      <c r="S32" s="232">
        <f t="shared" ref="S32" si="39">SUM(M32:R32)</f>
        <v>1.2349134200501517</v>
      </c>
      <c r="T32" s="209">
        <v>0</v>
      </c>
      <c r="U32" s="209">
        <v>0.94150250998771656</v>
      </c>
      <c r="V32" s="209">
        <v>0.18316673391571334</v>
      </c>
      <c r="W32" s="209">
        <v>0.12346421389253626</v>
      </c>
      <c r="X32" s="209">
        <v>8.4914756459171514E-2</v>
      </c>
      <c r="Y32" s="209">
        <v>0.14549637876190782</v>
      </c>
      <c r="Z32" s="209">
        <f t="shared" si="31"/>
        <v>1.4785445930170455</v>
      </c>
      <c r="AA32" s="209">
        <v>3.208140575848291</v>
      </c>
      <c r="AB32" s="209">
        <v>0</v>
      </c>
      <c r="AC32" s="218">
        <f>SUM(AA32:AB32)</f>
        <v>3.208140575848291</v>
      </c>
      <c r="AD32" s="216">
        <v>3.3874319050325874</v>
      </c>
      <c r="AE32" s="216">
        <v>0</v>
      </c>
      <c r="AF32" s="218">
        <f t="shared" si="32"/>
        <v>3.3874319050325874</v>
      </c>
      <c r="AG32" s="209">
        <v>4.5392030025174996</v>
      </c>
      <c r="AH32" s="209">
        <v>0</v>
      </c>
      <c r="AI32" s="218">
        <f t="shared" si="33"/>
        <v>4.5392030025174996</v>
      </c>
      <c r="AJ32" s="209">
        <v>2.0214283792641874</v>
      </c>
      <c r="AK32" s="218">
        <f t="shared" si="34"/>
        <v>2.4577797812083721</v>
      </c>
      <c r="AL32" s="209">
        <v>0.82246114754445099</v>
      </c>
      <c r="AM32" s="211">
        <v>2772.5357392155656</v>
      </c>
      <c r="AN32" s="211">
        <v>2898.1060415568995</v>
      </c>
      <c r="AO32" s="211">
        <v>2812.5289923721266</v>
      </c>
    </row>
    <row r="33" spans="1:41" x14ac:dyDescent="0.35">
      <c r="A33" s="231" t="s">
        <v>42</v>
      </c>
      <c r="B33" s="212">
        <f t="shared" si="27"/>
        <v>0.97335853022980057</v>
      </c>
      <c r="C33" s="212">
        <f t="shared" si="35"/>
        <v>1.7429013421085144</v>
      </c>
      <c r="D33" s="212">
        <f t="shared" si="38"/>
        <v>3.177531926524984</v>
      </c>
      <c r="E33" s="212">
        <f t="shared" si="3"/>
        <v>2659.0596507470364</v>
      </c>
      <c r="F33" s="214">
        <v>0</v>
      </c>
      <c r="G33" s="214">
        <v>0.59579034997635394</v>
      </c>
      <c r="H33" s="214">
        <v>7.8452268456324123E-2</v>
      </c>
      <c r="I33" s="214">
        <v>9.0136378652458951E-2</v>
      </c>
      <c r="J33" s="214">
        <v>8.9426201339435379E-2</v>
      </c>
      <c r="K33" s="214">
        <v>9.5704638567774794E-2</v>
      </c>
      <c r="L33" s="208">
        <f t="shared" ref="L33:L36" si="40">SUM(F33:K33)</f>
        <v>0.94950983699234714</v>
      </c>
      <c r="M33" s="111">
        <v>0</v>
      </c>
      <c r="N33" s="111">
        <v>0.71727441135929793</v>
      </c>
      <c r="O33" s="111">
        <v>7.8319173487729918E-2</v>
      </c>
      <c r="P33" s="111">
        <v>9.037711737061864E-2</v>
      </c>
      <c r="Q33" s="111">
        <v>9.0267539536998065E-2</v>
      </c>
      <c r="R33" s="111">
        <v>0.12054239505773885</v>
      </c>
      <c r="S33" s="111">
        <f t="shared" ref="S33:S37" si="41">SUM(M33:R33)</f>
        <v>1.0967806368123834</v>
      </c>
      <c r="T33" s="208">
        <v>0</v>
      </c>
      <c r="U33" s="214">
        <v>0.62015885442254581</v>
      </c>
      <c r="V33" s="214">
        <v>7.8578765739484052E-2</v>
      </c>
      <c r="W33" s="214">
        <v>9.0587510843831223E-2</v>
      </c>
      <c r="X33" s="214">
        <v>8.9977884658511365E-2</v>
      </c>
      <c r="Y33" s="214">
        <v>9.4055514565428183E-2</v>
      </c>
      <c r="Z33" s="208">
        <f t="shared" si="31"/>
        <v>0.97335853022980057</v>
      </c>
      <c r="AA33" s="214">
        <v>2.1</v>
      </c>
      <c r="AB33" s="214">
        <v>0</v>
      </c>
      <c r="AC33" s="208">
        <f t="shared" si="37"/>
        <v>2.1</v>
      </c>
      <c r="AD33" s="111">
        <v>2.9404900626660768</v>
      </c>
      <c r="AE33" s="111">
        <v>0</v>
      </c>
      <c r="AF33" s="208">
        <f t="shared" si="32"/>
        <v>2.9404900626660768</v>
      </c>
      <c r="AG33" s="214">
        <v>1.7429013421085144</v>
      </c>
      <c r="AH33" s="214">
        <v>0</v>
      </c>
      <c r="AI33" s="208">
        <f t="shared" si="33"/>
        <v>1.7429013421085144</v>
      </c>
      <c r="AJ33" s="214">
        <v>2.1123337083559663</v>
      </c>
      <c r="AK33" s="208">
        <f t="shared" si="34"/>
        <v>3.177531926524984</v>
      </c>
      <c r="AL33" s="214">
        <v>0.66477182832465165</v>
      </c>
      <c r="AM33" s="215">
        <v>2779.4540229885056</v>
      </c>
      <c r="AN33" s="215">
        <v>3003.1645569620255</v>
      </c>
      <c r="AO33" s="215">
        <v>2659.0596507470364</v>
      </c>
    </row>
    <row r="34" spans="1:41" x14ac:dyDescent="0.35">
      <c r="A34" s="231" t="s">
        <v>43</v>
      </c>
      <c r="B34" s="212">
        <f t="shared" si="27"/>
        <v>2.3016572067854062</v>
      </c>
      <c r="C34" s="212">
        <f t="shared" si="35"/>
        <v>6.9382323582579888</v>
      </c>
      <c r="D34" s="212">
        <f t="shared" si="38"/>
        <v>2.882021262968792</v>
      </c>
      <c r="E34" s="212">
        <f t="shared" si="3"/>
        <v>1747.0528128792746</v>
      </c>
      <c r="F34" s="214">
        <v>0</v>
      </c>
      <c r="G34" s="214">
        <v>0.80762720715996417</v>
      </c>
      <c r="H34" s="214">
        <v>5.3639235815719638E-2</v>
      </c>
      <c r="I34" s="214">
        <v>6.5460180198251672E-2</v>
      </c>
      <c r="J34" s="214">
        <v>8.9469456698350686E-2</v>
      </c>
      <c r="K34" s="214">
        <v>0.13164180358699548</v>
      </c>
      <c r="L34" s="208">
        <f t="shared" si="40"/>
        <v>1.1478378834592817</v>
      </c>
      <c r="M34" s="111">
        <v>0</v>
      </c>
      <c r="N34" s="111">
        <v>1.8723736546323271</v>
      </c>
      <c r="O34" s="111">
        <v>5.7838235276086149E-2</v>
      </c>
      <c r="P34" s="111">
        <v>9.1276148047062564E-2</v>
      </c>
      <c r="Q34" s="111">
        <v>9.0289044710019445E-2</v>
      </c>
      <c r="R34" s="111">
        <v>0.29092750721856736</v>
      </c>
      <c r="S34" s="111">
        <f t="shared" si="41"/>
        <v>2.4027045898840629</v>
      </c>
      <c r="T34" s="208">
        <v>0</v>
      </c>
      <c r="U34" s="214">
        <v>1.8102732162428417</v>
      </c>
      <c r="V34" s="214">
        <v>5.7994897401300649E-2</v>
      </c>
      <c r="W34" s="214">
        <v>9.2834397080151426E-2</v>
      </c>
      <c r="X34" s="214">
        <v>8.9977884658511892E-2</v>
      </c>
      <c r="Y34" s="214">
        <v>0.25057681140260019</v>
      </c>
      <c r="Z34" s="208">
        <f t="shared" si="31"/>
        <v>2.3016572067854062</v>
      </c>
      <c r="AA34" s="214">
        <v>3.9623972573460735</v>
      </c>
      <c r="AB34" s="214">
        <v>0</v>
      </c>
      <c r="AC34" s="208">
        <f t="shared" si="37"/>
        <v>3.9623972573460735</v>
      </c>
      <c r="AD34" s="111">
        <v>7.6043602442529661</v>
      </c>
      <c r="AE34" s="111">
        <v>0</v>
      </c>
      <c r="AF34" s="208">
        <f t="shared" si="32"/>
        <v>7.6043602442529661</v>
      </c>
      <c r="AG34" s="214">
        <v>6.9382323582579888</v>
      </c>
      <c r="AH34" s="214">
        <v>0</v>
      </c>
      <c r="AI34" s="208">
        <f t="shared" si="33"/>
        <v>6.9382323582579888</v>
      </c>
      <c r="AJ34" s="214">
        <v>2.1123337083559663</v>
      </c>
      <c r="AK34" s="208">
        <f t="shared" si="34"/>
        <v>2.882021262968792</v>
      </c>
      <c r="AL34" s="214">
        <v>0.73293481054335985</v>
      </c>
      <c r="AM34" s="215">
        <v>2372.5</v>
      </c>
      <c r="AN34" s="215">
        <v>1855.9322033898306</v>
      </c>
      <c r="AO34" s="215">
        <v>1747.0528128792746</v>
      </c>
    </row>
    <row r="35" spans="1:41" x14ac:dyDescent="0.35">
      <c r="A35" s="231" t="s">
        <v>44</v>
      </c>
      <c r="B35" s="212">
        <f t="shared" si="27"/>
        <v>1.5224588040778149</v>
      </c>
      <c r="C35" s="212">
        <f t="shared" si="35"/>
        <v>4.8857030314664636</v>
      </c>
      <c r="D35" s="212">
        <f t="shared" si="38"/>
        <v>1.8329182259368906</v>
      </c>
      <c r="E35" s="212">
        <f t="shared" si="3"/>
        <v>2888.4673674467281</v>
      </c>
      <c r="F35" s="208">
        <v>0</v>
      </c>
      <c r="G35" s="208">
        <v>1.2258903505926015</v>
      </c>
      <c r="H35" s="208">
        <v>0.23181722632487195</v>
      </c>
      <c r="I35" s="208">
        <v>0.13862069729411433</v>
      </c>
      <c r="J35" s="208">
        <v>8.3619349484444605E-2</v>
      </c>
      <c r="K35" s="208">
        <v>0.19256806856320358</v>
      </c>
      <c r="L35" s="208">
        <f t="shared" si="40"/>
        <v>1.8725156922592361</v>
      </c>
      <c r="M35" s="157">
        <v>0</v>
      </c>
      <c r="N35" s="157">
        <v>0.82030015303921133</v>
      </c>
      <c r="O35" s="157">
        <v>0.21012877133672783</v>
      </c>
      <c r="P35" s="157">
        <v>0.12544097718999375</v>
      </c>
      <c r="Q35" s="157">
        <v>8.6838973677356546E-2</v>
      </c>
      <c r="R35" s="157">
        <v>0.13842077638010117</v>
      </c>
      <c r="S35" s="111">
        <f t="shared" si="41"/>
        <v>1.3811296516233906</v>
      </c>
      <c r="T35" s="208">
        <v>0</v>
      </c>
      <c r="U35" s="208">
        <v>0.95312173262181676</v>
      </c>
      <c r="V35" s="208">
        <v>0.20634467199856843</v>
      </c>
      <c r="W35" s="208">
        <v>0.13033559329144515</v>
      </c>
      <c r="X35" s="208">
        <v>8.3840086925842827E-2</v>
      </c>
      <c r="Y35" s="208">
        <v>0.14881671924014139</v>
      </c>
      <c r="Z35" s="208">
        <f t="shared" si="31"/>
        <v>1.5224588040778149</v>
      </c>
      <c r="AA35" s="208">
        <v>3.7</v>
      </c>
      <c r="AB35" s="208">
        <v>0</v>
      </c>
      <c r="AC35" s="208">
        <f t="shared" si="37"/>
        <v>3.7</v>
      </c>
      <c r="AD35" s="157">
        <v>3.8496931160646111</v>
      </c>
      <c r="AE35" s="111">
        <v>0</v>
      </c>
      <c r="AF35" s="208">
        <f t="shared" si="32"/>
        <v>3.8496931160646111</v>
      </c>
      <c r="AG35" s="208">
        <v>4.8857030314664636</v>
      </c>
      <c r="AH35" s="208">
        <v>0</v>
      </c>
      <c r="AI35" s="208">
        <f t="shared" si="33"/>
        <v>4.8857030314664636</v>
      </c>
      <c r="AJ35" s="208">
        <v>1.897522925535525</v>
      </c>
      <c r="AK35" s="208">
        <f t="shared" si="34"/>
        <v>1.8329182259368906</v>
      </c>
      <c r="AL35" s="208">
        <v>1.0352469077367661</v>
      </c>
      <c r="AM35" s="213">
        <v>2744.4522541473825</v>
      </c>
      <c r="AN35" s="213">
        <v>2791.0513019821219</v>
      </c>
      <c r="AO35" s="213">
        <v>2888.4673674467281</v>
      </c>
    </row>
    <row r="36" spans="1:41" x14ac:dyDescent="0.35">
      <c r="A36" s="231" t="s">
        <v>45</v>
      </c>
      <c r="B36" s="212">
        <f t="shared" si="27"/>
        <v>2.5344621912259675</v>
      </c>
      <c r="C36" s="212">
        <f t="shared" si="35"/>
        <v>2.1650157694634284</v>
      </c>
      <c r="D36" s="212">
        <f t="shared" si="38"/>
        <v>2.6087764013209909</v>
      </c>
      <c r="E36" s="212">
        <f t="shared" si="3"/>
        <v>3848.1401696464973</v>
      </c>
      <c r="F36" s="157">
        <v>0</v>
      </c>
      <c r="G36" s="157">
        <v>3.5539536265334695</v>
      </c>
      <c r="H36" s="157">
        <v>6.5220035877246646E-2</v>
      </c>
      <c r="I36" s="157">
        <v>9.5619113802864489E-2</v>
      </c>
      <c r="J36" s="157">
        <v>8.3853899068454016E-2</v>
      </c>
      <c r="K36" s="157">
        <v>0.48689934434177962</v>
      </c>
      <c r="L36" s="208">
        <f t="shared" si="40"/>
        <v>4.2855460196238138</v>
      </c>
      <c r="M36" s="157">
        <v>0</v>
      </c>
      <c r="N36" s="157">
        <v>3.5539536265334695</v>
      </c>
      <c r="O36" s="157">
        <v>6.5220035877246646E-2</v>
      </c>
      <c r="P36" s="157">
        <v>9.5619113802864489E-2</v>
      </c>
      <c r="Q36" s="157">
        <v>8.3853899068454016E-2</v>
      </c>
      <c r="R36" s="157">
        <v>0.53367948638429252</v>
      </c>
      <c r="S36" s="111">
        <f t="shared" si="41"/>
        <v>4.3323261616663267</v>
      </c>
      <c r="T36" s="208">
        <v>0</v>
      </c>
      <c r="U36" s="208">
        <v>1.8205691515822413</v>
      </c>
      <c r="V36" s="208">
        <v>7.60512000000136E-2</v>
      </c>
      <c r="W36" s="208">
        <v>0.10384109037224927</v>
      </c>
      <c r="X36" s="208">
        <v>8.9977884658511323E-2</v>
      </c>
      <c r="Y36" s="208">
        <v>0.44402286461295176</v>
      </c>
      <c r="Z36" s="208">
        <f t="shared" si="31"/>
        <v>2.5344621912259675</v>
      </c>
      <c r="AA36" s="208">
        <v>2.8017193218851988</v>
      </c>
      <c r="AB36" s="208">
        <v>0</v>
      </c>
      <c r="AC36" s="208">
        <f t="shared" si="37"/>
        <v>2.8017193218851988</v>
      </c>
      <c r="AD36" s="157">
        <v>2.8017193218851988</v>
      </c>
      <c r="AE36" s="111">
        <v>0</v>
      </c>
      <c r="AF36" s="208">
        <f t="shared" si="32"/>
        <v>2.8017193218851988</v>
      </c>
      <c r="AG36" s="208">
        <v>2.1650157694634284</v>
      </c>
      <c r="AH36" s="208">
        <v>0</v>
      </c>
      <c r="AI36" s="208">
        <f t="shared" si="33"/>
        <v>2.1650157694634284</v>
      </c>
      <c r="AJ36" s="208">
        <v>2.6087764013209909</v>
      </c>
      <c r="AK36" s="208">
        <f t="shared" si="34"/>
        <v>2.6087764013209909</v>
      </c>
      <c r="AL36" s="208">
        <v>1</v>
      </c>
      <c r="AM36" s="213">
        <v>3727.6595744680849</v>
      </c>
      <c r="AN36" s="213">
        <v>3676.3562303277172</v>
      </c>
      <c r="AO36" s="213">
        <v>3848.1401696464973</v>
      </c>
    </row>
    <row r="37" spans="1:41" s="5" customFormat="1" ht="13" x14ac:dyDescent="0.3">
      <c r="A37" s="231" t="s">
        <v>46</v>
      </c>
      <c r="B37" s="212">
        <f t="shared" si="27"/>
        <v>4.2853978609630436</v>
      </c>
      <c r="C37" s="212">
        <f t="shared" si="35"/>
        <v>6.9172591633196534</v>
      </c>
      <c r="D37" s="212">
        <f t="shared" si="38"/>
        <v>12.091370649816877</v>
      </c>
      <c r="E37" s="212">
        <f t="shared" si="3"/>
        <v>2608.513434579439</v>
      </c>
      <c r="F37" s="214">
        <v>0</v>
      </c>
      <c r="G37" s="214">
        <v>2.0582204295999831</v>
      </c>
      <c r="H37" s="214">
        <v>4.7106282967418631E-2</v>
      </c>
      <c r="I37" s="214">
        <v>0.1000286614207829</v>
      </c>
      <c r="J37" s="214">
        <v>8.6010854098248601E-2</v>
      </c>
      <c r="K37" s="214">
        <v>0.13323092161750077</v>
      </c>
      <c r="L37" s="208">
        <f>SUM(F37:K37)</f>
        <v>2.424597149703934</v>
      </c>
      <c r="M37" s="157">
        <v>0</v>
      </c>
      <c r="N37" s="157">
        <v>3.3744068149698876</v>
      </c>
      <c r="O37" s="157">
        <v>5.141952837660959E-2</v>
      </c>
      <c r="P37" s="157">
        <v>0.10673448868368927</v>
      </c>
      <c r="Q37" s="157">
        <v>0.12374754604800975</v>
      </c>
      <c r="R37" s="157">
        <v>0.34744680983591103</v>
      </c>
      <c r="S37" s="111">
        <f t="shared" si="41"/>
        <v>4.0037551879141073</v>
      </c>
      <c r="T37" s="208">
        <v>0</v>
      </c>
      <c r="U37" s="214">
        <v>3.4356548129963556</v>
      </c>
      <c r="V37" s="214">
        <v>5.8873834797675197E-2</v>
      </c>
      <c r="W37" s="214">
        <v>0.11656596129118806</v>
      </c>
      <c r="X37" s="214">
        <v>0.120843827177715</v>
      </c>
      <c r="Y37" s="214">
        <v>0.55345942470010989</v>
      </c>
      <c r="Z37" s="208">
        <f t="shared" si="31"/>
        <v>4.2853978609630436</v>
      </c>
      <c r="AA37" s="214">
        <v>12.9</v>
      </c>
      <c r="AB37" s="214">
        <v>0</v>
      </c>
      <c r="AC37" s="208">
        <f t="shared" si="37"/>
        <v>12.9</v>
      </c>
      <c r="AD37" s="157">
        <v>12.95570776393458</v>
      </c>
      <c r="AE37" s="157">
        <v>0</v>
      </c>
      <c r="AF37" s="208">
        <f t="shared" si="32"/>
        <v>12.95570776393458</v>
      </c>
      <c r="AG37" s="214">
        <v>6.9172591633196534</v>
      </c>
      <c r="AH37" s="214">
        <v>0</v>
      </c>
      <c r="AI37" s="208">
        <f t="shared" si="33"/>
        <v>6.9172591633196534</v>
      </c>
      <c r="AJ37" s="214">
        <f>AD37/AD28*AJ28</f>
        <v>8.3427734567650376</v>
      </c>
      <c r="AK37" s="208">
        <f t="shared" ref="AK37:AK70" si="42">AJ37/AL37</f>
        <v>12.091370649816877</v>
      </c>
      <c r="AL37" s="214">
        <v>0.68997748050105367</v>
      </c>
      <c r="AM37" s="215">
        <v>2426.5927977839337</v>
      </c>
      <c r="AN37" s="215">
        <v>2488.6363636363635</v>
      </c>
      <c r="AO37" s="215">
        <v>2608.513434579439</v>
      </c>
    </row>
    <row r="38" spans="1:41" x14ac:dyDescent="0.35">
      <c r="A38" s="207" t="s">
        <v>47</v>
      </c>
      <c r="B38" s="212">
        <f t="shared" si="27"/>
        <v>0</v>
      </c>
      <c r="C38" s="212">
        <f t="shared" si="35"/>
        <v>0</v>
      </c>
      <c r="D38" s="212">
        <f t="shared" si="38"/>
        <v>0</v>
      </c>
      <c r="E38" s="212">
        <f t="shared" si="3"/>
        <v>0</v>
      </c>
      <c r="F38" s="208">
        <v>0</v>
      </c>
      <c r="G38" s="208"/>
      <c r="H38" s="208"/>
      <c r="I38" s="208"/>
      <c r="J38" s="208"/>
      <c r="K38" s="208"/>
      <c r="L38" s="208"/>
      <c r="M38" s="157"/>
      <c r="N38" s="157"/>
      <c r="O38" s="157"/>
      <c r="P38" s="157"/>
      <c r="Q38" s="157"/>
      <c r="R38" s="157"/>
      <c r="S38" s="157"/>
      <c r="T38" s="208">
        <v>0</v>
      </c>
      <c r="U38" s="209"/>
      <c r="V38" s="209"/>
      <c r="W38" s="209"/>
      <c r="X38" s="209"/>
      <c r="Y38" s="209"/>
      <c r="Z38" s="209"/>
      <c r="AA38" s="208"/>
      <c r="AB38" s="208"/>
      <c r="AC38" s="208"/>
      <c r="AD38" s="157"/>
      <c r="AE38" s="111"/>
      <c r="AF38" s="111"/>
      <c r="AG38" s="209"/>
      <c r="AH38" s="209"/>
      <c r="AI38" s="209"/>
      <c r="AJ38" s="214"/>
      <c r="AK38" s="214"/>
      <c r="AL38" s="209"/>
      <c r="AM38" s="211"/>
      <c r="AN38" s="211"/>
      <c r="AO38" s="211"/>
    </row>
    <row r="39" spans="1:41" x14ac:dyDescent="0.35">
      <c r="A39" s="231" t="s">
        <v>48</v>
      </c>
      <c r="B39" s="212">
        <f t="shared" si="27"/>
        <v>0.70207738336625314</v>
      </c>
      <c r="C39" s="212">
        <f t="shared" si="35"/>
        <v>0.49635932914620823</v>
      </c>
      <c r="D39" s="212">
        <f t="shared" si="38"/>
        <v>0.65494434990290951</v>
      </c>
      <c r="E39" s="212">
        <f t="shared" si="3"/>
        <v>330</v>
      </c>
      <c r="F39" s="214">
        <v>0</v>
      </c>
      <c r="G39" s="214"/>
      <c r="H39" s="214"/>
      <c r="I39" s="214"/>
      <c r="J39" s="214"/>
      <c r="K39" s="214"/>
      <c r="L39" s="214">
        <v>0.70207738336625314</v>
      </c>
      <c r="M39" s="157">
        <v>0</v>
      </c>
      <c r="N39" s="157"/>
      <c r="O39" s="157"/>
      <c r="P39" s="157"/>
      <c r="Q39" s="157"/>
      <c r="R39" s="157"/>
      <c r="S39" s="214">
        <v>0.70207738336625314</v>
      </c>
      <c r="T39" s="208">
        <v>0</v>
      </c>
      <c r="U39" s="214"/>
      <c r="V39" s="214"/>
      <c r="W39" s="214"/>
      <c r="X39" s="214"/>
      <c r="Y39" s="214"/>
      <c r="Z39" s="214">
        <v>0.70207738336625314</v>
      </c>
      <c r="AA39" s="214">
        <v>0.49635932914620823</v>
      </c>
      <c r="AB39" s="214">
        <v>0</v>
      </c>
      <c r="AC39" s="208">
        <f t="shared" ref="AC39" si="43">SUM(AA39:AB39)</f>
        <v>0.49635932914620823</v>
      </c>
      <c r="AD39" s="214">
        <v>0.49635932914620823</v>
      </c>
      <c r="AE39" s="214">
        <v>0</v>
      </c>
      <c r="AF39" s="208">
        <f t="shared" ref="AF39:AF41" si="44">SUM(AD39:AE39)</f>
        <v>0.49635932914620823</v>
      </c>
      <c r="AG39" s="214">
        <v>0.49635932914620823</v>
      </c>
      <c r="AH39" s="214">
        <v>0</v>
      </c>
      <c r="AI39" s="208">
        <f t="shared" ref="AI39:AI42" si="45">SUM(AG39:AH39)</f>
        <v>0.49635932914620823</v>
      </c>
      <c r="AJ39" s="214">
        <f>AVERAGE(AJ40,AJ42)</f>
        <v>0.65494434990290951</v>
      </c>
      <c r="AK39" s="208">
        <f t="shared" si="42"/>
        <v>0.65494434990290951</v>
      </c>
      <c r="AL39" s="214">
        <v>1</v>
      </c>
      <c r="AM39" s="215">
        <v>330</v>
      </c>
      <c r="AN39" s="215">
        <v>330</v>
      </c>
      <c r="AO39" s="215">
        <v>330</v>
      </c>
    </row>
    <row r="40" spans="1:41" x14ac:dyDescent="0.35">
      <c r="A40" s="231" t="s">
        <v>49</v>
      </c>
      <c r="B40" s="212">
        <f t="shared" si="27"/>
        <v>0.99433022206451693</v>
      </c>
      <c r="C40" s="212">
        <f t="shared" si="35"/>
        <v>0.77370110207212095</v>
      </c>
      <c r="D40" s="212">
        <f t="shared" si="38"/>
        <v>0.21111225228497082</v>
      </c>
      <c r="E40" s="212">
        <f t="shared" si="3"/>
        <v>460</v>
      </c>
      <c r="F40" s="214">
        <v>0</v>
      </c>
      <c r="G40" s="214"/>
      <c r="H40" s="214"/>
      <c r="I40" s="214"/>
      <c r="J40" s="214"/>
      <c r="K40" s="214"/>
      <c r="L40" s="214">
        <v>0.6339292565177711</v>
      </c>
      <c r="M40" s="157">
        <v>0</v>
      </c>
      <c r="N40" s="157"/>
      <c r="O40" s="157"/>
      <c r="P40" s="157"/>
      <c r="Q40" s="157"/>
      <c r="R40" s="157"/>
      <c r="S40" s="157">
        <v>0.90312619386380655</v>
      </c>
      <c r="T40" s="208">
        <v>0</v>
      </c>
      <c r="U40" s="214"/>
      <c r="V40" s="214"/>
      <c r="W40" s="214"/>
      <c r="X40" s="214"/>
      <c r="Y40" s="214"/>
      <c r="Z40" s="214">
        <v>0.99433022206451693</v>
      </c>
      <c r="AA40" s="214">
        <v>0.41331053031372011</v>
      </c>
      <c r="AB40" s="214">
        <v>0</v>
      </c>
      <c r="AC40" s="214">
        <v>0.41331053031372011</v>
      </c>
      <c r="AD40" s="157">
        <v>0.76</v>
      </c>
      <c r="AE40" s="111">
        <v>0</v>
      </c>
      <c r="AF40" s="208">
        <f t="shared" si="44"/>
        <v>0.76</v>
      </c>
      <c r="AG40" s="214">
        <v>0.77370110207212095</v>
      </c>
      <c r="AH40" s="214">
        <v>0</v>
      </c>
      <c r="AI40" s="208">
        <f t="shared" si="45"/>
        <v>0.77370110207212095</v>
      </c>
      <c r="AJ40" s="214">
        <f>AD40/AD34*AJ34</f>
        <v>0.21111225228497082</v>
      </c>
      <c r="AK40" s="208">
        <f t="shared" si="42"/>
        <v>0.21111225228497082</v>
      </c>
      <c r="AL40" s="214">
        <v>1</v>
      </c>
      <c r="AM40" s="215">
        <v>460</v>
      </c>
      <c r="AN40" s="215">
        <v>460</v>
      </c>
      <c r="AO40" s="215">
        <v>460</v>
      </c>
    </row>
    <row r="41" spans="1:41" x14ac:dyDescent="0.35">
      <c r="A41" s="231" t="s">
        <v>50</v>
      </c>
      <c r="B41" s="212">
        <f t="shared" si="27"/>
        <v>0.69722827711239455</v>
      </c>
      <c r="C41" s="212">
        <f t="shared" si="35"/>
        <v>0.25959738390037651</v>
      </c>
      <c r="D41" s="212">
        <f t="shared" si="38"/>
        <v>0.31286105785002316</v>
      </c>
      <c r="E41" s="212">
        <f t="shared" si="3"/>
        <v>470</v>
      </c>
      <c r="F41" s="214">
        <v>0</v>
      </c>
      <c r="G41" s="214"/>
      <c r="H41" s="214"/>
      <c r="I41" s="214"/>
      <c r="J41" s="214"/>
      <c r="K41" s="214"/>
      <c r="L41" s="214">
        <v>0.90450558421836447</v>
      </c>
      <c r="M41" s="157">
        <v>0</v>
      </c>
      <c r="N41" s="157"/>
      <c r="O41" s="157"/>
      <c r="P41" s="157"/>
      <c r="Q41" s="157"/>
      <c r="R41" s="157"/>
      <c r="S41" s="157">
        <v>1.1816591818173774</v>
      </c>
      <c r="T41" s="208">
        <v>0</v>
      </c>
      <c r="U41" s="214"/>
      <c r="V41" s="214"/>
      <c r="W41" s="214"/>
      <c r="X41" s="214"/>
      <c r="Y41" s="214"/>
      <c r="Z41" s="214">
        <v>0.69722827711239455</v>
      </c>
      <c r="AA41" s="214">
        <v>0.34044614078178409</v>
      </c>
      <c r="AB41" s="214">
        <v>0</v>
      </c>
      <c r="AC41" s="214">
        <v>0.34044614078178409</v>
      </c>
      <c r="AD41" s="157">
        <v>0.33599999999999997</v>
      </c>
      <c r="AE41" s="111">
        <v>0</v>
      </c>
      <c r="AF41" s="208">
        <f t="shared" si="44"/>
        <v>0.33599999999999997</v>
      </c>
      <c r="AG41" s="214">
        <v>0.25959738390037651</v>
      </c>
      <c r="AH41" s="214">
        <v>0</v>
      </c>
      <c r="AI41" s="208">
        <f t="shared" si="45"/>
        <v>0.25959738390037651</v>
      </c>
      <c r="AJ41" s="214">
        <f>AD41/AD36*AJ36</f>
        <v>0.31286105785002316</v>
      </c>
      <c r="AK41" s="208">
        <f t="shared" si="42"/>
        <v>0.31286105785002316</v>
      </c>
      <c r="AL41" s="214">
        <v>1</v>
      </c>
      <c r="AM41" s="215">
        <v>470</v>
      </c>
      <c r="AN41" s="215">
        <v>470</v>
      </c>
      <c r="AO41" s="215">
        <v>470</v>
      </c>
    </row>
    <row r="42" spans="1:41" x14ac:dyDescent="0.35">
      <c r="A42" s="231" t="s">
        <v>51</v>
      </c>
      <c r="B42" s="212">
        <f t="shared" si="27"/>
        <v>0.48901266934957022</v>
      </c>
      <c r="C42" s="212">
        <f t="shared" si="35"/>
        <v>0.77835377033127162</v>
      </c>
      <c r="D42" s="212">
        <f t="shared" si="38"/>
        <v>1.0987764475208481</v>
      </c>
      <c r="E42" s="212">
        <f t="shared" si="3"/>
        <v>330</v>
      </c>
      <c r="F42" s="208">
        <v>0</v>
      </c>
      <c r="G42" s="208">
        <v>0.18753150571937308</v>
      </c>
      <c r="H42" s="208">
        <v>0.16353961564228964</v>
      </c>
      <c r="I42" s="208">
        <v>0.10482142954194933</v>
      </c>
      <c r="J42" s="208">
        <v>9.7603515619802225E-2</v>
      </c>
      <c r="K42" s="208">
        <v>2.3573065467154181E-2</v>
      </c>
      <c r="L42" s="208">
        <f>SUM(F42:K42)</f>
        <v>0.57706913199056853</v>
      </c>
      <c r="M42" s="157">
        <v>0</v>
      </c>
      <c r="N42" s="157">
        <v>9.2768045101362287E-2</v>
      </c>
      <c r="O42" s="157">
        <v>0.16250910491847798</v>
      </c>
      <c r="P42" s="157">
        <v>0.10983519126974615</v>
      </c>
      <c r="Q42" s="157">
        <v>9.8395214830282005E-2</v>
      </c>
      <c r="R42" s="157">
        <v>2.0700342731142962E-2</v>
      </c>
      <c r="S42" s="111">
        <f>SUM(M42:R42)</f>
        <v>0.4842078988510114</v>
      </c>
      <c r="T42" s="208">
        <v>0</v>
      </c>
      <c r="U42" s="208">
        <v>0.10632387375637403</v>
      </c>
      <c r="V42" s="208">
        <v>0.16380685451586205</v>
      </c>
      <c r="W42" s="208">
        <v>0.1056229235246727</v>
      </c>
      <c r="X42" s="208">
        <v>9.8738622848229027E-2</v>
      </c>
      <c r="Y42" s="208">
        <v>1.4520394704432366E-2</v>
      </c>
      <c r="Z42" s="208">
        <f t="shared" ref="Z42" si="46">SUM(T42:Y42)</f>
        <v>0.48901266934957022</v>
      </c>
      <c r="AA42" s="208">
        <v>0.5</v>
      </c>
      <c r="AB42" s="208">
        <v>0</v>
      </c>
      <c r="AC42" s="208">
        <f>SUM(AA42:AB42)</f>
        <v>0.5</v>
      </c>
      <c r="AD42" s="157">
        <v>0.66067469618941399</v>
      </c>
      <c r="AE42" s="111">
        <v>0</v>
      </c>
      <c r="AF42" s="208">
        <f>SUM(AD42:AE42)</f>
        <v>0.66067469618941399</v>
      </c>
      <c r="AG42" s="208">
        <v>0.77835377033127162</v>
      </c>
      <c r="AH42" s="208">
        <v>0</v>
      </c>
      <c r="AI42" s="208">
        <f t="shared" si="45"/>
        <v>0.77835377033127162</v>
      </c>
      <c r="AJ42" s="214">
        <f>AD42/AD31*AJ31</f>
        <v>1.0987764475208481</v>
      </c>
      <c r="AK42" s="208">
        <f t="shared" si="42"/>
        <v>1.0987764475208481</v>
      </c>
      <c r="AL42" s="208">
        <v>1</v>
      </c>
      <c r="AM42" s="213">
        <v>330</v>
      </c>
      <c r="AN42" s="213">
        <v>330</v>
      </c>
      <c r="AO42" s="213">
        <v>330</v>
      </c>
    </row>
    <row r="43" spans="1:41" x14ac:dyDescent="0.35">
      <c r="A43" s="207" t="s">
        <v>52</v>
      </c>
      <c r="B43" s="212">
        <f t="shared" si="27"/>
        <v>0.43056844332050914</v>
      </c>
      <c r="C43" s="212">
        <f t="shared" si="35"/>
        <v>0.71294488241259446</v>
      </c>
      <c r="D43" s="212">
        <f t="shared" si="38"/>
        <v>1.0329656749227867</v>
      </c>
      <c r="E43" s="212">
        <f t="shared" si="3"/>
        <v>299.04970778291727</v>
      </c>
      <c r="F43" s="209">
        <v>0</v>
      </c>
      <c r="G43" s="209">
        <v>0.21678975343757723</v>
      </c>
      <c r="H43" s="209">
        <v>1.0754714762834707E-2</v>
      </c>
      <c r="I43" s="209">
        <v>0.12196521279893693</v>
      </c>
      <c r="J43" s="209">
        <v>4.7419167511315793E-2</v>
      </c>
      <c r="K43" s="209">
        <v>1.7925131258601238E-2</v>
      </c>
      <c r="L43" s="218">
        <f t="shared" ref="L43:L47" si="47">SUM(F43:K43)</f>
        <v>0.41485397976926591</v>
      </c>
      <c r="M43" s="216">
        <v>0</v>
      </c>
      <c r="N43" s="216">
        <v>0.27404851735099572</v>
      </c>
      <c r="O43" s="216">
        <v>2.1248096197500527E-2</v>
      </c>
      <c r="P43" s="216">
        <v>0.16249774170437267</v>
      </c>
      <c r="Q43" s="216">
        <v>5.1747727218248454E-2</v>
      </c>
      <c r="R43" s="216">
        <v>8.6761215794212351E-2</v>
      </c>
      <c r="S43" s="232">
        <f t="shared" ref="S43:S47" si="48">SUM(M43:R43)</f>
        <v>0.5963032982653298</v>
      </c>
      <c r="T43" s="209">
        <v>0</v>
      </c>
      <c r="U43" s="209">
        <v>0.23403272303785166</v>
      </c>
      <c r="V43" s="209">
        <v>9.1832147674277501E-3</v>
      </c>
      <c r="W43" s="209">
        <v>0.12807218461071834</v>
      </c>
      <c r="X43" s="209">
        <v>4.7797647584658591E-2</v>
      </c>
      <c r="Y43" s="209">
        <v>1.1482673319852787E-2</v>
      </c>
      <c r="Z43" s="209">
        <f t="shared" ref="Z43:Z70" si="49">SUM(T43:Y43)</f>
        <v>0.43056844332050914</v>
      </c>
      <c r="AA43" s="209">
        <v>0.64335420348596728</v>
      </c>
      <c r="AB43" s="209">
        <v>0</v>
      </c>
      <c r="AC43" s="218">
        <f t="shared" ref="AC43:AC63" si="50">SUM(AA43:AB43)</f>
        <v>0.64335420348596728</v>
      </c>
      <c r="AD43" s="216">
        <v>1.1623244281609244</v>
      </c>
      <c r="AE43" s="216">
        <v>0</v>
      </c>
      <c r="AF43" s="218">
        <f t="shared" ref="AF43:AF63" si="51">SUM(AD43:AE43)</f>
        <v>1.1623244281609244</v>
      </c>
      <c r="AG43" s="209">
        <v>0.71294488241259446</v>
      </c>
      <c r="AH43" s="209">
        <v>0</v>
      </c>
      <c r="AI43" s="218">
        <f t="shared" ref="AI43:AI63" si="52">SUM(AG43:AH43)</f>
        <v>0.71294488241259446</v>
      </c>
      <c r="AJ43" s="209">
        <v>1.0329656749227867</v>
      </c>
      <c r="AK43" s="218">
        <f t="shared" si="42"/>
        <v>1.0329656749227867</v>
      </c>
      <c r="AL43" s="209">
        <v>1</v>
      </c>
      <c r="AM43" s="211">
        <v>421.39219015280139</v>
      </c>
      <c r="AN43" s="211">
        <v>412.66968610357975</v>
      </c>
      <c r="AO43" s="211">
        <v>299.04970778291727</v>
      </c>
    </row>
    <row r="44" spans="1:41" x14ac:dyDescent="0.35">
      <c r="A44" s="231" t="s">
        <v>53</v>
      </c>
      <c r="B44" s="212">
        <f t="shared" si="27"/>
        <v>0.35810859850402177</v>
      </c>
      <c r="C44" s="212">
        <f t="shared" si="35"/>
        <v>0.61228156697548286</v>
      </c>
      <c r="D44" s="212">
        <f t="shared" si="38"/>
        <v>0.93543869517946265</v>
      </c>
      <c r="E44" s="212">
        <f t="shared" si="3"/>
        <v>320.6708081977369</v>
      </c>
      <c r="F44" s="208">
        <v>0</v>
      </c>
      <c r="G44" s="208">
        <v>0.15050784146630466</v>
      </c>
      <c r="H44" s="208">
        <v>6.1202170939634063E-3</v>
      </c>
      <c r="I44" s="208">
        <v>9.2536086472333828E-2</v>
      </c>
      <c r="J44" s="208">
        <v>4.4308608096606479E-2</v>
      </c>
      <c r="K44" s="208">
        <v>9.9131453760631337E-3</v>
      </c>
      <c r="L44" s="208">
        <f t="shared" si="47"/>
        <v>0.30338589850527153</v>
      </c>
      <c r="M44" s="157">
        <v>0</v>
      </c>
      <c r="N44" s="157">
        <v>0.22581576198584227</v>
      </c>
      <c r="O44" s="157">
        <v>3.82013820791524E-3</v>
      </c>
      <c r="P44" s="157">
        <v>9.5804473080122451E-2</v>
      </c>
      <c r="Q44" s="157">
        <v>4.4526408796943431E-2</v>
      </c>
      <c r="R44" s="157">
        <v>4.1377006825019935E-2</v>
      </c>
      <c r="S44" s="111">
        <f t="shared" si="48"/>
        <v>0.41134378889584333</v>
      </c>
      <c r="T44" s="208">
        <v>0</v>
      </c>
      <c r="U44" s="208">
        <v>0.19978864264087168</v>
      </c>
      <c r="V44" s="208">
        <v>0</v>
      </c>
      <c r="W44" s="208">
        <v>0.10407151744426116</v>
      </c>
      <c r="X44" s="208">
        <v>4.4577092395942208E-2</v>
      </c>
      <c r="Y44" s="208">
        <v>9.6713460229466974E-3</v>
      </c>
      <c r="Z44" s="208">
        <f t="shared" si="49"/>
        <v>0.35810859850402177</v>
      </c>
      <c r="AA44" s="208">
        <v>0.46295928099926903</v>
      </c>
      <c r="AB44" s="208">
        <v>0</v>
      </c>
      <c r="AC44" s="208">
        <f t="shared" si="50"/>
        <v>0.46295928099926903</v>
      </c>
      <c r="AD44" s="157">
        <v>0.62969393360161652</v>
      </c>
      <c r="AE44" s="111">
        <v>0</v>
      </c>
      <c r="AF44" s="208">
        <f t="shared" si="51"/>
        <v>0.62969393360161652</v>
      </c>
      <c r="AG44" s="208">
        <v>0.61228156697548286</v>
      </c>
      <c r="AH44" s="208">
        <v>0</v>
      </c>
      <c r="AI44" s="208">
        <f t="shared" si="52"/>
        <v>0.61228156697548286</v>
      </c>
      <c r="AJ44" s="208">
        <v>0.93543869517946265</v>
      </c>
      <c r="AK44" s="208">
        <f t="shared" si="42"/>
        <v>0.93543869517946265</v>
      </c>
      <c r="AL44" s="208">
        <v>1</v>
      </c>
      <c r="AM44" s="213">
        <v>404.20819490586933</v>
      </c>
      <c r="AN44" s="213">
        <v>399.34354485776805</v>
      </c>
      <c r="AO44" s="213">
        <v>320.6708081977369</v>
      </c>
    </row>
    <row r="45" spans="1:41" x14ac:dyDescent="0.35">
      <c r="A45" s="231" t="s">
        <v>54</v>
      </c>
      <c r="B45" s="212">
        <f t="shared" si="27"/>
        <v>0.71148089017207627</v>
      </c>
      <c r="C45" s="212">
        <f t="shared" si="35"/>
        <v>1.9294886335221004</v>
      </c>
      <c r="D45" s="212">
        <f t="shared" si="38"/>
        <v>1.1426747489610121</v>
      </c>
      <c r="E45" s="212">
        <f t="shared" si="3"/>
        <v>601.58329751026372</v>
      </c>
      <c r="F45" s="157">
        <v>0</v>
      </c>
      <c r="G45" s="157">
        <v>0.26961835765109304</v>
      </c>
      <c r="H45" s="157">
        <v>6.0145920143423195E-2</v>
      </c>
      <c r="I45" s="157">
        <v>0.29583036190702766</v>
      </c>
      <c r="J45" s="157">
        <v>6.5670278181501368E-2</v>
      </c>
      <c r="K45" s="157">
        <v>4.4289200228809208E-2</v>
      </c>
      <c r="L45" s="208">
        <f t="shared" si="47"/>
        <v>0.73555411811185456</v>
      </c>
      <c r="M45" s="157">
        <v>0</v>
      </c>
      <c r="N45" s="157">
        <v>0.26961835765109304</v>
      </c>
      <c r="O45" s="157">
        <v>6.0145920143423195E-2</v>
      </c>
      <c r="P45" s="157">
        <v>0.29583036190702766</v>
      </c>
      <c r="Q45" s="157">
        <v>6.5670278181501368E-2</v>
      </c>
      <c r="R45" s="157">
        <v>0.14836954208446163</v>
      </c>
      <c r="S45" s="111">
        <f t="shared" si="48"/>
        <v>0.83963445996750696</v>
      </c>
      <c r="T45" s="157">
        <v>0</v>
      </c>
      <c r="U45" s="157">
        <v>0.26961835765109304</v>
      </c>
      <c r="V45" s="157">
        <v>6.0145920143423195E-2</v>
      </c>
      <c r="W45" s="157">
        <v>0.29583036190702766</v>
      </c>
      <c r="X45" s="157">
        <v>6.5670278181501368E-2</v>
      </c>
      <c r="Y45" s="157">
        <v>2.0215972289030978E-2</v>
      </c>
      <c r="Z45" s="208">
        <f t="shared" si="49"/>
        <v>0.71148089017207627</v>
      </c>
      <c r="AA45" s="157">
        <v>1.9294886335221004</v>
      </c>
      <c r="AB45" s="111">
        <v>0</v>
      </c>
      <c r="AC45" s="208">
        <f t="shared" si="50"/>
        <v>1.9294886335221004</v>
      </c>
      <c r="AD45" s="157">
        <v>1.9294886335221004</v>
      </c>
      <c r="AE45" s="111">
        <v>0</v>
      </c>
      <c r="AF45" s="208">
        <f t="shared" si="51"/>
        <v>1.9294886335221004</v>
      </c>
      <c r="AG45" s="157">
        <v>1.9294886335221004</v>
      </c>
      <c r="AH45" s="111">
        <v>0</v>
      </c>
      <c r="AI45" s="208">
        <f t="shared" si="52"/>
        <v>1.9294886335221004</v>
      </c>
      <c r="AJ45" s="208">
        <v>1.1426747489610121</v>
      </c>
      <c r="AK45" s="208">
        <f t="shared" si="42"/>
        <v>1.1426747489610121</v>
      </c>
      <c r="AL45" s="208">
        <v>1</v>
      </c>
      <c r="AM45" s="213">
        <v>615.43450064850845</v>
      </c>
      <c r="AN45" s="213">
        <v>619.1437802907916</v>
      </c>
      <c r="AO45" s="213">
        <v>601.58329751026372</v>
      </c>
    </row>
    <row r="46" spans="1:41" x14ac:dyDescent="0.35">
      <c r="A46" s="231" t="s">
        <v>55</v>
      </c>
      <c r="B46" s="212">
        <f t="shared" si="27"/>
        <v>1.6547296222019889</v>
      </c>
      <c r="C46" s="212">
        <f t="shared" si="35"/>
        <v>0.70436088155108079</v>
      </c>
      <c r="D46" s="212">
        <f t="shared" si="38"/>
        <v>0.93543869517946265</v>
      </c>
      <c r="E46" s="212">
        <f t="shared" si="3"/>
        <v>299</v>
      </c>
      <c r="F46" s="214">
        <v>0</v>
      </c>
      <c r="G46" s="214">
        <v>0.47425361116252729</v>
      </c>
      <c r="H46" s="214">
        <v>0</v>
      </c>
      <c r="I46" s="214">
        <v>0.38153001096249756</v>
      </c>
      <c r="J46" s="214">
        <v>0.24261473472490991</v>
      </c>
      <c r="K46" s="214">
        <v>1.5166062239990286E-2</v>
      </c>
      <c r="L46" s="208">
        <f t="shared" si="47"/>
        <v>1.113564419089925</v>
      </c>
      <c r="M46" s="111">
        <v>0</v>
      </c>
      <c r="N46" s="111">
        <v>0.71784814973761091</v>
      </c>
      <c r="O46" s="111">
        <v>0</v>
      </c>
      <c r="P46" s="111">
        <v>0.2363917710658642</v>
      </c>
      <c r="Q46" s="111">
        <v>0.21109232522388949</v>
      </c>
      <c r="R46" s="111">
        <v>7.7044211218999292E-2</v>
      </c>
      <c r="S46" s="111">
        <f t="shared" si="48"/>
        <v>1.2423764572463638</v>
      </c>
      <c r="T46" s="208">
        <v>0</v>
      </c>
      <c r="U46" s="214">
        <v>1.1230705806546888</v>
      </c>
      <c r="V46" s="214">
        <v>0</v>
      </c>
      <c r="W46" s="214">
        <v>0.24767709248285158</v>
      </c>
      <c r="X46" s="214">
        <v>0.20627971052891034</v>
      </c>
      <c r="Y46" s="214">
        <v>7.770223853553837E-2</v>
      </c>
      <c r="Z46" s="208">
        <f t="shared" si="49"/>
        <v>1.6547296222019889</v>
      </c>
      <c r="AA46" s="214">
        <v>0.5949913133531215</v>
      </c>
      <c r="AB46" s="214">
        <v>0</v>
      </c>
      <c r="AC46" s="208">
        <f t="shared" si="50"/>
        <v>0.5949913133531215</v>
      </c>
      <c r="AD46" s="111">
        <v>2.411932051851907</v>
      </c>
      <c r="AE46" s="111">
        <v>0</v>
      </c>
      <c r="AF46" s="208">
        <f t="shared" si="51"/>
        <v>2.411932051851907</v>
      </c>
      <c r="AG46" s="214">
        <v>0.70436088155108079</v>
      </c>
      <c r="AH46" s="214">
        <v>0</v>
      </c>
      <c r="AI46" s="208">
        <f t="shared" si="52"/>
        <v>0.70436088155108079</v>
      </c>
      <c r="AJ46" s="214">
        <v>0.93543869517946265</v>
      </c>
      <c r="AK46" s="208">
        <f t="shared" si="42"/>
        <v>0.93543869517946265</v>
      </c>
      <c r="AL46" s="214">
        <v>1</v>
      </c>
      <c r="AM46" s="215">
        <v>421.39219015280139</v>
      </c>
      <c r="AN46" s="215">
        <v>412.66968610357975</v>
      </c>
      <c r="AO46" s="215">
        <v>299</v>
      </c>
    </row>
    <row r="47" spans="1:41" x14ac:dyDescent="0.35">
      <c r="A47" s="231" t="s">
        <v>56</v>
      </c>
      <c r="B47" s="212">
        <f t="shared" si="27"/>
        <v>0.39418034167912408</v>
      </c>
      <c r="C47" s="212">
        <f t="shared" si="35"/>
        <v>0.41755572572633576</v>
      </c>
      <c r="D47" s="212">
        <f t="shared" si="38"/>
        <v>1.0021886253130228</v>
      </c>
      <c r="E47" s="212">
        <f t="shared" si="3"/>
        <v>192.41000264358325</v>
      </c>
      <c r="F47" s="214">
        <v>0</v>
      </c>
      <c r="G47" s="214">
        <v>0.25513624118533446</v>
      </c>
      <c r="H47" s="214">
        <v>0</v>
      </c>
      <c r="I47" s="214">
        <v>9.4767701390373951E-2</v>
      </c>
      <c r="J47" s="214">
        <v>4.4581484470899366E-2</v>
      </c>
      <c r="K47" s="214">
        <v>1.8895268447206959E-2</v>
      </c>
      <c r="L47" s="208">
        <f t="shared" si="47"/>
        <v>0.41338069549381473</v>
      </c>
      <c r="M47" s="157">
        <v>0</v>
      </c>
      <c r="N47" s="157">
        <v>0.30673253839313996</v>
      </c>
      <c r="O47" s="157">
        <v>0</v>
      </c>
      <c r="P47" s="157">
        <v>9.3855316670900496E-2</v>
      </c>
      <c r="Q47" s="157">
        <v>4.4735126650822708E-2</v>
      </c>
      <c r="R47" s="157">
        <v>7.6465394146779941E-2</v>
      </c>
      <c r="S47" s="111">
        <f t="shared" si="48"/>
        <v>0.52178837586164306</v>
      </c>
      <c r="T47" s="208">
        <v>0</v>
      </c>
      <c r="U47" s="214">
        <v>0.24550342116338006</v>
      </c>
      <c r="V47" s="214">
        <v>0</v>
      </c>
      <c r="W47" s="214">
        <v>9.3840972366755079E-2</v>
      </c>
      <c r="X47" s="214">
        <v>4.4577092395941521E-2</v>
      </c>
      <c r="Y47" s="214">
        <v>1.0258855753047441E-2</v>
      </c>
      <c r="Z47" s="208">
        <f t="shared" si="49"/>
        <v>0.39418034167912408</v>
      </c>
      <c r="AA47" s="214">
        <v>0.41184422304704971</v>
      </c>
      <c r="AB47" s="214">
        <v>0</v>
      </c>
      <c r="AC47" s="208">
        <f t="shared" si="50"/>
        <v>0.41184422304704971</v>
      </c>
      <c r="AD47" s="157">
        <v>0.85710381022989057</v>
      </c>
      <c r="AE47" s="111">
        <v>0</v>
      </c>
      <c r="AF47" s="208">
        <f t="shared" si="51"/>
        <v>0.85710381022989057</v>
      </c>
      <c r="AG47" s="214">
        <v>0.41755572572633576</v>
      </c>
      <c r="AH47" s="214">
        <v>0</v>
      </c>
      <c r="AI47" s="208">
        <f t="shared" si="52"/>
        <v>0.41755572572633576</v>
      </c>
      <c r="AJ47" s="214">
        <v>1.0021886253130228</v>
      </c>
      <c r="AK47" s="208">
        <f t="shared" si="42"/>
        <v>1.0021886253130228</v>
      </c>
      <c r="AL47" s="214">
        <v>1</v>
      </c>
      <c r="AM47" s="215">
        <v>155.65761627342022</v>
      </c>
      <c r="AN47" s="215">
        <v>252.16190052846699</v>
      </c>
      <c r="AO47" s="215">
        <v>192.41000264358325</v>
      </c>
    </row>
    <row r="48" spans="1:41" x14ac:dyDescent="0.35">
      <c r="A48" s="207" t="s">
        <v>57</v>
      </c>
      <c r="B48" s="212">
        <f t="shared" si="27"/>
        <v>0.54689119179509982</v>
      </c>
      <c r="C48" s="212">
        <f t="shared" si="35"/>
        <v>0.80871525819704948</v>
      </c>
      <c r="D48" s="212">
        <f t="shared" si="38"/>
        <v>0.70697659836678906</v>
      </c>
      <c r="E48" s="212">
        <f t="shared" si="3"/>
        <v>225.22031841663664</v>
      </c>
      <c r="F48" s="209">
        <v>0</v>
      </c>
      <c r="G48" s="209">
        <v>0.42162704050958072</v>
      </c>
      <c r="H48" s="209">
        <v>2.430132579596872E-2</v>
      </c>
      <c r="I48" s="209">
        <v>0.11685613176225512</v>
      </c>
      <c r="J48" s="209">
        <v>6.6452210442051268E-2</v>
      </c>
      <c r="K48" s="209">
        <v>3.7654403457308805E-2</v>
      </c>
      <c r="L48" s="218">
        <f t="shared" ref="L48:L57" si="53">SUM(F48:K48)</f>
        <v>0.66689111196716455</v>
      </c>
      <c r="M48" s="216">
        <v>0</v>
      </c>
      <c r="N48" s="216">
        <v>0.25374840151182798</v>
      </c>
      <c r="O48" s="216">
        <v>4.9097588955520653E-2</v>
      </c>
      <c r="P48" s="216">
        <v>0.16190994895110522</v>
      </c>
      <c r="Q48" s="216">
        <v>5.6695543745494362E-2</v>
      </c>
      <c r="R48" s="216">
        <v>5.3380928858507294E-2</v>
      </c>
      <c r="S48" s="232">
        <f t="shared" ref="S48:S58" si="54">SUM(M48:R48)</f>
        <v>0.5748324120224555</v>
      </c>
      <c r="T48" s="209">
        <v>0</v>
      </c>
      <c r="U48" s="209">
        <v>0.22075290496971611</v>
      </c>
      <c r="V48" s="209">
        <v>1.1601338806056783E-2</v>
      </c>
      <c r="W48" s="209">
        <v>0.1996797975234384</v>
      </c>
      <c r="X48" s="209">
        <v>9.787275309598123E-2</v>
      </c>
      <c r="Y48" s="209">
        <v>1.6984397399907297E-2</v>
      </c>
      <c r="Z48" s="209">
        <f t="shared" si="49"/>
        <v>0.54689119179509982</v>
      </c>
      <c r="AA48" s="209">
        <v>0.64072818669368115</v>
      </c>
      <c r="AB48" s="218">
        <v>0</v>
      </c>
      <c r="AC48" s="218">
        <f t="shared" si="50"/>
        <v>0.64072818669368115</v>
      </c>
      <c r="AD48" s="216">
        <v>0.43993389412699979</v>
      </c>
      <c r="AE48" s="216">
        <v>0</v>
      </c>
      <c r="AF48" s="218">
        <f t="shared" si="51"/>
        <v>0.43993389412699979</v>
      </c>
      <c r="AG48" s="209">
        <v>0.80871525819704948</v>
      </c>
      <c r="AH48" s="209">
        <v>0</v>
      </c>
      <c r="AI48" s="208">
        <f t="shared" si="52"/>
        <v>0.80871525819704948</v>
      </c>
      <c r="AJ48" s="209">
        <v>0.70697659836678906</v>
      </c>
      <c r="AK48" s="208">
        <f t="shared" si="42"/>
        <v>0.70697659836678906</v>
      </c>
      <c r="AL48" s="209">
        <v>1</v>
      </c>
      <c r="AM48" s="211">
        <v>252.7263285442271</v>
      </c>
      <c r="AN48" s="211">
        <v>250.82335106618569</v>
      </c>
      <c r="AO48" s="233">
        <v>225.22031841663664</v>
      </c>
    </row>
    <row r="49" spans="1:41" x14ac:dyDescent="0.35">
      <c r="A49" s="231" t="s">
        <v>58</v>
      </c>
      <c r="B49" s="212">
        <f t="shared" si="27"/>
        <v>0.62200521335448899</v>
      </c>
      <c r="C49" s="212">
        <f t="shared" si="35"/>
        <v>2.3045039030397811</v>
      </c>
      <c r="D49" s="212">
        <f t="shared" si="38"/>
        <v>0.70697659836678906</v>
      </c>
      <c r="E49" s="212">
        <f t="shared" si="3"/>
        <v>225</v>
      </c>
      <c r="F49" s="208">
        <v>0</v>
      </c>
      <c r="G49" s="208">
        <v>0.40682259211261657</v>
      </c>
      <c r="H49" s="208">
        <v>0</v>
      </c>
      <c r="I49" s="208">
        <v>9.6416055422116759E-2</v>
      </c>
      <c r="J49" s="208">
        <v>4.6269143279610625E-2</v>
      </c>
      <c r="K49" s="208">
        <v>3.9572148334619528E-2</v>
      </c>
      <c r="L49" s="208">
        <f t="shared" si="53"/>
        <v>0.58907993914896351</v>
      </c>
      <c r="M49" s="157">
        <v>0</v>
      </c>
      <c r="N49" s="157">
        <v>0.27774535438498571</v>
      </c>
      <c r="O49" s="157">
        <v>0</v>
      </c>
      <c r="P49" s="157">
        <v>9.4640881668069068E-2</v>
      </c>
      <c r="Q49" s="157">
        <v>4.5303060537952522E-2</v>
      </c>
      <c r="R49" s="157">
        <v>5.0714280914173404E-2</v>
      </c>
      <c r="S49" s="111">
        <f t="shared" si="54"/>
        <v>0.46840357750518069</v>
      </c>
      <c r="T49" s="208">
        <v>0</v>
      </c>
      <c r="U49" s="208">
        <v>0.44888973841726226</v>
      </c>
      <c r="V49" s="208">
        <v>0</v>
      </c>
      <c r="W49" s="208">
        <v>9.3840972366756509E-2</v>
      </c>
      <c r="X49" s="208">
        <v>4.4577092395942194E-2</v>
      </c>
      <c r="Y49" s="208">
        <v>3.4697410174527987E-2</v>
      </c>
      <c r="Z49" s="208">
        <f t="shared" si="49"/>
        <v>0.62200521335448899</v>
      </c>
      <c r="AA49" s="208">
        <v>0.57318533200619715</v>
      </c>
      <c r="AB49" s="208">
        <v>0</v>
      </c>
      <c r="AC49" s="208">
        <f t="shared" si="50"/>
        <v>0.57318533200619715</v>
      </c>
      <c r="AD49" s="157">
        <v>0.55113654521566946</v>
      </c>
      <c r="AE49" s="111">
        <v>0</v>
      </c>
      <c r="AF49" s="208">
        <f t="shared" si="51"/>
        <v>0.55113654521566946</v>
      </c>
      <c r="AG49" s="208">
        <v>2.3045039030397811</v>
      </c>
      <c r="AH49" s="208">
        <v>0</v>
      </c>
      <c r="AI49" s="208">
        <f t="shared" si="52"/>
        <v>2.3045039030397811</v>
      </c>
      <c r="AJ49" s="208">
        <v>0.70697659836678906</v>
      </c>
      <c r="AK49" s="208">
        <f t="shared" si="42"/>
        <v>0.70697659836678906</v>
      </c>
      <c r="AL49" s="208">
        <v>1</v>
      </c>
      <c r="AM49" s="215">
        <v>252.7263285442271</v>
      </c>
      <c r="AN49" s="213">
        <v>497</v>
      </c>
      <c r="AO49" s="213">
        <v>225</v>
      </c>
    </row>
    <row r="50" spans="1:41" x14ac:dyDescent="0.35">
      <c r="A50" s="231" t="s">
        <v>59</v>
      </c>
      <c r="B50" s="212">
        <f t="shared" si="27"/>
        <v>0.69321070270969298</v>
      </c>
      <c r="C50" s="212">
        <f t="shared" si="35"/>
        <v>0.16441993799269478</v>
      </c>
      <c r="D50" s="212">
        <f t="shared" si="38"/>
        <v>0.70697659836678906</v>
      </c>
      <c r="E50" s="212">
        <f t="shared" si="3"/>
        <v>174.2057519969201</v>
      </c>
      <c r="F50" s="208">
        <v>0</v>
      </c>
      <c r="G50" s="208">
        <v>0.42994202308119367</v>
      </c>
      <c r="H50" s="208">
        <v>7.8333105666294173E-2</v>
      </c>
      <c r="I50" s="208">
        <v>0.23664945983130126</v>
      </c>
      <c r="J50" s="208">
        <v>0.22869180865281388</v>
      </c>
      <c r="K50" s="208">
        <v>2.8886937039489941E-2</v>
      </c>
      <c r="L50" s="208">
        <f t="shared" si="53"/>
        <v>1.0025033342710929</v>
      </c>
      <c r="M50" s="157">
        <v>0</v>
      </c>
      <c r="N50" s="157">
        <v>0.70544679224883566</v>
      </c>
      <c r="O50" s="157">
        <v>1.2381555850642195E-2</v>
      </c>
      <c r="P50" s="157">
        <v>0.1771107744889259</v>
      </c>
      <c r="Q50" s="157">
        <v>0.14567136315618506</v>
      </c>
      <c r="R50" s="157">
        <v>0.15364962503552101</v>
      </c>
      <c r="S50" s="111">
        <f t="shared" si="54"/>
        <v>1.1942601107801099</v>
      </c>
      <c r="T50" s="208">
        <v>0</v>
      </c>
      <c r="U50" s="208">
        <v>0.21602828116749676</v>
      </c>
      <c r="V50" s="208">
        <v>0</v>
      </c>
      <c r="W50" s="208">
        <v>0.24767709248284916</v>
      </c>
      <c r="X50" s="208">
        <v>0.2135786623835185</v>
      </c>
      <c r="Y50" s="208">
        <v>1.5926666675828483E-2</v>
      </c>
      <c r="Z50" s="208">
        <f t="shared" si="49"/>
        <v>0.69321070270969298</v>
      </c>
      <c r="AA50" s="208">
        <v>0.1</v>
      </c>
      <c r="AB50" s="208">
        <v>0</v>
      </c>
      <c r="AC50" s="208">
        <f t="shared" si="50"/>
        <v>0.1</v>
      </c>
      <c r="AD50" s="157">
        <v>0.80138282579754461</v>
      </c>
      <c r="AE50" s="111">
        <v>0</v>
      </c>
      <c r="AF50" s="208">
        <f t="shared" si="51"/>
        <v>0.80138282579754461</v>
      </c>
      <c r="AG50" s="208">
        <v>0.16441993799269478</v>
      </c>
      <c r="AH50" s="208">
        <v>0</v>
      </c>
      <c r="AI50" s="208">
        <f t="shared" si="52"/>
        <v>0.16441993799269478</v>
      </c>
      <c r="AJ50" s="208">
        <v>0.70697659836678906</v>
      </c>
      <c r="AK50" s="208">
        <f t="shared" si="42"/>
        <v>0.70697659836678906</v>
      </c>
      <c r="AL50" s="208">
        <v>1</v>
      </c>
      <c r="AM50" s="213">
        <v>181.39865104721335</v>
      </c>
      <c r="AN50" s="213">
        <v>185.09127789046653</v>
      </c>
      <c r="AO50" s="213">
        <v>174.2057519969201</v>
      </c>
    </row>
    <row r="51" spans="1:41" x14ac:dyDescent="0.35">
      <c r="A51" s="231" t="s">
        <v>60</v>
      </c>
      <c r="B51" s="212">
        <f t="shared" si="27"/>
        <v>0.30620077591040462</v>
      </c>
      <c r="C51" s="212">
        <f t="shared" si="35"/>
        <v>0.31626112714596477</v>
      </c>
      <c r="D51" s="212">
        <f t="shared" si="38"/>
        <v>0.70697659836678906</v>
      </c>
      <c r="E51" s="212">
        <f t="shared" si="3"/>
        <v>225.22031841663664</v>
      </c>
      <c r="F51" s="208">
        <v>0</v>
      </c>
      <c r="G51" s="208">
        <v>0.13662453378242739</v>
      </c>
      <c r="H51" s="208">
        <v>0</v>
      </c>
      <c r="I51" s="208">
        <v>0.11431361624415438</v>
      </c>
      <c r="J51" s="208">
        <v>4.4702087108160274E-2</v>
      </c>
      <c r="K51" s="208">
        <v>1.3289641287890452E-2</v>
      </c>
      <c r="L51" s="208">
        <f t="shared" si="53"/>
        <v>0.30892987842263248</v>
      </c>
      <c r="M51" s="157">
        <v>0</v>
      </c>
      <c r="N51" s="157">
        <v>0.15399402875984541</v>
      </c>
      <c r="O51" s="157">
        <v>0</v>
      </c>
      <c r="P51" s="157">
        <v>0.1137696572727287</v>
      </c>
      <c r="Q51" s="157">
        <v>4.4662140758658805E-2</v>
      </c>
      <c r="R51" s="157">
        <v>2.8118110851474226E-2</v>
      </c>
      <c r="S51" s="111">
        <f t="shared" si="54"/>
        <v>0.34054393764270718</v>
      </c>
      <c r="T51" s="208">
        <v>0</v>
      </c>
      <c r="U51" s="208">
        <v>0.13662453378242739</v>
      </c>
      <c r="V51" s="208">
        <v>0</v>
      </c>
      <c r="W51" s="208">
        <v>0.11431361624415438</v>
      </c>
      <c r="X51" s="208">
        <v>4.4702087108160274E-2</v>
      </c>
      <c r="Y51" s="208">
        <v>1.0560538775662598E-2</v>
      </c>
      <c r="Z51" s="208">
        <f t="shared" si="49"/>
        <v>0.30620077591040462</v>
      </c>
      <c r="AA51" s="208">
        <v>0.31626112714596477</v>
      </c>
      <c r="AB51" s="208">
        <v>0</v>
      </c>
      <c r="AC51" s="208">
        <f t="shared" si="50"/>
        <v>0.31626112714596477</v>
      </c>
      <c r="AD51" s="157">
        <v>0.3264436861103322</v>
      </c>
      <c r="AE51" s="111">
        <v>0</v>
      </c>
      <c r="AF51" s="208">
        <f t="shared" si="51"/>
        <v>0.3264436861103322</v>
      </c>
      <c r="AG51" s="208">
        <v>0.31626112714596477</v>
      </c>
      <c r="AH51" s="208">
        <v>0</v>
      </c>
      <c r="AI51" s="208">
        <f t="shared" si="52"/>
        <v>0.31626112714596477</v>
      </c>
      <c r="AJ51" s="208">
        <v>0.70697659836678906</v>
      </c>
      <c r="AK51" s="208">
        <f t="shared" si="42"/>
        <v>0.70697659836678906</v>
      </c>
      <c r="AL51" s="208">
        <v>1</v>
      </c>
      <c r="AM51" s="215">
        <v>252.7263285442271</v>
      </c>
      <c r="AN51" s="215">
        <v>250.82335106618569</v>
      </c>
      <c r="AO51" s="234">
        <v>225.22031841663664</v>
      </c>
    </row>
    <row r="52" spans="1:41" x14ac:dyDescent="0.35">
      <c r="A52" s="231" t="s">
        <v>61</v>
      </c>
      <c r="B52" s="212">
        <f t="shared" si="27"/>
        <v>0.30153644033756033</v>
      </c>
      <c r="C52" s="212">
        <f t="shared" si="35"/>
        <v>0.5301411257202826</v>
      </c>
      <c r="D52" s="212">
        <f t="shared" si="38"/>
        <v>0.70697659836678906</v>
      </c>
      <c r="E52" s="212">
        <f t="shared" si="3"/>
        <v>321.09235526942257</v>
      </c>
      <c r="F52" s="208">
        <v>0</v>
      </c>
      <c r="G52" s="208">
        <v>0.18014769027655414</v>
      </c>
      <c r="H52" s="208">
        <v>0</v>
      </c>
      <c r="I52" s="208">
        <v>9.8156295905969332E-2</v>
      </c>
      <c r="J52" s="208">
        <v>4.4852599872567837E-2</v>
      </c>
      <c r="K52" s="208">
        <v>1.4599480257542624E-2</v>
      </c>
      <c r="L52" s="208">
        <f t="shared" si="53"/>
        <v>0.337756066312634</v>
      </c>
      <c r="M52" s="157">
        <v>0</v>
      </c>
      <c r="N52" s="157">
        <v>0.21103900157676167</v>
      </c>
      <c r="O52" s="157">
        <v>0</v>
      </c>
      <c r="P52" s="157">
        <v>9.4781878039927006E-2</v>
      </c>
      <c r="Q52" s="157">
        <v>4.4784978268159636E-2</v>
      </c>
      <c r="R52" s="157">
        <v>5.2215828705008432E-2</v>
      </c>
      <c r="S52" s="111">
        <f t="shared" si="54"/>
        <v>0.40282168658985673</v>
      </c>
      <c r="T52" s="208">
        <v>0</v>
      </c>
      <c r="U52" s="208">
        <v>0.15189076996994694</v>
      </c>
      <c r="V52" s="208">
        <v>0</v>
      </c>
      <c r="W52" s="208">
        <v>9.3840972366756911E-2</v>
      </c>
      <c r="X52" s="208">
        <v>4.4577092395942396E-2</v>
      </c>
      <c r="Y52" s="208">
        <v>1.122760560491412E-2</v>
      </c>
      <c r="Z52" s="208">
        <f t="shared" si="49"/>
        <v>0.30153644033756033</v>
      </c>
      <c r="AA52" s="208">
        <v>0.23434655376141719</v>
      </c>
      <c r="AB52" s="208">
        <v>0</v>
      </c>
      <c r="AC52" s="208">
        <f t="shared" si="50"/>
        <v>0.23434655376141719</v>
      </c>
      <c r="AD52" s="157">
        <v>0.38652753343344187</v>
      </c>
      <c r="AE52" s="111">
        <v>0</v>
      </c>
      <c r="AF52" s="208">
        <f t="shared" si="51"/>
        <v>0.38652753343344187</v>
      </c>
      <c r="AG52" s="208">
        <v>0.5301411257202826</v>
      </c>
      <c r="AH52" s="208">
        <v>0</v>
      </c>
      <c r="AI52" s="208">
        <f t="shared" si="52"/>
        <v>0.5301411257202826</v>
      </c>
      <c r="AJ52" s="208">
        <v>0.70697659836678906</v>
      </c>
      <c r="AK52" s="208">
        <f t="shared" si="42"/>
        <v>0.70697659836678906</v>
      </c>
      <c r="AL52" s="208">
        <v>1</v>
      </c>
      <c r="AM52" s="213">
        <v>371.07208872458409</v>
      </c>
      <c r="AN52" s="213">
        <v>381.29154795821466</v>
      </c>
      <c r="AO52" s="213">
        <v>321.09235526942257</v>
      </c>
    </row>
    <row r="53" spans="1:41" x14ac:dyDescent="0.35">
      <c r="A53" s="231" t="s">
        <v>62</v>
      </c>
      <c r="B53" s="212">
        <f t="shared" si="27"/>
        <v>0.50286348806148817</v>
      </c>
      <c r="C53" s="212">
        <f t="shared" si="35"/>
        <v>1.1943280722856922</v>
      </c>
      <c r="D53" s="212">
        <f t="shared" si="38"/>
        <v>0.70697659836678906</v>
      </c>
      <c r="E53" s="212">
        <f t="shared" si="3"/>
        <v>236.36296186479217</v>
      </c>
      <c r="F53" s="208">
        <v>0</v>
      </c>
      <c r="G53" s="208">
        <v>0.44922830240329847</v>
      </c>
      <c r="H53" s="208">
        <v>9.8580093955282708E-3</v>
      </c>
      <c r="I53" s="208">
        <v>8.0420938496587019E-2</v>
      </c>
      <c r="J53" s="208">
        <v>1.6639530964173956E-2</v>
      </c>
      <c r="K53" s="208">
        <v>4.3898189300674136E-2</v>
      </c>
      <c r="L53" s="208">
        <f t="shared" si="53"/>
        <v>0.60004497056026185</v>
      </c>
      <c r="M53" s="157">
        <v>0</v>
      </c>
      <c r="N53" s="157">
        <v>0.17617307823108244</v>
      </c>
      <c r="O53" s="157">
        <v>6.0405148711357472E-2</v>
      </c>
      <c r="P53" s="157">
        <v>0.16554973736428308</v>
      </c>
      <c r="Q53" s="157">
        <v>4.1747506599392754E-2</v>
      </c>
      <c r="R53" s="157">
        <v>3.7399707543436904E-2</v>
      </c>
      <c r="S53" s="111">
        <f t="shared" si="54"/>
        <v>0.48127517844955264</v>
      </c>
      <c r="T53" s="208">
        <v>0</v>
      </c>
      <c r="U53" s="208">
        <v>0.23299928494966388</v>
      </c>
      <c r="V53" s="208">
        <v>1.9473018688941461E-2</v>
      </c>
      <c r="W53" s="208">
        <v>0.18879725342728024</v>
      </c>
      <c r="X53" s="208">
        <v>4.3186594692779259E-2</v>
      </c>
      <c r="Y53" s="208">
        <v>1.8407336302823325E-2</v>
      </c>
      <c r="Z53" s="208">
        <f t="shared" si="49"/>
        <v>0.50286348806148817</v>
      </c>
      <c r="AA53" s="208">
        <v>0.86675948194246988</v>
      </c>
      <c r="AB53" s="208">
        <v>0</v>
      </c>
      <c r="AC53" s="208">
        <f t="shared" si="50"/>
        <v>0.86675948194246988</v>
      </c>
      <c r="AD53" s="157">
        <v>0.37968788211966459</v>
      </c>
      <c r="AE53" s="111">
        <v>0</v>
      </c>
      <c r="AF53" s="208">
        <f t="shared" si="51"/>
        <v>0.37968788211966459</v>
      </c>
      <c r="AG53" s="208">
        <v>1.1943280722856922</v>
      </c>
      <c r="AH53" s="208">
        <v>0</v>
      </c>
      <c r="AI53" s="208">
        <f t="shared" si="52"/>
        <v>1.1943280722856922</v>
      </c>
      <c r="AJ53" s="208">
        <v>0.70697659836678906</v>
      </c>
      <c r="AK53" s="208">
        <f t="shared" si="42"/>
        <v>0.70697659836678906</v>
      </c>
      <c r="AL53" s="208">
        <v>1</v>
      </c>
      <c r="AM53" s="213">
        <v>262.24689745264533</v>
      </c>
      <c r="AN53" s="213">
        <v>250.28974309445624</v>
      </c>
      <c r="AO53" s="213">
        <v>236.36296186479217</v>
      </c>
    </row>
    <row r="54" spans="1:41" x14ac:dyDescent="0.35">
      <c r="A54" s="207" t="s">
        <v>38</v>
      </c>
      <c r="B54" s="212">
        <f>IF($B$3=1,L54,IF($B$3=2,S54,Z54))</f>
        <v>0.39695492280207822</v>
      </c>
      <c r="C54" s="212">
        <f>IF($B$3=1,AC54,IF($B$3=2,AF54,AI54))</f>
        <v>0.51952047308768923</v>
      </c>
      <c r="D54" s="212">
        <f t="shared" si="38"/>
        <v>1.1182441263380767</v>
      </c>
      <c r="E54" s="212">
        <f>IF($B$3=1,AM54,IF($B$3=2,AN54,AO54))</f>
        <v>586.14385945207823</v>
      </c>
      <c r="F54" s="209">
        <v>0</v>
      </c>
      <c r="G54" s="209">
        <v>0.18470666315184631</v>
      </c>
      <c r="H54" s="209">
        <v>0</v>
      </c>
      <c r="I54" s="209">
        <v>8.5473266590372854E-2</v>
      </c>
      <c r="J54" s="209">
        <v>4.4442835158457483E-2</v>
      </c>
      <c r="K54" s="209">
        <v>4.5620586517603257E-2</v>
      </c>
      <c r="L54" s="218">
        <f>SUM(F54:K54)</f>
        <v>0.3602433514182799</v>
      </c>
      <c r="M54" s="216">
        <v>0</v>
      </c>
      <c r="N54" s="216">
        <v>0.20771476418212292</v>
      </c>
      <c r="O54" s="216">
        <v>0</v>
      </c>
      <c r="P54" s="216">
        <v>9.372048879015546E-2</v>
      </c>
      <c r="Q54" s="216">
        <v>4.4697593689955246E-2</v>
      </c>
      <c r="R54" s="216">
        <v>5.8726237367007383E-2</v>
      </c>
      <c r="S54" s="232">
        <f>SUM(M54:R54)</f>
        <v>0.40485908402924098</v>
      </c>
      <c r="T54" s="209">
        <v>0</v>
      </c>
      <c r="U54" s="209">
        <v>0.20935076681434708</v>
      </c>
      <c r="V54" s="209">
        <v>0</v>
      </c>
      <c r="W54" s="209">
        <v>9.3840972366756578E-2</v>
      </c>
      <c r="X54" s="209">
        <v>4.4577092395942229E-2</v>
      </c>
      <c r="Y54" s="209">
        <v>4.9186091225032341E-2</v>
      </c>
      <c r="Z54" s="209">
        <f>SUM(T54:Y54)</f>
        <v>0.39695492280207822</v>
      </c>
      <c r="AA54" s="209">
        <v>0.7</v>
      </c>
      <c r="AB54" s="209">
        <v>0</v>
      </c>
      <c r="AC54" s="208">
        <f>SUM(AA54:AB54)</f>
        <v>0.7</v>
      </c>
      <c r="AD54" s="216">
        <v>1.3855217089255907</v>
      </c>
      <c r="AE54" s="216">
        <v>0</v>
      </c>
      <c r="AF54" s="218">
        <f>SUM(AD54:AE54)</f>
        <v>1.3855217089255907</v>
      </c>
      <c r="AG54" s="209">
        <v>0.51952047308768923</v>
      </c>
      <c r="AH54" s="209">
        <v>0</v>
      </c>
      <c r="AI54" s="218">
        <f>SUM(AG54:AH54)</f>
        <v>0.51952047308768923</v>
      </c>
      <c r="AJ54" s="209">
        <v>1.1182441263380767</v>
      </c>
      <c r="AK54" s="218">
        <f>AJ54/AL54</f>
        <v>1.1182441263380767</v>
      </c>
      <c r="AL54" s="209">
        <f>AVERAGE(AL55:AL56)</f>
        <v>1</v>
      </c>
      <c r="AM54" s="219">
        <v>659.39535455327507</v>
      </c>
      <c r="AN54" s="211">
        <v>826.81219805839442</v>
      </c>
      <c r="AO54" s="211">
        <v>586.14385945207823</v>
      </c>
    </row>
    <row r="55" spans="1:41" x14ac:dyDescent="0.35">
      <c r="A55" s="212" t="s">
        <v>39</v>
      </c>
      <c r="B55" s="212">
        <f>IF($B$3=1,L55,IF($B$3=2,S55,Z55))</f>
        <v>0.39695492280207822</v>
      </c>
      <c r="C55" s="212">
        <f>IF($B$3=1,AC55,IF($B$3=2,AF55,AI55))</f>
        <v>0.51952047308768923</v>
      </c>
      <c r="D55" s="212">
        <f t="shared" si="38"/>
        <v>0.62458531214486457</v>
      </c>
      <c r="E55" s="212">
        <f>IF($B$3=1,AM55,IF($B$3=2,AN55,AO55))</f>
        <v>586.14385945207823</v>
      </c>
      <c r="F55" s="208">
        <v>0</v>
      </c>
      <c r="G55" s="208">
        <v>0.18470666315184631</v>
      </c>
      <c r="H55" s="208">
        <v>0</v>
      </c>
      <c r="I55" s="208">
        <v>8.5473266590372854E-2</v>
      </c>
      <c r="J55" s="208">
        <v>4.4442835158457483E-2</v>
      </c>
      <c r="K55" s="208">
        <v>4.5620586517603257E-2</v>
      </c>
      <c r="L55" s="208">
        <f>SUM(F55:K55)</f>
        <v>0.3602433514182799</v>
      </c>
      <c r="M55" s="157">
        <v>0</v>
      </c>
      <c r="N55" s="157">
        <v>0.19308341462673434</v>
      </c>
      <c r="O55" s="157">
        <v>0</v>
      </c>
      <c r="P55" s="157">
        <v>9.3867162030879733E-2</v>
      </c>
      <c r="Q55" s="157">
        <v>4.4549373626162285E-2</v>
      </c>
      <c r="R55" s="157">
        <v>4.981515073905729E-2</v>
      </c>
      <c r="S55" s="111">
        <f>SUM(M55:R55)</f>
        <v>0.38131510102283367</v>
      </c>
      <c r="T55" s="208">
        <v>0</v>
      </c>
      <c r="U55" s="208">
        <v>0.20935076681434708</v>
      </c>
      <c r="V55" s="208">
        <v>0</v>
      </c>
      <c r="W55" s="208">
        <v>9.3840972366756578E-2</v>
      </c>
      <c r="X55" s="208">
        <v>4.4577092395942229E-2</v>
      </c>
      <c r="Y55" s="208">
        <v>4.9186091225032341E-2</v>
      </c>
      <c r="Z55" s="208">
        <f>SUM(T55:Y55)</f>
        <v>0.39695492280207822</v>
      </c>
      <c r="AA55" s="208">
        <v>0.7</v>
      </c>
      <c r="AB55" s="208">
        <v>0</v>
      </c>
      <c r="AC55" s="208">
        <f>SUM(AA55:AB55)</f>
        <v>0.7</v>
      </c>
      <c r="AD55" s="157">
        <v>0.8781103564278101</v>
      </c>
      <c r="AE55" s="111">
        <v>0</v>
      </c>
      <c r="AF55" s="208">
        <f>SUM(AD55:AE55)</f>
        <v>0.8781103564278101</v>
      </c>
      <c r="AG55" s="208">
        <v>0.51952047308768923</v>
      </c>
      <c r="AH55" s="208">
        <v>0</v>
      </c>
      <c r="AI55" s="208">
        <f>SUM(AG55:AH55)</f>
        <v>0.51952047308768923</v>
      </c>
      <c r="AJ55" s="208">
        <v>0.62458531214486457</v>
      </c>
      <c r="AK55" s="208">
        <f>AJ55/AL55</f>
        <v>0.62458531214486457</v>
      </c>
      <c r="AL55" s="208">
        <v>1</v>
      </c>
      <c r="AM55" s="213">
        <v>659.39535455327507</v>
      </c>
      <c r="AN55" s="213">
        <v>682.34421364985155</v>
      </c>
      <c r="AO55" s="213">
        <v>586.14385945207823</v>
      </c>
    </row>
    <row r="56" spans="1:41" x14ac:dyDescent="0.35">
      <c r="A56" s="212" t="s">
        <v>40</v>
      </c>
      <c r="B56" s="212">
        <f>IF($B$3=1,L56,IF($B$3=2,S56,Z56))</f>
        <v>0.39695492280207822</v>
      </c>
      <c r="C56" s="212">
        <f>IF($B$3=1,AC56,IF($B$3=2,AF56,AI56))</f>
        <v>0.51952047308768923</v>
      </c>
      <c r="D56" s="212">
        <f t="shared" si="38"/>
        <v>1.6657583258912401</v>
      </c>
      <c r="E56" s="212">
        <f>IF($B$3=1,AM56,IF($B$3=2,AN56,AO56))</f>
        <v>586.14385945207823</v>
      </c>
      <c r="F56" s="208">
        <v>0</v>
      </c>
      <c r="G56" s="208">
        <v>0.18470666315184631</v>
      </c>
      <c r="H56" s="208">
        <v>0</v>
      </c>
      <c r="I56" s="208">
        <v>8.5473266590372854E-2</v>
      </c>
      <c r="J56" s="208">
        <v>4.4442835158457483E-2</v>
      </c>
      <c r="K56" s="208">
        <v>4.5620586517603257E-2</v>
      </c>
      <c r="L56" s="208">
        <f>SUM(F56:K56)</f>
        <v>0.3602433514182799</v>
      </c>
      <c r="M56" s="157">
        <v>0</v>
      </c>
      <c r="N56" s="157">
        <v>0.21999361730952011</v>
      </c>
      <c r="O56" s="157">
        <v>0</v>
      </c>
      <c r="P56" s="157">
        <v>9.3597398355212677E-2</v>
      </c>
      <c r="Q56" s="157">
        <v>4.4821982242559871E-2</v>
      </c>
      <c r="R56" s="157">
        <v>6.7008180209639057E-2</v>
      </c>
      <c r="S56" s="111">
        <f>SUM(M56:R56)</f>
        <v>0.4254211781169317</v>
      </c>
      <c r="T56" s="208">
        <v>0</v>
      </c>
      <c r="U56" s="208">
        <v>0.20935076681434708</v>
      </c>
      <c r="V56" s="208">
        <v>0</v>
      </c>
      <c r="W56" s="208">
        <v>9.3840972366756578E-2</v>
      </c>
      <c r="X56" s="208">
        <v>4.4577092395942229E-2</v>
      </c>
      <c r="Y56" s="208">
        <v>4.9186091225032341E-2</v>
      </c>
      <c r="Z56" s="208">
        <f>SUM(T56:Y56)</f>
        <v>0.39695492280207822</v>
      </c>
      <c r="AA56" s="208">
        <v>0.7</v>
      </c>
      <c r="AB56" s="208">
        <v>0</v>
      </c>
      <c r="AC56" s="208">
        <f>SUM(AA56:AB56)</f>
        <v>0.7</v>
      </c>
      <c r="AD56" s="157">
        <v>1.8113491043348964</v>
      </c>
      <c r="AE56" s="111">
        <v>0</v>
      </c>
      <c r="AF56" s="208">
        <f>SUM(AD56:AE56)</f>
        <v>1.8113491043348964</v>
      </c>
      <c r="AG56" s="208">
        <v>0.51952047308768923</v>
      </c>
      <c r="AH56" s="208">
        <v>0</v>
      </c>
      <c r="AI56" s="208">
        <f>SUM(AG56:AH56)</f>
        <v>0.51952047308768923</v>
      </c>
      <c r="AJ56" s="208">
        <v>1.6657583258912401</v>
      </c>
      <c r="AK56" s="208">
        <f>AJ56/AL56</f>
        <v>1.6657583258912401</v>
      </c>
      <c r="AL56" s="208">
        <v>1</v>
      </c>
      <c r="AM56" s="213">
        <v>659.39535455327507</v>
      </c>
      <c r="AN56" s="213">
        <v>948.0519480519481</v>
      </c>
      <c r="AO56" s="213">
        <v>586.14385945207823</v>
      </c>
    </row>
    <row r="57" spans="1:41" s="6" customFormat="1" ht="13" x14ac:dyDescent="0.3">
      <c r="A57" s="207" t="s">
        <v>63</v>
      </c>
      <c r="B57" s="212">
        <f t="shared" si="27"/>
        <v>1.641369142052308</v>
      </c>
      <c r="C57" s="212">
        <f t="shared" si="35"/>
        <v>2.3931694385599824</v>
      </c>
      <c r="D57" s="212">
        <f t="shared" si="38"/>
        <v>0.19354734968387938</v>
      </c>
      <c r="E57" s="212">
        <f t="shared" si="3"/>
        <v>3686.5230170633072</v>
      </c>
      <c r="F57" s="209">
        <v>0</v>
      </c>
      <c r="G57" s="209">
        <v>0.42999217257454697</v>
      </c>
      <c r="H57" s="209">
        <v>0.27907698668309605</v>
      </c>
      <c r="I57" s="209">
        <v>0.59906969434013491</v>
      </c>
      <c r="J57" s="209">
        <v>8.9469456698351144E-2</v>
      </c>
      <c r="K57" s="209">
        <v>0.1279955326086738</v>
      </c>
      <c r="L57" s="218">
        <f t="shared" si="53"/>
        <v>1.5256038429048027</v>
      </c>
      <c r="M57" s="216">
        <v>0</v>
      </c>
      <c r="N57" s="216">
        <v>0.51769392718334184</v>
      </c>
      <c r="O57" s="216">
        <v>0.15894824144167344</v>
      </c>
      <c r="P57" s="216">
        <v>0.69585191435667992</v>
      </c>
      <c r="Q57" s="216">
        <v>8.785092246575385E-2</v>
      </c>
      <c r="R57" s="216">
        <v>0.12185497010598931</v>
      </c>
      <c r="S57" s="232">
        <f t="shared" si="54"/>
        <v>1.5821999755534382</v>
      </c>
      <c r="T57" s="209">
        <v>0</v>
      </c>
      <c r="U57" s="209">
        <v>0.46626032173778897</v>
      </c>
      <c r="V57" s="209">
        <v>0.14008362019211767</v>
      </c>
      <c r="W57" s="209">
        <v>0.83553263546387735</v>
      </c>
      <c r="X57" s="209">
        <v>8.9977884658511795E-2</v>
      </c>
      <c r="Y57" s="209">
        <v>0.10951468000001213</v>
      </c>
      <c r="Z57" s="209">
        <f t="shared" si="49"/>
        <v>1.641369142052308</v>
      </c>
      <c r="AA57" s="209">
        <v>1.4433823801935821</v>
      </c>
      <c r="AB57" s="209">
        <v>0</v>
      </c>
      <c r="AC57" s="218">
        <f t="shared" si="50"/>
        <v>1.4433823801935821</v>
      </c>
      <c r="AD57" s="216">
        <v>1.9164815795433923</v>
      </c>
      <c r="AE57" s="216">
        <v>0</v>
      </c>
      <c r="AF57" s="218">
        <f t="shared" si="51"/>
        <v>1.9164815795433923</v>
      </c>
      <c r="AG57" s="209">
        <v>2.3931694385599824</v>
      </c>
      <c r="AH57" s="209">
        <v>0</v>
      </c>
      <c r="AI57" s="208">
        <f t="shared" si="52"/>
        <v>2.3931694385599824</v>
      </c>
      <c r="AJ57" s="209">
        <v>0.19354734968387938</v>
      </c>
      <c r="AK57" s="208">
        <f t="shared" si="42"/>
        <v>0.19354734968387938</v>
      </c>
      <c r="AL57" s="209">
        <v>1</v>
      </c>
      <c r="AM57" s="211">
        <v>3520.66</v>
      </c>
      <c r="AN57" s="211">
        <v>3563.22</v>
      </c>
      <c r="AO57" s="211">
        <v>3686.5230170633072</v>
      </c>
    </row>
    <row r="58" spans="1:41" s="6" customFormat="1" ht="13" x14ac:dyDescent="0.3">
      <c r="A58" s="207" t="s">
        <v>64</v>
      </c>
      <c r="B58" s="212">
        <f t="shared" si="27"/>
        <v>3.1508731554010359</v>
      </c>
      <c r="C58" s="212">
        <f t="shared" si="35"/>
        <v>13.139168001764626</v>
      </c>
      <c r="D58" s="212">
        <f t="shared" si="38"/>
        <v>9.0769908659661223</v>
      </c>
      <c r="E58" s="212">
        <f t="shared" si="3"/>
        <v>8232.2125471060735</v>
      </c>
      <c r="F58" s="209">
        <v>0</v>
      </c>
      <c r="G58" s="209">
        <v>2.0892980612358607</v>
      </c>
      <c r="H58" s="209">
        <v>0.47572463544901561</v>
      </c>
      <c r="I58" s="209">
        <v>0.19952339391463395</v>
      </c>
      <c r="J58" s="209">
        <v>0.77922554546515066</v>
      </c>
      <c r="K58" s="209">
        <v>0.19731735964857983</v>
      </c>
      <c r="L58" s="218">
        <f t="shared" ref="L58:L63" si="55">SUM(F58:K58)</f>
        <v>3.7410889957132407</v>
      </c>
      <c r="M58" s="216">
        <v>0</v>
      </c>
      <c r="N58" s="216">
        <v>1.8282865345542116</v>
      </c>
      <c r="O58" s="216">
        <v>0.56349961905435486</v>
      </c>
      <c r="P58" s="216">
        <v>0.21964722336951598</v>
      </c>
      <c r="Q58" s="216">
        <v>0.78368692130775053</v>
      </c>
      <c r="R58" s="216">
        <v>0.21405263723782397</v>
      </c>
      <c r="S58" s="232">
        <f t="shared" si="54"/>
        <v>3.6091729355236568</v>
      </c>
      <c r="T58" s="208">
        <v>0</v>
      </c>
      <c r="U58" s="209">
        <v>1.6983110898272522</v>
      </c>
      <c r="V58" s="209">
        <v>0.29708486683219015</v>
      </c>
      <c r="W58" s="209">
        <v>0.25093974157449184</v>
      </c>
      <c r="X58" s="209">
        <v>0.78602933463105384</v>
      </c>
      <c r="Y58" s="209">
        <v>0.11850812253604848</v>
      </c>
      <c r="Z58" s="209">
        <f t="shared" si="49"/>
        <v>3.1508731554010359</v>
      </c>
      <c r="AA58" s="209">
        <v>8.7336427212368157</v>
      </c>
      <c r="AB58" s="209">
        <v>0</v>
      </c>
      <c r="AC58" s="218">
        <f t="shared" si="50"/>
        <v>8.7336427212368157</v>
      </c>
      <c r="AD58" s="216">
        <v>8.8010446378176077</v>
      </c>
      <c r="AE58" s="216">
        <v>0</v>
      </c>
      <c r="AF58" s="218">
        <f t="shared" si="51"/>
        <v>8.8010446378176077</v>
      </c>
      <c r="AG58" s="209">
        <v>13.139168001764626</v>
      </c>
      <c r="AH58" s="209">
        <v>0</v>
      </c>
      <c r="AI58" s="208">
        <f t="shared" si="52"/>
        <v>13.139168001764626</v>
      </c>
      <c r="AJ58" s="209">
        <v>9.9808679503569948</v>
      </c>
      <c r="AK58" s="218">
        <f t="shared" si="42"/>
        <v>9.0769908659661223</v>
      </c>
      <c r="AL58" s="209">
        <v>1.0995789351050169</v>
      </c>
      <c r="AM58" s="211">
        <v>8840.3289846851967</v>
      </c>
      <c r="AN58" s="211">
        <v>8768.4415480827738</v>
      </c>
      <c r="AO58" s="211">
        <v>8232.2125471060735</v>
      </c>
    </row>
    <row r="59" spans="1:41" s="6" customFormat="1" ht="13" x14ac:dyDescent="0.3">
      <c r="A59" s="231" t="s">
        <v>65</v>
      </c>
      <c r="B59" s="212">
        <f t="shared" si="27"/>
        <v>3.0335904729126031</v>
      </c>
      <c r="C59" s="212">
        <f t="shared" si="35"/>
        <v>12.181158455458592</v>
      </c>
      <c r="D59" s="212">
        <f t="shared" si="38"/>
        <v>9.9778361677425256</v>
      </c>
      <c r="E59" s="212">
        <f t="shared" si="3"/>
        <v>8157.2995821225186</v>
      </c>
      <c r="F59" s="214">
        <v>0</v>
      </c>
      <c r="G59" s="214">
        <v>2.8831334706436573</v>
      </c>
      <c r="H59" s="214">
        <v>0.29879246738711757</v>
      </c>
      <c r="I59" s="214">
        <v>0.25534081902073297</v>
      </c>
      <c r="J59" s="214">
        <v>0.78545147353414813</v>
      </c>
      <c r="K59" s="214">
        <v>0.24581078013614827</v>
      </c>
      <c r="L59" s="208">
        <f t="shared" si="55"/>
        <v>4.4685290107218041</v>
      </c>
      <c r="M59" s="157">
        <v>0</v>
      </c>
      <c r="N59" s="157">
        <v>1.4062939450281247</v>
      </c>
      <c r="O59" s="157">
        <v>0.28777581501297589</v>
      </c>
      <c r="P59" s="157">
        <v>0.27695030175653235</v>
      </c>
      <c r="Q59" s="157">
        <v>0.7860684492541864</v>
      </c>
      <c r="R59" s="157">
        <v>0.15895260260250477</v>
      </c>
      <c r="S59" s="111">
        <f t="shared" ref="S59:S63" si="56">SUM(M59:R59)</f>
        <v>2.9160411136543241</v>
      </c>
      <c r="T59" s="208">
        <v>0</v>
      </c>
      <c r="U59" s="214">
        <v>1.5858035942732853</v>
      </c>
      <c r="V59" s="214">
        <v>0.30170649650444575</v>
      </c>
      <c r="W59" s="214">
        <v>0.25440454789594752</v>
      </c>
      <c r="X59" s="214">
        <v>0.78781418095468281</v>
      </c>
      <c r="Y59" s="214">
        <v>0.10386165328424163</v>
      </c>
      <c r="Z59" s="208">
        <f t="shared" si="49"/>
        <v>3.0335904729126031</v>
      </c>
      <c r="AA59" s="214">
        <v>7.9169498207478144</v>
      </c>
      <c r="AB59" s="214">
        <v>0</v>
      </c>
      <c r="AC59" s="208">
        <f t="shared" si="50"/>
        <v>7.9169498207478144</v>
      </c>
      <c r="AD59" s="157">
        <v>10.521927886536737</v>
      </c>
      <c r="AE59" s="157">
        <v>0</v>
      </c>
      <c r="AF59" s="208">
        <f t="shared" si="51"/>
        <v>10.521927886536737</v>
      </c>
      <c r="AG59" s="214">
        <v>12.181158455458592</v>
      </c>
      <c r="AH59" s="214">
        <v>0</v>
      </c>
      <c r="AI59" s="208">
        <f t="shared" si="52"/>
        <v>12.181158455458592</v>
      </c>
      <c r="AJ59" s="214">
        <v>10.775176749773582</v>
      </c>
      <c r="AK59" s="208">
        <f t="shared" si="42"/>
        <v>9.9778361677425256</v>
      </c>
      <c r="AL59" s="214">
        <v>1.0799111719842414</v>
      </c>
      <c r="AM59" s="215">
        <v>8962.6334519572956</v>
      </c>
      <c r="AN59" s="215">
        <v>8680.5157593123204</v>
      </c>
      <c r="AO59" s="215">
        <v>8157.2995821225186</v>
      </c>
    </row>
    <row r="60" spans="1:41" s="5" customFormat="1" ht="13" x14ac:dyDescent="0.3">
      <c r="A60" s="231" t="s">
        <v>66</v>
      </c>
      <c r="B60" s="212">
        <f t="shared" si="27"/>
        <v>4.2483162336617113</v>
      </c>
      <c r="C60" s="212">
        <f t="shared" si="35"/>
        <v>2.4192300658890411</v>
      </c>
      <c r="D60" s="212">
        <f t="shared" si="38"/>
        <v>8.2586862617070143</v>
      </c>
      <c r="E60" s="212">
        <f t="shared" si="3"/>
        <v>8859.2199999999993</v>
      </c>
      <c r="F60" s="157">
        <v>0</v>
      </c>
      <c r="G60" s="157">
        <v>1.8751319563998663</v>
      </c>
      <c r="H60" s="157">
        <v>1.1253257382381465</v>
      </c>
      <c r="I60" s="157">
        <v>0.18511686772150374</v>
      </c>
      <c r="J60" s="157">
        <v>0.7881080476408896</v>
      </c>
      <c r="K60" s="157">
        <v>0.2746336236613045</v>
      </c>
      <c r="L60" s="208">
        <f t="shared" si="55"/>
        <v>4.2483162336617113</v>
      </c>
      <c r="M60" s="157">
        <v>0</v>
      </c>
      <c r="N60" s="157">
        <v>1.8751319563998663</v>
      </c>
      <c r="O60" s="157">
        <v>1.1253257382381465</v>
      </c>
      <c r="P60" s="157">
        <v>0.18511686772150374</v>
      </c>
      <c r="Q60" s="157">
        <v>0.7881080476408896</v>
      </c>
      <c r="R60" s="157">
        <v>0.2746336236613045</v>
      </c>
      <c r="S60" s="111">
        <f t="shared" si="56"/>
        <v>4.2483162336617113</v>
      </c>
      <c r="T60" s="157">
        <v>0</v>
      </c>
      <c r="U60" s="157">
        <v>1.8751319563998663</v>
      </c>
      <c r="V60" s="157">
        <v>1.1253257382381465</v>
      </c>
      <c r="W60" s="157">
        <v>0.18511686772150374</v>
      </c>
      <c r="X60" s="157">
        <v>0.7881080476408896</v>
      </c>
      <c r="Y60" s="157">
        <v>0.2746336236613045</v>
      </c>
      <c r="Z60" s="208">
        <f t="shared" si="49"/>
        <v>4.2483162336617113</v>
      </c>
      <c r="AA60" s="157">
        <v>2.4192300658890411</v>
      </c>
      <c r="AB60" s="157">
        <v>0</v>
      </c>
      <c r="AC60" s="208">
        <f t="shared" si="50"/>
        <v>2.4192300658890411</v>
      </c>
      <c r="AD60" s="157">
        <v>2.4192300658890411</v>
      </c>
      <c r="AE60" s="157">
        <v>0</v>
      </c>
      <c r="AF60" s="208">
        <f t="shared" si="51"/>
        <v>2.4192300658890411</v>
      </c>
      <c r="AG60" s="157">
        <v>2.4192300658890411</v>
      </c>
      <c r="AH60" s="157">
        <v>0</v>
      </c>
      <c r="AI60" s="208">
        <f t="shared" si="52"/>
        <v>2.4192300658890411</v>
      </c>
      <c r="AJ60" s="214">
        <v>9.2794227659640089</v>
      </c>
      <c r="AK60" s="208">
        <f t="shared" si="42"/>
        <v>8.2586862617070143</v>
      </c>
      <c r="AL60" s="214">
        <v>1.1235955056181073</v>
      </c>
      <c r="AM60" s="215">
        <v>9221.0526315789484</v>
      </c>
      <c r="AN60" s="215">
        <v>8859.2233009708743</v>
      </c>
      <c r="AO60" s="215">
        <v>8859.2199999999993</v>
      </c>
    </row>
    <row r="61" spans="1:41" s="5" customFormat="1" ht="13" x14ac:dyDescent="0.3">
      <c r="A61" s="231" t="s">
        <v>67</v>
      </c>
      <c r="B61" s="212">
        <f t="shared" si="27"/>
        <v>3.0231287303089629</v>
      </c>
      <c r="C61" s="212">
        <f t="shared" si="35"/>
        <v>13.573619159669365</v>
      </c>
      <c r="D61" s="212">
        <f t="shared" si="38"/>
        <v>6.8881011499670404</v>
      </c>
      <c r="E61" s="212">
        <f t="shared" si="3"/>
        <v>8457.7838273845537</v>
      </c>
      <c r="F61" s="214">
        <v>0</v>
      </c>
      <c r="G61" s="214">
        <v>1.7383292222029121</v>
      </c>
      <c r="H61" s="214">
        <v>0.20673109133385267</v>
      </c>
      <c r="I61" s="214">
        <v>0.18258117926982481</v>
      </c>
      <c r="J61" s="214">
        <v>0.78545147353412514</v>
      </c>
      <c r="K61" s="214">
        <v>0.16413576922445031</v>
      </c>
      <c r="L61" s="208">
        <f t="shared" si="55"/>
        <v>3.0772287355651651</v>
      </c>
      <c r="M61" s="157">
        <v>0</v>
      </c>
      <c r="N61" s="157">
        <v>1.9763779977280909</v>
      </c>
      <c r="O61" s="157">
        <v>0.21071442881242855</v>
      </c>
      <c r="P61" s="157">
        <v>0.18454226017423528</v>
      </c>
      <c r="Q61" s="157">
        <v>0.78446469473705827</v>
      </c>
      <c r="R61" s="157">
        <v>0.20739589467573546</v>
      </c>
      <c r="S61" s="111">
        <f t="shared" si="56"/>
        <v>3.3634952761275487</v>
      </c>
      <c r="T61" s="214">
        <v>0</v>
      </c>
      <c r="U61" s="214">
        <v>1.7383292222029121</v>
      </c>
      <c r="V61" s="214">
        <v>0.20673109133385267</v>
      </c>
      <c r="W61" s="214">
        <v>0.18258117926982481</v>
      </c>
      <c r="X61" s="214">
        <v>0.78545147353412514</v>
      </c>
      <c r="Y61" s="214">
        <v>0.11003576396824813</v>
      </c>
      <c r="Z61" s="208">
        <f t="shared" si="49"/>
        <v>3.0231287303089629</v>
      </c>
      <c r="AA61" s="214">
        <v>13.573619159669365</v>
      </c>
      <c r="AB61" s="214">
        <v>0</v>
      </c>
      <c r="AC61" s="208">
        <f t="shared" si="50"/>
        <v>13.573619159669365</v>
      </c>
      <c r="AD61" s="157">
        <v>17.664635998180596</v>
      </c>
      <c r="AE61" s="157">
        <v>0</v>
      </c>
      <c r="AF61" s="208">
        <f t="shared" si="51"/>
        <v>17.664635998180596</v>
      </c>
      <c r="AG61" s="214">
        <v>13.573619159669365</v>
      </c>
      <c r="AH61" s="214">
        <v>0</v>
      </c>
      <c r="AI61" s="208">
        <f t="shared" si="52"/>
        <v>13.573619159669365</v>
      </c>
      <c r="AJ61" s="214">
        <v>7.4870664673564269</v>
      </c>
      <c r="AK61" s="208">
        <f t="shared" si="42"/>
        <v>6.8881011499670404</v>
      </c>
      <c r="AL61" s="214">
        <v>1.086956521739268</v>
      </c>
      <c r="AM61" s="215">
        <v>8827.1513353115715</v>
      </c>
      <c r="AN61" s="215">
        <v>8791.9708029197081</v>
      </c>
      <c r="AO61" s="215">
        <v>8457.7838273845537</v>
      </c>
    </row>
    <row r="62" spans="1:41" s="5" customFormat="1" ht="13" x14ac:dyDescent="0.3">
      <c r="A62" s="231" t="s">
        <v>68</v>
      </c>
      <c r="B62" s="212">
        <f t="shared" si="27"/>
        <v>3.2401263033073198</v>
      </c>
      <c r="C62" s="212">
        <f t="shared" si="35"/>
        <v>15.825450802237455</v>
      </c>
      <c r="D62" s="212">
        <f t="shared" si="38"/>
        <v>8.1892907719543242</v>
      </c>
      <c r="E62" s="212">
        <f t="shared" si="3"/>
        <v>8547.0491658053361</v>
      </c>
      <c r="F62" s="214">
        <v>0</v>
      </c>
      <c r="G62" s="214">
        <v>1.9324885416025042</v>
      </c>
      <c r="H62" s="214">
        <v>0.19434595544908922</v>
      </c>
      <c r="I62" s="214">
        <v>0.15663129632543754</v>
      </c>
      <c r="J62" s="214">
        <v>0.77544995263848637</v>
      </c>
      <c r="K62" s="214">
        <v>0.14343896022430019</v>
      </c>
      <c r="L62" s="208">
        <f t="shared" si="55"/>
        <v>3.2023547062398174</v>
      </c>
      <c r="M62" s="157">
        <v>0</v>
      </c>
      <c r="N62" s="157">
        <v>2.1566301028879136</v>
      </c>
      <c r="O62" s="157">
        <v>0.17787530511520988</v>
      </c>
      <c r="P62" s="157">
        <v>0.17514716965736987</v>
      </c>
      <c r="Q62" s="157">
        <v>0.77663779136012834</v>
      </c>
      <c r="R62" s="157">
        <v>0.1952730306566578</v>
      </c>
      <c r="S62" s="111">
        <f t="shared" si="56"/>
        <v>3.4815633996772792</v>
      </c>
      <c r="T62" s="208">
        <v>0</v>
      </c>
      <c r="U62" s="214">
        <v>1.9064304375641532</v>
      </c>
      <c r="V62" s="214">
        <v>0.18601182794572801</v>
      </c>
      <c r="W62" s="214">
        <v>0.19088404958057201</v>
      </c>
      <c r="X62" s="214">
        <v>0.78781418095467926</v>
      </c>
      <c r="Y62" s="214">
        <v>0.16898580726218715</v>
      </c>
      <c r="Z62" s="208">
        <f t="shared" si="49"/>
        <v>3.2401263033073198</v>
      </c>
      <c r="AA62" s="214">
        <v>6.264411085619388</v>
      </c>
      <c r="AB62" s="214">
        <v>0</v>
      </c>
      <c r="AC62" s="208">
        <f t="shared" si="50"/>
        <v>6.264411085619388</v>
      </c>
      <c r="AD62" s="157">
        <v>10.629638994817794</v>
      </c>
      <c r="AE62" s="157">
        <v>0</v>
      </c>
      <c r="AF62" s="208">
        <f t="shared" si="51"/>
        <v>10.629638994817794</v>
      </c>
      <c r="AG62" s="214">
        <v>15.825450802237455</v>
      </c>
      <c r="AH62" s="214">
        <v>0</v>
      </c>
      <c r="AI62" s="208">
        <f t="shared" si="52"/>
        <v>15.825450802237455</v>
      </c>
      <c r="AJ62" s="214">
        <v>8.9014030129949582</v>
      </c>
      <c r="AK62" s="208">
        <f t="shared" si="42"/>
        <v>8.1892907719543242</v>
      </c>
      <c r="AL62" s="214">
        <v>1.086956521739268</v>
      </c>
      <c r="AM62" s="215">
        <v>8896.0573476702502</v>
      </c>
      <c r="AN62" s="215">
        <v>8690.4761904761908</v>
      </c>
      <c r="AO62" s="215">
        <v>8547.0491658053361</v>
      </c>
    </row>
    <row r="63" spans="1:41" s="5" customFormat="1" ht="13" x14ac:dyDescent="0.3">
      <c r="A63" s="231" t="s">
        <v>69</v>
      </c>
      <c r="B63" s="212">
        <f t="shared" si="27"/>
        <v>5.6382901954305034</v>
      </c>
      <c r="C63" s="212">
        <f t="shared" si="35"/>
        <v>26.705491642153721</v>
      </c>
      <c r="D63" s="212">
        <f t="shared" si="38"/>
        <v>23.14887388461943</v>
      </c>
      <c r="E63" s="212">
        <f t="shared" si="3"/>
        <v>8730.6417839564801</v>
      </c>
      <c r="F63" s="214">
        <v>0</v>
      </c>
      <c r="G63" s="214">
        <v>3.5562953410405398</v>
      </c>
      <c r="H63" s="214">
        <v>0.54659636277145474</v>
      </c>
      <c r="I63" s="214">
        <v>0.41308955437176503</v>
      </c>
      <c r="J63" s="214">
        <v>0.73812148075797257</v>
      </c>
      <c r="K63" s="214">
        <v>0.25257776365608331</v>
      </c>
      <c r="L63" s="208">
        <f t="shared" si="55"/>
        <v>5.5066805025978152</v>
      </c>
      <c r="M63" s="157">
        <v>0</v>
      </c>
      <c r="N63" s="157">
        <v>3.6721720591721656</v>
      </c>
      <c r="O63" s="157">
        <v>0.56718882837532048</v>
      </c>
      <c r="P63" s="157">
        <v>0.41411418639812114</v>
      </c>
      <c r="Q63" s="157">
        <v>0.74011669327787866</v>
      </c>
      <c r="R63" s="157">
        <v>0.40699059947751304</v>
      </c>
      <c r="S63" s="111">
        <f t="shared" si="56"/>
        <v>5.8005823667009988</v>
      </c>
      <c r="T63" s="214">
        <v>0</v>
      </c>
      <c r="U63" s="214">
        <v>3.5562953410405398</v>
      </c>
      <c r="V63" s="214">
        <v>0.54659636277145474</v>
      </c>
      <c r="W63" s="214">
        <v>0.41308955437176503</v>
      </c>
      <c r="X63" s="214">
        <v>0.73812148075797257</v>
      </c>
      <c r="Y63" s="214">
        <v>0.38418745648877062</v>
      </c>
      <c r="Z63" s="208">
        <f t="shared" si="49"/>
        <v>5.6382901954305034</v>
      </c>
      <c r="AA63" s="214">
        <v>26.705491642153721</v>
      </c>
      <c r="AB63" s="214">
        <v>0</v>
      </c>
      <c r="AC63" s="208">
        <f t="shared" si="50"/>
        <v>26.705491642153721</v>
      </c>
      <c r="AD63" s="157">
        <v>26.306706877961986</v>
      </c>
      <c r="AE63" s="157">
        <v>0</v>
      </c>
      <c r="AF63" s="208">
        <f t="shared" si="51"/>
        <v>26.306706877961986</v>
      </c>
      <c r="AG63" s="214">
        <v>26.705491642153721</v>
      </c>
      <c r="AH63" s="214">
        <v>0</v>
      </c>
      <c r="AI63" s="208">
        <f t="shared" si="52"/>
        <v>26.705491642153721</v>
      </c>
      <c r="AJ63" s="214">
        <f>AD63/AD59*AJ59</f>
        <v>26.939874457533907</v>
      </c>
      <c r="AK63" s="208">
        <f t="shared" si="42"/>
        <v>23.14887388461943</v>
      </c>
      <c r="AL63" s="214">
        <v>1.1637660903856448</v>
      </c>
      <c r="AM63" s="215">
        <v>8784.232365145228</v>
      </c>
      <c r="AN63" s="215">
        <v>9125</v>
      </c>
      <c r="AO63" s="215">
        <v>8730.6417839564801</v>
      </c>
    </row>
    <row r="64" spans="1:41" s="5" customFormat="1" ht="13" x14ac:dyDescent="0.3">
      <c r="A64" s="207" t="s">
        <v>70</v>
      </c>
      <c r="B64" s="212">
        <f t="shared" si="27"/>
        <v>0</v>
      </c>
      <c r="C64" s="212">
        <f t="shared" si="35"/>
        <v>0</v>
      </c>
      <c r="D64" s="212">
        <f t="shared" si="38"/>
        <v>0</v>
      </c>
      <c r="E64" s="212">
        <f t="shared" si="3"/>
        <v>0</v>
      </c>
      <c r="F64" s="214"/>
      <c r="G64" s="214"/>
      <c r="H64" s="214"/>
      <c r="I64" s="214"/>
      <c r="J64" s="214"/>
      <c r="K64" s="214"/>
      <c r="L64" s="214"/>
      <c r="M64" s="157"/>
      <c r="N64" s="157"/>
      <c r="O64" s="157"/>
      <c r="P64" s="157"/>
      <c r="Q64" s="157"/>
      <c r="R64" s="157"/>
      <c r="S64" s="157"/>
      <c r="T64" s="208"/>
      <c r="U64" s="209"/>
      <c r="V64" s="209"/>
      <c r="W64" s="209"/>
      <c r="X64" s="209"/>
      <c r="Y64" s="209"/>
      <c r="Z64" s="209"/>
      <c r="AA64" s="214"/>
      <c r="AB64" s="214"/>
      <c r="AC64" s="214"/>
      <c r="AD64" s="157"/>
      <c r="AE64" s="157"/>
      <c r="AF64" s="157"/>
      <c r="AG64" s="209"/>
      <c r="AH64" s="209"/>
      <c r="AI64" s="209"/>
      <c r="AJ64" s="209"/>
      <c r="AK64" s="208"/>
      <c r="AL64" s="209"/>
      <c r="AM64" s="211"/>
      <c r="AN64" s="211"/>
      <c r="AO64" s="211"/>
    </row>
    <row r="65" spans="1:42" s="5" customFormat="1" ht="13" x14ac:dyDescent="0.3">
      <c r="A65" s="231" t="s">
        <v>71</v>
      </c>
      <c r="B65" s="212">
        <f t="shared" si="27"/>
        <v>0.95350542663336713</v>
      </c>
      <c r="C65" s="212">
        <f t="shared" si="35"/>
        <v>1.3026127677990098</v>
      </c>
      <c r="D65" s="212">
        <f t="shared" si="38"/>
        <v>5.4002877578891351</v>
      </c>
      <c r="E65" s="212">
        <f t="shared" si="3"/>
        <v>418.02342954765317</v>
      </c>
      <c r="F65" s="214">
        <v>0</v>
      </c>
      <c r="G65" s="214">
        <v>0.20534539127485954</v>
      </c>
      <c r="H65" s="214">
        <v>0.11815875637437365</v>
      </c>
      <c r="I65" s="214">
        <v>3.5363489009496346E-2</v>
      </c>
      <c r="J65" s="214">
        <v>0.50341607259140764</v>
      </c>
      <c r="K65" s="214">
        <v>4.119810358299425E-2</v>
      </c>
      <c r="L65" s="208">
        <f t="shared" ref="L65:L66" si="57">SUM(F65:K65)</f>
        <v>0.90348181283313145</v>
      </c>
      <c r="M65" s="157">
        <v>0</v>
      </c>
      <c r="N65" s="157">
        <v>0.17637672100679108</v>
      </c>
      <c r="O65" s="157">
        <v>0.12770259581874294</v>
      </c>
      <c r="P65" s="157">
        <v>3.5351163907641071E-2</v>
      </c>
      <c r="Q65" s="157">
        <v>0.49678638714259266</v>
      </c>
      <c r="R65" s="157">
        <v>3.9488933564607698E-2</v>
      </c>
      <c r="S65" s="111">
        <f t="shared" ref="S65:S67" si="58">SUM(M65:R65)</f>
        <v>0.87570580144037546</v>
      </c>
      <c r="T65" s="208">
        <v>0</v>
      </c>
      <c r="U65" s="214">
        <v>0.23346955860337493</v>
      </c>
      <c r="V65" s="214">
        <v>0.28645562407633024</v>
      </c>
      <c r="W65" s="214">
        <v>4.2010403690548058E-2</v>
      </c>
      <c r="X65" s="214">
        <v>0.32667137461355655</v>
      </c>
      <c r="Y65" s="214">
        <v>6.4898465649557313E-2</v>
      </c>
      <c r="Z65" s="208">
        <f t="shared" si="49"/>
        <v>0.95350542663336713</v>
      </c>
      <c r="AA65" s="214">
        <v>0.62487454580782253</v>
      </c>
      <c r="AB65" s="214">
        <v>0</v>
      </c>
      <c r="AC65" s="208">
        <f t="shared" ref="AC65:AC67" si="59">SUM(AA65:AB65)</f>
        <v>0.62487454580782253</v>
      </c>
      <c r="AD65" s="157">
        <v>1.111139328813074</v>
      </c>
      <c r="AE65" s="157">
        <v>0</v>
      </c>
      <c r="AF65" s="208">
        <f t="shared" ref="AF65:AF67" si="60">SUM(AD65:AE65)</f>
        <v>1.111139328813074</v>
      </c>
      <c r="AG65" s="212">
        <v>1.3026127677990098</v>
      </c>
      <c r="AH65" s="214">
        <v>0</v>
      </c>
      <c r="AI65" s="208">
        <f t="shared" ref="AI65:AI70" si="61">SUM(AG65:AH65)</f>
        <v>1.3026127677990098</v>
      </c>
      <c r="AJ65" s="214">
        <v>5.4002877578891351</v>
      </c>
      <c r="AK65" s="208">
        <f t="shared" si="42"/>
        <v>5.4002877578891351</v>
      </c>
      <c r="AL65" s="214">
        <v>1</v>
      </c>
      <c r="AM65" s="215">
        <v>487.82298782298778</v>
      </c>
      <c r="AN65" s="215">
        <v>446.99579027937239</v>
      </c>
      <c r="AO65" s="215">
        <v>418.02342954765317</v>
      </c>
    </row>
    <row r="66" spans="1:42" s="4" customFormat="1" x14ac:dyDescent="0.35">
      <c r="A66" s="231" t="s">
        <v>72</v>
      </c>
      <c r="B66" s="212">
        <f t="shared" si="27"/>
        <v>1.3775641152510982</v>
      </c>
      <c r="C66" s="212">
        <f t="shared" si="35"/>
        <v>1.3341259160602721</v>
      </c>
      <c r="D66" s="212">
        <f t="shared" si="38"/>
        <v>8.6489364853874804</v>
      </c>
      <c r="E66" s="212">
        <f t="shared" si="3"/>
        <v>672.3137663899704</v>
      </c>
      <c r="F66" s="214">
        <v>0</v>
      </c>
      <c r="G66" s="214">
        <v>0.68461417500236499</v>
      </c>
      <c r="H66" s="214">
        <v>0.15107238640534992</v>
      </c>
      <c r="I66" s="214">
        <v>9.983660652152998E-2</v>
      </c>
      <c r="J66" s="214">
        <v>0.74846373936641164</v>
      </c>
      <c r="K66" s="214">
        <v>2.3551899252154951E-2</v>
      </c>
      <c r="L66" s="208">
        <f t="shared" si="57"/>
        <v>1.7075388065478112</v>
      </c>
      <c r="M66" s="157">
        <v>0</v>
      </c>
      <c r="N66" s="157">
        <v>0.62602693647189334</v>
      </c>
      <c r="O66" s="157">
        <v>0.13862640686841321</v>
      </c>
      <c r="P66" s="157">
        <v>9.3284143472140368E-2</v>
      </c>
      <c r="Q66" s="157">
        <v>0.74923152392532932</v>
      </c>
      <c r="R66" s="157">
        <v>5.0023922143155652E-2</v>
      </c>
      <c r="S66" s="111">
        <f t="shared" si="58"/>
        <v>1.6571929328809318</v>
      </c>
      <c r="T66" s="208">
        <v>0</v>
      </c>
      <c r="U66" s="214">
        <v>0.42813938468546259</v>
      </c>
      <c r="V66" s="214">
        <v>7.7415300693149156E-2</v>
      </c>
      <c r="W66" s="214">
        <v>7.5851994049114177E-2</v>
      </c>
      <c r="X66" s="214">
        <v>0.78475593142058453</v>
      </c>
      <c r="Y66" s="214">
        <v>1.1401504402787935E-2</v>
      </c>
      <c r="Z66" s="208">
        <f t="shared" si="49"/>
        <v>1.3775641152510982</v>
      </c>
      <c r="AA66" s="214">
        <v>2.1075304046195225</v>
      </c>
      <c r="AB66" s="214">
        <v>0</v>
      </c>
      <c r="AC66" s="208">
        <f t="shared" si="59"/>
        <v>2.1075304046195225</v>
      </c>
      <c r="AD66" s="157">
        <v>1.779566925351544</v>
      </c>
      <c r="AE66" s="111">
        <v>0</v>
      </c>
      <c r="AF66" s="208">
        <f t="shared" si="60"/>
        <v>1.779566925351544</v>
      </c>
      <c r="AG66" s="214">
        <v>1.3341259160602721</v>
      </c>
      <c r="AH66" s="214">
        <v>0</v>
      </c>
      <c r="AI66" s="208">
        <f t="shared" si="61"/>
        <v>1.3341259160602721</v>
      </c>
      <c r="AJ66" s="214">
        <f>AD66/AD65*AJ65</f>
        <v>8.6489364853874804</v>
      </c>
      <c r="AK66" s="208">
        <f t="shared" si="42"/>
        <v>8.6489364853874804</v>
      </c>
      <c r="AL66" s="214">
        <v>1</v>
      </c>
      <c r="AM66" s="215">
        <v>689.763779527559</v>
      </c>
      <c r="AN66" s="215">
        <v>665.65349544072944</v>
      </c>
      <c r="AO66" s="215">
        <v>672.3137663899704</v>
      </c>
    </row>
    <row r="67" spans="1:42" s="4" customFormat="1" x14ac:dyDescent="0.35">
      <c r="A67" s="207" t="s">
        <v>73</v>
      </c>
      <c r="B67" s="212">
        <f t="shared" si="27"/>
        <v>13.696599111388341</v>
      </c>
      <c r="C67" s="212">
        <f t="shared" si="35"/>
        <v>38.354056138384031</v>
      </c>
      <c r="D67" s="212">
        <f t="shared" si="38"/>
        <v>53.464330936813887</v>
      </c>
      <c r="E67" s="212">
        <f t="shared" si="3"/>
        <v>1361.4408898143424</v>
      </c>
      <c r="F67" s="209">
        <v>0</v>
      </c>
      <c r="G67" s="209">
        <v>8.9727592107383405</v>
      </c>
      <c r="H67" s="209">
        <v>0.49439444162265161</v>
      </c>
      <c r="I67" s="209">
        <v>0.13175129548559344</v>
      </c>
      <c r="J67" s="209">
        <v>1.3076043774867712</v>
      </c>
      <c r="K67" s="209">
        <v>3.0790150908922072</v>
      </c>
      <c r="L67" s="218">
        <f t="shared" ref="L67:L70" si="62">SUM(F67:K67)</f>
        <v>13.985524416225564</v>
      </c>
      <c r="M67" s="216">
        <v>0</v>
      </c>
      <c r="N67" s="216">
        <v>7.8058858348517477</v>
      </c>
      <c r="O67" s="216">
        <v>0.42205286280023269</v>
      </c>
      <c r="P67" s="216">
        <v>0.14138733472928294</v>
      </c>
      <c r="Q67" s="216">
        <v>1.1234919282377369</v>
      </c>
      <c r="R67" s="216">
        <v>2.6422146059946208</v>
      </c>
      <c r="S67" s="232">
        <f t="shared" si="58"/>
        <v>12.135032566613621</v>
      </c>
      <c r="T67" s="209">
        <v>0</v>
      </c>
      <c r="U67" s="209">
        <v>8.7819457980852</v>
      </c>
      <c r="V67" s="209">
        <v>0.48116301409516704</v>
      </c>
      <c r="W67" s="209">
        <v>0.13038512709900638</v>
      </c>
      <c r="X67" s="209">
        <v>1.2608830829933189</v>
      </c>
      <c r="Y67" s="209">
        <v>3.0422220891156497</v>
      </c>
      <c r="Z67" s="218">
        <f t="shared" si="49"/>
        <v>13.696599111388341</v>
      </c>
      <c r="AA67" s="209">
        <v>35.91548886894364</v>
      </c>
      <c r="AB67" s="209">
        <v>0</v>
      </c>
      <c r="AC67" s="218">
        <f t="shared" si="59"/>
        <v>35.91548886894364</v>
      </c>
      <c r="AD67" s="216">
        <v>35.555980316046394</v>
      </c>
      <c r="AE67" s="216">
        <v>0</v>
      </c>
      <c r="AF67" s="218">
        <f t="shared" si="60"/>
        <v>35.555980316046394</v>
      </c>
      <c r="AG67" s="209">
        <v>38.354056138384031</v>
      </c>
      <c r="AH67" s="209">
        <v>0</v>
      </c>
      <c r="AI67" s="218">
        <f t="shared" si="61"/>
        <v>38.354056138384031</v>
      </c>
      <c r="AJ67" s="209">
        <v>39.095667228317893</v>
      </c>
      <c r="AK67" s="218">
        <f t="shared" si="42"/>
        <v>53.464330936813887</v>
      </c>
      <c r="AL67" s="209">
        <v>0.7312476663090125</v>
      </c>
      <c r="AM67" s="211">
        <v>1664.4730095849923</v>
      </c>
      <c r="AN67" s="211">
        <v>2216.4332819278907</v>
      </c>
      <c r="AO67" s="211">
        <v>1361.4408898143424</v>
      </c>
    </row>
    <row r="68" spans="1:42" s="4" customFormat="1" x14ac:dyDescent="0.35">
      <c r="A68" s="231" t="s">
        <v>74</v>
      </c>
      <c r="B68" s="212">
        <f t="shared" si="27"/>
        <v>10.455966954406181</v>
      </c>
      <c r="C68" s="212">
        <f t="shared" si="35"/>
        <v>68.959480436484043</v>
      </c>
      <c r="D68" s="212">
        <f t="shared" si="38"/>
        <v>72.410412744341514</v>
      </c>
      <c r="E68" s="212">
        <f t="shared" si="3"/>
        <v>2081.3882256469624</v>
      </c>
      <c r="F68" s="157">
        <v>0</v>
      </c>
      <c r="G68" s="157">
        <v>6.6870022597086898</v>
      </c>
      <c r="H68" s="157">
        <v>0.33374389154871575</v>
      </c>
      <c r="I68" s="157">
        <v>0.11087139766619981</v>
      </c>
      <c r="J68" s="157">
        <v>0.72243361302566456</v>
      </c>
      <c r="K68" s="157">
        <v>2.6019157924569107</v>
      </c>
      <c r="L68" s="208">
        <f t="shared" si="62"/>
        <v>10.455966954406181</v>
      </c>
      <c r="M68" s="157">
        <v>0</v>
      </c>
      <c r="N68" s="157">
        <v>6.6870022597086898</v>
      </c>
      <c r="O68" s="157">
        <v>0.33374389154871575</v>
      </c>
      <c r="P68" s="157">
        <v>0.11087139766619981</v>
      </c>
      <c r="Q68" s="157">
        <v>0.72243361302566456</v>
      </c>
      <c r="R68" s="157">
        <v>2.6019157924569107</v>
      </c>
      <c r="S68" s="111">
        <f t="shared" ref="S68:S70" si="63">SUM(M68:R68)</f>
        <v>10.455966954406181</v>
      </c>
      <c r="T68" s="157">
        <v>0</v>
      </c>
      <c r="U68" s="157">
        <v>6.6870022597086898</v>
      </c>
      <c r="V68" s="157">
        <v>0.33374389154871575</v>
      </c>
      <c r="W68" s="157">
        <v>0.11087139766619981</v>
      </c>
      <c r="X68" s="157">
        <v>0.72243361302566456</v>
      </c>
      <c r="Y68" s="157">
        <v>2.6019157924569107</v>
      </c>
      <c r="Z68" s="208">
        <f t="shared" si="49"/>
        <v>10.455966954406181</v>
      </c>
      <c r="AA68" s="157">
        <v>68.959480436484043</v>
      </c>
      <c r="AB68" s="111">
        <v>0</v>
      </c>
      <c r="AC68" s="208">
        <f t="shared" ref="AC68:AC70" si="64">SUM(AA68:AB68)</f>
        <v>68.959480436484043</v>
      </c>
      <c r="AD68" s="157">
        <v>68.959480436484043</v>
      </c>
      <c r="AE68" s="111">
        <v>0</v>
      </c>
      <c r="AF68" s="208">
        <f t="shared" ref="AF68:AF70" si="65">SUM(AD68:AE68)</f>
        <v>68.959480436484043</v>
      </c>
      <c r="AG68" s="157">
        <v>68.959480436484043</v>
      </c>
      <c r="AH68" s="111">
        <v>0</v>
      </c>
      <c r="AI68" s="208">
        <f t="shared" si="61"/>
        <v>68.959480436484043</v>
      </c>
      <c r="AJ68" s="214">
        <v>40.363680479117932</v>
      </c>
      <c r="AK68" s="208">
        <f t="shared" si="42"/>
        <v>72.410412744341514</v>
      </c>
      <c r="AL68" s="214">
        <v>0.55742922805355966</v>
      </c>
      <c r="AM68" s="215">
        <v>3590.1639344262294</v>
      </c>
      <c r="AN68" s="215">
        <v>2991.8032786885246</v>
      </c>
      <c r="AO68" s="215">
        <v>2081.3882256469624</v>
      </c>
    </row>
    <row r="69" spans="1:42" s="7" customFormat="1" ht="13" x14ac:dyDescent="0.3">
      <c r="A69" s="231" t="s">
        <v>75</v>
      </c>
      <c r="B69" s="212">
        <f t="shared" si="27"/>
        <v>16.699521066909721</v>
      </c>
      <c r="C69" s="212">
        <f t="shared" si="35"/>
        <v>21.617363201556703</v>
      </c>
      <c r="D69" s="212">
        <f t="shared" si="38"/>
        <v>37.904979607396022</v>
      </c>
      <c r="E69" s="212">
        <f t="shared" si="3"/>
        <v>452.35798037072425</v>
      </c>
      <c r="F69" s="157">
        <v>0</v>
      </c>
      <c r="G69" s="157">
        <v>10.75444007912823</v>
      </c>
      <c r="H69" s="157">
        <v>0.61318519366703572</v>
      </c>
      <c r="I69" s="157">
        <v>0.13452812442198736</v>
      </c>
      <c r="J69" s="157">
        <v>1.6874962660174255</v>
      </c>
      <c r="K69" s="157">
        <v>3.5098714036750422</v>
      </c>
      <c r="L69" s="208">
        <f t="shared" si="62"/>
        <v>16.699521066909721</v>
      </c>
      <c r="M69" s="157">
        <v>0</v>
      </c>
      <c r="N69" s="157">
        <v>10.75444007912823</v>
      </c>
      <c r="O69" s="157">
        <v>0.61318519366703572</v>
      </c>
      <c r="P69" s="157">
        <v>0.13452812442198736</v>
      </c>
      <c r="Q69" s="157">
        <v>1.6874962660174255</v>
      </c>
      <c r="R69" s="157">
        <v>3.5098714036750422</v>
      </c>
      <c r="S69" s="111">
        <f t="shared" si="63"/>
        <v>16.699521066909721</v>
      </c>
      <c r="T69" s="157">
        <v>0</v>
      </c>
      <c r="U69" s="157">
        <v>10.75444007912823</v>
      </c>
      <c r="V69" s="157">
        <v>0.61318519366703572</v>
      </c>
      <c r="W69" s="157">
        <v>0.13452812442198736</v>
      </c>
      <c r="X69" s="157">
        <v>1.6874962660174255</v>
      </c>
      <c r="Y69" s="157">
        <v>3.5098714036750422</v>
      </c>
      <c r="Z69" s="208">
        <f t="shared" si="49"/>
        <v>16.699521066909721</v>
      </c>
      <c r="AA69" s="157">
        <v>21.617363201556703</v>
      </c>
      <c r="AB69" s="157">
        <v>0</v>
      </c>
      <c r="AC69" s="208">
        <f t="shared" si="64"/>
        <v>21.617363201556703</v>
      </c>
      <c r="AD69" s="157">
        <v>21.617363201556703</v>
      </c>
      <c r="AE69" s="157">
        <v>0</v>
      </c>
      <c r="AF69" s="208">
        <f t="shared" si="65"/>
        <v>21.617363201556703</v>
      </c>
      <c r="AG69" s="157">
        <v>21.617363201556703</v>
      </c>
      <c r="AH69" s="157">
        <v>0</v>
      </c>
      <c r="AI69" s="208">
        <f t="shared" si="61"/>
        <v>21.617363201556703</v>
      </c>
      <c r="AJ69" s="214">
        <v>31.128461751864958</v>
      </c>
      <c r="AK69" s="208">
        <f t="shared" si="42"/>
        <v>37.904979607396022</v>
      </c>
      <c r="AL69" s="214">
        <v>0.82122354567343359</v>
      </c>
      <c r="AM69" s="215">
        <v>456.25</v>
      </c>
      <c r="AN69" s="215">
        <v>320.17543859649123</v>
      </c>
      <c r="AO69" s="215">
        <v>452.35798037072425</v>
      </c>
    </row>
    <row r="70" spans="1:42" s="7" customFormat="1" ht="13" x14ac:dyDescent="0.3">
      <c r="A70" s="231" t="s">
        <v>76</v>
      </c>
      <c r="B70" s="212">
        <f t="shared" si="27"/>
        <v>9.3702751347183835</v>
      </c>
      <c r="C70" s="212">
        <f t="shared" si="35"/>
        <v>30.996258563297548</v>
      </c>
      <c r="D70" s="212">
        <f t="shared" si="38"/>
        <v>56.29300342078642</v>
      </c>
      <c r="E70" s="212">
        <f t="shared" si="3"/>
        <v>3203.1363718248967</v>
      </c>
      <c r="F70" s="157">
        <v>0</v>
      </c>
      <c r="G70" s="157">
        <v>6.0530968295248435</v>
      </c>
      <c r="H70" s="157">
        <v>0.31564302840525049</v>
      </c>
      <c r="I70" s="157">
        <v>0.16059709771801711</v>
      </c>
      <c r="J70" s="157">
        <v>0.87367406808899306</v>
      </c>
      <c r="K70" s="157">
        <v>1.9672641109812801</v>
      </c>
      <c r="L70" s="208">
        <f t="shared" si="62"/>
        <v>9.3702751347183835</v>
      </c>
      <c r="M70" s="157">
        <v>0</v>
      </c>
      <c r="N70" s="157">
        <v>6.0530968295248435</v>
      </c>
      <c r="O70" s="157">
        <v>0.31564302840525049</v>
      </c>
      <c r="P70" s="157">
        <v>0.16059709771801711</v>
      </c>
      <c r="Q70" s="157">
        <v>0.87367406808899306</v>
      </c>
      <c r="R70" s="157">
        <v>1.9672641109812801</v>
      </c>
      <c r="S70" s="111">
        <f t="shared" si="63"/>
        <v>9.3702751347183835</v>
      </c>
      <c r="T70" s="157">
        <v>0</v>
      </c>
      <c r="U70" s="157">
        <v>6.0530968295248435</v>
      </c>
      <c r="V70" s="157">
        <v>0.31564302840525049</v>
      </c>
      <c r="W70" s="157">
        <v>0.16059709771801711</v>
      </c>
      <c r="X70" s="157">
        <v>0.87367406808899306</v>
      </c>
      <c r="Y70" s="157">
        <v>1.9672641109812801</v>
      </c>
      <c r="Z70" s="208">
        <f t="shared" si="49"/>
        <v>9.3702751347183835</v>
      </c>
      <c r="AA70" s="157">
        <v>30.996258563297548</v>
      </c>
      <c r="AB70" s="157">
        <v>0</v>
      </c>
      <c r="AC70" s="208">
        <f t="shared" si="64"/>
        <v>30.996258563297548</v>
      </c>
      <c r="AD70" s="157">
        <v>30.996258563297548</v>
      </c>
      <c r="AE70" s="157">
        <v>0</v>
      </c>
      <c r="AF70" s="208">
        <f t="shared" si="65"/>
        <v>30.996258563297548</v>
      </c>
      <c r="AG70" s="157">
        <v>30.996258563297548</v>
      </c>
      <c r="AH70" s="157">
        <v>0</v>
      </c>
      <c r="AI70" s="208">
        <f t="shared" si="61"/>
        <v>30.996258563297548</v>
      </c>
      <c r="AJ70" s="214">
        <f>AD70/AD69*AJ69</f>
        <v>44.63383624275891</v>
      </c>
      <c r="AK70" s="208">
        <f t="shared" si="42"/>
        <v>56.29300342078642</v>
      </c>
      <c r="AL70" s="214">
        <v>0.79288425790899775</v>
      </c>
      <c r="AM70" s="215">
        <v>2920</v>
      </c>
      <c r="AN70" s="215">
        <v>3318.181818181818</v>
      </c>
      <c r="AO70" s="215">
        <v>3203.1363718248967</v>
      </c>
    </row>
    <row r="71" spans="1:42" s="3" customFormat="1" x14ac:dyDescent="0.35">
      <c r="A71" s="2"/>
      <c r="B71" s="2"/>
      <c r="C71" s="2"/>
      <c r="D71" s="2"/>
      <c r="E71" s="2"/>
      <c r="F71" s="13"/>
      <c r="G71" s="13"/>
      <c r="H71" s="13"/>
      <c r="I71" s="13"/>
      <c r="J71" s="13"/>
      <c r="K71" s="13"/>
      <c r="L71" s="13"/>
      <c r="M71" s="12"/>
      <c r="N71" s="12"/>
      <c r="O71" s="12"/>
      <c r="P71" s="12"/>
      <c r="Q71" s="12"/>
      <c r="R71" s="12"/>
      <c r="S71" s="12"/>
      <c r="T71" s="13"/>
      <c r="U71" s="13"/>
      <c r="V71" s="13"/>
      <c r="W71" s="13"/>
      <c r="X71" s="13"/>
      <c r="Y71" s="13"/>
      <c r="Z71" s="13"/>
      <c r="AA71" s="13"/>
      <c r="AB71" s="14"/>
      <c r="AC71" s="29"/>
      <c r="AD71" s="12"/>
      <c r="AE71" s="12"/>
      <c r="AF71" s="12"/>
      <c r="AG71" s="13"/>
      <c r="AH71" s="13"/>
      <c r="AI71" s="13"/>
      <c r="AJ71" s="13"/>
      <c r="AK71" s="13"/>
      <c r="AL71" s="13"/>
      <c r="AM71" s="15"/>
      <c r="AN71" s="15"/>
      <c r="AO71" s="15"/>
      <c r="AP71" s="2"/>
    </row>
    <row r="72" spans="1:42" s="3" customFormat="1" x14ac:dyDescent="0.35">
      <c r="A72" s="2"/>
      <c r="B72" s="2"/>
      <c r="C72" s="2"/>
      <c r="D72" s="2"/>
      <c r="E72" s="2"/>
      <c r="F72" s="13"/>
      <c r="G72" s="13"/>
      <c r="H72" s="13"/>
      <c r="I72" s="13"/>
      <c r="J72" s="13"/>
      <c r="K72" s="13"/>
      <c r="L72" s="13"/>
      <c r="M72" s="12"/>
      <c r="N72" s="12"/>
      <c r="O72" s="12"/>
      <c r="P72" s="12"/>
      <c r="Q72" s="12"/>
      <c r="R72" s="12"/>
      <c r="S72" s="12"/>
      <c r="T72" s="13"/>
      <c r="U72" s="13"/>
      <c r="V72" s="13"/>
      <c r="W72" s="13"/>
      <c r="X72" s="13"/>
      <c r="Y72" s="13"/>
      <c r="Z72" s="13"/>
      <c r="AA72" s="13"/>
      <c r="AB72" s="14"/>
      <c r="AC72" s="29"/>
      <c r="AD72" s="12"/>
      <c r="AE72" s="12"/>
      <c r="AF72" s="12"/>
      <c r="AG72" s="13"/>
      <c r="AH72" s="13"/>
      <c r="AI72" s="13"/>
      <c r="AJ72" s="13"/>
      <c r="AK72" s="13"/>
      <c r="AL72" s="13"/>
      <c r="AM72" s="15"/>
      <c r="AN72" s="15"/>
      <c r="AO72" s="15"/>
      <c r="AP72" s="2"/>
    </row>
    <row r="73" spans="1:42" s="3" customFormat="1" x14ac:dyDescent="0.35">
      <c r="A73" s="2"/>
      <c r="B73" s="2"/>
      <c r="C73" s="2"/>
      <c r="D73" s="2"/>
      <c r="E73" s="2"/>
      <c r="F73" s="13"/>
      <c r="G73" s="13"/>
      <c r="H73" s="13"/>
      <c r="I73" s="13"/>
      <c r="J73" s="13"/>
      <c r="K73" s="13"/>
      <c r="L73" s="13"/>
      <c r="M73" s="12"/>
      <c r="N73" s="12"/>
      <c r="O73" s="12"/>
      <c r="P73" s="12"/>
      <c r="Q73" s="12"/>
      <c r="R73" s="12"/>
      <c r="S73" s="12"/>
      <c r="T73" s="13"/>
      <c r="U73" s="13"/>
      <c r="V73" s="13"/>
      <c r="W73" s="13"/>
      <c r="X73" s="13"/>
      <c r="Y73" s="13"/>
      <c r="Z73" s="13"/>
      <c r="AA73" s="13"/>
      <c r="AB73" s="14"/>
      <c r="AC73" s="29"/>
      <c r="AD73" s="12"/>
      <c r="AE73" s="12"/>
      <c r="AF73" s="12"/>
      <c r="AG73" s="13"/>
      <c r="AH73" s="13"/>
      <c r="AI73" s="13"/>
      <c r="AJ73" s="13"/>
      <c r="AK73" s="13"/>
      <c r="AL73" s="13"/>
      <c r="AM73" s="15"/>
      <c r="AN73" s="15"/>
      <c r="AO73" s="15"/>
      <c r="AP73" s="2"/>
    </row>
    <row r="74" spans="1:42" s="3" customFormat="1" x14ac:dyDescent="0.35">
      <c r="A74" s="2"/>
      <c r="B74" s="2"/>
      <c r="C74" s="2"/>
      <c r="D74" s="2"/>
      <c r="E74" s="2"/>
      <c r="F74" s="13"/>
      <c r="G74" s="13"/>
      <c r="H74" s="13"/>
      <c r="I74" s="13"/>
      <c r="J74" s="13"/>
      <c r="K74" s="13"/>
      <c r="L74" s="13"/>
      <c r="M74" s="12"/>
      <c r="N74" s="12"/>
      <c r="O74" s="12"/>
      <c r="P74" s="12"/>
      <c r="Q74" s="12"/>
      <c r="R74" s="12"/>
      <c r="S74" s="12"/>
      <c r="T74" s="13"/>
      <c r="U74" s="13"/>
      <c r="V74" s="13"/>
      <c r="W74" s="13"/>
      <c r="X74" s="13"/>
      <c r="Y74" s="13"/>
      <c r="Z74" s="13"/>
      <c r="AA74" s="13"/>
      <c r="AB74" s="14"/>
      <c r="AC74" s="29"/>
      <c r="AD74" s="12"/>
      <c r="AE74" s="12"/>
      <c r="AF74" s="12"/>
      <c r="AG74" s="13"/>
      <c r="AH74" s="13"/>
      <c r="AI74" s="13"/>
      <c r="AJ74" s="13"/>
      <c r="AK74" s="13"/>
      <c r="AL74" s="13"/>
      <c r="AM74" s="15"/>
      <c r="AN74" s="15"/>
      <c r="AO74" s="15"/>
      <c r="AP74" s="2"/>
    </row>
    <row r="75" spans="1:42" s="3" customFormat="1" x14ac:dyDescent="0.35">
      <c r="A75" s="2"/>
      <c r="B75" s="2"/>
      <c r="C75" s="2"/>
      <c r="D75" s="2"/>
      <c r="E75" s="2"/>
      <c r="F75" s="13"/>
      <c r="G75" s="13"/>
      <c r="H75" s="13"/>
      <c r="I75" s="13"/>
      <c r="J75" s="13"/>
      <c r="K75" s="13"/>
      <c r="L75" s="13"/>
      <c r="M75" s="12"/>
      <c r="N75" s="12"/>
      <c r="O75" s="12"/>
      <c r="P75" s="12"/>
      <c r="Q75" s="12"/>
      <c r="R75" s="12"/>
      <c r="S75" s="12"/>
      <c r="T75" s="13"/>
      <c r="U75" s="13"/>
      <c r="V75" s="13"/>
      <c r="W75" s="13"/>
      <c r="X75" s="13"/>
      <c r="Y75" s="13"/>
      <c r="Z75" s="13"/>
      <c r="AA75" s="13"/>
      <c r="AB75" s="14"/>
      <c r="AC75" s="29"/>
      <c r="AD75" s="12"/>
      <c r="AE75" s="12"/>
      <c r="AF75" s="12"/>
      <c r="AG75" s="13"/>
      <c r="AH75" s="13"/>
      <c r="AI75" s="13"/>
      <c r="AJ75" s="13"/>
      <c r="AK75" s="13"/>
      <c r="AL75" s="13"/>
      <c r="AM75" s="15"/>
      <c r="AN75" s="15"/>
      <c r="AO75" s="15"/>
      <c r="AP75" s="2"/>
    </row>
    <row r="76" spans="1:42" s="3" customFormat="1" x14ac:dyDescent="0.35">
      <c r="A76" s="2"/>
      <c r="B76" s="2"/>
      <c r="C76" s="2"/>
      <c r="D76" s="2"/>
      <c r="E76" s="2"/>
      <c r="F76" s="13"/>
      <c r="G76" s="13"/>
      <c r="H76" s="13"/>
      <c r="I76" s="13"/>
      <c r="J76" s="13"/>
      <c r="K76" s="13"/>
      <c r="L76" s="13"/>
      <c r="M76" s="12"/>
      <c r="N76" s="12"/>
      <c r="O76" s="12"/>
      <c r="P76" s="12"/>
      <c r="Q76" s="12"/>
      <c r="R76" s="12"/>
      <c r="S76" s="12"/>
      <c r="T76" s="13"/>
      <c r="U76" s="13"/>
      <c r="V76" s="13"/>
      <c r="W76" s="13"/>
      <c r="X76" s="13"/>
      <c r="Y76" s="13"/>
      <c r="Z76" s="13"/>
      <c r="AA76" s="13"/>
      <c r="AB76" s="14"/>
      <c r="AC76" s="29"/>
      <c r="AD76" s="12"/>
      <c r="AE76" s="12"/>
      <c r="AF76" s="12"/>
      <c r="AG76" s="13"/>
      <c r="AH76" s="13"/>
      <c r="AI76" s="13"/>
      <c r="AJ76" s="13"/>
      <c r="AK76" s="13"/>
      <c r="AL76" s="13"/>
      <c r="AM76" s="15"/>
      <c r="AN76" s="15"/>
      <c r="AO76" s="15"/>
      <c r="AP76" s="2"/>
    </row>
    <row r="77" spans="1:42" s="3" customFormat="1" x14ac:dyDescent="0.35">
      <c r="A77" s="2"/>
      <c r="B77" s="2"/>
      <c r="C77" s="2"/>
      <c r="D77" s="2"/>
      <c r="E77" s="2"/>
      <c r="F77" s="13"/>
      <c r="G77" s="13"/>
      <c r="H77" s="13"/>
      <c r="I77" s="13"/>
      <c r="J77" s="13"/>
      <c r="K77" s="13"/>
      <c r="L77" s="13"/>
      <c r="M77" s="12"/>
      <c r="N77" s="12"/>
      <c r="O77" s="12"/>
      <c r="P77" s="12"/>
      <c r="Q77" s="12"/>
      <c r="R77" s="12"/>
      <c r="S77" s="12"/>
      <c r="T77" s="13"/>
      <c r="U77" s="13"/>
      <c r="V77" s="13"/>
      <c r="W77" s="13"/>
      <c r="X77" s="13"/>
      <c r="Y77" s="13"/>
      <c r="Z77" s="13"/>
      <c r="AA77" s="13"/>
      <c r="AB77" s="14"/>
      <c r="AC77" s="29"/>
      <c r="AD77" s="12"/>
      <c r="AE77" s="12"/>
      <c r="AF77" s="12"/>
      <c r="AG77" s="13"/>
      <c r="AH77" s="13"/>
      <c r="AI77" s="13"/>
      <c r="AJ77" s="13"/>
      <c r="AK77" s="13"/>
      <c r="AL77" s="13"/>
      <c r="AM77" s="15"/>
      <c r="AN77" s="15"/>
      <c r="AO77" s="15"/>
      <c r="AP77" s="2"/>
    </row>
    <row r="78" spans="1:42" s="3" customFormat="1" x14ac:dyDescent="0.35">
      <c r="A78" s="2"/>
      <c r="B78" s="2"/>
      <c r="C78" s="2"/>
      <c r="D78" s="2"/>
      <c r="E78" s="2"/>
      <c r="F78" s="13"/>
      <c r="G78" s="13"/>
      <c r="H78" s="13"/>
      <c r="I78" s="13"/>
      <c r="J78" s="13"/>
      <c r="K78" s="13"/>
      <c r="L78" s="13"/>
      <c r="M78" s="12"/>
      <c r="N78" s="12"/>
      <c r="O78" s="12"/>
      <c r="P78" s="12"/>
      <c r="Q78" s="12"/>
      <c r="R78" s="12"/>
      <c r="S78" s="12"/>
      <c r="T78" s="13"/>
      <c r="U78" s="13"/>
      <c r="V78" s="13"/>
      <c r="W78" s="13"/>
      <c r="X78" s="13"/>
      <c r="Y78" s="13"/>
      <c r="Z78" s="13"/>
      <c r="AA78" s="13"/>
      <c r="AB78" s="14"/>
      <c r="AC78" s="29"/>
      <c r="AD78" s="12"/>
      <c r="AE78" s="12"/>
      <c r="AF78" s="12"/>
      <c r="AG78" s="13"/>
      <c r="AH78" s="13"/>
      <c r="AI78" s="13"/>
      <c r="AJ78" s="13"/>
      <c r="AK78" s="13"/>
      <c r="AL78" s="13"/>
      <c r="AM78" s="15"/>
      <c r="AN78" s="15"/>
      <c r="AO78" s="15"/>
      <c r="AP78" s="2"/>
    </row>
    <row r="79" spans="1:42" s="3" customFormat="1" x14ac:dyDescent="0.35">
      <c r="A79" s="2"/>
      <c r="B79" s="2"/>
      <c r="C79" s="2"/>
      <c r="D79" s="2"/>
      <c r="E79" s="2"/>
      <c r="F79" s="13"/>
      <c r="G79" s="13"/>
      <c r="H79" s="13"/>
      <c r="I79" s="13"/>
      <c r="J79" s="13"/>
      <c r="K79" s="13"/>
      <c r="L79" s="13"/>
      <c r="M79" s="12"/>
      <c r="N79" s="12"/>
      <c r="O79" s="12"/>
      <c r="P79" s="12"/>
      <c r="Q79" s="12"/>
      <c r="R79" s="12"/>
      <c r="S79" s="12"/>
      <c r="T79" s="13"/>
      <c r="U79" s="13"/>
      <c r="V79" s="13"/>
      <c r="W79" s="13"/>
      <c r="X79" s="13"/>
      <c r="Y79" s="13"/>
      <c r="Z79" s="13"/>
      <c r="AA79" s="13"/>
      <c r="AB79" s="14"/>
      <c r="AC79" s="29"/>
      <c r="AD79" s="12"/>
      <c r="AE79" s="12"/>
      <c r="AF79" s="12"/>
      <c r="AG79" s="13"/>
      <c r="AH79" s="13"/>
      <c r="AI79" s="13"/>
      <c r="AJ79" s="13"/>
      <c r="AK79" s="13"/>
      <c r="AL79" s="13"/>
      <c r="AM79" s="15"/>
      <c r="AN79" s="15"/>
      <c r="AO79" s="15"/>
      <c r="AP79" s="2"/>
    </row>
    <row r="80" spans="1:42" s="3" customFormat="1" x14ac:dyDescent="0.35">
      <c r="A80" s="2"/>
      <c r="B80" s="2"/>
      <c r="C80" s="2"/>
      <c r="D80" s="2"/>
      <c r="E80" s="2"/>
      <c r="F80" s="13"/>
      <c r="G80" s="13"/>
      <c r="H80" s="13"/>
      <c r="I80" s="13"/>
      <c r="J80" s="13"/>
      <c r="K80" s="13"/>
      <c r="L80" s="13"/>
      <c r="M80" s="12"/>
      <c r="N80" s="12"/>
      <c r="O80" s="12"/>
      <c r="P80" s="12"/>
      <c r="Q80" s="12"/>
      <c r="R80" s="12"/>
      <c r="S80" s="12"/>
      <c r="T80" s="13"/>
      <c r="U80" s="13"/>
      <c r="V80" s="13"/>
      <c r="W80" s="13"/>
      <c r="X80" s="13"/>
      <c r="Y80" s="13"/>
      <c r="Z80" s="13"/>
      <c r="AA80" s="13"/>
      <c r="AB80" s="14"/>
      <c r="AC80" s="29"/>
      <c r="AD80" s="12"/>
      <c r="AE80" s="12"/>
      <c r="AF80" s="12"/>
      <c r="AG80" s="13"/>
      <c r="AH80" s="13"/>
      <c r="AI80" s="13"/>
      <c r="AJ80" s="13"/>
      <c r="AK80" s="13"/>
      <c r="AL80" s="13"/>
      <c r="AM80" s="15"/>
      <c r="AN80" s="15"/>
      <c r="AO80" s="15"/>
      <c r="AP80" s="2"/>
    </row>
    <row r="81" spans="1:42" s="3" customFormat="1" x14ac:dyDescent="0.35">
      <c r="A81" s="2"/>
      <c r="B81" s="2"/>
      <c r="C81" s="2"/>
      <c r="D81" s="2"/>
      <c r="E81" s="2"/>
      <c r="F81" s="13"/>
      <c r="G81" s="13"/>
      <c r="H81" s="13"/>
      <c r="I81" s="13"/>
      <c r="J81" s="13"/>
      <c r="K81" s="13"/>
      <c r="L81" s="13"/>
      <c r="M81" s="12"/>
      <c r="N81" s="12"/>
      <c r="O81" s="12"/>
      <c r="P81" s="12"/>
      <c r="Q81" s="12"/>
      <c r="R81" s="12"/>
      <c r="S81" s="12"/>
      <c r="T81" s="13"/>
      <c r="U81" s="13"/>
      <c r="V81" s="13"/>
      <c r="W81" s="13"/>
      <c r="X81" s="13"/>
      <c r="Y81" s="13"/>
      <c r="Z81" s="13"/>
      <c r="AA81" s="13"/>
      <c r="AB81" s="14"/>
      <c r="AC81" s="29"/>
      <c r="AD81" s="12"/>
      <c r="AE81" s="12"/>
      <c r="AF81" s="12"/>
      <c r="AG81" s="13"/>
      <c r="AH81" s="13"/>
      <c r="AI81" s="13"/>
      <c r="AJ81" s="13"/>
      <c r="AK81" s="13"/>
      <c r="AL81" s="13"/>
      <c r="AM81" s="15"/>
      <c r="AN81" s="15"/>
      <c r="AO81" s="15"/>
      <c r="AP81" s="2"/>
    </row>
    <row r="82" spans="1:42" s="3" customFormat="1" x14ac:dyDescent="0.35">
      <c r="A82" s="2"/>
      <c r="B82" s="2"/>
      <c r="C82" s="2"/>
      <c r="D82" s="2"/>
      <c r="E82" s="2"/>
      <c r="F82" s="13"/>
      <c r="G82" s="13"/>
      <c r="H82" s="13"/>
      <c r="I82" s="13"/>
      <c r="J82" s="13"/>
      <c r="K82" s="13"/>
      <c r="L82" s="13"/>
      <c r="M82" s="12"/>
      <c r="N82" s="12"/>
      <c r="O82" s="12"/>
      <c r="P82" s="12"/>
      <c r="Q82" s="12"/>
      <c r="R82" s="12"/>
      <c r="S82" s="12"/>
      <c r="T82" s="13"/>
      <c r="U82" s="13"/>
      <c r="V82" s="13"/>
      <c r="W82" s="13"/>
      <c r="X82" s="13"/>
      <c r="Y82" s="13"/>
      <c r="Z82" s="13"/>
      <c r="AA82" s="13"/>
      <c r="AB82" s="14"/>
      <c r="AC82" s="29"/>
      <c r="AD82" s="12"/>
      <c r="AE82" s="12"/>
      <c r="AF82" s="12"/>
      <c r="AG82" s="13"/>
      <c r="AH82" s="13"/>
      <c r="AI82" s="13"/>
      <c r="AJ82" s="13"/>
      <c r="AK82" s="13"/>
      <c r="AL82" s="13"/>
      <c r="AM82" s="15"/>
      <c r="AN82" s="15"/>
      <c r="AO82" s="15"/>
      <c r="AP82" s="2"/>
    </row>
    <row r="83" spans="1:42" s="3" customFormat="1" x14ac:dyDescent="0.35">
      <c r="A83" s="2"/>
      <c r="B83" s="2"/>
      <c r="C83" s="2"/>
      <c r="D83" s="2"/>
      <c r="E83" s="2"/>
      <c r="F83" s="13"/>
      <c r="G83" s="13"/>
      <c r="H83" s="13"/>
      <c r="I83" s="13"/>
      <c r="J83" s="13"/>
      <c r="K83" s="13"/>
      <c r="L83" s="13"/>
      <c r="M83" s="12"/>
      <c r="N83" s="12"/>
      <c r="O83" s="12"/>
      <c r="P83" s="12"/>
      <c r="Q83" s="12"/>
      <c r="R83" s="12"/>
      <c r="S83" s="12"/>
      <c r="T83" s="13"/>
      <c r="U83" s="13"/>
      <c r="V83" s="13"/>
      <c r="W83" s="13"/>
      <c r="X83" s="13"/>
      <c r="Y83" s="13"/>
      <c r="Z83" s="13"/>
      <c r="AA83" s="13"/>
      <c r="AB83" s="14"/>
      <c r="AC83" s="29"/>
      <c r="AD83" s="12"/>
      <c r="AE83" s="12"/>
      <c r="AF83" s="12"/>
      <c r="AG83" s="13"/>
      <c r="AH83" s="13"/>
      <c r="AI83" s="13"/>
      <c r="AJ83" s="13"/>
      <c r="AK83" s="13"/>
      <c r="AL83" s="13"/>
      <c r="AM83" s="15"/>
      <c r="AN83" s="15"/>
      <c r="AO83" s="15"/>
      <c r="AP83" s="2"/>
    </row>
    <row r="84" spans="1:42" s="3" customFormat="1" x14ac:dyDescent="0.35">
      <c r="A84" s="2"/>
      <c r="B84" s="2"/>
      <c r="C84" s="2"/>
      <c r="D84" s="2"/>
      <c r="E84" s="2"/>
      <c r="F84" s="13"/>
      <c r="G84" s="13"/>
      <c r="H84" s="13"/>
      <c r="I84" s="13"/>
      <c r="J84" s="13"/>
      <c r="K84" s="13"/>
      <c r="L84" s="13"/>
      <c r="M84" s="12"/>
      <c r="N84" s="12"/>
      <c r="O84" s="12"/>
      <c r="P84" s="12"/>
      <c r="Q84" s="12"/>
      <c r="R84" s="12"/>
      <c r="S84" s="12"/>
      <c r="T84" s="13"/>
      <c r="U84" s="13"/>
      <c r="V84" s="13"/>
      <c r="W84" s="13"/>
      <c r="X84" s="13"/>
      <c r="Y84" s="13"/>
      <c r="Z84" s="13"/>
      <c r="AA84" s="13"/>
      <c r="AB84" s="14"/>
      <c r="AC84" s="29"/>
      <c r="AD84" s="12"/>
      <c r="AE84" s="12"/>
      <c r="AF84" s="12"/>
      <c r="AG84" s="13"/>
      <c r="AH84" s="13"/>
      <c r="AI84" s="13"/>
      <c r="AJ84" s="13"/>
      <c r="AK84" s="13"/>
      <c r="AL84" s="13"/>
      <c r="AM84" s="15"/>
      <c r="AN84" s="15"/>
      <c r="AO84" s="15"/>
      <c r="AP84" s="2"/>
    </row>
    <row r="85" spans="1:42" s="3" customFormat="1" x14ac:dyDescent="0.35">
      <c r="A85" s="2"/>
      <c r="B85" s="2"/>
      <c r="C85" s="2"/>
      <c r="D85" s="2"/>
      <c r="E85" s="2"/>
      <c r="F85" s="13"/>
      <c r="G85" s="13"/>
      <c r="H85" s="13"/>
      <c r="I85" s="13"/>
      <c r="J85" s="13"/>
      <c r="K85" s="13"/>
      <c r="L85" s="13"/>
      <c r="M85" s="12"/>
      <c r="N85" s="12"/>
      <c r="O85" s="12"/>
      <c r="P85" s="12"/>
      <c r="Q85" s="12"/>
      <c r="R85" s="12"/>
      <c r="S85" s="12"/>
      <c r="T85" s="13"/>
      <c r="U85" s="13"/>
      <c r="V85" s="13"/>
      <c r="W85" s="13"/>
      <c r="X85" s="13"/>
      <c r="Y85" s="13"/>
      <c r="Z85" s="13"/>
      <c r="AA85" s="13"/>
      <c r="AB85" s="14"/>
      <c r="AC85" s="29"/>
      <c r="AD85" s="12"/>
      <c r="AE85" s="12"/>
      <c r="AF85" s="12"/>
      <c r="AG85" s="13"/>
      <c r="AH85" s="13"/>
      <c r="AI85" s="13"/>
      <c r="AJ85" s="13"/>
      <c r="AK85" s="13"/>
      <c r="AL85" s="13"/>
      <c r="AM85" s="15"/>
      <c r="AN85" s="15"/>
      <c r="AO85" s="15"/>
      <c r="AP85" s="2"/>
    </row>
    <row r="86" spans="1:42" s="3" customFormat="1" x14ac:dyDescent="0.35">
      <c r="A86" s="2"/>
      <c r="B86" s="2"/>
      <c r="C86" s="2"/>
      <c r="D86" s="2"/>
      <c r="E86" s="2"/>
      <c r="F86" s="13"/>
      <c r="G86" s="13"/>
      <c r="H86" s="13"/>
      <c r="I86" s="13"/>
      <c r="J86" s="13"/>
      <c r="K86" s="13"/>
      <c r="L86" s="13"/>
      <c r="M86" s="12"/>
      <c r="N86" s="12"/>
      <c r="O86" s="12"/>
      <c r="P86" s="12"/>
      <c r="Q86" s="12"/>
      <c r="R86" s="12"/>
      <c r="S86" s="12"/>
      <c r="T86" s="13"/>
      <c r="U86" s="13"/>
      <c r="V86" s="13"/>
      <c r="W86" s="13"/>
      <c r="X86" s="13"/>
      <c r="Y86" s="13"/>
      <c r="Z86" s="13"/>
      <c r="AA86" s="13"/>
      <c r="AB86" s="14"/>
      <c r="AC86" s="29"/>
      <c r="AD86" s="12"/>
      <c r="AE86" s="12"/>
      <c r="AF86" s="12"/>
      <c r="AG86" s="13"/>
      <c r="AH86" s="13"/>
      <c r="AI86" s="13"/>
      <c r="AJ86" s="13"/>
      <c r="AK86" s="13"/>
      <c r="AL86" s="13"/>
      <c r="AM86" s="15"/>
      <c r="AN86" s="15"/>
      <c r="AO86" s="15"/>
      <c r="AP86" s="2"/>
    </row>
    <row r="87" spans="1:42" s="3" customFormat="1" x14ac:dyDescent="0.35">
      <c r="A87" s="2"/>
      <c r="B87" s="2"/>
      <c r="C87" s="2"/>
      <c r="D87" s="2"/>
      <c r="E87" s="2"/>
      <c r="F87" s="13"/>
      <c r="G87" s="13"/>
      <c r="H87" s="13"/>
      <c r="I87" s="13"/>
      <c r="J87" s="13"/>
      <c r="K87" s="13"/>
      <c r="L87" s="13"/>
      <c r="M87" s="12"/>
      <c r="N87" s="12"/>
      <c r="O87" s="12"/>
      <c r="P87" s="12"/>
      <c r="Q87" s="12"/>
      <c r="R87" s="12"/>
      <c r="S87" s="12"/>
      <c r="T87" s="13"/>
      <c r="U87" s="13"/>
      <c r="V87" s="13"/>
      <c r="W87" s="13"/>
      <c r="X87" s="13"/>
      <c r="Y87" s="13"/>
      <c r="Z87" s="13"/>
      <c r="AA87" s="13"/>
      <c r="AB87" s="14"/>
      <c r="AC87" s="29"/>
      <c r="AD87" s="12"/>
      <c r="AE87" s="12"/>
      <c r="AF87" s="12"/>
      <c r="AG87" s="13"/>
      <c r="AH87" s="13"/>
      <c r="AI87" s="13"/>
      <c r="AJ87" s="13"/>
      <c r="AK87" s="13"/>
      <c r="AL87" s="13"/>
      <c r="AM87" s="15"/>
      <c r="AN87" s="15"/>
      <c r="AO87" s="15"/>
      <c r="AP87" s="2"/>
    </row>
    <row r="88" spans="1:42" s="3" customFormat="1" x14ac:dyDescent="0.35">
      <c r="A88" s="2"/>
      <c r="B88" s="2"/>
      <c r="C88" s="2"/>
      <c r="D88" s="2"/>
      <c r="E88" s="2"/>
      <c r="F88" s="13"/>
      <c r="G88" s="13"/>
      <c r="H88" s="13"/>
      <c r="I88" s="13"/>
      <c r="J88" s="13"/>
      <c r="K88" s="13"/>
      <c r="L88" s="13"/>
      <c r="M88" s="12"/>
      <c r="N88" s="12"/>
      <c r="O88" s="12"/>
      <c r="P88" s="12"/>
      <c r="Q88" s="12"/>
      <c r="R88" s="12"/>
      <c r="S88" s="12"/>
      <c r="T88" s="13"/>
      <c r="U88" s="13"/>
      <c r="V88" s="13"/>
      <c r="W88" s="13"/>
      <c r="X88" s="13"/>
      <c r="Y88" s="13"/>
      <c r="Z88" s="13"/>
      <c r="AA88" s="13"/>
      <c r="AB88" s="14"/>
      <c r="AC88" s="29"/>
      <c r="AD88" s="12"/>
      <c r="AE88" s="12"/>
      <c r="AF88" s="12"/>
      <c r="AG88" s="13"/>
      <c r="AH88" s="13"/>
      <c r="AI88" s="13"/>
      <c r="AJ88" s="13"/>
      <c r="AK88" s="13"/>
      <c r="AL88" s="13"/>
      <c r="AM88" s="15"/>
      <c r="AN88" s="15"/>
      <c r="AO88" s="15"/>
      <c r="AP88" s="2"/>
    </row>
    <row r="89" spans="1:42" s="3" customFormat="1" x14ac:dyDescent="0.35">
      <c r="A89" s="2"/>
      <c r="B89" s="2"/>
      <c r="C89" s="2"/>
      <c r="D89" s="2"/>
      <c r="E89" s="2"/>
      <c r="F89" s="13"/>
      <c r="G89" s="13"/>
      <c r="H89" s="13"/>
      <c r="I89" s="13"/>
      <c r="J89" s="13"/>
      <c r="K89" s="13"/>
      <c r="L89" s="13"/>
      <c r="M89" s="12"/>
      <c r="N89" s="12"/>
      <c r="O89" s="12"/>
      <c r="P89" s="12"/>
      <c r="Q89" s="12"/>
      <c r="R89" s="12"/>
      <c r="S89" s="12"/>
      <c r="T89" s="13"/>
      <c r="U89" s="13"/>
      <c r="V89" s="13"/>
      <c r="W89" s="13"/>
      <c r="X89" s="13"/>
      <c r="Y89" s="13"/>
      <c r="Z89" s="13"/>
      <c r="AA89" s="13"/>
      <c r="AB89" s="14"/>
      <c r="AC89" s="29"/>
      <c r="AD89" s="12"/>
      <c r="AE89" s="12"/>
      <c r="AF89" s="12"/>
      <c r="AG89" s="13"/>
      <c r="AH89" s="13"/>
      <c r="AI89" s="13"/>
      <c r="AJ89" s="13"/>
      <c r="AK89" s="13"/>
      <c r="AL89" s="13"/>
      <c r="AM89" s="15"/>
      <c r="AN89" s="15"/>
      <c r="AO89" s="15"/>
      <c r="AP89" s="2"/>
    </row>
    <row r="90" spans="1:42" s="3" customFormat="1" x14ac:dyDescent="0.35">
      <c r="A90" s="2"/>
      <c r="B90" s="2"/>
      <c r="C90" s="2"/>
      <c r="D90" s="2"/>
      <c r="E90" s="2"/>
      <c r="F90" s="13"/>
      <c r="G90" s="13"/>
      <c r="H90" s="13"/>
      <c r="I90" s="13"/>
      <c r="J90" s="13"/>
      <c r="K90" s="13"/>
      <c r="L90" s="13"/>
      <c r="M90" s="12"/>
      <c r="N90" s="12"/>
      <c r="O90" s="12"/>
      <c r="P90" s="12"/>
      <c r="Q90" s="12"/>
      <c r="R90" s="12"/>
      <c r="S90" s="12"/>
      <c r="T90" s="13"/>
      <c r="U90" s="13"/>
      <c r="V90" s="13"/>
      <c r="W90" s="13"/>
      <c r="X90" s="13"/>
      <c r="Y90" s="13"/>
      <c r="Z90" s="13"/>
      <c r="AA90" s="13"/>
      <c r="AB90" s="14"/>
      <c r="AC90" s="29"/>
      <c r="AD90" s="12"/>
      <c r="AE90" s="12"/>
      <c r="AF90" s="12"/>
      <c r="AG90" s="13"/>
      <c r="AH90" s="13"/>
      <c r="AI90" s="13"/>
      <c r="AJ90" s="13"/>
      <c r="AK90" s="13"/>
      <c r="AL90" s="13"/>
      <c r="AM90" s="15"/>
      <c r="AN90" s="15"/>
      <c r="AO90" s="15"/>
      <c r="AP90" s="2"/>
    </row>
    <row r="91" spans="1:42" s="3" customFormat="1" x14ac:dyDescent="0.35">
      <c r="A91" s="2"/>
      <c r="B91" s="2"/>
      <c r="C91" s="2"/>
      <c r="D91" s="2"/>
      <c r="E91" s="2"/>
      <c r="F91" s="13"/>
      <c r="G91" s="13"/>
      <c r="H91" s="13"/>
      <c r="I91" s="13"/>
      <c r="J91" s="13"/>
      <c r="K91" s="13"/>
      <c r="L91" s="13"/>
      <c r="M91" s="12"/>
      <c r="N91" s="12"/>
      <c r="O91" s="12"/>
      <c r="P91" s="12"/>
      <c r="Q91" s="12"/>
      <c r="R91" s="12"/>
      <c r="S91" s="12"/>
      <c r="T91" s="13"/>
      <c r="U91" s="13"/>
      <c r="V91" s="13"/>
      <c r="W91" s="13"/>
      <c r="X91" s="13"/>
      <c r="Y91" s="13"/>
      <c r="Z91" s="13"/>
      <c r="AA91" s="13"/>
      <c r="AB91" s="14"/>
      <c r="AC91" s="29"/>
      <c r="AD91" s="12"/>
      <c r="AE91" s="12"/>
      <c r="AF91" s="12"/>
      <c r="AG91" s="13"/>
      <c r="AH91" s="13"/>
      <c r="AI91" s="13"/>
      <c r="AJ91" s="13"/>
      <c r="AK91" s="13"/>
      <c r="AL91" s="13"/>
      <c r="AM91" s="15"/>
      <c r="AN91" s="15"/>
      <c r="AO91" s="15"/>
      <c r="AP91" s="2"/>
    </row>
    <row r="92" spans="1:42" s="3" customFormat="1" x14ac:dyDescent="0.35">
      <c r="A92" s="2"/>
      <c r="B92" s="2"/>
      <c r="C92" s="2"/>
      <c r="D92" s="2"/>
      <c r="E92" s="2"/>
      <c r="F92" s="13"/>
      <c r="G92" s="13"/>
      <c r="H92" s="13"/>
      <c r="I92" s="13"/>
      <c r="J92" s="13"/>
      <c r="K92" s="13"/>
      <c r="L92" s="13"/>
      <c r="M92" s="12"/>
      <c r="N92" s="12"/>
      <c r="O92" s="12"/>
      <c r="P92" s="12"/>
      <c r="Q92" s="12"/>
      <c r="R92" s="12"/>
      <c r="S92" s="12"/>
      <c r="T92" s="13"/>
      <c r="U92" s="13"/>
      <c r="V92" s="13"/>
      <c r="W92" s="13"/>
      <c r="X92" s="13"/>
      <c r="Y92" s="13"/>
      <c r="Z92" s="13"/>
      <c r="AA92" s="13"/>
      <c r="AB92" s="14"/>
      <c r="AC92" s="29"/>
      <c r="AD92" s="12"/>
      <c r="AE92" s="12"/>
      <c r="AF92" s="12"/>
      <c r="AG92" s="13"/>
      <c r="AH92" s="13"/>
      <c r="AI92" s="13"/>
      <c r="AJ92" s="13"/>
      <c r="AK92" s="13"/>
      <c r="AL92" s="13"/>
      <c r="AM92" s="15"/>
      <c r="AN92" s="15"/>
      <c r="AO92" s="15"/>
      <c r="AP92" s="2"/>
    </row>
    <row r="93" spans="1:42" s="3" customFormat="1" x14ac:dyDescent="0.35">
      <c r="A93" s="2"/>
      <c r="B93" s="2"/>
      <c r="C93" s="2"/>
      <c r="D93" s="2"/>
      <c r="E93" s="2"/>
      <c r="F93" s="13"/>
      <c r="G93" s="13"/>
      <c r="H93" s="13"/>
      <c r="I93" s="13"/>
      <c r="J93" s="13"/>
      <c r="K93" s="13"/>
      <c r="L93" s="13"/>
      <c r="M93" s="12"/>
      <c r="N93" s="12"/>
      <c r="O93" s="12"/>
      <c r="P93" s="12"/>
      <c r="Q93" s="12"/>
      <c r="R93" s="12"/>
      <c r="S93" s="12"/>
      <c r="T93" s="13"/>
      <c r="U93" s="13"/>
      <c r="V93" s="13"/>
      <c r="W93" s="13"/>
      <c r="X93" s="13"/>
      <c r="Y93" s="13"/>
      <c r="Z93" s="13"/>
      <c r="AA93" s="13"/>
      <c r="AB93" s="14"/>
      <c r="AC93" s="29"/>
      <c r="AD93" s="12"/>
      <c r="AE93" s="12"/>
      <c r="AF93" s="12"/>
      <c r="AG93" s="13"/>
      <c r="AH93" s="13"/>
      <c r="AI93" s="13"/>
      <c r="AJ93" s="13"/>
      <c r="AK93" s="13"/>
      <c r="AL93" s="13"/>
      <c r="AM93" s="15"/>
      <c r="AN93" s="15"/>
      <c r="AO93" s="15"/>
      <c r="AP93" s="2"/>
    </row>
    <row r="94" spans="1:42" s="3" customFormat="1" x14ac:dyDescent="0.35">
      <c r="A94" s="2"/>
      <c r="B94" s="2"/>
      <c r="C94" s="2"/>
      <c r="D94" s="2"/>
      <c r="E94" s="2"/>
      <c r="F94" s="13"/>
      <c r="G94" s="13"/>
      <c r="H94" s="13"/>
      <c r="I94" s="13"/>
      <c r="J94" s="13"/>
      <c r="K94" s="13"/>
      <c r="L94" s="13"/>
      <c r="M94" s="12"/>
      <c r="N94" s="12"/>
      <c r="O94" s="12"/>
      <c r="P94" s="12"/>
      <c r="Q94" s="12"/>
      <c r="R94" s="12"/>
      <c r="S94" s="12"/>
      <c r="T94" s="13"/>
      <c r="U94" s="13"/>
      <c r="V94" s="13"/>
      <c r="W94" s="13"/>
      <c r="X94" s="13"/>
      <c r="Y94" s="13"/>
      <c r="Z94" s="13"/>
      <c r="AA94" s="13"/>
      <c r="AB94" s="14"/>
      <c r="AC94" s="29"/>
      <c r="AD94" s="12"/>
      <c r="AE94" s="12"/>
      <c r="AF94" s="12"/>
      <c r="AG94" s="13"/>
      <c r="AH94" s="13"/>
      <c r="AI94" s="13"/>
      <c r="AJ94" s="13"/>
      <c r="AK94" s="13"/>
      <c r="AL94" s="13"/>
      <c r="AM94" s="15"/>
      <c r="AN94" s="15"/>
      <c r="AO94" s="15"/>
      <c r="AP94" s="2"/>
    </row>
    <row r="95" spans="1:42" s="3" customFormat="1" x14ac:dyDescent="0.35">
      <c r="A95" s="2"/>
      <c r="B95" s="2"/>
      <c r="C95" s="2"/>
      <c r="D95" s="2"/>
      <c r="E95" s="2"/>
      <c r="F95" s="13"/>
      <c r="G95" s="13"/>
      <c r="H95" s="13"/>
      <c r="I95" s="13"/>
      <c r="J95" s="13"/>
      <c r="K95" s="13"/>
      <c r="L95" s="13"/>
      <c r="M95" s="12"/>
      <c r="N95" s="12"/>
      <c r="O95" s="12"/>
      <c r="P95" s="12"/>
      <c r="Q95" s="12"/>
      <c r="R95" s="12"/>
      <c r="S95" s="12"/>
      <c r="T95" s="13"/>
      <c r="U95" s="13"/>
      <c r="V95" s="13"/>
      <c r="W95" s="13"/>
      <c r="X95" s="13"/>
      <c r="Y95" s="13"/>
      <c r="Z95" s="13"/>
      <c r="AA95" s="13"/>
      <c r="AB95" s="14"/>
      <c r="AC95" s="29"/>
      <c r="AD95" s="12"/>
      <c r="AE95" s="12"/>
      <c r="AF95" s="12"/>
      <c r="AG95" s="13"/>
      <c r="AH95" s="13"/>
      <c r="AI95" s="13"/>
      <c r="AJ95" s="13"/>
      <c r="AK95" s="13"/>
      <c r="AL95" s="13"/>
      <c r="AM95" s="15"/>
      <c r="AN95" s="15"/>
      <c r="AO95" s="15"/>
      <c r="AP95" s="2"/>
    </row>
    <row r="96" spans="1:42" s="3" customFormat="1" x14ac:dyDescent="0.35">
      <c r="A96" s="2"/>
      <c r="B96" s="2"/>
      <c r="C96" s="2"/>
      <c r="D96" s="2"/>
      <c r="E96" s="2"/>
      <c r="F96" s="13"/>
      <c r="G96" s="13"/>
      <c r="H96" s="13"/>
      <c r="I96" s="13"/>
      <c r="J96" s="13"/>
      <c r="K96" s="13"/>
      <c r="L96" s="13"/>
      <c r="M96" s="12"/>
      <c r="N96" s="12"/>
      <c r="O96" s="12"/>
      <c r="P96" s="12"/>
      <c r="Q96" s="12"/>
      <c r="R96" s="12"/>
      <c r="S96" s="12"/>
      <c r="T96" s="13"/>
      <c r="U96" s="13"/>
      <c r="V96" s="13"/>
      <c r="W96" s="13"/>
      <c r="X96" s="13"/>
      <c r="Y96" s="13"/>
      <c r="Z96" s="13"/>
      <c r="AA96" s="13"/>
      <c r="AB96" s="14"/>
      <c r="AC96" s="29"/>
      <c r="AD96" s="12"/>
      <c r="AE96" s="12"/>
      <c r="AF96" s="12"/>
      <c r="AG96" s="13"/>
      <c r="AH96" s="13"/>
      <c r="AI96" s="13"/>
      <c r="AJ96" s="13"/>
      <c r="AK96" s="13"/>
      <c r="AL96" s="13"/>
      <c r="AM96" s="15"/>
      <c r="AN96" s="15"/>
      <c r="AO96" s="15"/>
      <c r="AP96" s="2"/>
    </row>
    <row r="97" spans="1:42" s="3" customFormat="1" x14ac:dyDescent="0.35">
      <c r="A97" s="2"/>
      <c r="B97" s="2"/>
      <c r="C97" s="2"/>
      <c r="D97" s="2"/>
      <c r="E97" s="2"/>
      <c r="F97" s="13"/>
      <c r="G97" s="13"/>
      <c r="H97" s="13"/>
      <c r="I97" s="13"/>
      <c r="J97" s="13"/>
      <c r="K97" s="13"/>
      <c r="L97" s="13"/>
      <c r="M97" s="12"/>
      <c r="N97" s="12"/>
      <c r="O97" s="12"/>
      <c r="P97" s="12"/>
      <c r="Q97" s="12"/>
      <c r="R97" s="12"/>
      <c r="S97" s="12"/>
      <c r="T97" s="13"/>
      <c r="U97" s="13"/>
      <c r="V97" s="13"/>
      <c r="W97" s="13"/>
      <c r="X97" s="13"/>
      <c r="Y97" s="13"/>
      <c r="Z97" s="13"/>
      <c r="AA97" s="13"/>
      <c r="AB97" s="14"/>
      <c r="AC97" s="29"/>
      <c r="AD97" s="12"/>
      <c r="AE97" s="12"/>
      <c r="AF97" s="12"/>
      <c r="AG97" s="13"/>
      <c r="AH97" s="13"/>
      <c r="AI97" s="13"/>
      <c r="AJ97" s="13"/>
      <c r="AK97" s="13"/>
      <c r="AL97" s="13"/>
      <c r="AM97" s="15"/>
      <c r="AN97" s="15"/>
      <c r="AO97" s="15"/>
      <c r="AP97" s="2"/>
    </row>
    <row r="98" spans="1:42" s="3" customFormat="1" x14ac:dyDescent="0.35">
      <c r="A98" s="2"/>
      <c r="B98" s="2"/>
      <c r="C98" s="2"/>
      <c r="D98" s="2"/>
      <c r="E98" s="2"/>
      <c r="F98" s="13"/>
      <c r="G98" s="13"/>
      <c r="H98" s="13"/>
      <c r="I98" s="13"/>
      <c r="J98" s="13"/>
      <c r="K98" s="13"/>
      <c r="L98" s="13"/>
      <c r="M98" s="12"/>
      <c r="N98" s="12"/>
      <c r="O98" s="12"/>
      <c r="P98" s="12"/>
      <c r="Q98" s="12"/>
      <c r="R98" s="12"/>
      <c r="S98" s="12"/>
      <c r="T98" s="13"/>
      <c r="U98" s="13"/>
      <c r="V98" s="13"/>
      <c r="W98" s="13"/>
      <c r="X98" s="13"/>
      <c r="Y98" s="13"/>
      <c r="Z98" s="13"/>
      <c r="AA98" s="13"/>
      <c r="AB98" s="14"/>
      <c r="AC98" s="29"/>
      <c r="AD98" s="12"/>
      <c r="AE98" s="12"/>
      <c r="AF98" s="12"/>
      <c r="AG98" s="13"/>
      <c r="AH98" s="13"/>
      <c r="AI98" s="13"/>
      <c r="AJ98" s="13"/>
      <c r="AK98" s="13"/>
      <c r="AL98" s="13"/>
      <c r="AM98" s="15"/>
      <c r="AN98" s="15"/>
      <c r="AO98" s="15"/>
      <c r="AP98" s="2"/>
    </row>
    <row r="99" spans="1:42" s="3" customFormat="1" x14ac:dyDescent="0.35">
      <c r="A99" s="2"/>
      <c r="B99" s="2"/>
      <c r="C99" s="2"/>
      <c r="D99" s="2"/>
      <c r="E99" s="2"/>
      <c r="F99" s="13"/>
      <c r="G99" s="13"/>
      <c r="H99" s="13"/>
      <c r="I99" s="13"/>
      <c r="J99" s="13"/>
      <c r="K99" s="13"/>
      <c r="L99" s="13"/>
      <c r="M99" s="12"/>
      <c r="N99" s="12"/>
      <c r="O99" s="12"/>
      <c r="P99" s="12"/>
      <c r="Q99" s="12"/>
      <c r="R99" s="12"/>
      <c r="S99" s="12"/>
      <c r="T99" s="13"/>
      <c r="U99" s="13"/>
      <c r="V99" s="13"/>
      <c r="W99" s="13"/>
      <c r="X99" s="13"/>
      <c r="Y99" s="13"/>
      <c r="Z99" s="13"/>
      <c r="AA99" s="13"/>
      <c r="AB99" s="14"/>
      <c r="AC99" s="29"/>
      <c r="AD99" s="12"/>
      <c r="AE99" s="12"/>
      <c r="AF99" s="12"/>
      <c r="AG99" s="13"/>
      <c r="AH99" s="13"/>
      <c r="AI99" s="13"/>
      <c r="AJ99" s="13"/>
      <c r="AK99" s="13"/>
      <c r="AL99" s="13"/>
      <c r="AM99" s="15"/>
      <c r="AN99" s="15"/>
      <c r="AO99" s="15"/>
      <c r="AP99" s="2"/>
    </row>
    <row r="100" spans="1:42" s="3" customFormat="1" x14ac:dyDescent="0.35">
      <c r="A100" s="2"/>
      <c r="B100" s="2"/>
      <c r="C100" s="2"/>
      <c r="D100" s="2"/>
      <c r="E100" s="2"/>
      <c r="F100" s="13"/>
      <c r="G100" s="13"/>
      <c r="H100" s="13"/>
      <c r="I100" s="13"/>
      <c r="J100" s="13"/>
      <c r="K100" s="13"/>
      <c r="L100" s="13"/>
      <c r="M100" s="12"/>
      <c r="N100" s="12"/>
      <c r="O100" s="12"/>
      <c r="P100" s="12"/>
      <c r="Q100" s="12"/>
      <c r="R100" s="12"/>
      <c r="S100" s="12"/>
      <c r="T100" s="13"/>
      <c r="U100" s="13"/>
      <c r="V100" s="13"/>
      <c r="W100" s="13"/>
      <c r="X100" s="13"/>
      <c r="Y100" s="13"/>
      <c r="Z100" s="13"/>
      <c r="AA100" s="13"/>
      <c r="AB100" s="14"/>
      <c r="AC100" s="29"/>
      <c r="AD100" s="12"/>
      <c r="AE100" s="12"/>
      <c r="AF100" s="12"/>
      <c r="AG100" s="13"/>
      <c r="AH100" s="13"/>
      <c r="AI100" s="13"/>
      <c r="AJ100" s="13"/>
      <c r="AK100" s="13"/>
      <c r="AL100" s="13"/>
      <c r="AM100" s="15"/>
      <c r="AN100" s="15"/>
      <c r="AO100" s="15"/>
      <c r="AP100" s="2"/>
    </row>
    <row r="101" spans="1:42" s="3" customFormat="1" x14ac:dyDescent="0.35">
      <c r="A101" s="2"/>
      <c r="B101" s="2"/>
      <c r="C101" s="2"/>
      <c r="D101" s="2"/>
      <c r="E101" s="2"/>
      <c r="F101" s="13"/>
      <c r="G101" s="13"/>
      <c r="H101" s="13"/>
      <c r="I101" s="13"/>
      <c r="J101" s="13"/>
      <c r="K101" s="13"/>
      <c r="L101" s="13"/>
      <c r="M101" s="12"/>
      <c r="N101" s="12"/>
      <c r="O101" s="12"/>
      <c r="P101" s="12"/>
      <c r="Q101" s="12"/>
      <c r="R101" s="12"/>
      <c r="S101" s="12"/>
      <c r="T101" s="13"/>
      <c r="U101" s="13"/>
      <c r="V101" s="13"/>
      <c r="W101" s="13"/>
      <c r="X101" s="13"/>
      <c r="Y101" s="13"/>
      <c r="Z101" s="13"/>
      <c r="AA101" s="13"/>
      <c r="AB101" s="14"/>
      <c r="AC101" s="29"/>
      <c r="AD101" s="12"/>
      <c r="AE101" s="12"/>
      <c r="AF101" s="12"/>
      <c r="AG101" s="13"/>
      <c r="AH101" s="13"/>
      <c r="AI101" s="13"/>
      <c r="AJ101" s="13"/>
      <c r="AK101" s="13"/>
      <c r="AL101" s="13"/>
      <c r="AM101" s="15"/>
      <c r="AN101" s="15"/>
      <c r="AO101" s="15"/>
      <c r="AP101" s="2"/>
    </row>
    <row r="102" spans="1:42" s="3" customFormat="1" x14ac:dyDescent="0.35">
      <c r="A102" s="2"/>
      <c r="B102" s="2"/>
      <c r="C102" s="2"/>
      <c r="D102" s="2"/>
      <c r="E102" s="2"/>
      <c r="F102" s="13"/>
      <c r="G102" s="13"/>
      <c r="H102" s="13"/>
      <c r="I102" s="13"/>
      <c r="J102" s="13"/>
      <c r="K102" s="13"/>
      <c r="L102" s="13"/>
      <c r="M102" s="12"/>
      <c r="N102" s="12"/>
      <c r="O102" s="12"/>
      <c r="P102" s="12"/>
      <c r="Q102" s="12"/>
      <c r="R102" s="12"/>
      <c r="S102" s="12"/>
      <c r="T102" s="13"/>
      <c r="U102" s="13"/>
      <c r="V102" s="13"/>
      <c r="W102" s="13"/>
      <c r="X102" s="13"/>
      <c r="Y102" s="13"/>
      <c r="Z102" s="13"/>
      <c r="AA102" s="13"/>
      <c r="AB102" s="14"/>
      <c r="AC102" s="29"/>
      <c r="AD102" s="12"/>
      <c r="AE102" s="12"/>
      <c r="AF102" s="12"/>
      <c r="AG102" s="13"/>
      <c r="AH102" s="13"/>
      <c r="AI102" s="13"/>
      <c r="AJ102" s="13"/>
      <c r="AK102" s="13"/>
      <c r="AL102" s="13"/>
      <c r="AM102" s="15"/>
      <c r="AN102" s="15"/>
      <c r="AO102" s="15"/>
      <c r="AP102" s="2"/>
    </row>
    <row r="103" spans="1:42" s="3" customFormat="1" x14ac:dyDescent="0.35">
      <c r="A103" s="2"/>
      <c r="B103" s="2"/>
      <c r="C103" s="2"/>
      <c r="D103" s="2"/>
      <c r="E103" s="2"/>
      <c r="F103" s="13"/>
      <c r="G103" s="13"/>
      <c r="H103" s="13"/>
      <c r="I103" s="13"/>
      <c r="J103" s="13"/>
      <c r="K103" s="13"/>
      <c r="L103" s="13"/>
      <c r="M103" s="12"/>
      <c r="N103" s="12"/>
      <c r="O103" s="12"/>
      <c r="P103" s="12"/>
      <c r="Q103" s="12"/>
      <c r="R103" s="12"/>
      <c r="S103" s="12"/>
      <c r="T103" s="13"/>
      <c r="U103" s="13"/>
      <c r="V103" s="13"/>
      <c r="W103" s="13"/>
      <c r="X103" s="13"/>
      <c r="Y103" s="13"/>
      <c r="Z103" s="13"/>
      <c r="AA103" s="13"/>
      <c r="AB103" s="14"/>
      <c r="AC103" s="29"/>
      <c r="AD103" s="12"/>
      <c r="AE103" s="12"/>
      <c r="AF103" s="12"/>
      <c r="AG103" s="13"/>
      <c r="AH103" s="13"/>
      <c r="AI103" s="13"/>
      <c r="AJ103" s="13"/>
      <c r="AK103" s="13"/>
      <c r="AL103" s="13"/>
      <c r="AM103" s="15"/>
      <c r="AN103" s="15"/>
      <c r="AO103" s="15"/>
      <c r="AP103" s="2"/>
    </row>
    <row r="104" spans="1:42" s="3" customFormat="1" x14ac:dyDescent="0.35">
      <c r="A104" s="2"/>
      <c r="B104" s="2"/>
      <c r="C104" s="2"/>
      <c r="D104" s="2"/>
      <c r="E104" s="2"/>
      <c r="F104" s="13"/>
      <c r="G104" s="13"/>
      <c r="H104" s="13"/>
      <c r="I104" s="13"/>
      <c r="J104" s="13"/>
      <c r="K104" s="13"/>
      <c r="L104" s="13"/>
      <c r="M104" s="12"/>
      <c r="N104" s="12"/>
      <c r="O104" s="12"/>
      <c r="P104" s="12"/>
      <c r="Q104" s="12"/>
      <c r="R104" s="12"/>
      <c r="S104" s="12"/>
      <c r="T104" s="13"/>
      <c r="U104" s="13"/>
      <c r="V104" s="13"/>
      <c r="W104" s="13"/>
      <c r="X104" s="13"/>
      <c r="Y104" s="13"/>
      <c r="Z104" s="13"/>
      <c r="AA104" s="13"/>
      <c r="AB104" s="14"/>
      <c r="AC104" s="29"/>
      <c r="AD104" s="12"/>
      <c r="AE104" s="12"/>
      <c r="AF104" s="12"/>
      <c r="AG104" s="13"/>
      <c r="AH104" s="13"/>
      <c r="AI104" s="13"/>
      <c r="AJ104" s="13"/>
      <c r="AK104" s="13"/>
      <c r="AL104" s="13"/>
      <c r="AM104" s="15"/>
      <c r="AN104" s="15"/>
      <c r="AO104" s="15"/>
      <c r="AP104" s="2"/>
    </row>
    <row r="105" spans="1:42" s="3" customFormat="1" x14ac:dyDescent="0.35">
      <c r="A105" s="2"/>
      <c r="B105" s="2"/>
      <c r="C105" s="2"/>
      <c r="D105" s="2"/>
      <c r="E105" s="2"/>
      <c r="F105" s="13"/>
      <c r="G105" s="13"/>
      <c r="H105" s="13"/>
      <c r="I105" s="13"/>
      <c r="J105" s="13"/>
      <c r="K105" s="13"/>
      <c r="L105" s="13"/>
      <c r="M105" s="12"/>
      <c r="N105" s="12"/>
      <c r="O105" s="12"/>
      <c r="P105" s="12"/>
      <c r="Q105" s="12"/>
      <c r="R105" s="12"/>
      <c r="S105" s="12"/>
      <c r="T105" s="13"/>
      <c r="U105" s="13"/>
      <c r="V105" s="13"/>
      <c r="W105" s="13"/>
      <c r="X105" s="13"/>
      <c r="Y105" s="13"/>
      <c r="Z105" s="13"/>
      <c r="AA105" s="13"/>
      <c r="AB105" s="14"/>
      <c r="AC105" s="29"/>
      <c r="AD105" s="12"/>
      <c r="AE105" s="12"/>
      <c r="AF105" s="12"/>
      <c r="AG105" s="13"/>
      <c r="AH105" s="13"/>
      <c r="AI105" s="13"/>
      <c r="AJ105" s="13"/>
      <c r="AK105" s="13"/>
      <c r="AL105" s="13"/>
      <c r="AM105" s="15"/>
      <c r="AN105" s="15"/>
      <c r="AO105" s="15"/>
      <c r="AP105" s="2"/>
    </row>
    <row r="106" spans="1:42" s="3" customFormat="1" x14ac:dyDescent="0.35">
      <c r="A106" s="2"/>
      <c r="B106" s="2"/>
      <c r="C106" s="2"/>
      <c r="D106" s="2"/>
      <c r="E106" s="2"/>
      <c r="F106" s="13"/>
      <c r="G106" s="13"/>
      <c r="H106" s="13"/>
      <c r="I106" s="13"/>
      <c r="J106" s="13"/>
      <c r="K106" s="13"/>
      <c r="L106" s="13"/>
      <c r="M106" s="12"/>
      <c r="N106" s="12"/>
      <c r="O106" s="12"/>
      <c r="P106" s="12"/>
      <c r="Q106" s="12"/>
      <c r="R106" s="12"/>
      <c r="S106" s="12"/>
      <c r="T106" s="13"/>
      <c r="U106" s="13"/>
      <c r="V106" s="13"/>
      <c r="W106" s="13"/>
      <c r="X106" s="13"/>
      <c r="Y106" s="13"/>
      <c r="Z106" s="13"/>
      <c r="AA106" s="13"/>
      <c r="AB106" s="14"/>
      <c r="AC106" s="29"/>
      <c r="AD106" s="12"/>
      <c r="AE106" s="12"/>
      <c r="AF106" s="12"/>
      <c r="AG106" s="13"/>
      <c r="AH106" s="13"/>
      <c r="AI106" s="13"/>
      <c r="AJ106" s="13"/>
      <c r="AK106" s="13"/>
      <c r="AL106" s="13"/>
      <c r="AM106" s="15"/>
      <c r="AN106" s="15"/>
      <c r="AO106" s="15"/>
      <c r="AP106" s="2"/>
    </row>
    <row r="107" spans="1:42" s="3" customFormat="1" x14ac:dyDescent="0.35">
      <c r="A107" s="2"/>
      <c r="B107" s="2"/>
      <c r="C107" s="2"/>
      <c r="D107" s="2"/>
      <c r="E107" s="2"/>
      <c r="F107" s="13"/>
      <c r="G107" s="13"/>
      <c r="H107" s="13"/>
      <c r="I107" s="13"/>
      <c r="J107" s="13"/>
      <c r="K107" s="13"/>
      <c r="L107" s="13"/>
      <c r="M107" s="12"/>
      <c r="N107" s="12"/>
      <c r="O107" s="12"/>
      <c r="P107" s="12"/>
      <c r="Q107" s="12"/>
      <c r="R107" s="12"/>
      <c r="S107" s="12"/>
      <c r="T107" s="13"/>
      <c r="U107" s="13"/>
      <c r="V107" s="13"/>
      <c r="W107" s="13"/>
      <c r="X107" s="13"/>
      <c r="Y107" s="13"/>
      <c r="Z107" s="13"/>
      <c r="AA107" s="13"/>
      <c r="AB107" s="14"/>
      <c r="AC107" s="29"/>
      <c r="AD107" s="12"/>
      <c r="AE107" s="12"/>
      <c r="AF107" s="12"/>
      <c r="AG107" s="13"/>
      <c r="AH107" s="13"/>
      <c r="AI107" s="13"/>
      <c r="AJ107" s="13"/>
      <c r="AK107" s="13"/>
      <c r="AL107" s="13"/>
      <c r="AM107" s="15"/>
      <c r="AN107" s="15"/>
      <c r="AO107" s="15"/>
      <c r="AP107" s="2"/>
    </row>
    <row r="108" spans="1:42" s="3" customFormat="1" x14ac:dyDescent="0.35">
      <c r="A108" s="2"/>
      <c r="B108" s="2"/>
      <c r="C108" s="2"/>
      <c r="D108" s="2"/>
      <c r="E108" s="2"/>
      <c r="F108" s="13"/>
      <c r="G108" s="13"/>
      <c r="H108" s="13"/>
      <c r="I108" s="13"/>
      <c r="J108" s="13"/>
      <c r="K108" s="13"/>
      <c r="L108" s="13"/>
      <c r="M108" s="12"/>
      <c r="N108" s="12"/>
      <c r="O108" s="12"/>
      <c r="P108" s="12"/>
      <c r="Q108" s="12"/>
      <c r="R108" s="12"/>
      <c r="S108" s="12"/>
      <c r="T108" s="13"/>
      <c r="U108" s="13"/>
      <c r="V108" s="13"/>
      <c r="W108" s="13"/>
      <c r="X108" s="13"/>
      <c r="Y108" s="13"/>
      <c r="Z108" s="13"/>
      <c r="AA108" s="13"/>
      <c r="AB108" s="14"/>
      <c r="AC108" s="29"/>
      <c r="AD108" s="12"/>
      <c r="AE108" s="12"/>
      <c r="AF108" s="12"/>
      <c r="AG108" s="13"/>
      <c r="AH108" s="13"/>
      <c r="AI108" s="13"/>
      <c r="AJ108" s="13"/>
      <c r="AK108" s="13"/>
      <c r="AL108" s="13"/>
      <c r="AM108" s="15"/>
      <c r="AN108" s="15"/>
      <c r="AO108" s="15"/>
      <c r="AP108" s="2"/>
    </row>
    <row r="109" spans="1:42" s="3" customFormat="1" x14ac:dyDescent="0.35">
      <c r="A109" s="2"/>
      <c r="B109" s="2"/>
      <c r="C109" s="2"/>
      <c r="D109" s="2"/>
      <c r="E109" s="2"/>
      <c r="F109" s="13"/>
      <c r="G109" s="13"/>
      <c r="H109" s="13"/>
      <c r="I109" s="13"/>
      <c r="J109" s="13"/>
      <c r="K109" s="13"/>
      <c r="L109" s="13"/>
      <c r="M109" s="12"/>
      <c r="N109" s="12"/>
      <c r="O109" s="12"/>
      <c r="P109" s="12"/>
      <c r="Q109" s="12"/>
      <c r="R109" s="12"/>
      <c r="S109" s="12"/>
      <c r="T109" s="13"/>
      <c r="U109" s="13"/>
      <c r="V109" s="13"/>
      <c r="W109" s="13"/>
      <c r="X109" s="13"/>
      <c r="Y109" s="13"/>
      <c r="Z109" s="13"/>
      <c r="AA109" s="13"/>
      <c r="AB109" s="14"/>
      <c r="AC109" s="29"/>
      <c r="AD109" s="12"/>
      <c r="AE109" s="12"/>
      <c r="AF109" s="12"/>
      <c r="AG109" s="13"/>
      <c r="AH109" s="13"/>
      <c r="AI109" s="13"/>
      <c r="AJ109" s="13"/>
      <c r="AK109" s="13"/>
      <c r="AL109" s="13"/>
      <c r="AM109" s="15"/>
      <c r="AN109" s="15"/>
      <c r="AO109" s="15"/>
      <c r="AP109" s="2"/>
    </row>
    <row r="110" spans="1:42" s="3" customFormat="1" x14ac:dyDescent="0.35">
      <c r="A110" s="2"/>
      <c r="B110" s="2"/>
      <c r="C110" s="2"/>
      <c r="D110" s="2"/>
      <c r="E110" s="2"/>
      <c r="F110" s="13"/>
      <c r="G110" s="13"/>
      <c r="H110" s="13"/>
      <c r="I110" s="13"/>
      <c r="J110" s="13"/>
      <c r="K110" s="13"/>
      <c r="L110" s="13"/>
      <c r="M110" s="12"/>
      <c r="N110" s="12"/>
      <c r="O110" s="12"/>
      <c r="P110" s="12"/>
      <c r="Q110" s="12"/>
      <c r="R110" s="12"/>
      <c r="S110" s="12"/>
      <c r="T110" s="13"/>
      <c r="U110" s="13"/>
      <c r="V110" s="13"/>
      <c r="W110" s="13"/>
      <c r="X110" s="13"/>
      <c r="Y110" s="13"/>
      <c r="Z110" s="13"/>
      <c r="AA110" s="13"/>
      <c r="AB110" s="14"/>
      <c r="AC110" s="29"/>
      <c r="AD110" s="12"/>
      <c r="AE110" s="12"/>
      <c r="AF110" s="12"/>
      <c r="AG110" s="13"/>
      <c r="AH110" s="13"/>
      <c r="AI110" s="13"/>
      <c r="AJ110" s="13"/>
      <c r="AK110" s="13"/>
      <c r="AL110" s="13"/>
      <c r="AM110" s="15"/>
      <c r="AN110" s="15"/>
      <c r="AO110" s="15"/>
      <c r="AP110" s="2"/>
    </row>
    <row r="111" spans="1:42" s="3" customFormat="1" x14ac:dyDescent="0.35">
      <c r="A111" s="2"/>
      <c r="B111" s="2"/>
      <c r="C111" s="2"/>
      <c r="D111" s="2"/>
      <c r="E111" s="2"/>
      <c r="F111" s="13"/>
      <c r="G111" s="13"/>
      <c r="H111" s="13"/>
      <c r="I111" s="13"/>
      <c r="J111" s="13"/>
      <c r="K111" s="13"/>
      <c r="L111" s="13"/>
      <c r="M111" s="12"/>
      <c r="N111" s="12"/>
      <c r="O111" s="12"/>
      <c r="P111" s="12"/>
      <c r="Q111" s="12"/>
      <c r="R111" s="12"/>
      <c r="S111" s="12"/>
      <c r="T111" s="13"/>
      <c r="U111" s="13"/>
      <c r="V111" s="13"/>
      <c r="W111" s="13"/>
      <c r="X111" s="13"/>
      <c r="Y111" s="13"/>
      <c r="Z111" s="13"/>
      <c r="AA111" s="13"/>
      <c r="AB111" s="14"/>
      <c r="AC111" s="29"/>
      <c r="AD111" s="12"/>
      <c r="AE111" s="12"/>
      <c r="AF111" s="12"/>
      <c r="AG111" s="13"/>
      <c r="AH111" s="13"/>
      <c r="AI111" s="13"/>
      <c r="AJ111" s="13"/>
      <c r="AK111" s="13"/>
      <c r="AL111" s="13"/>
      <c r="AM111" s="15"/>
      <c r="AN111" s="15"/>
      <c r="AO111" s="15"/>
      <c r="AP111" s="2"/>
    </row>
    <row r="112" spans="1:42" s="3" customFormat="1" x14ac:dyDescent="0.35">
      <c r="A112" s="2"/>
      <c r="B112" s="2"/>
      <c r="C112" s="2"/>
      <c r="D112" s="2"/>
      <c r="E112" s="2"/>
      <c r="F112" s="13"/>
      <c r="G112" s="13"/>
      <c r="H112" s="13"/>
      <c r="I112" s="13"/>
      <c r="J112" s="13"/>
      <c r="K112" s="13"/>
      <c r="L112" s="13"/>
      <c r="M112" s="12"/>
      <c r="N112" s="12"/>
      <c r="O112" s="12"/>
      <c r="P112" s="12"/>
      <c r="Q112" s="12"/>
      <c r="R112" s="12"/>
      <c r="S112" s="12"/>
      <c r="T112" s="13"/>
      <c r="U112" s="13"/>
      <c r="V112" s="13"/>
      <c r="W112" s="13"/>
      <c r="X112" s="13"/>
      <c r="Y112" s="13"/>
      <c r="Z112" s="13"/>
      <c r="AA112" s="13"/>
      <c r="AB112" s="14"/>
      <c r="AC112" s="29"/>
      <c r="AD112" s="12"/>
      <c r="AE112" s="12"/>
      <c r="AF112" s="12"/>
      <c r="AG112" s="13"/>
      <c r="AH112" s="13"/>
      <c r="AI112" s="13"/>
      <c r="AJ112" s="13"/>
      <c r="AK112" s="13"/>
      <c r="AL112" s="13"/>
      <c r="AM112" s="15"/>
      <c r="AN112" s="15"/>
      <c r="AO112" s="15"/>
      <c r="AP112" s="2"/>
    </row>
    <row r="113" spans="1:42" s="3" customFormat="1" x14ac:dyDescent="0.35">
      <c r="A113" s="2"/>
      <c r="B113" s="2"/>
      <c r="C113" s="2"/>
      <c r="D113" s="2"/>
      <c r="E113" s="2"/>
      <c r="F113" s="13"/>
      <c r="G113" s="13"/>
      <c r="H113" s="13"/>
      <c r="I113" s="13"/>
      <c r="J113" s="13"/>
      <c r="K113" s="13"/>
      <c r="L113" s="13"/>
      <c r="M113" s="12"/>
      <c r="N113" s="12"/>
      <c r="O113" s="12"/>
      <c r="P113" s="12"/>
      <c r="Q113" s="12"/>
      <c r="R113" s="12"/>
      <c r="S113" s="12"/>
      <c r="T113" s="13"/>
      <c r="U113" s="13"/>
      <c r="V113" s="13"/>
      <c r="W113" s="13"/>
      <c r="X113" s="13"/>
      <c r="Y113" s="13"/>
      <c r="Z113" s="13"/>
      <c r="AA113" s="13"/>
      <c r="AB113" s="14"/>
      <c r="AC113" s="29"/>
      <c r="AD113" s="12"/>
      <c r="AE113" s="12"/>
      <c r="AF113" s="12"/>
      <c r="AG113" s="13"/>
      <c r="AH113" s="13"/>
      <c r="AI113" s="13"/>
      <c r="AJ113" s="13"/>
      <c r="AK113" s="13"/>
      <c r="AL113" s="13"/>
      <c r="AM113" s="15"/>
      <c r="AN113" s="15"/>
      <c r="AO113" s="15"/>
      <c r="AP113" s="2"/>
    </row>
    <row r="114" spans="1:42" s="3" customFormat="1" x14ac:dyDescent="0.35">
      <c r="A114" s="2"/>
      <c r="B114" s="2"/>
      <c r="C114" s="2"/>
      <c r="D114" s="2"/>
      <c r="E114" s="2"/>
      <c r="F114" s="13"/>
      <c r="G114" s="13"/>
      <c r="H114" s="13"/>
      <c r="I114" s="13"/>
      <c r="J114" s="13"/>
      <c r="K114" s="13"/>
      <c r="L114" s="13"/>
      <c r="M114" s="12"/>
      <c r="N114" s="12"/>
      <c r="O114" s="12"/>
      <c r="P114" s="12"/>
      <c r="Q114" s="12"/>
      <c r="R114" s="12"/>
      <c r="S114" s="12"/>
      <c r="T114" s="13"/>
      <c r="U114" s="13"/>
      <c r="V114" s="13"/>
      <c r="W114" s="13"/>
      <c r="X114" s="13"/>
      <c r="Y114" s="13"/>
      <c r="Z114" s="13"/>
      <c r="AA114" s="13"/>
      <c r="AB114" s="14"/>
      <c r="AC114" s="29"/>
      <c r="AD114" s="12"/>
      <c r="AE114" s="12"/>
      <c r="AF114" s="12"/>
      <c r="AG114" s="13"/>
      <c r="AH114" s="13"/>
      <c r="AI114" s="13"/>
      <c r="AJ114" s="13"/>
      <c r="AK114" s="13"/>
      <c r="AL114" s="13"/>
      <c r="AM114" s="15"/>
      <c r="AN114" s="15"/>
      <c r="AO114" s="15"/>
      <c r="AP114" s="2"/>
    </row>
    <row r="115" spans="1:42" s="3" customFormat="1" x14ac:dyDescent="0.35">
      <c r="A115" s="2"/>
      <c r="B115" s="2"/>
      <c r="C115" s="2"/>
      <c r="D115" s="2"/>
      <c r="E115" s="2"/>
      <c r="F115" s="13"/>
      <c r="G115" s="13"/>
      <c r="H115" s="13"/>
      <c r="I115" s="13"/>
      <c r="J115" s="13"/>
      <c r="K115" s="13"/>
      <c r="L115" s="13"/>
      <c r="M115" s="12"/>
      <c r="N115" s="12"/>
      <c r="O115" s="12"/>
      <c r="P115" s="12"/>
      <c r="Q115" s="12"/>
      <c r="R115" s="12"/>
      <c r="S115" s="12"/>
      <c r="T115" s="13"/>
      <c r="U115" s="13"/>
      <c r="V115" s="13"/>
      <c r="W115" s="13"/>
      <c r="X115" s="13"/>
      <c r="Y115" s="13"/>
      <c r="Z115" s="13"/>
      <c r="AA115" s="13"/>
      <c r="AB115" s="14"/>
      <c r="AC115" s="29"/>
      <c r="AD115" s="12"/>
      <c r="AE115" s="12"/>
      <c r="AF115" s="12"/>
      <c r="AG115" s="13"/>
      <c r="AH115" s="13"/>
      <c r="AI115" s="13"/>
      <c r="AJ115" s="13"/>
      <c r="AK115" s="13"/>
      <c r="AL115" s="13"/>
      <c r="AM115" s="15"/>
      <c r="AN115" s="15"/>
      <c r="AO115" s="15"/>
      <c r="AP115" s="2"/>
    </row>
    <row r="116" spans="1:42" s="3" customFormat="1" x14ac:dyDescent="0.35">
      <c r="A116" s="2"/>
      <c r="B116" s="2"/>
      <c r="C116" s="2"/>
      <c r="D116" s="2"/>
      <c r="E116" s="2"/>
      <c r="F116" s="13"/>
      <c r="G116" s="13"/>
      <c r="H116" s="13"/>
      <c r="I116" s="13"/>
      <c r="J116" s="13"/>
      <c r="K116" s="13"/>
      <c r="L116" s="13"/>
      <c r="M116" s="12"/>
      <c r="N116" s="12"/>
      <c r="O116" s="12"/>
      <c r="P116" s="12"/>
      <c r="Q116" s="12"/>
      <c r="R116" s="12"/>
      <c r="S116" s="12"/>
      <c r="T116" s="13"/>
      <c r="U116" s="13"/>
      <c r="V116" s="13"/>
      <c r="W116" s="13"/>
      <c r="X116" s="13"/>
      <c r="Y116" s="13"/>
      <c r="Z116" s="13"/>
      <c r="AA116" s="13"/>
      <c r="AB116" s="14"/>
      <c r="AC116" s="29"/>
      <c r="AD116" s="12"/>
      <c r="AE116" s="12"/>
      <c r="AF116" s="12"/>
      <c r="AG116" s="13"/>
      <c r="AH116" s="13"/>
      <c r="AI116" s="13"/>
      <c r="AJ116" s="13"/>
      <c r="AK116" s="13"/>
      <c r="AL116" s="13"/>
      <c r="AM116" s="15"/>
      <c r="AN116" s="15"/>
      <c r="AO116" s="15"/>
      <c r="AP116" s="2"/>
    </row>
    <row r="117" spans="1:42" s="3" customFormat="1" x14ac:dyDescent="0.35">
      <c r="A117" s="2"/>
      <c r="B117" s="2"/>
      <c r="C117" s="2"/>
      <c r="D117" s="2"/>
      <c r="E117" s="2"/>
      <c r="F117" s="13"/>
      <c r="G117" s="13"/>
      <c r="H117" s="13"/>
      <c r="I117" s="13"/>
      <c r="J117" s="13"/>
      <c r="K117" s="13"/>
      <c r="L117" s="13"/>
      <c r="M117" s="12"/>
      <c r="N117" s="12"/>
      <c r="O117" s="12"/>
      <c r="P117" s="12"/>
      <c r="Q117" s="12"/>
      <c r="R117" s="12"/>
      <c r="S117" s="12"/>
      <c r="T117" s="13"/>
      <c r="U117" s="13"/>
      <c r="V117" s="13"/>
      <c r="W117" s="13"/>
      <c r="X117" s="13"/>
      <c r="Y117" s="13"/>
      <c r="Z117" s="13"/>
      <c r="AA117" s="13"/>
      <c r="AB117" s="14"/>
      <c r="AC117" s="29"/>
      <c r="AD117" s="12"/>
      <c r="AE117" s="12"/>
      <c r="AF117" s="12"/>
      <c r="AG117" s="13"/>
      <c r="AH117" s="13"/>
      <c r="AI117" s="13"/>
      <c r="AJ117" s="13"/>
      <c r="AK117" s="13"/>
      <c r="AL117" s="13"/>
      <c r="AM117" s="15"/>
      <c r="AN117" s="15"/>
      <c r="AO117" s="15"/>
      <c r="AP117" s="2"/>
    </row>
    <row r="118" spans="1:42" s="3" customFormat="1" x14ac:dyDescent="0.35">
      <c r="A118" s="2"/>
      <c r="B118" s="2"/>
      <c r="C118" s="2"/>
      <c r="D118" s="2"/>
      <c r="E118" s="2"/>
      <c r="F118" s="13"/>
      <c r="G118" s="13"/>
      <c r="H118" s="13"/>
      <c r="I118" s="13"/>
      <c r="J118" s="13"/>
      <c r="K118" s="13"/>
      <c r="L118" s="13"/>
      <c r="M118" s="12"/>
      <c r="N118" s="12"/>
      <c r="O118" s="12"/>
      <c r="P118" s="12"/>
      <c r="Q118" s="12"/>
      <c r="R118" s="12"/>
      <c r="S118" s="12"/>
      <c r="T118" s="13"/>
      <c r="U118" s="13"/>
      <c r="V118" s="13"/>
      <c r="W118" s="13"/>
      <c r="X118" s="13"/>
      <c r="Y118" s="13"/>
      <c r="Z118" s="13"/>
      <c r="AA118" s="13"/>
      <c r="AB118" s="14"/>
      <c r="AC118" s="29"/>
      <c r="AD118" s="12"/>
      <c r="AE118" s="12"/>
      <c r="AF118" s="12"/>
      <c r="AG118" s="13"/>
      <c r="AH118" s="13"/>
      <c r="AI118" s="13"/>
      <c r="AJ118" s="13"/>
      <c r="AK118" s="13"/>
      <c r="AL118" s="13"/>
      <c r="AM118" s="15"/>
      <c r="AN118" s="15"/>
      <c r="AO118" s="15"/>
      <c r="AP118" s="2"/>
    </row>
    <row r="119" spans="1:42" s="3" customFormat="1" x14ac:dyDescent="0.35">
      <c r="A119" s="2"/>
      <c r="B119" s="2"/>
      <c r="C119" s="2"/>
      <c r="D119" s="2"/>
      <c r="E119" s="2"/>
      <c r="F119" s="13"/>
      <c r="G119" s="13"/>
      <c r="H119" s="13"/>
      <c r="I119" s="13"/>
      <c r="J119" s="13"/>
      <c r="K119" s="13"/>
      <c r="L119" s="13"/>
      <c r="M119" s="12"/>
      <c r="N119" s="12"/>
      <c r="O119" s="12"/>
      <c r="P119" s="12"/>
      <c r="Q119" s="12"/>
      <c r="R119" s="12"/>
      <c r="S119" s="12"/>
      <c r="T119" s="13"/>
      <c r="U119" s="13"/>
      <c r="V119" s="13"/>
      <c r="W119" s="13"/>
      <c r="X119" s="13"/>
      <c r="Y119" s="13"/>
      <c r="Z119" s="13"/>
      <c r="AA119" s="13"/>
      <c r="AB119" s="14"/>
      <c r="AC119" s="29"/>
      <c r="AD119" s="12"/>
      <c r="AE119" s="12"/>
      <c r="AF119" s="12"/>
      <c r="AG119" s="13"/>
      <c r="AH119" s="13"/>
      <c r="AI119" s="13"/>
      <c r="AJ119" s="13"/>
      <c r="AK119" s="13"/>
      <c r="AL119" s="13"/>
      <c r="AM119" s="15"/>
      <c r="AN119" s="15"/>
      <c r="AO119" s="15"/>
      <c r="AP119" s="2"/>
    </row>
    <row r="120" spans="1:42" s="3" customFormat="1" x14ac:dyDescent="0.35">
      <c r="A120" s="2"/>
      <c r="B120" s="2"/>
      <c r="C120" s="2"/>
      <c r="D120" s="2"/>
      <c r="E120" s="2"/>
      <c r="F120" s="13"/>
      <c r="G120" s="13"/>
      <c r="H120" s="13"/>
      <c r="I120" s="13"/>
      <c r="J120" s="13"/>
      <c r="K120" s="13"/>
      <c r="L120" s="13"/>
      <c r="M120" s="12"/>
      <c r="N120" s="12"/>
      <c r="O120" s="12"/>
      <c r="P120" s="12"/>
      <c r="Q120" s="12"/>
      <c r="R120" s="12"/>
      <c r="S120" s="12"/>
      <c r="T120" s="13"/>
      <c r="U120" s="13"/>
      <c r="V120" s="13"/>
      <c r="W120" s="13"/>
      <c r="X120" s="13"/>
      <c r="Y120" s="13"/>
      <c r="Z120" s="13"/>
      <c r="AA120" s="13"/>
      <c r="AB120" s="14"/>
      <c r="AC120" s="29"/>
      <c r="AD120" s="12"/>
      <c r="AE120" s="12"/>
      <c r="AF120" s="12"/>
      <c r="AG120" s="13"/>
      <c r="AH120" s="13"/>
      <c r="AI120" s="13"/>
      <c r="AJ120" s="13"/>
      <c r="AK120" s="13"/>
      <c r="AL120" s="13"/>
      <c r="AM120" s="15"/>
      <c r="AN120" s="15"/>
      <c r="AO120" s="15"/>
      <c r="AP120" s="2"/>
    </row>
    <row r="121" spans="1:42" s="3" customFormat="1" x14ac:dyDescent="0.35">
      <c r="A121" s="2"/>
      <c r="B121" s="2"/>
      <c r="C121" s="2"/>
      <c r="D121" s="2"/>
      <c r="E121" s="2"/>
      <c r="F121" s="13"/>
      <c r="G121" s="13"/>
      <c r="H121" s="13"/>
      <c r="I121" s="13"/>
      <c r="J121" s="13"/>
      <c r="K121" s="13"/>
      <c r="L121" s="13"/>
      <c r="M121" s="12"/>
      <c r="N121" s="12"/>
      <c r="O121" s="12"/>
      <c r="P121" s="12"/>
      <c r="Q121" s="12"/>
      <c r="R121" s="12"/>
      <c r="S121" s="12"/>
      <c r="T121" s="13"/>
      <c r="U121" s="13"/>
      <c r="V121" s="13"/>
      <c r="W121" s="13"/>
      <c r="X121" s="13"/>
      <c r="Y121" s="13"/>
      <c r="Z121" s="13"/>
      <c r="AA121" s="13"/>
      <c r="AB121" s="14"/>
      <c r="AC121" s="29"/>
      <c r="AD121" s="12"/>
      <c r="AE121" s="12"/>
      <c r="AF121" s="12"/>
      <c r="AG121" s="13"/>
      <c r="AH121" s="13"/>
      <c r="AI121" s="13"/>
      <c r="AJ121" s="13"/>
      <c r="AK121" s="13"/>
      <c r="AL121" s="13"/>
      <c r="AM121" s="15"/>
      <c r="AN121" s="15"/>
      <c r="AO121" s="15"/>
      <c r="AP121" s="2"/>
    </row>
    <row r="122" spans="1:42" s="3" customFormat="1" x14ac:dyDescent="0.35">
      <c r="A122" s="2"/>
      <c r="B122" s="2"/>
      <c r="C122" s="2"/>
      <c r="D122" s="2"/>
      <c r="E122" s="2"/>
      <c r="F122" s="13"/>
      <c r="G122" s="13"/>
      <c r="H122" s="13"/>
      <c r="I122" s="13"/>
      <c r="J122" s="13"/>
      <c r="K122" s="13"/>
      <c r="L122" s="13"/>
      <c r="M122" s="12"/>
      <c r="N122" s="12"/>
      <c r="O122" s="12"/>
      <c r="P122" s="12"/>
      <c r="Q122" s="12"/>
      <c r="R122" s="12"/>
      <c r="S122" s="12"/>
      <c r="T122" s="13"/>
      <c r="U122" s="13"/>
      <c r="V122" s="13"/>
      <c r="W122" s="13"/>
      <c r="X122" s="13"/>
      <c r="Y122" s="13"/>
      <c r="Z122" s="13"/>
      <c r="AA122" s="13"/>
      <c r="AB122" s="14"/>
      <c r="AC122" s="29"/>
      <c r="AD122" s="12"/>
      <c r="AE122" s="12"/>
      <c r="AF122" s="12"/>
      <c r="AG122" s="13"/>
      <c r="AH122" s="13"/>
      <c r="AI122" s="13"/>
      <c r="AJ122" s="13"/>
      <c r="AK122" s="13"/>
      <c r="AL122" s="13"/>
      <c r="AM122" s="15"/>
      <c r="AN122" s="15"/>
      <c r="AO122" s="15"/>
      <c r="AP122" s="2"/>
    </row>
    <row r="123" spans="1:42" s="3" customFormat="1" x14ac:dyDescent="0.35">
      <c r="A123" s="2"/>
      <c r="B123" s="2"/>
      <c r="C123" s="2"/>
      <c r="D123" s="2"/>
      <c r="E123" s="2"/>
      <c r="F123" s="13"/>
      <c r="G123" s="13"/>
      <c r="H123" s="13"/>
      <c r="I123" s="13"/>
      <c r="J123" s="13"/>
      <c r="K123" s="13"/>
      <c r="L123" s="13"/>
      <c r="M123" s="12"/>
      <c r="N123" s="12"/>
      <c r="O123" s="12"/>
      <c r="P123" s="12"/>
      <c r="Q123" s="12"/>
      <c r="R123" s="12"/>
      <c r="S123" s="12"/>
      <c r="T123" s="13"/>
      <c r="U123" s="13"/>
      <c r="V123" s="13"/>
      <c r="W123" s="13"/>
      <c r="X123" s="13"/>
      <c r="Y123" s="13"/>
      <c r="Z123" s="13"/>
      <c r="AA123" s="13"/>
      <c r="AB123" s="14"/>
      <c r="AC123" s="29"/>
      <c r="AD123" s="12"/>
      <c r="AE123" s="12"/>
      <c r="AF123" s="12"/>
      <c r="AG123" s="13"/>
      <c r="AH123" s="13"/>
      <c r="AI123" s="13"/>
      <c r="AJ123" s="13"/>
      <c r="AK123" s="13"/>
      <c r="AL123" s="13"/>
      <c r="AM123" s="15"/>
      <c r="AN123" s="15"/>
      <c r="AO123" s="15"/>
      <c r="AP123" s="2"/>
    </row>
    <row r="124" spans="1:42" s="3" customFormat="1" x14ac:dyDescent="0.35">
      <c r="A124" s="2"/>
      <c r="B124" s="2"/>
      <c r="C124" s="2"/>
      <c r="D124" s="2"/>
      <c r="E124" s="2"/>
      <c r="F124" s="13"/>
      <c r="G124" s="13"/>
      <c r="H124" s="13"/>
      <c r="I124" s="13"/>
      <c r="J124" s="13"/>
      <c r="K124" s="13"/>
      <c r="L124" s="13"/>
      <c r="M124" s="12"/>
      <c r="N124" s="12"/>
      <c r="O124" s="12"/>
      <c r="P124" s="12"/>
      <c r="Q124" s="12"/>
      <c r="R124" s="12"/>
      <c r="S124" s="12"/>
      <c r="T124" s="13"/>
      <c r="U124" s="13"/>
      <c r="V124" s="13"/>
      <c r="W124" s="13"/>
      <c r="X124" s="13"/>
      <c r="Y124" s="13"/>
      <c r="Z124" s="13"/>
      <c r="AA124" s="13"/>
      <c r="AB124" s="14"/>
      <c r="AC124" s="29"/>
      <c r="AD124" s="12"/>
      <c r="AE124" s="12"/>
      <c r="AF124" s="12"/>
      <c r="AG124" s="13"/>
      <c r="AH124" s="13"/>
      <c r="AI124" s="13"/>
      <c r="AJ124" s="13"/>
      <c r="AK124" s="13"/>
      <c r="AL124" s="13"/>
      <c r="AM124" s="15"/>
      <c r="AN124" s="15"/>
      <c r="AO124" s="15"/>
      <c r="AP124" s="2"/>
    </row>
    <row r="125" spans="1:42" s="3" customFormat="1" x14ac:dyDescent="0.35">
      <c r="A125" s="2"/>
      <c r="B125" s="2"/>
      <c r="C125" s="2"/>
      <c r="D125" s="2"/>
      <c r="E125" s="2"/>
      <c r="F125" s="13"/>
      <c r="G125" s="13"/>
      <c r="H125" s="13"/>
      <c r="I125" s="13"/>
      <c r="J125" s="13"/>
      <c r="K125" s="13"/>
      <c r="L125" s="13"/>
      <c r="M125" s="12"/>
      <c r="N125" s="12"/>
      <c r="O125" s="12"/>
      <c r="P125" s="12"/>
      <c r="Q125" s="12"/>
      <c r="R125" s="12"/>
      <c r="S125" s="12"/>
      <c r="T125" s="13"/>
      <c r="U125" s="13"/>
      <c r="V125" s="13"/>
      <c r="W125" s="13"/>
      <c r="X125" s="13"/>
      <c r="Y125" s="13"/>
      <c r="Z125" s="13"/>
      <c r="AA125" s="13"/>
      <c r="AB125" s="14"/>
      <c r="AC125" s="29"/>
      <c r="AD125" s="12"/>
      <c r="AE125" s="12"/>
      <c r="AF125" s="12"/>
      <c r="AG125" s="13"/>
      <c r="AH125" s="13"/>
      <c r="AI125" s="13"/>
      <c r="AJ125" s="13"/>
      <c r="AK125" s="13"/>
      <c r="AL125" s="13"/>
      <c r="AM125" s="15"/>
      <c r="AN125" s="15"/>
      <c r="AO125" s="15"/>
      <c r="AP125" s="2"/>
    </row>
    <row r="126" spans="1:42" s="3" customFormat="1" x14ac:dyDescent="0.35">
      <c r="A126" s="2"/>
      <c r="B126" s="2"/>
      <c r="C126" s="2"/>
      <c r="D126" s="2"/>
      <c r="E126" s="2"/>
      <c r="F126" s="13"/>
      <c r="G126" s="13"/>
      <c r="H126" s="13"/>
      <c r="I126" s="13"/>
      <c r="J126" s="13"/>
      <c r="K126" s="13"/>
      <c r="L126" s="13"/>
      <c r="M126" s="12"/>
      <c r="N126" s="12"/>
      <c r="O126" s="12"/>
      <c r="P126" s="12"/>
      <c r="Q126" s="12"/>
      <c r="R126" s="12"/>
      <c r="S126" s="12"/>
      <c r="T126" s="13"/>
      <c r="U126" s="13"/>
      <c r="V126" s="13"/>
      <c r="W126" s="13"/>
      <c r="X126" s="13"/>
      <c r="Y126" s="13"/>
      <c r="Z126" s="13"/>
      <c r="AA126" s="13"/>
      <c r="AB126" s="14"/>
      <c r="AC126" s="29"/>
      <c r="AD126" s="12"/>
      <c r="AE126" s="12"/>
      <c r="AF126" s="12"/>
      <c r="AG126" s="13"/>
      <c r="AH126" s="13"/>
      <c r="AI126" s="13"/>
      <c r="AJ126" s="13"/>
      <c r="AK126" s="13"/>
      <c r="AL126" s="13"/>
      <c r="AM126" s="15"/>
      <c r="AN126" s="15"/>
      <c r="AO126" s="15"/>
      <c r="AP126" s="2"/>
    </row>
    <row r="127" spans="1:42" s="3" customFormat="1" x14ac:dyDescent="0.35">
      <c r="A127" s="2"/>
      <c r="B127" s="2"/>
      <c r="C127" s="2"/>
      <c r="D127" s="2"/>
      <c r="E127" s="2"/>
      <c r="F127" s="13"/>
      <c r="G127" s="13"/>
      <c r="H127" s="13"/>
      <c r="I127" s="13"/>
      <c r="J127" s="13"/>
      <c r="K127" s="13"/>
      <c r="L127" s="13"/>
      <c r="M127" s="12"/>
      <c r="N127" s="12"/>
      <c r="O127" s="12"/>
      <c r="P127" s="12"/>
      <c r="Q127" s="12"/>
      <c r="R127" s="12"/>
      <c r="S127" s="12"/>
      <c r="T127" s="13"/>
      <c r="U127" s="13"/>
      <c r="V127" s="13"/>
      <c r="W127" s="13"/>
      <c r="X127" s="13"/>
      <c r="Y127" s="13"/>
      <c r="Z127" s="13"/>
      <c r="AA127" s="13"/>
      <c r="AB127" s="14"/>
      <c r="AC127" s="29"/>
      <c r="AD127" s="12"/>
      <c r="AE127" s="12"/>
      <c r="AF127" s="12"/>
      <c r="AG127" s="13"/>
      <c r="AH127" s="13"/>
      <c r="AI127" s="13"/>
      <c r="AJ127" s="13"/>
      <c r="AK127" s="13"/>
      <c r="AL127" s="13"/>
      <c r="AM127" s="15"/>
      <c r="AN127" s="15"/>
      <c r="AO127" s="15"/>
      <c r="AP127" s="2"/>
    </row>
    <row r="128" spans="1:42" s="3" customFormat="1" x14ac:dyDescent="0.35">
      <c r="A128" s="2"/>
      <c r="B128" s="2"/>
      <c r="C128" s="2"/>
      <c r="D128" s="2"/>
      <c r="E128" s="2"/>
      <c r="F128" s="13"/>
      <c r="G128" s="13"/>
      <c r="H128" s="13"/>
      <c r="I128" s="13"/>
      <c r="J128" s="13"/>
      <c r="K128" s="13"/>
      <c r="L128" s="13"/>
      <c r="M128" s="12"/>
      <c r="N128" s="12"/>
      <c r="O128" s="12"/>
      <c r="P128" s="12"/>
      <c r="Q128" s="12"/>
      <c r="R128" s="12"/>
      <c r="S128" s="12"/>
      <c r="T128" s="13"/>
      <c r="U128" s="13"/>
      <c r="V128" s="13"/>
      <c r="W128" s="13"/>
      <c r="X128" s="13"/>
      <c r="Y128" s="13"/>
      <c r="Z128" s="13"/>
      <c r="AA128" s="13"/>
      <c r="AB128" s="14"/>
      <c r="AC128" s="29"/>
      <c r="AD128" s="12"/>
      <c r="AE128" s="12"/>
      <c r="AF128" s="12"/>
      <c r="AG128" s="13"/>
      <c r="AH128" s="13"/>
      <c r="AI128" s="13"/>
      <c r="AJ128" s="13"/>
      <c r="AK128" s="13"/>
      <c r="AL128" s="13"/>
      <c r="AM128" s="15"/>
      <c r="AN128" s="15"/>
      <c r="AO128" s="15"/>
      <c r="AP128" s="2"/>
    </row>
    <row r="129" spans="1:42" s="3" customFormat="1" x14ac:dyDescent="0.35">
      <c r="A129" s="2"/>
      <c r="B129" s="2"/>
      <c r="C129" s="2"/>
      <c r="D129" s="2"/>
      <c r="E129" s="2"/>
      <c r="F129" s="13"/>
      <c r="G129" s="13"/>
      <c r="H129" s="13"/>
      <c r="I129" s="13"/>
      <c r="J129" s="13"/>
      <c r="K129" s="13"/>
      <c r="L129" s="13"/>
      <c r="M129" s="12"/>
      <c r="N129" s="12"/>
      <c r="O129" s="12"/>
      <c r="P129" s="12"/>
      <c r="Q129" s="12"/>
      <c r="R129" s="12"/>
      <c r="S129" s="12"/>
      <c r="T129" s="13"/>
      <c r="U129" s="13"/>
      <c r="V129" s="13"/>
      <c r="W129" s="13"/>
      <c r="X129" s="13"/>
      <c r="Y129" s="13"/>
      <c r="Z129" s="13"/>
      <c r="AA129" s="13"/>
      <c r="AB129" s="14"/>
      <c r="AC129" s="29"/>
      <c r="AD129" s="12"/>
      <c r="AE129" s="12"/>
      <c r="AF129" s="12"/>
      <c r="AG129" s="13"/>
      <c r="AH129" s="13"/>
      <c r="AI129" s="13"/>
      <c r="AJ129" s="13"/>
      <c r="AK129" s="13"/>
      <c r="AL129" s="13"/>
      <c r="AM129" s="15"/>
      <c r="AN129" s="15"/>
      <c r="AO129" s="15"/>
      <c r="AP129" s="2"/>
    </row>
    <row r="130" spans="1:42" s="3" customFormat="1" x14ac:dyDescent="0.35">
      <c r="A130" s="2"/>
      <c r="B130" s="2"/>
      <c r="C130" s="2"/>
      <c r="D130" s="2"/>
      <c r="E130" s="2"/>
      <c r="F130" s="13"/>
      <c r="G130" s="13"/>
      <c r="H130" s="13"/>
      <c r="I130" s="13"/>
      <c r="J130" s="13"/>
      <c r="K130" s="13"/>
      <c r="L130" s="13"/>
      <c r="M130" s="12"/>
      <c r="N130" s="12"/>
      <c r="O130" s="12"/>
      <c r="P130" s="12"/>
      <c r="Q130" s="12"/>
      <c r="R130" s="12"/>
      <c r="S130" s="12"/>
      <c r="T130" s="13"/>
      <c r="U130" s="13"/>
      <c r="V130" s="13"/>
      <c r="W130" s="13"/>
      <c r="X130" s="13"/>
      <c r="Y130" s="13"/>
      <c r="Z130" s="13"/>
      <c r="AA130" s="13"/>
      <c r="AB130" s="14"/>
      <c r="AC130" s="29"/>
      <c r="AD130" s="12"/>
      <c r="AE130" s="12"/>
      <c r="AF130" s="12"/>
      <c r="AG130" s="13"/>
      <c r="AH130" s="13"/>
      <c r="AI130" s="13"/>
      <c r="AJ130" s="13"/>
      <c r="AK130" s="13"/>
      <c r="AL130" s="13"/>
      <c r="AM130" s="15"/>
      <c r="AN130" s="15"/>
      <c r="AO130" s="15"/>
      <c r="AP130" s="2"/>
    </row>
    <row r="131" spans="1:42" s="3" customFormat="1" x14ac:dyDescent="0.35">
      <c r="A131" s="2"/>
      <c r="B131" s="2"/>
      <c r="C131" s="2"/>
      <c r="D131" s="2"/>
      <c r="E131" s="2"/>
      <c r="F131" s="13"/>
      <c r="G131" s="13"/>
      <c r="H131" s="13"/>
      <c r="I131" s="13"/>
      <c r="J131" s="13"/>
      <c r="K131" s="13"/>
      <c r="L131" s="13"/>
      <c r="M131" s="12"/>
      <c r="N131" s="12"/>
      <c r="O131" s="12"/>
      <c r="P131" s="12"/>
      <c r="Q131" s="12"/>
      <c r="R131" s="12"/>
      <c r="S131" s="12"/>
      <c r="T131" s="13"/>
      <c r="U131" s="13"/>
      <c r="V131" s="13"/>
      <c r="W131" s="13"/>
      <c r="X131" s="13"/>
      <c r="Y131" s="13"/>
      <c r="Z131" s="13"/>
      <c r="AA131" s="13"/>
      <c r="AB131" s="14"/>
      <c r="AC131" s="29"/>
      <c r="AD131" s="12"/>
      <c r="AE131" s="12"/>
      <c r="AF131" s="12"/>
      <c r="AG131" s="13"/>
      <c r="AH131" s="13"/>
      <c r="AI131" s="13"/>
      <c r="AJ131" s="13"/>
      <c r="AK131" s="13"/>
      <c r="AL131" s="13"/>
      <c r="AM131" s="15"/>
      <c r="AN131" s="15"/>
      <c r="AO131" s="15"/>
      <c r="AP131" s="2"/>
    </row>
    <row r="132" spans="1:42" s="3" customFormat="1" x14ac:dyDescent="0.35">
      <c r="A132" s="2"/>
      <c r="B132" s="2"/>
      <c r="C132" s="2"/>
      <c r="D132" s="2"/>
      <c r="E132" s="2"/>
      <c r="F132" s="13"/>
      <c r="G132" s="13"/>
      <c r="H132" s="13"/>
      <c r="I132" s="13"/>
      <c r="J132" s="13"/>
      <c r="K132" s="13"/>
      <c r="L132" s="13"/>
      <c r="M132" s="12"/>
      <c r="N132" s="12"/>
      <c r="O132" s="12"/>
      <c r="P132" s="12"/>
      <c r="Q132" s="12"/>
      <c r="R132" s="12"/>
      <c r="S132" s="12"/>
      <c r="T132" s="13"/>
      <c r="U132" s="13"/>
      <c r="V132" s="13"/>
      <c r="W132" s="13"/>
      <c r="X132" s="13"/>
      <c r="Y132" s="13"/>
      <c r="Z132" s="13"/>
      <c r="AA132" s="13"/>
      <c r="AB132" s="14"/>
      <c r="AC132" s="29"/>
      <c r="AD132" s="12"/>
      <c r="AE132" s="12"/>
      <c r="AF132" s="12"/>
      <c r="AG132" s="13"/>
      <c r="AH132" s="13"/>
      <c r="AI132" s="13"/>
      <c r="AJ132" s="13"/>
      <c r="AK132" s="13"/>
      <c r="AL132" s="13"/>
      <c r="AM132" s="15"/>
      <c r="AN132" s="15"/>
      <c r="AO132" s="15"/>
      <c r="AP132" s="2"/>
    </row>
    <row r="133" spans="1:42" s="3" customFormat="1" x14ac:dyDescent="0.35">
      <c r="A133" s="2"/>
      <c r="B133" s="2"/>
      <c r="C133" s="2"/>
      <c r="D133" s="2"/>
      <c r="E133" s="2"/>
      <c r="F133" s="13"/>
      <c r="G133" s="13"/>
      <c r="H133" s="13"/>
      <c r="I133" s="13"/>
      <c r="J133" s="13"/>
      <c r="K133" s="13"/>
      <c r="L133" s="13"/>
      <c r="M133" s="12"/>
      <c r="N133" s="12"/>
      <c r="O133" s="12"/>
      <c r="P133" s="12"/>
      <c r="Q133" s="12"/>
      <c r="R133" s="12"/>
      <c r="S133" s="12"/>
      <c r="T133" s="13"/>
      <c r="U133" s="13"/>
      <c r="V133" s="13"/>
      <c r="W133" s="13"/>
      <c r="X133" s="13"/>
      <c r="Y133" s="13"/>
      <c r="Z133" s="13"/>
      <c r="AA133" s="13"/>
      <c r="AB133" s="14"/>
      <c r="AC133" s="29"/>
      <c r="AD133" s="12"/>
      <c r="AE133" s="12"/>
      <c r="AF133" s="12"/>
      <c r="AG133" s="13"/>
      <c r="AH133" s="13"/>
      <c r="AI133" s="13"/>
      <c r="AJ133" s="13"/>
      <c r="AK133" s="13"/>
      <c r="AL133" s="13"/>
      <c r="AM133" s="15"/>
      <c r="AN133" s="15"/>
      <c r="AO133" s="15"/>
      <c r="AP133" s="2"/>
    </row>
    <row r="134" spans="1:42" s="3" customFormat="1" x14ac:dyDescent="0.35">
      <c r="A134" s="2"/>
      <c r="B134" s="2"/>
      <c r="C134" s="2"/>
      <c r="D134" s="2"/>
      <c r="E134" s="2"/>
      <c r="F134" s="13"/>
      <c r="G134" s="13"/>
      <c r="H134" s="13"/>
      <c r="I134" s="13"/>
      <c r="J134" s="13"/>
      <c r="K134" s="13"/>
      <c r="L134" s="13"/>
      <c r="M134" s="12"/>
      <c r="N134" s="12"/>
      <c r="O134" s="12"/>
      <c r="P134" s="12"/>
      <c r="Q134" s="12"/>
      <c r="R134" s="12"/>
      <c r="S134" s="12"/>
      <c r="T134" s="13"/>
      <c r="U134" s="13"/>
      <c r="V134" s="13"/>
      <c r="W134" s="13"/>
      <c r="X134" s="13"/>
      <c r="Y134" s="13"/>
      <c r="Z134" s="13"/>
      <c r="AA134" s="13"/>
      <c r="AB134" s="14"/>
      <c r="AC134" s="29"/>
      <c r="AD134" s="12"/>
      <c r="AE134" s="12"/>
      <c r="AF134" s="12"/>
      <c r="AG134" s="13"/>
      <c r="AH134" s="13"/>
      <c r="AI134" s="13"/>
      <c r="AJ134" s="13"/>
      <c r="AK134" s="13"/>
      <c r="AL134" s="13"/>
      <c r="AM134" s="15"/>
      <c r="AN134" s="15"/>
      <c r="AO134" s="15"/>
      <c r="AP134" s="2"/>
    </row>
    <row r="135" spans="1:42" s="3" customFormat="1" x14ac:dyDescent="0.35">
      <c r="A135" s="2"/>
      <c r="B135" s="2"/>
      <c r="C135" s="2"/>
      <c r="D135" s="2"/>
      <c r="E135" s="2"/>
      <c r="F135" s="13"/>
      <c r="G135" s="13"/>
      <c r="H135" s="13"/>
      <c r="I135" s="13"/>
      <c r="J135" s="13"/>
      <c r="K135" s="13"/>
      <c r="L135" s="13"/>
      <c r="M135" s="12"/>
      <c r="N135" s="12"/>
      <c r="O135" s="12"/>
      <c r="P135" s="12"/>
      <c r="Q135" s="12"/>
      <c r="R135" s="12"/>
      <c r="S135" s="12"/>
      <c r="T135" s="13"/>
      <c r="U135" s="13"/>
      <c r="V135" s="13"/>
      <c r="W135" s="13"/>
      <c r="X135" s="13"/>
      <c r="Y135" s="13"/>
      <c r="Z135" s="13"/>
      <c r="AA135" s="13"/>
      <c r="AB135" s="14"/>
      <c r="AC135" s="29"/>
      <c r="AD135" s="12"/>
      <c r="AE135" s="12"/>
      <c r="AF135" s="12"/>
      <c r="AG135" s="13"/>
      <c r="AH135" s="13"/>
      <c r="AI135" s="13"/>
      <c r="AJ135" s="13"/>
      <c r="AK135" s="13"/>
      <c r="AL135" s="13"/>
      <c r="AM135" s="15"/>
      <c r="AN135" s="15"/>
      <c r="AO135" s="15"/>
      <c r="AP135" s="2"/>
    </row>
    <row r="136" spans="1:42" s="3" customFormat="1" x14ac:dyDescent="0.35">
      <c r="A136" s="2"/>
      <c r="B136" s="2"/>
      <c r="C136" s="2"/>
      <c r="D136" s="2"/>
      <c r="E136" s="2"/>
      <c r="F136" s="13"/>
      <c r="G136" s="13"/>
      <c r="H136" s="13"/>
      <c r="I136" s="13"/>
      <c r="J136" s="13"/>
      <c r="K136" s="13"/>
      <c r="L136" s="13"/>
      <c r="M136" s="12"/>
      <c r="N136" s="12"/>
      <c r="O136" s="12"/>
      <c r="P136" s="12"/>
      <c r="Q136" s="12"/>
      <c r="R136" s="12"/>
      <c r="S136" s="12"/>
      <c r="T136" s="13"/>
      <c r="U136" s="13"/>
      <c r="V136" s="13"/>
      <c r="W136" s="13"/>
      <c r="X136" s="13"/>
      <c r="Y136" s="13"/>
      <c r="Z136" s="13"/>
      <c r="AA136" s="13"/>
      <c r="AB136" s="14"/>
      <c r="AC136" s="29"/>
      <c r="AD136" s="12"/>
      <c r="AE136" s="12"/>
      <c r="AF136" s="12"/>
      <c r="AG136" s="13"/>
      <c r="AH136" s="13"/>
      <c r="AI136" s="13"/>
      <c r="AJ136" s="13"/>
      <c r="AK136" s="13"/>
      <c r="AL136" s="13"/>
      <c r="AM136" s="15"/>
      <c r="AN136" s="15"/>
      <c r="AO136" s="15"/>
      <c r="AP136" s="2"/>
    </row>
    <row r="137" spans="1:42" s="3" customFormat="1" x14ac:dyDescent="0.35">
      <c r="A137" s="2"/>
      <c r="B137" s="2"/>
      <c r="C137" s="2"/>
      <c r="D137" s="2"/>
      <c r="E137" s="2"/>
      <c r="F137" s="13"/>
      <c r="G137" s="13"/>
      <c r="H137" s="13"/>
      <c r="I137" s="13"/>
      <c r="J137" s="13"/>
      <c r="K137" s="13"/>
      <c r="L137" s="13"/>
      <c r="M137" s="12"/>
      <c r="N137" s="12"/>
      <c r="O137" s="12"/>
      <c r="P137" s="12"/>
      <c r="Q137" s="12"/>
      <c r="R137" s="12"/>
      <c r="S137" s="12"/>
      <c r="T137" s="13"/>
      <c r="U137" s="13"/>
      <c r="V137" s="13"/>
      <c r="W137" s="13"/>
      <c r="X137" s="13"/>
      <c r="Y137" s="13"/>
      <c r="Z137" s="13"/>
      <c r="AA137" s="13"/>
      <c r="AB137" s="14"/>
      <c r="AC137" s="29"/>
      <c r="AD137" s="12"/>
      <c r="AE137" s="12"/>
      <c r="AF137" s="12"/>
      <c r="AG137" s="13"/>
      <c r="AH137" s="13"/>
      <c r="AI137" s="13"/>
      <c r="AJ137" s="13"/>
      <c r="AK137" s="13"/>
      <c r="AL137" s="13"/>
      <c r="AM137" s="15"/>
      <c r="AN137" s="15"/>
      <c r="AO137" s="15"/>
      <c r="AP137" s="2"/>
    </row>
    <row r="138" spans="1:42" s="3" customFormat="1" x14ac:dyDescent="0.35">
      <c r="A138" s="2"/>
      <c r="B138" s="2"/>
      <c r="C138" s="2"/>
      <c r="D138" s="2"/>
      <c r="E138" s="2"/>
      <c r="F138" s="13"/>
      <c r="G138" s="13"/>
      <c r="H138" s="13"/>
      <c r="I138" s="13"/>
      <c r="J138" s="13"/>
      <c r="K138" s="13"/>
      <c r="L138" s="13"/>
      <c r="M138" s="12"/>
      <c r="N138" s="12"/>
      <c r="O138" s="12"/>
      <c r="P138" s="12"/>
      <c r="Q138" s="12"/>
      <c r="R138" s="12"/>
      <c r="S138" s="12"/>
      <c r="T138" s="13"/>
      <c r="U138" s="13"/>
      <c r="V138" s="13"/>
      <c r="W138" s="13"/>
      <c r="X138" s="13"/>
      <c r="Y138" s="13"/>
      <c r="Z138" s="13"/>
      <c r="AA138" s="13"/>
      <c r="AB138" s="14"/>
      <c r="AC138" s="29"/>
      <c r="AD138" s="12"/>
      <c r="AE138" s="12"/>
      <c r="AF138" s="12"/>
      <c r="AG138" s="13"/>
      <c r="AH138" s="13"/>
      <c r="AI138" s="13"/>
      <c r="AJ138" s="13"/>
      <c r="AK138" s="13"/>
      <c r="AL138" s="13"/>
      <c r="AM138" s="15"/>
      <c r="AN138" s="15"/>
      <c r="AO138" s="15"/>
      <c r="AP138" s="2"/>
    </row>
    <row r="139" spans="1:42" s="3" customFormat="1" x14ac:dyDescent="0.35">
      <c r="A139" s="2"/>
      <c r="B139" s="2"/>
      <c r="C139" s="2"/>
      <c r="D139" s="2"/>
      <c r="E139" s="2"/>
      <c r="F139" s="13"/>
      <c r="G139" s="13"/>
      <c r="H139" s="13"/>
      <c r="I139" s="13"/>
      <c r="J139" s="13"/>
      <c r="K139" s="13"/>
      <c r="L139" s="13"/>
      <c r="M139" s="12"/>
      <c r="N139" s="12"/>
      <c r="O139" s="12"/>
      <c r="P139" s="12"/>
      <c r="Q139" s="12"/>
      <c r="R139" s="12"/>
      <c r="S139" s="12"/>
      <c r="T139" s="13"/>
      <c r="U139" s="13"/>
      <c r="V139" s="13"/>
      <c r="W139" s="13"/>
      <c r="X139" s="13"/>
      <c r="Y139" s="13"/>
      <c r="Z139" s="13"/>
      <c r="AA139" s="13"/>
      <c r="AB139" s="14"/>
      <c r="AC139" s="29"/>
      <c r="AD139" s="12"/>
      <c r="AE139" s="12"/>
      <c r="AF139" s="12"/>
      <c r="AG139" s="13"/>
      <c r="AH139" s="13"/>
      <c r="AI139" s="13"/>
      <c r="AJ139" s="13"/>
      <c r="AK139" s="13"/>
      <c r="AL139" s="13"/>
      <c r="AM139" s="15"/>
      <c r="AN139" s="15"/>
      <c r="AO139" s="15"/>
      <c r="AP139" s="2"/>
    </row>
    <row r="140" spans="1:42" s="3" customFormat="1" x14ac:dyDescent="0.35">
      <c r="A140" s="2"/>
      <c r="B140" s="2"/>
      <c r="C140" s="2"/>
      <c r="D140" s="2"/>
      <c r="E140" s="2"/>
      <c r="F140" s="13"/>
      <c r="G140" s="13"/>
      <c r="H140" s="13"/>
      <c r="I140" s="13"/>
      <c r="J140" s="13"/>
      <c r="K140" s="13"/>
      <c r="L140" s="13"/>
      <c r="M140" s="12"/>
      <c r="N140" s="12"/>
      <c r="O140" s="12"/>
      <c r="P140" s="12"/>
      <c r="Q140" s="12"/>
      <c r="R140" s="12"/>
      <c r="S140" s="12"/>
      <c r="T140" s="13"/>
      <c r="U140" s="13"/>
      <c r="V140" s="13"/>
      <c r="W140" s="13"/>
      <c r="X140" s="13"/>
      <c r="Y140" s="13"/>
      <c r="Z140" s="13"/>
      <c r="AA140" s="13"/>
      <c r="AB140" s="14"/>
      <c r="AC140" s="29"/>
      <c r="AD140" s="12"/>
      <c r="AE140" s="12"/>
      <c r="AF140" s="12"/>
      <c r="AG140" s="13"/>
      <c r="AH140" s="13"/>
      <c r="AI140" s="13"/>
      <c r="AJ140" s="13"/>
      <c r="AK140" s="13"/>
      <c r="AL140" s="13"/>
      <c r="AM140" s="15"/>
      <c r="AN140" s="15"/>
      <c r="AO140" s="15"/>
      <c r="AP140" s="2"/>
    </row>
    <row r="141" spans="1:42" s="3" customFormat="1" x14ac:dyDescent="0.35">
      <c r="A141" s="2"/>
      <c r="B141" s="2"/>
      <c r="C141" s="2"/>
      <c r="D141" s="2"/>
      <c r="E141" s="2"/>
      <c r="F141" s="13"/>
      <c r="G141" s="13"/>
      <c r="H141" s="13"/>
      <c r="I141" s="13"/>
      <c r="J141" s="13"/>
      <c r="K141" s="13"/>
      <c r="L141" s="13"/>
      <c r="M141" s="12"/>
      <c r="N141" s="12"/>
      <c r="O141" s="12"/>
      <c r="P141" s="12"/>
      <c r="Q141" s="12"/>
      <c r="R141" s="12"/>
      <c r="S141" s="12"/>
      <c r="T141" s="13"/>
      <c r="U141" s="13"/>
      <c r="V141" s="13"/>
      <c r="W141" s="13"/>
      <c r="X141" s="13"/>
      <c r="Y141" s="13"/>
      <c r="Z141" s="13"/>
      <c r="AA141" s="13"/>
      <c r="AB141" s="14"/>
      <c r="AC141" s="29"/>
      <c r="AD141" s="12"/>
      <c r="AE141" s="12"/>
      <c r="AF141" s="12"/>
      <c r="AG141" s="13"/>
      <c r="AH141" s="13"/>
      <c r="AI141" s="13"/>
      <c r="AJ141" s="13"/>
      <c r="AK141" s="13"/>
      <c r="AL141" s="13"/>
      <c r="AM141" s="15"/>
      <c r="AN141" s="15"/>
      <c r="AO141" s="15"/>
      <c r="AP141" s="2"/>
    </row>
    <row r="142" spans="1:42" s="3" customFormat="1" x14ac:dyDescent="0.35">
      <c r="A142" s="2"/>
      <c r="B142" s="2"/>
      <c r="C142" s="2"/>
      <c r="D142" s="2"/>
      <c r="E142" s="2"/>
      <c r="F142" s="13"/>
      <c r="G142" s="13"/>
      <c r="H142" s="13"/>
      <c r="I142" s="13"/>
      <c r="J142" s="13"/>
      <c r="K142" s="13"/>
      <c r="L142" s="13"/>
      <c r="M142" s="12"/>
      <c r="N142" s="12"/>
      <c r="O142" s="12"/>
      <c r="P142" s="12"/>
      <c r="Q142" s="12"/>
      <c r="R142" s="12"/>
      <c r="S142" s="12"/>
      <c r="T142" s="13"/>
      <c r="U142" s="13"/>
      <c r="V142" s="13"/>
      <c r="W142" s="13"/>
      <c r="X142" s="13"/>
      <c r="Y142" s="13"/>
      <c r="Z142" s="13"/>
      <c r="AA142" s="13"/>
      <c r="AB142" s="14"/>
      <c r="AC142" s="29"/>
      <c r="AD142" s="12"/>
      <c r="AE142" s="12"/>
      <c r="AF142" s="12"/>
      <c r="AG142" s="13"/>
      <c r="AH142" s="13"/>
      <c r="AI142" s="13"/>
      <c r="AJ142" s="13"/>
      <c r="AK142" s="13"/>
      <c r="AL142" s="13"/>
      <c r="AM142" s="15"/>
      <c r="AN142" s="15"/>
      <c r="AO142" s="15"/>
      <c r="AP142" s="2"/>
    </row>
    <row r="143" spans="1:42" s="3" customFormat="1" x14ac:dyDescent="0.35">
      <c r="A143" s="2"/>
      <c r="B143" s="2"/>
      <c r="C143" s="2"/>
      <c r="D143" s="2"/>
      <c r="E143" s="2"/>
      <c r="F143" s="13"/>
      <c r="G143" s="13"/>
      <c r="H143" s="13"/>
      <c r="I143" s="13"/>
      <c r="J143" s="13"/>
      <c r="K143" s="13"/>
      <c r="L143" s="13"/>
      <c r="M143" s="12"/>
      <c r="N143" s="12"/>
      <c r="O143" s="12"/>
      <c r="P143" s="12"/>
      <c r="Q143" s="12"/>
      <c r="R143" s="12"/>
      <c r="S143" s="12"/>
      <c r="T143" s="13"/>
      <c r="U143" s="13"/>
      <c r="V143" s="13"/>
      <c r="W143" s="13"/>
      <c r="X143" s="13"/>
      <c r="Y143" s="13"/>
      <c r="Z143" s="13"/>
      <c r="AA143" s="13"/>
      <c r="AB143" s="14"/>
      <c r="AC143" s="29"/>
      <c r="AD143" s="12"/>
      <c r="AE143" s="12"/>
      <c r="AF143" s="12"/>
      <c r="AG143" s="13"/>
      <c r="AH143" s="13"/>
      <c r="AI143" s="13"/>
      <c r="AJ143" s="13"/>
      <c r="AK143" s="13"/>
      <c r="AL143" s="13"/>
      <c r="AM143" s="15"/>
      <c r="AN143" s="15"/>
      <c r="AO143" s="15"/>
      <c r="AP143" s="2"/>
    </row>
    <row r="144" spans="1:42" s="3" customFormat="1" x14ac:dyDescent="0.35">
      <c r="A144" s="2"/>
      <c r="B144" s="2"/>
      <c r="C144" s="2"/>
      <c r="D144" s="2"/>
      <c r="E144" s="2"/>
      <c r="F144" s="13"/>
      <c r="G144" s="13"/>
      <c r="H144" s="13"/>
      <c r="I144" s="13"/>
      <c r="J144" s="13"/>
      <c r="K144" s="13"/>
      <c r="L144" s="13"/>
      <c r="M144" s="12"/>
      <c r="N144" s="12"/>
      <c r="O144" s="12"/>
      <c r="P144" s="12"/>
      <c r="Q144" s="12"/>
      <c r="R144" s="12"/>
      <c r="S144" s="12"/>
      <c r="T144" s="13"/>
      <c r="U144" s="13"/>
      <c r="V144" s="13"/>
      <c r="W144" s="13"/>
      <c r="X144" s="13"/>
      <c r="Y144" s="13"/>
      <c r="Z144" s="13"/>
      <c r="AA144" s="13"/>
      <c r="AB144" s="14"/>
      <c r="AC144" s="29"/>
      <c r="AD144" s="12"/>
      <c r="AE144" s="12"/>
      <c r="AF144" s="12"/>
      <c r="AG144" s="13"/>
      <c r="AH144" s="13"/>
      <c r="AI144" s="13"/>
      <c r="AJ144" s="13"/>
      <c r="AK144" s="13"/>
      <c r="AL144" s="13"/>
      <c r="AM144" s="15"/>
      <c r="AN144" s="15"/>
      <c r="AO144" s="15"/>
      <c r="AP144" s="2"/>
    </row>
    <row r="145" spans="1:42" s="3" customFormat="1" x14ac:dyDescent="0.35">
      <c r="A145" s="2"/>
      <c r="B145" s="2"/>
      <c r="C145" s="2"/>
      <c r="D145" s="2"/>
      <c r="E145" s="2"/>
      <c r="F145" s="13"/>
      <c r="G145" s="13"/>
      <c r="H145" s="13"/>
      <c r="I145" s="13"/>
      <c r="J145" s="13"/>
      <c r="K145" s="13"/>
      <c r="L145" s="13"/>
      <c r="M145" s="12"/>
      <c r="N145" s="12"/>
      <c r="O145" s="12"/>
      <c r="P145" s="12"/>
      <c r="Q145" s="12"/>
      <c r="R145" s="12"/>
      <c r="S145" s="12"/>
      <c r="T145" s="13"/>
      <c r="U145" s="13"/>
      <c r="V145" s="13"/>
      <c r="W145" s="13"/>
      <c r="X145" s="13"/>
      <c r="Y145" s="13"/>
      <c r="Z145" s="13"/>
      <c r="AA145" s="13"/>
      <c r="AB145" s="14"/>
      <c r="AC145" s="29"/>
      <c r="AD145" s="12"/>
      <c r="AE145" s="12"/>
      <c r="AF145" s="12"/>
      <c r="AG145" s="13"/>
      <c r="AH145" s="13"/>
      <c r="AI145" s="13"/>
      <c r="AJ145" s="13"/>
      <c r="AK145" s="13"/>
      <c r="AL145" s="13"/>
      <c r="AM145" s="15"/>
      <c r="AN145" s="15"/>
      <c r="AO145" s="15"/>
      <c r="AP145" s="2"/>
    </row>
    <row r="146" spans="1:42" s="3" customFormat="1" x14ac:dyDescent="0.35">
      <c r="A146" s="2"/>
      <c r="B146" s="2"/>
      <c r="C146" s="2"/>
      <c r="D146" s="2"/>
      <c r="E146" s="2"/>
      <c r="F146" s="13"/>
      <c r="G146" s="13"/>
      <c r="H146" s="13"/>
      <c r="I146" s="13"/>
      <c r="J146" s="13"/>
      <c r="K146" s="13"/>
      <c r="L146" s="13"/>
      <c r="M146" s="12"/>
      <c r="N146" s="12"/>
      <c r="O146" s="12"/>
      <c r="P146" s="12"/>
      <c r="Q146" s="12"/>
      <c r="R146" s="12"/>
      <c r="S146" s="12"/>
      <c r="T146" s="13"/>
      <c r="U146" s="13"/>
      <c r="V146" s="13"/>
      <c r="W146" s="13"/>
      <c r="X146" s="13"/>
      <c r="Y146" s="13"/>
      <c r="Z146" s="13"/>
      <c r="AA146" s="13"/>
      <c r="AB146" s="14"/>
      <c r="AC146" s="29"/>
      <c r="AD146" s="12"/>
      <c r="AE146" s="12"/>
      <c r="AF146" s="12"/>
      <c r="AG146" s="13"/>
      <c r="AH146" s="13"/>
      <c r="AI146" s="13"/>
      <c r="AJ146" s="13"/>
      <c r="AK146" s="13"/>
      <c r="AL146" s="13"/>
      <c r="AM146" s="15"/>
      <c r="AN146" s="15"/>
      <c r="AO146" s="15"/>
      <c r="AP146" s="2"/>
    </row>
    <row r="147" spans="1:42" s="3" customFormat="1" x14ac:dyDescent="0.35">
      <c r="A147" s="2"/>
      <c r="B147" s="2"/>
      <c r="C147" s="2"/>
      <c r="D147" s="2"/>
      <c r="E147" s="2"/>
      <c r="F147" s="13"/>
      <c r="G147" s="13"/>
      <c r="H147" s="13"/>
      <c r="I147" s="13"/>
      <c r="J147" s="13"/>
      <c r="K147" s="13"/>
      <c r="L147" s="13"/>
      <c r="M147" s="12"/>
      <c r="N147" s="12"/>
      <c r="O147" s="12"/>
      <c r="P147" s="12"/>
      <c r="Q147" s="12"/>
      <c r="R147" s="12"/>
      <c r="S147" s="12"/>
      <c r="T147" s="13"/>
      <c r="U147" s="13"/>
      <c r="V147" s="13"/>
      <c r="W147" s="13"/>
      <c r="X147" s="13"/>
      <c r="Y147" s="13"/>
      <c r="Z147" s="13"/>
      <c r="AA147" s="13"/>
      <c r="AB147" s="14"/>
      <c r="AC147" s="29"/>
      <c r="AD147" s="12"/>
      <c r="AE147" s="12"/>
      <c r="AF147" s="12"/>
      <c r="AG147" s="13"/>
      <c r="AH147" s="13"/>
      <c r="AI147" s="13"/>
      <c r="AJ147" s="13"/>
      <c r="AK147" s="13"/>
      <c r="AL147" s="13"/>
      <c r="AM147" s="15"/>
      <c r="AN147" s="15"/>
      <c r="AO147" s="15"/>
      <c r="AP147" s="2"/>
    </row>
    <row r="148" spans="1:42" s="3" customFormat="1" x14ac:dyDescent="0.35">
      <c r="A148" s="2"/>
      <c r="B148" s="2"/>
      <c r="C148" s="2"/>
      <c r="D148" s="2"/>
      <c r="E148" s="2"/>
      <c r="F148" s="13"/>
      <c r="G148" s="13"/>
      <c r="H148" s="13"/>
      <c r="I148" s="13"/>
      <c r="J148" s="13"/>
      <c r="K148" s="13"/>
      <c r="L148" s="13"/>
      <c r="M148" s="12"/>
      <c r="N148" s="12"/>
      <c r="O148" s="12"/>
      <c r="P148" s="12"/>
      <c r="Q148" s="12"/>
      <c r="R148" s="12"/>
      <c r="S148" s="12"/>
      <c r="T148" s="13"/>
      <c r="U148" s="13"/>
      <c r="V148" s="13"/>
      <c r="W148" s="13"/>
      <c r="X148" s="13"/>
      <c r="Y148" s="13"/>
      <c r="Z148" s="13"/>
      <c r="AA148" s="13"/>
      <c r="AB148" s="14"/>
      <c r="AC148" s="29"/>
      <c r="AD148" s="12"/>
      <c r="AE148" s="12"/>
      <c r="AF148" s="12"/>
      <c r="AG148" s="13"/>
      <c r="AH148" s="13"/>
      <c r="AI148" s="13"/>
      <c r="AJ148" s="13"/>
      <c r="AK148" s="13"/>
      <c r="AL148" s="13"/>
      <c r="AM148" s="15"/>
      <c r="AN148" s="15"/>
      <c r="AO148" s="15"/>
      <c r="AP148" s="2"/>
    </row>
    <row r="149" spans="1:42" s="3" customFormat="1" x14ac:dyDescent="0.35">
      <c r="A149" s="2"/>
      <c r="B149" s="2"/>
      <c r="C149" s="2"/>
      <c r="D149" s="2"/>
      <c r="E149" s="2"/>
      <c r="F149" s="13"/>
      <c r="G149" s="13"/>
      <c r="H149" s="13"/>
      <c r="I149" s="13"/>
      <c r="J149" s="13"/>
      <c r="K149" s="13"/>
      <c r="L149" s="13"/>
      <c r="M149" s="12"/>
      <c r="N149" s="12"/>
      <c r="O149" s="12"/>
      <c r="P149" s="12"/>
      <c r="Q149" s="12"/>
      <c r="R149" s="12"/>
      <c r="S149" s="12"/>
      <c r="T149" s="13"/>
      <c r="U149" s="13"/>
      <c r="V149" s="13"/>
      <c r="W149" s="13"/>
      <c r="X149" s="13"/>
      <c r="Y149" s="13"/>
      <c r="Z149" s="13"/>
      <c r="AA149" s="13"/>
      <c r="AB149" s="14"/>
      <c r="AC149" s="29"/>
      <c r="AD149" s="12"/>
      <c r="AE149" s="12"/>
      <c r="AF149" s="12"/>
      <c r="AG149" s="13"/>
      <c r="AH149" s="13"/>
      <c r="AI149" s="13"/>
      <c r="AJ149" s="13"/>
      <c r="AK149" s="13"/>
      <c r="AL149" s="13"/>
      <c r="AM149" s="15"/>
      <c r="AN149" s="15"/>
      <c r="AO149" s="15"/>
      <c r="AP149" s="2"/>
    </row>
    <row r="150" spans="1:42" s="3" customFormat="1" x14ac:dyDescent="0.35">
      <c r="A150" s="2"/>
      <c r="B150" s="2"/>
      <c r="C150" s="2"/>
      <c r="D150" s="2"/>
      <c r="E150" s="2"/>
      <c r="F150" s="13"/>
      <c r="G150" s="13"/>
      <c r="H150" s="13"/>
      <c r="I150" s="13"/>
      <c r="J150" s="13"/>
      <c r="K150" s="13"/>
      <c r="L150" s="13"/>
      <c r="M150" s="12"/>
      <c r="N150" s="12"/>
      <c r="O150" s="12"/>
      <c r="P150" s="12"/>
      <c r="Q150" s="12"/>
      <c r="R150" s="12"/>
      <c r="S150" s="12"/>
      <c r="T150" s="13"/>
      <c r="U150" s="13"/>
      <c r="V150" s="13"/>
      <c r="W150" s="13"/>
      <c r="X150" s="13"/>
      <c r="Y150" s="13"/>
      <c r="Z150" s="13"/>
      <c r="AA150" s="13"/>
      <c r="AB150" s="14"/>
      <c r="AC150" s="29"/>
      <c r="AD150" s="12"/>
      <c r="AE150" s="12"/>
      <c r="AF150" s="12"/>
      <c r="AG150" s="13"/>
      <c r="AH150" s="13"/>
      <c r="AI150" s="13"/>
      <c r="AJ150" s="13"/>
      <c r="AK150" s="13"/>
      <c r="AL150" s="13"/>
      <c r="AM150" s="15"/>
      <c r="AN150" s="15"/>
      <c r="AO150" s="15"/>
      <c r="AP150" s="2"/>
    </row>
    <row r="151" spans="1:42" s="3" customFormat="1" x14ac:dyDescent="0.35">
      <c r="A151" s="2"/>
      <c r="B151" s="2"/>
      <c r="C151" s="2"/>
      <c r="D151" s="2"/>
      <c r="E151" s="2"/>
      <c r="F151" s="13"/>
      <c r="G151" s="13"/>
      <c r="H151" s="13"/>
      <c r="I151" s="13"/>
      <c r="J151" s="13"/>
      <c r="K151" s="13"/>
      <c r="L151" s="13"/>
      <c r="M151" s="12"/>
      <c r="N151" s="12"/>
      <c r="O151" s="12"/>
      <c r="P151" s="12"/>
      <c r="Q151" s="12"/>
      <c r="R151" s="12"/>
      <c r="S151" s="12"/>
      <c r="T151" s="13"/>
      <c r="U151" s="13"/>
      <c r="V151" s="13"/>
      <c r="W151" s="13"/>
      <c r="X151" s="13"/>
      <c r="Y151" s="13"/>
      <c r="Z151" s="13"/>
      <c r="AA151" s="13"/>
      <c r="AB151" s="14"/>
      <c r="AC151" s="29"/>
      <c r="AD151" s="12"/>
      <c r="AE151" s="12"/>
      <c r="AF151" s="12"/>
      <c r="AG151" s="13"/>
      <c r="AH151" s="13"/>
      <c r="AI151" s="13"/>
      <c r="AJ151" s="13"/>
      <c r="AK151" s="13"/>
      <c r="AL151" s="13"/>
      <c r="AM151" s="15"/>
      <c r="AN151" s="15"/>
      <c r="AO151" s="15"/>
      <c r="AP151" s="2"/>
    </row>
    <row r="152" spans="1:42" s="3" customFormat="1" x14ac:dyDescent="0.35">
      <c r="A152" s="2"/>
      <c r="B152" s="2"/>
      <c r="C152" s="2"/>
      <c r="D152" s="2"/>
      <c r="E152" s="2"/>
      <c r="F152" s="13"/>
      <c r="G152" s="13"/>
      <c r="H152" s="13"/>
      <c r="I152" s="13"/>
      <c r="J152" s="13"/>
      <c r="K152" s="13"/>
      <c r="L152" s="13"/>
      <c r="M152" s="12"/>
      <c r="N152" s="12"/>
      <c r="O152" s="12"/>
      <c r="P152" s="12"/>
      <c r="Q152" s="12"/>
      <c r="R152" s="12"/>
      <c r="S152" s="12"/>
      <c r="T152" s="13"/>
      <c r="U152" s="13"/>
      <c r="V152" s="13"/>
      <c r="W152" s="13"/>
      <c r="X152" s="13"/>
      <c r="Y152" s="13"/>
      <c r="Z152" s="13"/>
      <c r="AA152" s="13"/>
      <c r="AB152" s="14"/>
      <c r="AC152" s="29"/>
      <c r="AD152" s="12"/>
      <c r="AE152" s="12"/>
      <c r="AF152" s="12"/>
      <c r="AG152" s="13"/>
      <c r="AH152" s="13"/>
      <c r="AI152" s="13"/>
      <c r="AJ152" s="13"/>
      <c r="AK152" s="13"/>
      <c r="AL152" s="13"/>
      <c r="AM152" s="15"/>
      <c r="AN152" s="15"/>
      <c r="AO152" s="15"/>
      <c r="AP152" s="2"/>
    </row>
    <row r="153" spans="1:42" s="3" customFormat="1" x14ac:dyDescent="0.35">
      <c r="A153" s="2"/>
      <c r="B153" s="2"/>
      <c r="C153" s="2"/>
      <c r="D153" s="2"/>
      <c r="E153" s="2"/>
      <c r="F153" s="13"/>
      <c r="G153" s="13"/>
      <c r="H153" s="13"/>
      <c r="I153" s="13"/>
      <c r="J153" s="13"/>
      <c r="K153" s="13"/>
      <c r="L153" s="13"/>
      <c r="M153" s="12"/>
      <c r="N153" s="12"/>
      <c r="O153" s="12"/>
      <c r="P153" s="12"/>
      <c r="Q153" s="12"/>
      <c r="R153" s="12"/>
      <c r="S153" s="12"/>
      <c r="T153" s="13"/>
      <c r="U153" s="13"/>
      <c r="V153" s="13"/>
      <c r="W153" s="13"/>
      <c r="X153" s="13"/>
      <c r="Y153" s="13"/>
      <c r="Z153" s="13"/>
      <c r="AA153" s="13"/>
      <c r="AB153" s="14"/>
      <c r="AC153" s="29"/>
      <c r="AD153" s="12"/>
      <c r="AE153" s="12"/>
      <c r="AF153" s="12"/>
      <c r="AG153" s="13"/>
      <c r="AH153" s="13"/>
      <c r="AI153" s="13"/>
      <c r="AJ153" s="13"/>
      <c r="AK153" s="13"/>
      <c r="AL153" s="13"/>
      <c r="AM153" s="15"/>
      <c r="AN153" s="15"/>
      <c r="AO153" s="15"/>
      <c r="AP153" s="2"/>
    </row>
    <row r="154" spans="1:42" s="3" customFormat="1" x14ac:dyDescent="0.35">
      <c r="A154" s="2"/>
      <c r="B154" s="2"/>
      <c r="C154" s="2"/>
      <c r="D154" s="2"/>
      <c r="E154" s="2"/>
      <c r="F154" s="13"/>
      <c r="G154" s="13"/>
      <c r="H154" s="13"/>
      <c r="I154" s="13"/>
      <c r="J154" s="13"/>
      <c r="K154" s="13"/>
      <c r="L154" s="13"/>
      <c r="M154" s="12"/>
      <c r="N154" s="12"/>
      <c r="O154" s="12"/>
      <c r="P154" s="12"/>
      <c r="Q154" s="12"/>
      <c r="R154" s="12"/>
      <c r="S154" s="12"/>
      <c r="T154" s="13"/>
      <c r="U154" s="13"/>
      <c r="V154" s="13"/>
      <c r="W154" s="13"/>
      <c r="X154" s="13"/>
      <c r="Y154" s="13"/>
      <c r="Z154" s="13"/>
      <c r="AA154" s="13"/>
      <c r="AB154" s="14"/>
      <c r="AC154" s="29"/>
      <c r="AD154" s="12"/>
      <c r="AE154" s="12"/>
      <c r="AF154" s="12"/>
      <c r="AG154" s="13"/>
      <c r="AH154" s="13"/>
      <c r="AI154" s="13"/>
      <c r="AJ154" s="13"/>
      <c r="AK154" s="13"/>
      <c r="AL154" s="13"/>
      <c r="AM154" s="15"/>
      <c r="AN154" s="15"/>
      <c r="AO154" s="15"/>
      <c r="AP154" s="2"/>
    </row>
    <row r="155" spans="1:42" s="3" customFormat="1" x14ac:dyDescent="0.35">
      <c r="A155" s="2"/>
      <c r="B155" s="2"/>
      <c r="C155" s="2"/>
      <c r="D155" s="2"/>
      <c r="E155" s="2"/>
      <c r="F155" s="13"/>
      <c r="G155" s="13"/>
      <c r="H155" s="13"/>
      <c r="I155" s="13"/>
      <c r="J155" s="13"/>
      <c r="K155" s="13"/>
      <c r="L155" s="13"/>
      <c r="M155" s="12"/>
      <c r="N155" s="12"/>
      <c r="O155" s="12"/>
      <c r="P155" s="12"/>
      <c r="Q155" s="12"/>
      <c r="R155" s="12"/>
      <c r="S155" s="12"/>
      <c r="T155" s="13"/>
      <c r="U155" s="13"/>
      <c r="V155" s="13"/>
      <c r="W155" s="13"/>
      <c r="X155" s="13"/>
      <c r="Y155" s="13"/>
      <c r="Z155" s="13"/>
      <c r="AA155" s="13"/>
      <c r="AB155" s="14"/>
      <c r="AC155" s="29"/>
      <c r="AD155" s="12"/>
      <c r="AE155" s="12"/>
      <c r="AF155" s="12"/>
      <c r="AG155" s="13"/>
      <c r="AH155" s="13"/>
      <c r="AI155" s="13"/>
      <c r="AJ155" s="13"/>
      <c r="AK155" s="13"/>
      <c r="AL155" s="13"/>
      <c r="AM155" s="15"/>
      <c r="AN155" s="15"/>
      <c r="AO155" s="15"/>
      <c r="AP155" s="2"/>
    </row>
    <row r="156" spans="1:42" s="3" customFormat="1" x14ac:dyDescent="0.35">
      <c r="A156" s="2"/>
      <c r="B156" s="2"/>
      <c r="C156" s="2"/>
      <c r="D156" s="2"/>
      <c r="E156" s="2"/>
      <c r="F156" s="13"/>
      <c r="G156" s="13"/>
      <c r="H156" s="13"/>
      <c r="I156" s="13"/>
      <c r="J156" s="13"/>
      <c r="K156" s="13"/>
      <c r="L156" s="13"/>
      <c r="M156" s="12"/>
      <c r="N156" s="12"/>
      <c r="O156" s="12"/>
      <c r="P156" s="12"/>
      <c r="Q156" s="12"/>
      <c r="R156" s="12"/>
      <c r="S156" s="12"/>
      <c r="T156" s="13"/>
      <c r="U156" s="13"/>
      <c r="V156" s="13"/>
      <c r="W156" s="13"/>
      <c r="X156" s="13"/>
      <c r="Y156" s="13"/>
      <c r="Z156" s="13"/>
      <c r="AA156" s="13"/>
      <c r="AB156" s="14"/>
      <c r="AC156" s="29"/>
      <c r="AD156" s="12"/>
      <c r="AE156" s="12"/>
      <c r="AF156" s="12"/>
      <c r="AG156" s="13"/>
      <c r="AH156" s="13"/>
      <c r="AI156" s="13"/>
      <c r="AJ156" s="13"/>
      <c r="AK156" s="13"/>
      <c r="AL156" s="13"/>
      <c r="AM156" s="15"/>
      <c r="AN156" s="15"/>
      <c r="AO156" s="15"/>
      <c r="AP156" s="2"/>
    </row>
    <row r="157" spans="1:42" s="3" customFormat="1" x14ac:dyDescent="0.35">
      <c r="A157" s="2"/>
      <c r="B157" s="2"/>
      <c r="C157" s="2"/>
      <c r="D157" s="2"/>
      <c r="E157" s="2"/>
      <c r="F157" s="13"/>
      <c r="G157" s="13"/>
      <c r="H157" s="13"/>
      <c r="I157" s="13"/>
      <c r="J157" s="13"/>
      <c r="K157" s="13"/>
      <c r="L157" s="13"/>
      <c r="M157" s="12"/>
      <c r="N157" s="12"/>
      <c r="O157" s="12"/>
      <c r="P157" s="12"/>
      <c r="Q157" s="12"/>
      <c r="R157" s="12"/>
      <c r="S157" s="12"/>
      <c r="T157" s="13"/>
      <c r="U157" s="13"/>
      <c r="V157" s="13"/>
      <c r="W157" s="13"/>
      <c r="X157" s="13"/>
      <c r="Y157" s="13"/>
      <c r="Z157" s="13"/>
      <c r="AA157" s="13"/>
      <c r="AB157" s="14"/>
      <c r="AC157" s="29"/>
      <c r="AD157" s="12"/>
      <c r="AE157" s="12"/>
      <c r="AF157" s="12"/>
      <c r="AG157" s="13"/>
      <c r="AH157" s="13"/>
      <c r="AI157" s="13"/>
      <c r="AJ157" s="13"/>
      <c r="AK157" s="13"/>
      <c r="AL157" s="13"/>
      <c r="AM157" s="15"/>
      <c r="AN157" s="15"/>
      <c r="AO157" s="15"/>
      <c r="AP157" s="2"/>
    </row>
    <row r="158" spans="1:42" s="3" customFormat="1" x14ac:dyDescent="0.35">
      <c r="A158" s="2"/>
      <c r="B158" s="2"/>
      <c r="C158" s="2"/>
      <c r="D158" s="2"/>
      <c r="E158" s="2"/>
      <c r="F158" s="13"/>
      <c r="G158" s="13"/>
      <c r="H158" s="13"/>
      <c r="I158" s="13"/>
      <c r="J158" s="13"/>
      <c r="K158" s="13"/>
      <c r="L158" s="13"/>
      <c r="M158" s="12"/>
      <c r="N158" s="12"/>
      <c r="O158" s="12"/>
      <c r="P158" s="12"/>
      <c r="Q158" s="12"/>
      <c r="R158" s="12"/>
      <c r="S158" s="12"/>
      <c r="T158" s="13"/>
      <c r="U158" s="13"/>
      <c r="V158" s="13"/>
      <c r="W158" s="13"/>
      <c r="X158" s="13"/>
      <c r="Y158" s="13"/>
      <c r="Z158" s="13"/>
      <c r="AA158" s="13"/>
      <c r="AB158" s="14"/>
      <c r="AC158" s="29"/>
      <c r="AD158" s="12"/>
      <c r="AE158" s="12"/>
      <c r="AF158" s="12"/>
      <c r="AG158" s="13"/>
      <c r="AH158" s="13"/>
      <c r="AI158" s="13"/>
      <c r="AJ158" s="13"/>
      <c r="AK158" s="13"/>
      <c r="AL158" s="13"/>
      <c r="AM158" s="15"/>
      <c r="AN158" s="15"/>
      <c r="AO158" s="15"/>
      <c r="AP158" s="2"/>
    </row>
    <row r="159" spans="1:42" s="3" customFormat="1" x14ac:dyDescent="0.35">
      <c r="A159" s="2"/>
      <c r="B159" s="2"/>
      <c r="C159" s="2"/>
      <c r="D159" s="2"/>
      <c r="E159" s="2"/>
      <c r="F159" s="13"/>
      <c r="G159" s="13"/>
      <c r="H159" s="13"/>
      <c r="I159" s="13"/>
      <c r="J159" s="13"/>
      <c r="K159" s="13"/>
      <c r="L159" s="13"/>
      <c r="M159" s="12"/>
      <c r="N159" s="12"/>
      <c r="O159" s="12"/>
      <c r="P159" s="12"/>
      <c r="Q159" s="12"/>
      <c r="R159" s="12"/>
      <c r="S159" s="12"/>
      <c r="T159" s="13"/>
      <c r="U159" s="13"/>
      <c r="V159" s="13"/>
      <c r="W159" s="13"/>
      <c r="X159" s="13"/>
      <c r="Y159" s="13"/>
      <c r="Z159" s="13"/>
      <c r="AA159" s="13"/>
      <c r="AB159" s="14"/>
      <c r="AC159" s="29"/>
      <c r="AD159" s="12"/>
      <c r="AE159" s="12"/>
      <c r="AF159" s="12"/>
      <c r="AG159" s="13"/>
      <c r="AH159" s="13"/>
      <c r="AI159" s="13"/>
      <c r="AJ159" s="13"/>
      <c r="AK159" s="13"/>
      <c r="AL159" s="13"/>
      <c r="AM159" s="15"/>
      <c r="AN159" s="15"/>
      <c r="AO159" s="15"/>
      <c r="AP159" s="2"/>
    </row>
    <row r="160" spans="1:42" s="3" customFormat="1" x14ac:dyDescent="0.35">
      <c r="A160" s="2"/>
      <c r="B160" s="2"/>
      <c r="C160" s="2"/>
      <c r="D160" s="2"/>
      <c r="E160" s="2"/>
      <c r="F160" s="13"/>
      <c r="G160" s="13"/>
      <c r="H160" s="13"/>
      <c r="I160" s="13"/>
      <c r="J160" s="13"/>
      <c r="K160" s="13"/>
      <c r="L160" s="13"/>
      <c r="M160" s="12"/>
      <c r="N160" s="12"/>
      <c r="O160" s="12"/>
      <c r="P160" s="12"/>
      <c r="Q160" s="12"/>
      <c r="R160" s="12"/>
      <c r="S160" s="12"/>
      <c r="T160" s="13"/>
      <c r="U160" s="13"/>
      <c r="V160" s="13"/>
      <c r="W160" s="13"/>
      <c r="X160" s="13"/>
      <c r="Y160" s="13"/>
      <c r="Z160" s="13"/>
      <c r="AA160" s="13"/>
      <c r="AB160" s="14"/>
      <c r="AC160" s="29"/>
      <c r="AD160" s="12"/>
      <c r="AE160" s="12"/>
      <c r="AF160" s="12"/>
      <c r="AG160" s="13"/>
      <c r="AH160" s="13"/>
      <c r="AI160" s="13"/>
      <c r="AJ160" s="13"/>
      <c r="AK160" s="13"/>
      <c r="AL160" s="13"/>
      <c r="AM160" s="15"/>
      <c r="AN160" s="15"/>
      <c r="AO160" s="15"/>
      <c r="AP160" s="2"/>
    </row>
    <row r="161" spans="1:42" s="3" customFormat="1" x14ac:dyDescent="0.35">
      <c r="A161" s="2"/>
      <c r="B161" s="2"/>
      <c r="C161" s="2"/>
      <c r="D161" s="2"/>
      <c r="E161" s="2"/>
      <c r="F161" s="13"/>
      <c r="G161" s="13"/>
      <c r="H161" s="13"/>
      <c r="I161" s="13"/>
      <c r="J161" s="13"/>
      <c r="K161" s="13"/>
      <c r="L161" s="13"/>
      <c r="M161" s="12"/>
      <c r="N161" s="12"/>
      <c r="O161" s="12"/>
      <c r="P161" s="12"/>
      <c r="Q161" s="12"/>
      <c r="R161" s="12"/>
      <c r="S161" s="12"/>
      <c r="T161" s="13"/>
      <c r="U161" s="13"/>
      <c r="V161" s="13"/>
      <c r="W161" s="13"/>
      <c r="X161" s="13"/>
      <c r="Y161" s="13"/>
      <c r="Z161" s="13"/>
      <c r="AA161" s="13"/>
      <c r="AB161" s="14"/>
      <c r="AC161" s="29"/>
      <c r="AD161" s="12"/>
      <c r="AE161" s="12"/>
      <c r="AF161" s="12"/>
      <c r="AG161" s="13"/>
      <c r="AH161" s="13"/>
      <c r="AI161" s="13"/>
      <c r="AJ161" s="13"/>
      <c r="AK161" s="13"/>
      <c r="AL161" s="13"/>
      <c r="AM161" s="15"/>
      <c r="AN161" s="15"/>
      <c r="AO161" s="15"/>
      <c r="AP161" s="2"/>
    </row>
    <row r="162" spans="1:42" s="3" customFormat="1" x14ac:dyDescent="0.35">
      <c r="A162" s="2"/>
      <c r="B162" s="2"/>
      <c r="C162" s="2"/>
      <c r="D162" s="2"/>
      <c r="E162" s="2"/>
      <c r="F162" s="13"/>
      <c r="G162" s="13"/>
      <c r="H162" s="13"/>
      <c r="I162" s="13"/>
      <c r="J162" s="13"/>
      <c r="K162" s="13"/>
      <c r="L162" s="13"/>
      <c r="M162" s="12"/>
      <c r="N162" s="12"/>
      <c r="O162" s="12"/>
      <c r="P162" s="12"/>
      <c r="Q162" s="12"/>
      <c r="R162" s="12"/>
      <c r="S162" s="12"/>
      <c r="T162" s="13"/>
      <c r="U162" s="13"/>
      <c r="V162" s="13"/>
      <c r="W162" s="13"/>
      <c r="X162" s="13"/>
      <c r="Y162" s="13"/>
      <c r="Z162" s="13"/>
      <c r="AA162" s="13"/>
      <c r="AB162" s="14"/>
      <c r="AC162" s="29"/>
      <c r="AD162" s="12"/>
      <c r="AE162" s="12"/>
      <c r="AF162" s="12"/>
      <c r="AG162" s="13"/>
      <c r="AH162" s="13"/>
      <c r="AI162" s="13"/>
      <c r="AJ162" s="13"/>
      <c r="AK162" s="13"/>
      <c r="AL162" s="13"/>
      <c r="AM162" s="15"/>
      <c r="AN162" s="15"/>
      <c r="AO162" s="15"/>
      <c r="AP162" s="2"/>
    </row>
    <row r="163" spans="1:42" s="3" customFormat="1" x14ac:dyDescent="0.35">
      <c r="A163" s="2"/>
      <c r="B163" s="2"/>
      <c r="C163" s="2"/>
      <c r="D163" s="2"/>
      <c r="E163" s="2"/>
      <c r="F163" s="13"/>
      <c r="G163" s="13"/>
      <c r="H163" s="13"/>
      <c r="I163" s="13"/>
      <c r="J163" s="13"/>
      <c r="K163" s="13"/>
      <c r="L163" s="13"/>
      <c r="M163" s="12"/>
      <c r="N163" s="12"/>
      <c r="O163" s="12"/>
      <c r="P163" s="12"/>
      <c r="Q163" s="12"/>
      <c r="R163" s="12"/>
      <c r="S163" s="12"/>
      <c r="T163" s="13"/>
      <c r="U163" s="13"/>
      <c r="V163" s="13"/>
      <c r="W163" s="13"/>
      <c r="X163" s="13"/>
      <c r="Y163" s="13"/>
      <c r="Z163" s="13"/>
      <c r="AA163" s="13"/>
      <c r="AB163" s="14"/>
      <c r="AC163" s="29"/>
      <c r="AD163" s="12"/>
      <c r="AE163" s="12"/>
      <c r="AF163" s="12"/>
      <c r="AG163" s="13"/>
      <c r="AH163" s="13"/>
      <c r="AI163" s="13"/>
      <c r="AJ163" s="13"/>
      <c r="AK163" s="13"/>
      <c r="AL163" s="13"/>
      <c r="AM163" s="15"/>
      <c r="AN163" s="15"/>
      <c r="AO163" s="15"/>
      <c r="AP163" s="2"/>
    </row>
    <row r="164" spans="1:42" s="3" customFormat="1" x14ac:dyDescent="0.35">
      <c r="A164" s="2"/>
      <c r="B164" s="2"/>
      <c r="C164" s="2"/>
      <c r="D164" s="2"/>
      <c r="E164" s="2"/>
      <c r="F164" s="13"/>
      <c r="G164" s="13"/>
      <c r="H164" s="13"/>
      <c r="I164" s="13"/>
      <c r="J164" s="13"/>
      <c r="K164" s="13"/>
      <c r="L164" s="13"/>
      <c r="M164" s="12"/>
      <c r="N164" s="12"/>
      <c r="O164" s="12"/>
      <c r="P164" s="12"/>
      <c r="Q164" s="12"/>
      <c r="R164" s="12"/>
      <c r="S164" s="12"/>
      <c r="T164" s="13"/>
      <c r="U164" s="13"/>
      <c r="V164" s="13"/>
      <c r="W164" s="13"/>
      <c r="X164" s="13"/>
      <c r="Y164" s="13"/>
      <c r="Z164" s="13"/>
      <c r="AA164" s="13"/>
      <c r="AB164" s="14"/>
      <c r="AC164" s="29"/>
      <c r="AD164" s="12"/>
      <c r="AE164" s="12"/>
      <c r="AF164" s="12"/>
      <c r="AG164" s="13"/>
      <c r="AH164" s="13"/>
      <c r="AI164" s="13"/>
      <c r="AJ164" s="13"/>
      <c r="AK164" s="13"/>
      <c r="AL164" s="13"/>
      <c r="AM164" s="15"/>
      <c r="AN164" s="15"/>
      <c r="AO164" s="15"/>
      <c r="AP164" s="2"/>
    </row>
    <row r="165" spans="1:42" s="3" customFormat="1" x14ac:dyDescent="0.35">
      <c r="A165" s="2"/>
      <c r="B165" s="2"/>
      <c r="C165" s="2"/>
      <c r="D165" s="2"/>
      <c r="E165" s="2"/>
      <c r="F165" s="13"/>
      <c r="G165" s="13"/>
      <c r="H165" s="13"/>
      <c r="I165" s="13"/>
      <c r="J165" s="13"/>
      <c r="K165" s="13"/>
      <c r="L165" s="13"/>
      <c r="M165" s="12"/>
      <c r="N165" s="12"/>
      <c r="O165" s="12"/>
      <c r="P165" s="12"/>
      <c r="Q165" s="12"/>
      <c r="R165" s="12"/>
      <c r="S165" s="12"/>
      <c r="T165" s="13"/>
      <c r="U165" s="13"/>
      <c r="V165" s="13"/>
      <c r="W165" s="13"/>
      <c r="X165" s="13"/>
      <c r="Y165" s="13"/>
      <c r="Z165" s="13"/>
      <c r="AA165" s="13"/>
      <c r="AB165" s="14"/>
      <c r="AC165" s="29"/>
      <c r="AD165" s="12"/>
      <c r="AE165" s="12"/>
      <c r="AF165" s="12"/>
      <c r="AG165" s="13"/>
      <c r="AH165" s="13"/>
      <c r="AI165" s="13"/>
      <c r="AJ165" s="13"/>
      <c r="AK165" s="13"/>
      <c r="AL165" s="13"/>
      <c r="AM165" s="15"/>
      <c r="AN165" s="15"/>
      <c r="AO165" s="15"/>
      <c r="AP165" s="2"/>
    </row>
    <row r="166" spans="1:42" s="3" customFormat="1" x14ac:dyDescent="0.35">
      <c r="A166" s="2"/>
      <c r="B166" s="2"/>
      <c r="C166" s="2"/>
      <c r="D166" s="2"/>
      <c r="E166" s="2"/>
      <c r="F166" s="13"/>
      <c r="G166" s="13"/>
      <c r="H166" s="13"/>
      <c r="I166" s="13"/>
      <c r="J166" s="13"/>
      <c r="K166" s="13"/>
      <c r="L166" s="13"/>
      <c r="M166" s="12"/>
      <c r="N166" s="12"/>
      <c r="O166" s="12"/>
      <c r="P166" s="12"/>
      <c r="Q166" s="12"/>
      <c r="R166" s="12"/>
      <c r="S166" s="12"/>
      <c r="T166" s="13"/>
      <c r="U166" s="13"/>
      <c r="V166" s="13"/>
      <c r="W166" s="13"/>
      <c r="X166" s="13"/>
      <c r="Y166" s="13"/>
      <c r="Z166" s="13"/>
      <c r="AA166" s="13"/>
      <c r="AB166" s="14"/>
      <c r="AC166" s="29"/>
      <c r="AD166" s="12"/>
      <c r="AE166" s="12"/>
      <c r="AF166" s="12"/>
      <c r="AG166" s="13"/>
      <c r="AH166" s="13"/>
      <c r="AI166" s="13"/>
      <c r="AJ166" s="13"/>
      <c r="AK166" s="13"/>
      <c r="AL166" s="13"/>
      <c r="AM166" s="15"/>
      <c r="AN166" s="15"/>
      <c r="AO166" s="15"/>
      <c r="AP166" s="2"/>
    </row>
    <row r="167" spans="1:42" s="3" customFormat="1" x14ac:dyDescent="0.35">
      <c r="A167" s="2"/>
      <c r="B167" s="2"/>
      <c r="C167" s="2"/>
      <c r="D167" s="2"/>
      <c r="E167" s="2"/>
      <c r="F167" s="13"/>
      <c r="G167" s="13"/>
      <c r="H167" s="13"/>
      <c r="I167" s="13"/>
      <c r="J167" s="13"/>
      <c r="K167" s="13"/>
      <c r="L167" s="13"/>
      <c r="M167" s="12"/>
      <c r="N167" s="12"/>
      <c r="O167" s="12"/>
      <c r="P167" s="12"/>
      <c r="Q167" s="12"/>
      <c r="R167" s="12"/>
      <c r="S167" s="12"/>
      <c r="T167" s="13"/>
      <c r="U167" s="13"/>
      <c r="V167" s="13"/>
      <c r="W167" s="13"/>
      <c r="X167" s="13"/>
      <c r="Y167" s="13"/>
      <c r="Z167" s="13"/>
      <c r="AA167" s="13"/>
      <c r="AB167" s="14"/>
      <c r="AC167" s="29"/>
      <c r="AD167" s="12"/>
      <c r="AE167" s="12"/>
      <c r="AF167" s="12"/>
      <c r="AG167" s="13"/>
      <c r="AH167" s="13"/>
      <c r="AI167" s="13"/>
      <c r="AJ167" s="13"/>
      <c r="AK167" s="13"/>
      <c r="AL167" s="13"/>
      <c r="AM167" s="15"/>
      <c r="AN167" s="15"/>
      <c r="AO167" s="15"/>
      <c r="AP167" s="2"/>
    </row>
    <row r="168" spans="1:42" s="3" customFormat="1" x14ac:dyDescent="0.35">
      <c r="A168" s="2"/>
      <c r="B168" s="2"/>
      <c r="C168" s="2"/>
      <c r="D168" s="2"/>
      <c r="E168" s="2"/>
      <c r="F168" s="13"/>
      <c r="G168" s="13"/>
      <c r="H168" s="13"/>
      <c r="I168" s="13"/>
      <c r="J168" s="13"/>
      <c r="K168" s="13"/>
      <c r="L168" s="13"/>
      <c r="M168" s="12"/>
      <c r="N168" s="12"/>
      <c r="O168" s="12"/>
      <c r="P168" s="12"/>
      <c r="Q168" s="12"/>
      <c r="R168" s="12"/>
      <c r="S168" s="12"/>
      <c r="T168" s="13"/>
      <c r="U168" s="13"/>
      <c r="V168" s="13"/>
      <c r="W168" s="13"/>
      <c r="X168" s="13"/>
      <c r="Y168" s="13"/>
      <c r="Z168" s="13"/>
      <c r="AA168" s="13"/>
      <c r="AB168" s="14"/>
      <c r="AC168" s="29"/>
      <c r="AD168" s="12"/>
      <c r="AE168" s="12"/>
      <c r="AF168" s="12"/>
      <c r="AG168" s="13"/>
      <c r="AH168" s="13"/>
      <c r="AI168" s="13"/>
      <c r="AJ168" s="13"/>
      <c r="AK168" s="13"/>
      <c r="AL168" s="13"/>
      <c r="AM168" s="15"/>
      <c r="AN168" s="15"/>
      <c r="AO168" s="15"/>
      <c r="AP168" s="2"/>
    </row>
    <row r="169" spans="1:42" s="3" customFormat="1" x14ac:dyDescent="0.35">
      <c r="A169" s="2"/>
      <c r="B169" s="2"/>
      <c r="C169" s="2"/>
      <c r="D169" s="2"/>
      <c r="E169" s="2"/>
      <c r="F169" s="13"/>
      <c r="G169" s="13"/>
      <c r="H169" s="13"/>
      <c r="I169" s="13"/>
      <c r="J169" s="13"/>
      <c r="K169" s="13"/>
      <c r="L169" s="13"/>
      <c r="M169" s="12"/>
      <c r="N169" s="12"/>
      <c r="O169" s="12"/>
      <c r="P169" s="12"/>
      <c r="Q169" s="12"/>
      <c r="R169" s="12"/>
      <c r="S169" s="12"/>
      <c r="T169" s="13"/>
      <c r="U169" s="13"/>
      <c r="V169" s="13"/>
      <c r="W169" s="13"/>
      <c r="X169" s="13"/>
      <c r="Y169" s="13"/>
      <c r="Z169" s="13"/>
      <c r="AA169" s="13"/>
      <c r="AB169" s="14"/>
      <c r="AC169" s="29"/>
      <c r="AD169" s="12"/>
      <c r="AE169" s="12"/>
      <c r="AF169" s="12"/>
      <c r="AG169" s="13"/>
      <c r="AH169" s="13"/>
      <c r="AI169" s="13"/>
      <c r="AJ169" s="13"/>
      <c r="AK169" s="13"/>
      <c r="AL169" s="13"/>
      <c r="AM169" s="15"/>
      <c r="AN169" s="15"/>
      <c r="AO169" s="15"/>
      <c r="AP169" s="2"/>
    </row>
    <row r="170" spans="1:42" s="3" customFormat="1" x14ac:dyDescent="0.35">
      <c r="A170" s="2"/>
      <c r="B170" s="2"/>
      <c r="C170" s="2"/>
      <c r="D170" s="2"/>
      <c r="E170" s="2"/>
      <c r="F170" s="13"/>
      <c r="G170" s="13"/>
      <c r="H170" s="13"/>
      <c r="I170" s="13"/>
      <c r="J170" s="13"/>
      <c r="K170" s="13"/>
      <c r="L170" s="13"/>
      <c r="M170" s="12"/>
      <c r="N170" s="12"/>
      <c r="O170" s="12"/>
      <c r="P170" s="12"/>
      <c r="Q170" s="12"/>
      <c r="R170" s="12"/>
      <c r="S170" s="12"/>
      <c r="T170" s="13"/>
      <c r="U170" s="13"/>
      <c r="V170" s="13"/>
      <c r="W170" s="13"/>
      <c r="X170" s="13"/>
      <c r="Y170" s="13"/>
      <c r="Z170" s="13"/>
      <c r="AA170" s="13"/>
      <c r="AB170" s="14"/>
      <c r="AC170" s="29"/>
      <c r="AD170" s="12"/>
      <c r="AE170" s="12"/>
      <c r="AF170" s="12"/>
      <c r="AG170" s="13"/>
      <c r="AH170" s="13"/>
      <c r="AI170" s="13"/>
      <c r="AJ170" s="13"/>
      <c r="AK170" s="13"/>
      <c r="AL170" s="13"/>
      <c r="AM170" s="15"/>
      <c r="AN170" s="15"/>
      <c r="AO170" s="15"/>
      <c r="AP170" s="2"/>
    </row>
    <row r="171" spans="1:42" s="3" customFormat="1" x14ac:dyDescent="0.35">
      <c r="A171" s="2"/>
      <c r="B171" s="2"/>
      <c r="C171" s="2"/>
      <c r="D171" s="2"/>
      <c r="E171" s="2"/>
      <c r="F171" s="13"/>
      <c r="G171" s="13"/>
      <c r="H171" s="13"/>
      <c r="I171" s="13"/>
      <c r="J171" s="13"/>
      <c r="K171" s="13"/>
      <c r="L171" s="13"/>
      <c r="M171" s="12"/>
      <c r="N171" s="12"/>
      <c r="O171" s="12"/>
      <c r="P171" s="12"/>
      <c r="Q171" s="12"/>
      <c r="R171" s="12"/>
      <c r="S171" s="12"/>
      <c r="T171" s="13"/>
      <c r="U171" s="13"/>
      <c r="V171" s="13"/>
      <c r="W171" s="13"/>
      <c r="X171" s="13"/>
      <c r="Y171" s="13"/>
      <c r="Z171" s="13"/>
      <c r="AA171" s="13"/>
      <c r="AB171" s="14"/>
      <c r="AC171" s="29"/>
      <c r="AD171" s="12"/>
      <c r="AE171" s="12"/>
      <c r="AF171" s="12"/>
      <c r="AG171" s="13"/>
      <c r="AH171" s="13"/>
      <c r="AI171" s="13"/>
      <c r="AJ171" s="13"/>
      <c r="AK171" s="13"/>
      <c r="AL171" s="13"/>
      <c r="AM171" s="15"/>
      <c r="AN171" s="15"/>
      <c r="AO171" s="15"/>
      <c r="AP171" s="2"/>
    </row>
    <row r="172" spans="1:42" s="3" customFormat="1" x14ac:dyDescent="0.35">
      <c r="A172" s="2"/>
      <c r="B172" s="2"/>
      <c r="C172" s="2"/>
      <c r="D172" s="2"/>
      <c r="E172" s="2"/>
      <c r="F172" s="13"/>
      <c r="G172" s="13"/>
      <c r="H172" s="13"/>
      <c r="I172" s="13"/>
      <c r="J172" s="13"/>
      <c r="K172" s="13"/>
      <c r="L172" s="13"/>
      <c r="M172" s="12"/>
      <c r="N172" s="12"/>
      <c r="O172" s="12"/>
      <c r="P172" s="12"/>
      <c r="Q172" s="12"/>
      <c r="R172" s="12"/>
      <c r="S172" s="12"/>
      <c r="T172" s="13"/>
      <c r="U172" s="13"/>
      <c r="V172" s="13"/>
      <c r="W172" s="13"/>
      <c r="X172" s="13"/>
      <c r="Y172" s="13"/>
      <c r="Z172" s="13"/>
      <c r="AA172" s="13"/>
      <c r="AB172" s="14"/>
      <c r="AC172" s="29"/>
      <c r="AD172" s="12"/>
      <c r="AE172" s="12"/>
      <c r="AF172" s="12"/>
      <c r="AG172" s="13"/>
      <c r="AH172" s="13"/>
      <c r="AI172" s="13"/>
      <c r="AJ172" s="13"/>
      <c r="AK172" s="13"/>
      <c r="AL172" s="13"/>
      <c r="AM172" s="15"/>
      <c r="AN172" s="15"/>
      <c r="AO172" s="15"/>
      <c r="AP172" s="2"/>
    </row>
    <row r="173" spans="1:42" s="3" customFormat="1" x14ac:dyDescent="0.35">
      <c r="A173" s="2"/>
      <c r="B173" s="2"/>
      <c r="C173" s="2"/>
      <c r="D173" s="2"/>
      <c r="E173" s="2"/>
      <c r="F173" s="13"/>
      <c r="G173" s="13"/>
      <c r="H173" s="13"/>
      <c r="I173" s="13"/>
      <c r="J173" s="13"/>
      <c r="K173" s="13"/>
      <c r="L173" s="13"/>
      <c r="M173" s="12"/>
      <c r="N173" s="12"/>
      <c r="O173" s="12"/>
      <c r="P173" s="12"/>
      <c r="Q173" s="12"/>
      <c r="R173" s="12"/>
      <c r="S173" s="12"/>
      <c r="T173" s="13"/>
      <c r="U173" s="13"/>
      <c r="V173" s="13"/>
      <c r="W173" s="13"/>
      <c r="X173" s="13"/>
      <c r="Y173" s="13"/>
      <c r="Z173" s="13"/>
      <c r="AA173" s="13"/>
      <c r="AB173" s="14"/>
      <c r="AC173" s="29"/>
      <c r="AD173" s="12"/>
      <c r="AE173" s="12"/>
      <c r="AF173" s="12"/>
      <c r="AG173" s="13"/>
      <c r="AH173" s="13"/>
      <c r="AI173" s="13"/>
      <c r="AJ173" s="13"/>
      <c r="AK173" s="13"/>
      <c r="AL173" s="13"/>
      <c r="AM173" s="15"/>
      <c r="AN173" s="15"/>
      <c r="AO173" s="15"/>
      <c r="AP173" s="2"/>
    </row>
    <row r="174" spans="1:42" s="3" customFormat="1" x14ac:dyDescent="0.35">
      <c r="A174" s="2"/>
      <c r="B174" s="2"/>
      <c r="C174" s="2"/>
      <c r="D174" s="2"/>
      <c r="E174" s="2"/>
      <c r="F174" s="13"/>
      <c r="G174" s="13"/>
      <c r="H174" s="13"/>
      <c r="I174" s="13"/>
      <c r="J174" s="13"/>
      <c r="K174" s="13"/>
      <c r="L174" s="13"/>
      <c r="M174" s="12"/>
      <c r="N174" s="12"/>
      <c r="O174" s="12"/>
      <c r="P174" s="12"/>
      <c r="Q174" s="12"/>
      <c r="R174" s="12"/>
      <c r="S174" s="12"/>
      <c r="T174" s="13"/>
      <c r="U174" s="13"/>
      <c r="V174" s="13"/>
      <c r="W174" s="13"/>
      <c r="X174" s="13"/>
      <c r="Y174" s="13"/>
      <c r="Z174" s="13"/>
      <c r="AA174" s="13"/>
      <c r="AB174" s="14"/>
      <c r="AC174" s="29"/>
      <c r="AD174" s="12"/>
      <c r="AE174" s="12"/>
      <c r="AF174" s="12"/>
      <c r="AG174" s="13"/>
      <c r="AH174" s="13"/>
      <c r="AI174" s="13"/>
      <c r="AJ174" s="13"/>
      <c r="AK174" s="13"/>
      <c r="AL174" s="13"/>
      <c r="AM174" s="15"/>
      <c r="AN174" s="15"/>
      <c r="AO174" s="15"/>
      <c r="AP174" s="2"/>
    </row>
    <row r="175" spans="1:42" s="3" customFormat="1" x14ac:dyDescent="0.35">
      <c r="A175" s="2"/>
      <c r="B175" s="2"/>
      <c r="C175" s="2"/>
      <c r="D175" s="2"/>
      <c r="E175" s="2"/>
      <c r="F175" s="13"/>
      <c r="G175" s="13"/>
      <c r="H175" s="13"/>
      <c r="I175" s="13"/>
      <c r="J175" s="13"/>
      <c r="K175" s="13"/>
      <c r="L175" s="13"/>
      <c r="M175" s="12"/>
      <c r="N175" s="12"/>
      <c r="O175" s="12"/>
      <c r="P175" s="12"/>
      <c r="Q175" s="12"/>
      <c r="R175" s="12"/>
      <c r="S175" s="12"/>
      <c r="T175" s="13"/>
      <c r="U175" s="13"/>
      <c r="V175" s="13"/>
      <c r="W175" s="13"/>
      <c r="X175" s="13"/>
      <c r="Y175" s="13"/>
      <c r="Z175" s="13"/>
      <c r="AA175" s="13"/>
      <c r="AB175" s="14"/>
      <c r="AC175" s="29"/>
      <c r="AD175" s="12"/>
      <c r="AE175" s="12"/>
      <c r="AF175" s="12"/>
      <c r="AG175" s="13"/>
      <c r="AH175" s="13"/>
      <c r="AI175" s="13"/>
      <c r="AJ175" s="13"/>
      <c r="AK175" s="13"/>
      <c r="AL175" s="13"/>
      <c r="AM175" s="15"/>
      <c r="AN175" s="15"/>
      <c r="AO175" s="15"/>
      <c r="AP175" s="2"/>
    </row>
    <row r="176" spans="1:42" s="3" customFormat="1" x14ac:dyDescent="0.35">
      <c r="A176" s="2"/>
      <c r="B176" s="2"/>
      <c r="C176" s="2"/>
      <c r="D176" s="2"/>
      <c r="E176" s="2"/>
      <c r="F176" s="13"/>
      <c r="G176" s="13"/>
      <c r="H176" s="13"/>
      <c r="I176" s="13"/>
      <c r="J176" s="13"/>
      <c r="K176" s="13"/>
      <c r="L176" s="13"/>
      <c r="M176" s="12"/>
      <c r="N176" s="12"/>
      <c r="O176" s="12"/>
      <c r="P176" s="12"/>
      <c r="Q176" s="12"/>
      <c r="R176" s="12"/>
      <c r="S176" s="12"/>
      <c r="T176" s="13"/>
      <c r="U176" s="13"/>
      <c r="V176" s="13"/>
      <c r="W176" s="13"/>
      <c r="X176" s="13"/>
      <c r="Y176" s="13"/>
      <c r="Z176" s="13"/>
      <c r="AA176" s="13"/>
      <c r="AB176" s="14"/>
      <c r="AC176" s="29"/>
      <c r="AD176" s="12"/>
      <c r="AE176" s="12"/>
      <c r="AF176" s="12"/>
      <c r="AG176" s="13"/>
      <c r="AH176" s="13"/>
      <c r="AI176" s="13"/>
      <c r="AJ176" s="13"/>
      <c r="AK176" s="13"/>
      <c r="AL176" s="13"/>
      <c r="AM176" s="15"/>
      <c r="AN176" s="15"/>
      <c r="AO176" s="15"/>
      <c r="AP176" s="2"/>
    </row>
    <row r="177" spans="1:42" s="3" customFormat="1" x14ac:dyDescent="0.35">
      <c r="A177" s="2"/>
      <c r="B177" s="2"/>
      <c r="C177" s="2"/>
      <c r="D177" s="2"/>
      <c r="E177" s="2"/>
      <c r="F177" s="13"/>
      <c r="G177" s="13"/>
      <c r="H177" s="13"/>
      <c r="I177" s="13"/>
      <c r="J177" s="13"/>
      <c r="K177" s="13"/>
      <c r="L177" s="13"/>
      <c r="M177" s="12"/>
      <c r="N177" s="12"/>
      <c r="O177" s="12"/>
      <c r="P177" s="12"/>
      <c r="Q177" s="12"/>
      <c r="R177" s="12"/>
      <c r="S177" s="12"/>
      <c r="T177" s="13"/>
      <c r="U177" s="13"/>
      <c r="V177" s="13"/>
      <c r="W177" s="13"/>
      <c r="X177" s="13"/>
      <c r="Y177" s="13"/>
      <c r="Z177" s="13"/>
      <c r="AA177" s="13"/>
      <c r="AB177" s="14"/>
      <c r="AC177" s="29"/>
      <c r="AD177" s="12"/>
      <c r="AE177" s="12"/>
      <c r="AF177" s="12"/>
      <c r="AG177" s="13"/>
      <c r="AH177" s="13"/>
      <c r="AI177" s="13"/>
      <c r="AJ177" s="13"/>
      <c r="AK177" s="13"/>
      <c r="AL177" s="13"/>
      <c r="AM177" s="15"/>
      <c r="AN177" s="15"/>
      <c r="AO177" s="15"/>
      <c r="AP177" s="2"/>
    </row>
    <row r="178" spans="1:42" s="3" customFormat="1" x14ac:dyDescent="0.35">
      <c r="A178" s="2"/>
      <c r="B178" s="2"/>
      <c r="C178" s="2"/>
      <c r="D178" s="2"/>
      <c r="E178" s="2"/>
      <c r="F178" s="13"/>
      <c r="G178" s="13"/>
      <c r="H178" s="13"/>
      <c r="I178" s="13"/>
      <c r="J178" s="13"/>
      <c r="K178" s="13"/>
      <c r="L178" s="13"/>
      <c r="M178" s="12"/>
      <c r="N178" s="12"/>
      <c r="O178" s="12"/>
      <c r="P178" s="12"/>
      <c r="Q178" s="12"/>
      <c r="R178" s="12"/>
      <c r="S178" s="12"/>
      <c r="T178" s="13"/>
      <c r="U178" s="13"/>
      <c r="V178" s="13"/>
      <c r="W178" s="13"/>
      <c r="X178" s="13"/>
      <c r="Y178" s="13"/>
      <c r="Z178" s="13"/>
      <c r="AA178" s="13"/>
      <c r="AB178" s="14"/>
      <c r="AC178" s="29"/>
      <c r="AD178" s="12"/>
      <c r="AE178" s="12"/>
      <c r="AF178" s="12"/>
      <c r="AG178" s="13"/>
      <c r="AH178" s="13"/>
      <c r="AI178" s="13"/>
      <c r="AJ178" s="13"/>
      <c r="AK178" s="13"/>
      <c r="AL178" s="13"/>
      <c r="AM178" s="15"/>
      <c r="AN178" s="15"/>
      <c r="AO178" s="15"/>
      <c r="AP178" s="2"/>
    </row>
    <row r="179" spans="1:42" s="3" customFormat="1" x14ac:dyDescent="0.35">
      <c r="A179" s="2"/>
      <c r="B179" s="2"/>
      <c r="C179" s="2"/>
      <c r="D179" s="2"/>
      <c r="E179" s="2"/>
      <c r="F179" s="13"/>
      <c r="G179" s="13"/>
      <c r="H179" s="13"/>
      <c r="I179" s="13"/>
      <c r="J179" s="13"/>
      <c r="K179" s="13"/>
      <c r="L179" s="13"/>
      <c r="M179" s="12"/>
      <c r="N179" s="12"/>
      <c r="O179" s="12"/>
      <c r="P179" s="12"/>
      <c r="Q179" s="12"/>
      <c r="R179" s="12"/>
      <c r="S179" s="12"/>
      <c r="T179" s="13"/>
      <c r="U179" s="13"/>
      <c r="V179" s="13"/>
      <c r="W179" s="13"/>
      <c r="X179" s="13"/>
      <c r="Y179" s="13"/>
      <c r="Z179" s="13"/>
      <c r="AA179" s="13"/>
      <c r="AB179" s="14"/>
      <c r="AC179" s="29"/>
      <c r="AD179" s="12"/>
      <c r="AE179" s="12"/>
      <c r="AF179" s="12"/>
      <c r="AG179" s="13"/>
      <c r="AH179" s="13"/>
      <c r="AI179" s="13"/>
      <c r="AJ179" s="13"/>
      <c r="AK179" s="13"/>
      <c r="AL179" s="13"/>
      <c r="AM179" s="15"/>
      <c r="AN179" s="15"/>
      <c r="AO179" s="15"/>
      <c r="AP179" s="2"/>
    </row>
    <row r="180" spans="1:42" s="3" customFormat="1" x14ac:dyDescent="0.35">
      <c r="A180" s="2"/>
      <c r="B180" s="2"/>
      <c r="C180" s="2"/>
      <c r="D180" s="2"/>
      <c r="E180" s="2"/>
      <c r="F180" s="13"/>
      <c r="G180" s="13"/>
      <c r="H180" s="13"/>
      <c r="I180" s="13"/>
      <c r="J180" s="13"/>
      <c r="K180" s="13"/>
      <c r="L180" s="13"/>
      <c r="M180" s="12"/>
      <c r="N180" s="12"/>
      <c r="O180" s="12"/>
      <c r="P180" s="12"/>
      <c r="Q180" s="12"/>
      <c r="R180" s="12"/>
      <c r="S180" s="12"/>
      <c r="T180" s="13"/>
      <c r="U180" s="13"/>
      <c r="V180" s="13"/>
      <c r="W180" s="13"/>
      <c r="X180" s="13"/>
      <c r="Y180" s="13"/>
      <c r="Z180" s="13"/>
      <c r="AA180" s="13"/>
      <c r="AB180" s="14"/>
      <c r="AC180" s="29"/>
      <c r="AD180" s="12"/>
      <c r="AE180" s="12"/>
      <c r="AF180" s="12"/>
      <c r="AG180" s="13"/>
      <c r="AH180" s="13"/>
      <c r="AI180" s="13"/>
      <c r="AJ180" s="13"/>
      <c r="AK180" s="13"/>
      <c r="AL180" s="13"/>
      <c r="AM180" s="15"/>
      <c r="AN180" s="15"/>
      <c r="AO180" s="15"/>
      <c r="AP180" s="2"/>
    </row>
    <row r="181" spans="1:42" s="3" customFormat="1" x14ac:dyDescent="0.35">
      <c r="A181" s="2"/>
      <c r="B181" s="2"/>
      <c r="C181" s="2"/>
      <c r="D181" s="2"/>
      <c r="E181" s="2"/>
      <c r="F181" s="13"/>
      <c r="G181" s="13"/>
      <c r="H181" s="13"/>
      <c r="I181" s="13"/>
      <c r="J181" s="13"/>
      <c r="K181" s="13"/>
      <c r="L181" s="13"/>
      <c r="M181" s="12"/>
      <c r="N181" s="12"/>
      <c r="O181" s="12"/>
      <c r="P181" s="12"/>
      <c r="Q181" s="12"/>
      <c r="R181" s="12"/>
      <c r="S181" s="12"/>
      <c r="T181" s="13"/>
      <c r="U181" s="13"/>
      <c r="V181" s="13"/>
      <c r="W181" s="13"/>
      <c r="X181" s="13"/>
      <c r="Y181" s="13"/>
      <c r="Z181" s="13"/>
      <c r="AA181" s="13"/>
      <c r="AB181" s="14"/>
      <c r="AC181" s="29"/>
      <c r="AD181" s="12"/>
      <c r="AE181" s="12"/>
      <c r="AF181" s="12"/>
      <c r="AG181" s="13"/>
      <c r="AH181" s="13"/>
      <c r="AI181" s="13"/>
      <c r="AJ181" s="13"/>
      <c r="AK181" s="13"/>
      <c r="AL181" s="13"/>
      <c r="AM181" s="15"/>
      <c r="AN181" s="15"/>
      <c r="AO181" s="15"/>
      <c r="AP181" s="2"/>
    </row>
    <row r="182" spans="1:42" s="3" customFormat="1" x14ac:dyDescent="0.35">
      <c r="A182" s="2"/>
      <c r="B182" s="2"/>
      <c r="C182" s="2"/>
      <c r="D182" s="2"/>
      <c r="E182" s="2"/>
      <c r="F182" s="13"/>
      <c r="G182" s="13"/>
      <c r="H182" s="13"/>
      <c r="I182" s="13"/>
      <c r="J182" s="13"/>
      <c r="K182" s="13"/>
      <c r="L182" s="13"/>
      <c r="M182" s="12"/>
      <c r="N182" s="12"/>
      <c r="O182" s="12"/>
      <c r="P182" s="12"/>
      <c r="Q182" s="12"/>
      <c r="R182" s="12"/>
      <c r="S182" s="12"/>
      <c r="T182" s="13"/>
      <c r="U182" s="13"/>
      <c r="V182" s="13"/>
      <c r="W182" s="13"/>
      <c r="X182" s="13"/>
      <c r="Y182" s="13"/>
      <c r="Z182" s="13"/>
      <c r="AA182" s="13"/>
      <c r="AB182" s="14"/>
      <c r="AC182" s="29"/>
      <c r="AD182" s="12"/>
      <c r="AE182" s="12"/>
      <c r="AF182" s="12"/>
      <c r="AG182" s="13"/>
      <c r="AH182" s="13"/>
      <c r="AI182" s="13"/>
      <c r="AJ182" s="13"/>
      <c r="AK182" s="13"/>
      <c r="AL182" s="13"/>
      <c r="AM182" s="15"/>
      <c r="AN182" s="15"/>
      <c r="AO182" s="15"/>
      <c r="AP182" s="2"/>
    </row>
    <row r="183" spans="1:42" s="3" customFormat="1" x14ac:dyDescent="0.35">
      <c r="A183" s="2"/>
      <c r="B183" s="2"/>
      <c r="C183" s="2"/>
      <c r="D183" s="2"/>
      <c r="E183" s="2"/>
      <c r="F183" s="13"/>
      <c r="G183" s="13"/>
      <c r="H183" s="13"/>
      <c r="I183" s="13"/>
      <c r="J183" s="13"/>
      <c r="K183" s="13"/>
      <c r="L183" s="13"/>
      <c r="M183" s="12"/>
      <c r="N183" s="12"/>
      <c r="O183" s="12"/>
      <c r="P183" s="12"/>
      <c r="Q183" s="12"/>
      <c r="R183" s="12"/>
      <c r="S183" s="12"/>
      <c r="T183" s="13"/>
      <c r="U183" s="13"/>
      <c r="V183" s="13"/>
      <c r="W183" s="13"/>
      <c r="X183" s="13"/>
      <c r="Y183" s="13"/>
      <c r="Z183" s="13"/>
      <c r="AA183" s="13"/>
      <c r="AB183" s="14"/>
      <c r="AC183" s="29"/>
      <c r="AD183" s="12"/>
      <c r="AE183" s="12"/>
      <c r="AF183" s="12"/>
      <c r="AG183" s="13"/>
      <c r="AH183" s="13"/>
      <c r="AI183" s="13"/>
      <c r="AJ183" s="13"/>
      <c r="AK183" s="13"/>
      <c r="AL183" s="13"/>
      <c r="AM183" s="15"/>
      <c r="AN183" s="15"/>
      <c r="AO183" s="15"/>
      <c r="AP183" s="2"/>
    </row>
    <row r="184" spans="1:42" s="3" customFormat="1" x14ac:dyDescent="0.35">
      <c r="A184" s="2"/>
      <c r="B184" s="2"/>
      <c r="C184" s="2"/>
      <c r="D184" s="2"/>
      <c r="E184" s="2"/>
      <c r="F184" s="13"/>
      <c r="G184" s="13"/>
      <c r="H184" s="13"/>
      <c r="I184" s="13"/>
      <c r="J184" s="13"/>
      <c r="K184" s="13"/>
      <c r="L184" s="13"/>
      <c r="M184" s="12"/>
      <c r="N184" s="12"/>
      <c r="O184" s="12"/>
      <c r="P184" s="12"/>
      <c r="Q184" s="12"/>
      <c r="R184" s="12"/>
      <c r="S184" s="12"/>
      <c r="T184" s="13"/>
      <c r="U184" s="13"/>
      <c r="V184" s="13"/>
      <c r="W184" s="13"/>
      <c r="X184" s="13"/>
      <c r="Y184" s="13"/>
      <c r="Z184" s="13"/>
      <c r="AA184" s="13"/>
      <c r="AB184" s="14"/>
      <c r="AC184" s="29"/>
      <c r="AD184" s="12"/>
      <c r="AE184" s="12"/>
      <c r="AF184" s="12"/>
      <c r="AG184" s="13"/>
      <c r="AH184" s="13"/>
      <c r="AI184" s="13"/>
      <c r="AJ184" s="13"/>
      <c r="AK184" s="13"/>
      <c r="AL184" s="13"/>
      <c r="AM184" s="15"/>
      <c r="AN184" s="15"/>
      <c r="AO184" s="15"/>
      <c r="AP184" s="2"/>
    </row>
    <row r="185" spans="1:42" s="3" customFormat="1" x14ac:dyDescent="0.35">
      <c r="A185" s="2"/>
      <c r="B185" s="2"/>
      <c r="C185" s="2"/>
      <c r="D185" s="2"/>
      <c r="E185" s="2"/>
      <c r="F185" s="13"/>
      <c r="G185" s="13"/>
      <c r="H185" s="13"/>
      <c r="I185" s="13"/>
      <c r="J185" s="13"/>
      <c r="K185" s="13"/>
      <c r="L185" s="13"/>
      <c r="M185" s="12"/>
      <c r="N185" s="12"/>
      <c r="O185" s="12"/>
      <c r="P185" s="12"/>
      <c r="Q185" s="12"/>
      <c r="R185" s="12"/>
      <c r="S185" s="12"/>
      <c r="T185" s="13"/>
      <c r="U185" s="13"/>
      <c r="V185" s="13"/>
      <c r="W185" s="13"/>
      <c r="X185" s="13"/>
      <c r="Y185" s="13"/>
      <c r="Z185" s="13"/>
      <c r="AA185" s="13"/>
      <c r="AB185" s="14"/>
      <c r="AC185" s="29"/>
      <c r="AD185" s="12"/>
      <c r="AE185" s="12"/>
      <c r="AF185" s="12"/>
      <c r="AG185" s="13"/>
      <c r="AH185" s="13"/>
      <c r="AI185" s="13"/>
      <c r="AJ185" s="13"/>
      <c r="AK185" s="13"/>
      <c r="AL185" s="13"/>
      <c r="AM185" s="15"/>
      <c r="AN185" s="15"/>
      <c r="AO185" s="15"/>
      <c r="AP185" s="2"/>
    </row>
    <row r="186" spans="1:42" s="3" customFormat="1" x14ac:dyDescent="0.35">
      <c r="A186" s="2"/>
      <c r="B186" s="2"/>
      <c r="C186" s="2"/>
      <c r="D186" s="2"/>
      <c r="E186" s="2"/>
      <c r="F186" s="13"/>
      <c r="G186" s="13"/>
      <c r="H186" s="13"/>
      <c r="I186" s="13"/>
      <c r="J186" s="13"/>
      <c r="K186" s="13"/>
      <c r="L186" s="13"/>
      <c r="M186" s="12"/>
      <c r="N186" s="12"/>
      <c r="O186" s="12"/>
      <c r="P186" s="12"/>
      <c r="Q186" s="12"/>
      <c r="R186" s="12"/>
      <c r="S186" s="12"/>
      <c r="T186" s="13"/>
      <c r="U186" s="13"/>
      <c r="V186" s="13"/>
      <c r="W186" s="13"/>
      <c r="X186" s="13"/>
      <c r="Y186" s="13"/>
      <c r="Z186" s="13"/>
      <c r="AA186" s="13"/>
      <c r="AB186" s="14"/>
      <c r="AC186" s="29"/>
      <c r="AD186" s="12"/>
      <c r="AE186" s="12"/>
      <c r="AF186" s="12"/>
      <c r="AG186" s="13"/>
      <c r="AH186" s="13"/>
      <c r="AI186" s="13"/>
      <c r="AJ186" s="13"/>
      <c r="AK186" s="13"/>
      <c r="AL186" s="13"/>
      <c r="AM186" s="15"/>
      <c r="AN186" s="15"/>
      <c r="AO186" s="15"/>
      <c r="AP186" s="2"/>
    </row>
    <row r="187" spans="1:42" s="3" customFormat="1" x14ac:dyDescent="0.35">
      <c r="A187" s="2"/>
      <c r="B187" s="2"/>
      <c r="C187" s="2"/>
      <c r="D187" s="2"/>
      <c r="E187" s="2"/>
      <c r="F187" s="13"/>
      <c r="G187" s="13"/>
      <c r="H187" s="13"/>
      <c r="I187" s="13"/>
      <c r="J187" s="13"/>
      <c r="K187" s="13"/>
      <c r="L187" s="13"/>
      <c r="M187" s="12"/>
      <c r="N187" s="12"/>
      <c r="O187" s="12"/>
      <c r="P187" s="12"/>
      <c r="Q187" s="12"/>
      <c r="R187" s="12"/>
      <c r="S187" s="12"/>
      <c r="T187" s="13"/>
      <c r="U187" s="13"/>
      <c r="V187" s="13"/>
      <c r="W187" s="13"/>
      <c r="X187" s="13"/>
      <c r="Y187" s="13"/>
      <c r="Z187" s="13"/>
      <c r="AA187" s="13"/>
      <c r="AB187" s="14"/>
      <c r="AC187" s="29"/>
      <c r="AD187" s="12"/>
      <c r="AE187" s="12"/>
      <c r="AF187" s="12"/>
      <c r="AG187" s="13"/>
      <c r="AH187" s="13"/>
      <c r="AI187" s="13"/>
      <c r="AJ187" s="13"/>
      <c r="AK187" s="13"/>
      <c r="AL187" s="13"/>
      <c r="AM187" s="15"/>
      <c r="AN187" s="15"/>
      <c r="AO187" s="15"/>
      <c r="AP187" s="2"/>
    </row>
    <row r="188" spans="1:42" s="3" customFormat="1" x14ac:dyDescent="0.35">
      <c r="A188" s="2"/>
      <c r="B188" s="2"/>
      <c r="C188" s="2"/>
      <c r="D188" s="2"/>
      <c r="E188" s="2"/>
      <c r="F188" s="13"/>
      <c r="G188" s="13"/>
      <c r="H188" s="13"/>
      <c r="I188" s="13"/>
      <c r="J188" s="13"/>
      <c r="K188" s="13"/>
      <c r="L188" s="13"/>
      <c r="M188" s="12"/>
      <c r="N188" s="12"/>
      <c r="O188" s="12"/>
      <c r="P188" s="12"/>
      <c r="Q188" s="12"/>
      <c r="R188" s="12"/>
      <c r="S188" s="12"/>
      <c r="T188" s="13"/>
      <c r="U188" s="13"/>
      <c r="V188" s="13"/>
      <c r="W188" s="13"/>
      <c r="X188" s="13"/>
      <c r="Y188" s="13"/>
      <c r="Z188" s="13"/>
      <c r="AA188" s="13"/>
      <c r="AB188" s="14"/>
      <c r="AC188" s="29"/>
      <c r="AD188" s="12"/>
      <c r="AE188" s="12"/>
      <c r="AF188" s="12"/>
      <c r="AG188" s="13"/>
      <c r="AH188" s="13"/>
      <c r="AI188" s="13"/>
      <c r="AJ188" s="13"/>
      <c r="AK188" s="13"/>
      <c r="AL188" s="13"/>
      <c r="AM188" s="15"/>
      <c r="AN188" s="15"/>
      <c r="AO188" s="15"/>
      <c r="AP188" s="2"/>
    </row>
    <row r="189" spans="1:42" s="3" customFormat="1" x14ac:dyDescent="0.35">
      <c r="A189" s="2"/>
      <c r="B189" s="2"/>
      <c r="C189" s="2"/>
      <c r="D189" s="2"/>
      <c r="E189" s="2"/>
      <c r="F189" s="13"/>
      <c r="G189" s="13"/>
      <c r="H189" s="13"/>
      <c r="I189" s="13"/>
      <c r="J189" s="13"/>
      <c r="K189" s="13"/>
      <c r="L189" s="13"/>
      <c r="M189" s="12"/>
      <c r="N189" s="12"/>
      <c r="O189" s="12"/>
      <c r="P189" s="12"/>
      <c r="Q189" s="12"/>
      <c r="R189" s="12"/>
      <c r="S189" s="12"/>
      <c r="T189" s="13"/>
      <c r="U189" s="13"/>
      <c r="V189" s="13"/>
      <c r="W189" s="13"/>
      <c r="X189" s="13"/>
      <c r="Y189" s="13"/>
      <c r="Z189" s="13"/>
      <c r="AA189" s="13"/>
      <c r="AB189" s="14"/>
      <c r="AC189" s="29"/>
      <c r="AD189" s="12"/>
      <c r="AE189" s="12"/>
      <c r="AF189" s="12"/>
      <c r="AG189" s="13"/>
      <c r="AH189" s="13"/>
      <c r="AI189" s="13"/>
      <c r="AJ189" s="13"/>
      <c r="AK189" s="13"/>
      <c r="AL189" s="13"/>
      <c r="AM189" s="15"/>
      <c r="AN189" s="15"/>
      <c r="AO189" s="15"/>
      <c r="AP189" s="2"/>
    </row>
    <row r="190" spans="1:42" s="3" customFormat="1" x14ac:dyDescent="0.35">
      <c r="A190" s="2"/>
      <c r="B190" s="2"/>
      <c r="C190" s="2"/>
      <c r="D190" s="2"/>
      <c r="E190" s="2"/>
      <c r="F190" s="13"/>
      <c r="G190" s="13"/>
      <c r="H190" s="13"/>
      <c r="I190" s="13"/>
      <c r="J190" s="13"/>
      <c r="K190" s="13"/>
      <c r="L190" s="13"/>
      <c r="M190" s="12"/>
      <c r="N190" s="12"/>
      <c r="O190" s="12"/>
      <c r="P190" s="12"/>
      <c r="Q190" s="12"/>
      <c r="R190" s="12"/>
      <c r="S190" s="12"/>
      <c r="T190" s="13"/>
      <c r="U190" s="13"/>
      <c r="V190" s="13"/>
      <c r="W190" s="13"/>
      <c r="X190" s="13"/>
      <c r="Y190" s="13"/>
      <c r="Z190" s="13"/>
      <c r="AA190" s="13"/>
      <c r="AB190" s="14"/>
      <c r="AC190" s="29"/>
      <c r="AD190" s="12"/>
      <c r="AE190" s="12"/>
      <c r="AF190" s="12"/>
      <c r="AG190" s="13"/>
      <c r="AH190" s="13"/>
      <c r="AI190" s="13"/>
      <c r="AJ190" s="13"/>
      <c r="AK190" s="13"/>
      <c r="AL190" s="13"/>
      <c r="AM190" s="15"/>
      <c r="AN190" s="15"/>
      <c r="AO190" s="15"/>
      <c r="AP190" s="2"/>
    </row>
    <row r="191" spans="1:42" s="3" customFormat="1" x14ac:dyDescent="0.35">
      <c r="A191" s="2"/>
      <c r="B191" s="2"/>
      <c r="C191" s="2"/>
      <c r="D191" s="2"/>
      <c r="E191" s="2"/>
      <c r="F191" s="13"/>
      <c r="G191" s="13"/>
      <c r="H191" s="13"/>
      <c r="I191" s="13"/>
      <c r="J191" s="13"/>
      <c r="K191" s="13"/>
      <c r="L191" s="13"/>
      <c r="M191" s="12"/>
      <c r="N191" s="12"/>
      <c r="O191" s="12"/>
      <c r="P191" s="12"/>
      <c r="Q191" s="12"/>
      <c r="R191" s="12"/>
      <c r="S191" s="12"/>
      <c r="T191" s="13"/>
      <c r="U191" s="13"/>
      <c r="V191" s="13"/>
      <c r="W191" s="13"/>
      <c r="X191" s="13"/>
      <c r="Y191" s="13"/>
      <c r="Z191" s="13"/>
      <c r="AA191" s="13"/>
      <c r="AB191" s="14"/>
      <c r="AC191" s="29"/>
      <c r="AD191" s="12"/>
      <c r="AE191" s="12"/>
      <c r="AF191" s="12"/>
      <c r="AG191" s="13"/>
      <c r="AH191" s="13"/>
      <c r="AI191" s="13"/>
      <c r="AJ191" s="13"/>
      <c r="AK191" s="13"/>
      <c r="AL191" s="13"/>
      <c r="AM191" s="15"/>
      <c r="AN191" s="15"/>
      <c r="AO191" s="15"/>
      <c r="AP191" s="2"/>
    </row>
    <row r="192" spans="1:42" s="3" customFormat="1" x14ac:dyDescent="0.35">
      <c r="A192" s="2"/>
      <c r="B192" s="2"/>
      <c r="C192" s="2"/>
      <c r="D192" s="2"/>
      <c r="E192" s="2"/>
      <c r="F192" s="13"/>
      <c r="G192" s="13"/>
      <c r="H192" s="13"/>
      <c r="I192" s="13"/>
      <c r="J192" s="13"/>
      <c r="K192" s="13"/>
      <c r="L192" s="13"/>
      <c r="M192" s="12"/>
      <c r="N192" s="12"/>
      <c r="O192" s="12"/>
      <c r="P192" s="12"/>
      <c r="Q192" s="12"/>
      <c r="R192" s="12"/>
      <c r="S192" s="12"/>
      <c r="T192" s="13"/>
      <c r="U192" s="13"/>
      <c r="V192" s="13"/>
      <c r="W192" s="13"/>
      <c r="X192" s="13"/>
      <c r="Y192" s="13"/>
      <c r="Z192" s="13"/>
      <c r="AA192" s="13"/>
      <c r="AB192" s="14"/>
      <c r="AC192" s="29"/>
      <c r="AD192" s="12"/>
      <c r="AE192" s="12"/>
      <c r="AF192" s="12"/>
      <c r="AG192" s="13"/>
      <c r="AH192" s="13"/>
      <c r="AI192" s="13"/>
      <c r="AJ192" s="13"/>
      <c r="AK192" s="13"/>
      <c r="AL192" s="13"/>
      <c r="AM192" s="15"/>
      <c r="AN192" s="15"/>
      <c r="AO192" s="15"/>
      <c r="AP192" s="2"/>
    </row>
    <row r="193" spans="1:42" s="3" customFormat="1" x14ac:dyDescent="0.35">
      <c r="A193" s="2"/>
      <c r="B193" s="2"/>
      <c r="C193" s="2"/>
      <c r="D193" s="2"/>
      <c r="E193" s="2"/>
      <c r="F193" s="13"/>
      <c r="G193" s="13"/>
      <c r="H193" s="13"/>
      <c r="I193" s="13"/>
      <c r="J193" s="13"/>
      <c r="K193" s="13"/>
      <c r="L193" s="13"/>
      <c r="M193" s="12"/>
      <c r="N193" s="12"/>
      <c r="O193" s="12"/>
      <c r="P193" s="12"/>
      <c r="Q193" s="12"/>
      <c r="R193" s="12"/>
      <c r="S193" s="12"/>
      <c r="T193" s="13"/>
      <c r="U193" s="13"/>
      <c r="V193" s="13"/>
      <c r="W193" s="13"/>
      <c r="X193" s="13"/>
      <c r="Y193" s="13"/>
      <c r="Z193" s="13"/>
      <c r="AA193" s="13"/>
      <c r="AB193" s="14"/>
      <c r="AC193" s="29"/>
      <c r="AD193" s="12"/>
      <c r="AE193" s="12"/>
      <c r="AF193" s="12"/>
      <c r="AG193" s="13"/>
      <c r="AH193" s="13"/>
      <c r="AI193" s="13"/>
      <c r="AJ193" s="13"/>
      <c r="AK193" s="13"/>
      <c r="AL193" s="13"/>
      <c r="AM193" s="15"/>
      <c r="AN193" s="15"/>
      <c r="AO193" s="15"/>
      <c r="AP193" s="2"/>
    </row>
    <row r="194" spans="1:42" s="3" customFormat="1" x14ac:dyDescent="0.35">
      <c r="A194" s="2"/>
      <c r="B194" s="2"/>
      <c r="C194" s="2"/>
      <c r="D194" s="2"/>
      <c r="E194" s="2"/>
      <c r="F194" s="13"/>
      <c r="G194" s="13"/>
      <c r="H194" s="13"/>
      <c r="I194" s="13"/>
      <c r="J194" s="13"/>
      <c r="K194" s="13"/>
      <c r="L194" s="13"/>
      <c r="M194" s="12"/>
      <c r="N194" s="12"/>
      <c r="O194" s="12"/>
      <c r="P194" s="12"/>
      <c r="Q194" s="12"/>
      <c r="R194" s="12"/>
      <c r="S194" s="12"/>
      <c r="T194" s="13"/>
      <c r="U194" s="13"/>
      <c r="V194" s="13"/>
      <c r="W194" s="13"/>
      <c r="X194" s="13"/>
      <c r="Y194" s="13"/>
      <c r="Z194" s="13"/>
      <c r="AA194" s="13"/>
      <c r="AB194" s="14"/>
      <c r="AC194" s="29"/>
      <c r="AD194" s="12"/>
      <c r="AE194" s="12"/>
      <c r="AF194" s="12"/>
      <c r="AG194" s="13"/>
      <c r="AH194" s="13"/>
      <c r="AI194" s="13"/>
      <c r="AJ194" s="13"/>
      <c r="AK194" s="13"/>
      <c r="AL194" s="13"/>
      <c r="AM194" s="15"/>
      <c r="AN194" s="15"/>
      <c r="AO194" s="15"/>
      <c r="AP194" s="2"/>
    </row>
    <row r="195" spans="1:42" s="3" customFormat="1" x14ac:dyDescent="0.35">
      <c r="A195" s="2"/>
      <c r="B195" s="2"/>
      <c r="C195" s="2"/>
      <c r="D195" s="2"/>
      <c r="E195" s="2"/>
      <c r="F195" s="13"/>
      <c r="G195" s="13"/>
      <c r="H195" s="13"/>
      <c r="I195" s="13"/>
      <c r="J195" s="13"/>
      <c r="K195" s="13"/>
      <c r="L195" s="13"/>
      <c r="M195" s="12"/>
      <c r="N195" s="12"/>
      <c r="O195" s="12"/>
      <c r="P195" s="12"/>
      <c r="Q195" s="12"/>
      <c r="R195" s="12"/>
      <c r="S195" s="12"/>
      <c r="T195" s="13"/>
      <c r="U195" s="13"/>
      <c r="V195" s="13"/>
      <c r="W195" s="13"/>
      <c r="X195" s="13"/>
      <c r="Y195" s="13"/>
      <c r="Z195" s="13"/>
      <c r="AA195" s="13"/>
      <c r="AB195" s="14"/>
      <c r="AC195" s="29"/>
      <c r="AD195" s="12"/>
      <c r="AE195" s="12"/>
      <c r="AF195" s="12"/>
      <c r="AG195" s="13"/>
      <c r="AH195" s="13"/>
      <c r="AI195" s="13"/>
      <c r="AJ195" s="13"/>
      <c r="AK195" s="13"/>
      <c r="AL195" s="13"/>
      <c r="AM195" s="15"/>
      <c r="AN195" s="15"/>
      <c r="AO195" s="15"/>
      <c r="AP195" s="2"/>
    </row>
    <row r="196" spans="1:42" s="3" customFormat="1" x14ac:dyDescent="0.35">
      <c r="A196" s="2"/>
      <c r="B196" s="2"/>
      <c r="C196" s="2"/>
      <c r="D196" s="2"/>
      <c r="E196" s="2"/>
      <c r="F196" s="13"/>
      <c r="G196" s="13"/>
      <c r="H196" s="13"/>
      <c r="I196" s="13"/>
      <c r="J196" s="13"/>
      <c r="K196" s="13"/>
      <c r="L196" s="13"/>
      <c r="M196" s="12"/>
      <c r="N196" s="12"/>
      <c r="O196" s="12"/>
      <c r="P196" s="12"/>
      <c r="Q196" s="12"/>
      <c r="R196" s="12"/>
      <c r="S196" s="12"/>
      <c r="T196" s="13"/>
      <c r="U196" s="13"/>
      <c r="V196" s="13"/>
      <c r="W196" s="13"/>
      <c r="X196" s="13"/>
      <c r="Y196" s="13"/>
      <c r="Z196" s="13"/>
      <c r="AA196" s="13"/>
      <c r="AB196" s="14"/>
      <c r="AC196" s="29"/>
      <c r="AD196" s="12"/>
      <c r="AE196" s="12"/>
      <c r="AF196" s="12"/>
      <c r="AG196" s="13"/>
      <c r="AH196" s="13"/>
      <c r="AI196" s="13"/>
      <c r="AJ196" s="13"/>
      <c r="AK196" s="13"/>
      <c r="AL196" s="13"/>
      <c r="AM196" s="15"/>
      <c r="AN196" s="15"/>
      <c r="AO196" s="15"/>
      <c r="AP196" s="2"/>
    </row>
    <row r="197" spans="1:42" s="3" customFormat="1" x14ac:dyDescent="0.35">
      <c r="A197" s="2"/>
      <c r="B197" s="2"/>
      <c r="C197" s="2"/>
      <c r="D197" s="2"/>
      <c r="E197" s="2"/>
      <c r="F197" s="13"/>
      <c r="G197" s="13"/>
      <c r="H197" s="13"/>
      <c r="I197" s="13"/>
      <c r="J197" s="13"/>
      <c r="K197" s="13"/>
      <c r="L197" s="13"/>
      <c r="M197" s="12"/>
      <c r="N197" s="12"/>
      <c r="O197" s="12"/>
      <c r="P197" s="12"/>
      <c r="Q197" s="12"/>
      <c r="R197" s="12"/>
      <c r="S197" s="12"/>
      <c r="T197" s="13"/>
      <c r="U197" s="13"/>
      <c r="V197" s="13"/>
      <c r="W197" s="13"/>
      <c r="X197" s="13"/>
      <c r="Y197" s="13"/>
      <c r="Z197" s="13"/>
      <c r="AA197" s="13"/>
      <c r="AB197" s="14"/>
      <c r="AC197" s="29"/>
      <c r="AD197" s="12"/>
      <c r="AE197" s="12"/>
      <c r="AF197" s="12"/>
      <c r="AG197" s="13"/>
      <c r="AH197" s="13"/>
      <c r="AI197" s="13"/>
      <c r="AJ197" s="13"/>
      <c r="AK197" s="13"/>
      <c r="AL197" s="13"/>
      <c r="AM197" s="15"/>
      <c r="AN197" s="15"/>
      <c r="AO197" s="15"/>
      <c r="AP197" s="2"/>
    </row>
    <row r="198" spans="1:42" s="3" customFormat="1" x14ac:dyDescent="0.35">
      <c r="A198" s="2"/>
      <c r="B198" s="2"/>
      <c r="C198" s="2"/>
      <c r="D198" s="2"/>
      <c r="E198" s="2"/>
      <c r="F198" s="13"/>
      <c r="G198" s="13"/>
      <c r="H198" s="13"/>
      <c r="I198" s="13"/>
      <c r="J198" s="13"/>
      <c r="K198" s="13"/>
      <c r="L198" s="13"/>
      <c r="M198" s="12"/>
      <c r="N198" s="12"/>
      <c r="O198" s="12"/>
      <c r="P198" s="12"/>
      <c r="Q198" s="12"/>
      <c r="R198" s="12"/>
      <c r="S198" s="12"/>
      <c r="T198" s="13"/>
      <c r="U198" s="13"/>
      <c r="V198" s="13"/>
      <c r="W198" s="13"/>
      <c r="X198" s="13"/>
      <c r="Y198" s="13"/>
      <c r="Z198" s="13"/>
      <c r="AA198" s="13"/>
      <c r="AB198" s="14"/>
      <c r="AC198" s="29"/>
      <c r="AD198" s="12"/>
      <c r="AE198" s="12"/>
      <c r="AF198" s="12"/>
      <c r="AG198" s="13"/>
      <c r="AH198" s="13"/>
      <c r="AI198" s="13"/>
      <c r="AJ198" s="13"/>
      <c r="AK198" s="13"/>
      <c r="AL198" s="13"/>
      <c r="AM198" s="15"/>
      <c r="AN198" s="15"/>
      <c r="AO198" s="15"/>
      <c r="AP198" s="2"/>
    </row>
    <row r="199" spans="1:42" s="3" customFormat="1" x14ac:dyDescent="0.35">
      <c r="A199" s="2"/>
      <c r="B199" s="2"/>
      <c r="C199" s="2"/>
      <c r="D199" s="2"/>
      <c r="E199" s="2"/>
      <c r="F199" s="13"/>
      <c r="G199" s="13"/>
      <c r="H199" s="13"/>
      <c r="I199" s="13"/>
      <c r="J199" s="13"/>
      <c r="K199" s="13"/>
      <c r="L199" s="13"/>
      <c r="M199" s="12"/>
      <c r="N199" s="12"/>
      <c r="O199" s="12"/>
      <c r="P199" s="12"/>
      <c r="Q199" s="12"/>
      <c r="R199" s="12"/>
      <c r="S199" s="12"/>
      <c r="T199" s="13"/>
      <c r="U199" s="13"/>
      <c r="V199" s="13"/>
      <c r="W199" s="13"/>
      <c r="X199" s="13"/>
      <c r="Y199" s="13"/>
      <c r="Z199" s="13"/>
      <c r="AA199" s="13"/>
      <c r="AB199" s="14"/>
      <c r="AC199" s="29"/>
      <c r="AD199" s="12"/>
      <c r="AE199" s="12"/>
      <c r="AF199" s="12"/>
      <c r="AG199" s="13"/>
      <c r="AH199" s="13"/>
      <c r="AI199" s="13"/>
      <c r="AJ199" s="13"/>
      <c r="AK199" s="13"/>
      <c r="AL199" s="13"/>
      <c r="AM199" s="15"/>
      <c r="AN199" s="15"/>
      <c r="AO199" s="15"/>
      <c r="AP199" s="2"/>
    </row>
    <row r="200" spans="1:42" s="3" customFormat="1" x14ac:dyDescent="0.35">
      <c r="A200" s="2"/>
      <c r="B200" s="2"/>
      <c r="C200" s="2"/>
      <c r="D200" s="2"/>
      <c r="E200" s="2"/>
      <c r="F200" s="13"/>
      <c r="G200" s="13"/>
      <c r="H200" s="13"/>
      <c r="I200" s="13"/>
      <c r="J200" s="13"/>
      <c r="K200" s="13"/>
      <c r="L200" s="13"/>
      <c r="M200" s="12"/>
      <c r="N200" s="12"/>
      <c r="O200" s="12"/>
      <c r="P200" s="12"/>
      <c r="Q200" s="12"/>
      <c r="R200" s="12"/>
      <c r="S200" s="12"/>
      <c r="T200" s="13"/>
      <c r="U200" s="13"/>
      <c r="V200" s="13"/>
      <c r="W200" s="13"/>
      <c r="X200" s="13"/>
      <c r="Y200" s="13"/>
      <c r="Z200" s="13"/>
      <c r="AA200" s="13"/>
      <c r="AB200" s="14"/>
      <c r="AC200" s="29"/>
      <c r="AD200" s="12"/>
      <c r="AE200" s="12"/>
      <c r="AF200" s="12"/>
      <c r="AG200" s="13"/>
      <c r="AH200" s="13"/>
      <c r="AI200" s="13"/>
      <c r="AJ200" s="13"/>
      <c r="AK200" s="13"/>
      <c r="AL200" s="13"/>
      <c r="AM200" s="15"/>
      <c r="AN200" s="15"/>
      <c r="AO200" s="15"/>
      <c r="AP200" s="2"/>
    </row>
    <row r="201" spans="1:42" s="3" customFormat="1" x14ac:dyDescent="0.35">
      <c r="A201" s="2"/>
      <c r="B201" s="2"/>
      <c r="C201" s="2"/>
      <c r="D201" s="2"/>
      <c r="E201" s="2"/>
      <c r="F201" s="13"/>
      <c r="G201" s="13"/>
      <c r="H201" s="13"/>
      <c r="I201" s="13"/>
      <c r="J201" s="13"/>
      <c r="K201" s="13"/>
      <c r="L201" s="13"/>
      <c r="M201" s="12"/>
      <c r="N201" s="12"/>
      <c r="O201" s="12"/>
      <c r="P201" s="12"/>
      <c r="Q201" s="12"/>
      <c r="R201" s="12"/>
      <c r="S201" s="12"/>
      <c r="T201" s="13"/>
      <c r="U201" s="13"/>
      <c r="V201" s="13"/>
      <c r="W201" s="13"/>
      <c r="X201" s="13"/>
      <c r="Y201" s="13"/>
      <c r="Z201" s="13"/>
      <c r="AA201" s="13"/>
      <c r="AB201" s="14"/>
      <c r="AC201" s="29"/>
      <c r="AD201" s="12"/>
      <c r="AE201" s="12"/>
      <c r="AF201" s="12"/>
      <c r="AG201" s="13"/>
      <c r="AH201" s="13"/>
      <c r="AI201" s="13"/>
      <c r="AJ201" s="13"/>
      <c r="AK201" s="13"/>
      <c r="AL201" s="13"/>
      <c r="AM201" s="15"/>
      <c r="AN201" s="15"/>
      <c r="AO201" s="15"/>
      <c r="AP201" s="2"/>
    </row>
    <row r="202" spans="1:42" s="3" customFormat="1" x14ac:dyDescent="0.35">
      <c r="A202" s="2"/>
      <c r="B202" s="2"/>
      <c r="C202" s="2"/>
      <c r="D202" s="2"/>
      <c r="E202" s="2"/>
      <c r="F202" s="13"/>
      <c r="G202" s="13"/>
      <c r="H202" s="13"/>
      <c r="I202" s="13"/>
      <c r="J202" s="13"/>
      <c r="K202" s="13"/>
      <c r="L202" s="13"/>
      <c r="M202" s="12"/>
      <c r="N202" s="12"/>
      <c r="O202" s="12"/>
      <c r="P202" s="12"/>
      <c r="Q202" s="12"/>
      <c r="R202" s="12"/>
      <c r="S202" s="12"/>
      <c r="T202" s="13"/>
      <c r="U202" s="13"/>
      <c r="V202" s="13"/>
      <c r="W202" s="13"/>
      <c r="X202" s="13"/>
      <c r="Y202" s="13"/>
      <c r="Z202" s="13"/>
      <c r="AA202" s="13"/>
      <c r="AB202" s="14"/>
      <c r="AC202" s="29"/>
      <c r="AD202" s="12"/>
      <c r="AE202" s="12"/>
      <c r="AF202" s="12"/>
      <c r="AG202" s="13"/>
      <c r="AH202" s="13"/>
      <c r="AI202" s="13"/>
      <c r="AJ202" s="13"/>
      <c r="AK202" s="13"/>
      <c r="AL202" s="13"/>
      <c r="AM202" s="15"/>
      <c r="AN202" s="15"/>
      <c r="AO202" s="15"/>
      <c r="AP202" s="2"/>
    </row>
    <row r="203" spans="1:42" s="3" customFormat="1" x14ac:dyDescent="0.35">
      <c r="A203" s="2"/>
      <c r="B203" s="2"/>
      <c r="C203" s="2"/>
      <c r="D203" s="2"/>
      <c r="E203" s="2"/>
      <c r="F203" s="13"/>
      <c r="G203" s="13"/>
      <c r="H203" s="13"/>
      <c r="I203" s="13"/>
      <c r="J203" s="13"/>
      <c r="K203" s="13"/>
      <c r="L203" s="13"/>
      <c r="M203" s="12"/>
      <c r="N203" s="12"/>
      <c r="O203" s="12"/>
      <c r="P203" s="12"/>
      <c r="Q203" s="12"/>
      <c r="R203" s="12"/>
      <c r="S203" s="12"/>
      <c r="T203" s="13"/>
      <c r="U203" s="13"/>
      <c r="V203" s="13"/>
      <c r="W203" s="13"/>
      <c r="X203" s="13"/>
      <c r="Y203" s="13"/>
      <c r="Z203" s="13"/>
      <c r="AA203" s="13"/>
      <c r="AB203" s="14"/>
      <c r="AC203" s="29"/>
      <c r="AD203" s="12"/>
      <c r="AE203" s="12"/>
      <c r="AF203" s="12"/>
      <c r="AG203" s="13"/>
      <c r="AH203" s="13"/>
      <c r="AI203" s="13"/>
      <c r="AJ203" s="13"/>
      <c r="AK203" s="13"/>
      <c r="AL203" s="13"/>
      <c r="AM203" s="15"/>
      <c r="AN203" s="15"/>
      <c r="AO203" s="15"/>
      <c r="AP203" s="2"/>
    </row>
    <row r="204" spans="1:42" s="3" customFormat="1" x14ac:dyDescent="0.35">
      <c r="A204" s="2"/>
      <c r="B204" s="2"/>
      <c r="C204" s="2"/>
      <c r="D204" s="2"/>
      <c r="E204" s="2"/>
      <c r="F204" s="13"/>
      <c r="G204" s="13"/>
      <c r="H204" s="13"/>
      <c r="I204" s="13"/>
      <c r="J204" s="13"/>
      <c r="K204" s="13"/>
      <c r="L204" s="13"/>
      <c r="M204" s="12"/>
      <c r="N204" s="12"/>
      <c r="O204" s="12"/>
      <c r="P204" s="12"/>
      <c r="Q204" s="12"/>
      <c r="R204" s="12"/>
      <c r="S204" s="12"/>
      <c r="T204" s="13"/>
      <c r="U204" s="13"/>
      <c r="V204" s="13"/>
      <c r="W204" s="13"/>
      <c r="X204" s="13"/>
      <c r="Y204" s="13"/>
      <c r="Z204" s="13"/>
      <c r="AA204" s="13"/>
      <c r="AB204" s="14"/>
      <c r="AC204" s="29"/>
      <c r="AD204" s="12"/>
      <c r="AE204" s="12"/>
      <c r="AF204" s="12"/>
      <c r="AG204" s="13"/>
      <c r="AH204" s="13"/>
      <c r="AI204" s="13"/>
      <c r="AJ204" s="13"/>
      <c r="AK204" s="13"/>
      <c r="AL204" s="13"/>
      <c r="AM204" s="15"/>
      <c r="AN204" s="15"/>
      <c r="AO204" s="15"/>
      <c r="AP204" s="2"/>
    </row>
    <row r="205" spans="1:42" s="3" customFormat="1" x14ac:dyDescent="0.35">
      <c r="A205" s="2"/>
      <c r="B205" s="2"/>
      <c r="C205" s="2"/>
      <c r="D205" s="2"/>
      <c r="E205" s="2"/>
      <c r="F205" s="13"/>
      <c r="G205" s="13"/>
      <c r="H205" s="13"/>
      <c r="I205" s="13"/>
      <c r="J205" s="13"/>
      <c r="K205" s="13"/>
      <c r="L205" s="13"/>
      <c r="M205" s="12"/>
      <c r="N205" s="12"/>
      <c r="O205" s="12"/>
      <c r="P205" s="12"/>
      <c r="Q205" s="12"/>
      <c r="R205" s="12"/>
      <c r="S205" s="12"/>
      <c r="T205" s="13"/>
      <c r="U205" s="13"/>
      <c r="V205" s="13"/>
      <c r="W205" s="13"/>
      <c r="X205" s="13"/>
      <c r="Y205" s="13"/>
      <c r="Z205" s="13"/>
      <c r="AA205" s="13"/>
      <c r="AB205" s="14"/>
      <c r="AC205" s="29"/>
      <c r="AD205" s="12"/>
      <c r="AE205" s="12"/>
      <c r="AF205" s="12"/>
      <c r="AG205" s="13"/>
      <c r="AH205" s="13"/>
      <c r="AI205" s="13"/>
      <c r="AJ205" s="13"/>
      <c r="AK205" s="13"/>
      <c r="AL205" s="13"/>
      <c r="AM205" s="15"/>
      <c r="AN205" s="15"/>
      <c r="AO205" s="15"/>
      <c r="AP205" s="2"/>
    </row>
    <row r="206" spans="1:42" s="3" customFormat="1" x14ac:dyDescent="0.35">
      <c r="A206" s="2"/>
      <c r="B206" s="2"/>
      <c r="C206" s="2"/>
      <c r="D206" s="2"/>
      <c r="E206" s="2"/>
      <c r="F206" s="13"/>
      <c r="G206" s="13"/>
      <c r="H206" s="13"/>
      <c r="I206" s="13"/>
      <c r="J206" s="13"/>
      <c r="K206" s="13"/>
      <c r="L206" s="13"/>
      <c r="M206" s="12"/>
      <c r="N206" s="12"/>
      <c r="O206" s="12"/>
      <c r="P206" s="12"/>
      <c r="Q206" s="12"/>
      <c r="R206" s="12"/>
      <c r="S206" s="12"/>
      <c r="T206" s="13"/>
      <c r="U206" s="13"/>
      <c r="V206" s="13"/>
      <c r="W206" s="13"/>
      <c r="X206" s="13"/>
      <c r="Y206" s="13"/>
      <c r="Z206" s="13"/>
      <c r="AA206" s="13"/>
      <c r="AB206" s="14"/>
      <c r="AC206" s="29"/>
      <c r="AD206" s="12"/>
      <c r="AE206" s="12"/>
      <c r="AF206" s="12"/>
      <c r="AG206" s="13"/>
      <c r="AH206" s="13"/>
      <c r="AI206" s="13"/>
      <c r="AJ206" s="13"/>
      <c r="AK206" s="13"/>
      <c r="AL206" s="13"/>
      <c r="AM206" s="15"/>
      <c r="AN206" s="15"/>
      <c r="AO206" s="15"/>
      <c r="AP206" s="2"/>
    </row>
    <row r="207" spans="1:42" s="3" customFormat="1" x14ac:dyDescent="0.35">
      <c r="A207" s="2"/>
      <c r="B207" s="2"/>
      <c r="C207" s="2"/>
      <c r="D207" s="2"/>
      <c r="E207" s="2"/>
      <c r="F207" s="13"/>
      <c r="G207" s="13"/>
      <c r="H207" s="13"/>
      <c r="I207" s="13"/>
      <c r="J207" s="13"/>
      <c r="K207" s="13"/>
      <c r="L207" s="13"/>
      <c r="M207" s="12"/>
      <c r="N207" s="12"/>
      <c r="O207" s="12"/>
      <c r="P207" s="12"/>
      <c r="Q207" s="12"/>
      <c r="R207" s="12"/>
      <c r="S207" s="12"/>
      <c r="T207" s="13"/>
      <c r="U207" s="13"/>
      <c r="V207" s="13"/>
      <c r="W207" s="13"/>
      <c r="X207" s="13"/>
      <c r="Y207" s="13"/>
      <c r="Z207" s="13"/>
      <c r="AA207" s="13"/>
      <c r="AB207" s="14"/>
      <c r="AC207" s="29"/>
      <c r="AD207" s="12"/>
      <c r="AE207" s="12"/>
      <c r="AF207" s="12"/>
      <c r="AG207" s="13"/>
      <c r="AH207" s="13"/>
      <c r="AI207" s="13"/>
      <c r="AJ207" s="13"/>
      <c r="AK207" s="13"/>
      <c r="AL207" s="13"/>
      <c r="AM207" s="15"/>
      <c r="AN207" s="15"/>
      <c r="AO207" s="15"/>
      <c r="AP207" s="2"/>
    </row>
    <row r="208" spans="1:42" s="3" customFormat="1" x14ac:dyDescent="0.35">
      <c r="A208" s="2"/>
      <c r="B208" s="2"/>
      <c r="C208" s="2"/>
      <c r="D208" s="2"/>
      <c r="E208" s="2"/>
      <c r="F208" s="13"/>
      <c r="G208" s="13"/>
      <c r="H208" s="13"/>
      <c r="I208" s="13"/>
      <c r="J208" s="13"/>
      <c r="K208" s="13"/>
      <c r="L208" s="13"/>
      <c r="M208" s="12"/>
      <c r="N208" s="12"/>
      <c r="O208" s="12"/>
      <c r="P208" s="12"/>
      <c r="Q208" s="12"/>
      <c r="R208" s="12"/>
      <c r="S208" s="12"/>
      <c r="T208" s="13"/>
      <c r="U208" s="13"/>
      <c r="V208" s="13"/>
      <c r="W208" s="13"/>
      <c r="X208" s="13"/>
      <c r="Y208" s="13"/>
      <c r="Z208" s="13"/>
      <c r="AA208" s="13"/>
      <c r="AB208" s="14"/>
      <c r="AC208" s="29"/>
      <c r="AD208" s="12"/>
      <c r="AE208" s="12"/>
      <c r="AF208" s="12"/>
      <c r="AG208" s="13"/>
      <c r="AH208" s="13"/>
      <c r="AI208" s="13"/>
      <c r="AJ208" s="13"/>
      <c r="AK208" s="13"/>
      <c r="AL208" s="13"/>
      <c r="AM208" s="15"/>
      <c r="AN208" s="15"/>
      <c r="AO208" s="15"/>
      <c r="AP208" s="2"/>
    </row>
    <row r="209" spans="1:42" s="3" customFormat="1" x14ac:dyDescent="0.35">
      <c r="A209" s="2"/>
      <c r="B209" s="2"/>
      <c r="C209" s="2"/>
      <c r="D209" s="2"/>
      <c r="E209" s="2"/>
      <c r="F209" s="13"/>
      <c r="G209" s="13"/>
      <c r="H209" s="13"/>
      <c r="I209" s="13"/>
      <c r="J209" s="13"/>
      <c r="K209" s="13"/>
      <c r="L209" s="13"/>
      <c r="M209" s="12"/>
      <c r="N209" s="12"/>
      <c r="O209" s="12"/>
      <c r="P209" s="12"/>
      <c r="Q209" s="12"/>
      <c r="R209" s="12"/>
      <c r="S209" s="12"/>
      <c r="T209" s="13"/>
      <c r="U209" s="13"/>
      <c r="V209" s="13"/>
      <c r="W209" s="13"/>
      <c r="X209" s="13"/>
      <c r="Y209" s="13"/>
      <c r="Z209" s="13"/>
      <c r="AA209" s="13"/>
      <c r="AB209" s="14"/>
      <c r="AC209" s="29"/>
      <c r="AD209" s="12"/>
      <c r="AE209" s="12"/>
      <c r="AF209" s="12"/>
      <c r="AG209" s="13"/>
      <c r="AH209" s="13"/>
      <c r="AI209" s="13"/>
      <c r="AJ209" s="13"/>
      <c r="AK209" s="13"/>
      <c r="AL209" s="13"/>
      <c r="AM209" s="15"/>
      <c r="AN209" s="15"/>
      <c r="AO209" s="15"/>
      <c r="AP209" s="2"/>
    </row>
    <row r="210" spans="1:42" s="3" customFormat="1" x14ac:dyDescent="0.35">
      <c r="A210" s="2"/>
      <c r="B210" s="2"/>
      <c r="C210" s="2"/>
      <c r="D210" s="2"/>
      <c r="E210" s="2"/>
      <c r="F210" s="13"/>
      <c r="G210" s="13"/>
      <c r="H210" s="13"/>
      <c r="I210" s="13"/>
      <c r="J210" s="13"/>
      <c r="K210" s="13"/>
      <c r="L210" s="13"/>
      <c r="M210" s="12"/>
      <c r="N210" s="12"/>
      <c r="O210" s="12"/>
      <c r="P210" s="12"/>
      <c r="Q210" s="12"/>
      <c r="R210" s="12"/>
      <c r="S210" s="12"/>
      <c r="T210" s="13"/>
      <c r="U210" s="13"/>
      <c r="V210" s="13"/>
      <c r="W210" s="13"/>
      <c r="X210" s="13"/>
      <c r="Y210" s="13"/>
      <c r="Z210" s="13"/>
      <c r="AA210" s="13"/>
      <c r="AB210" s="14"/>
      <c r="AC210" s="29"/>
      <c r="AD210" s="12"/>
      <c r="AE210" s="12"/>
      <c r="AF210" s="12"/>
      <c r="AG210" s="13"/>
      <c r="AH210" s="13"/>
      <c r="AI210" s="13"/>
      <c r="AJ210" s="13"/>
      <c r="AK210" s="13"/>
      <c r="AL210" s="13"/>
      <c r="AM210" s="15"/>
      <c r="AN210" s="15"/>
      <c r="AO210" s="15"/>
      <c r="AP210" s="2"/>
    </row>
    <row r="211" spans="1:42" s="3" customFormat="1" x14ac:dyDescent="0.35">
      <c r="A211" s="2"/>
      <c r="B211" s="2"/>
      <c r="C211" s="2"/>
      <c r="D211" s="2"/>
      <c r="E211" s="2"/>
      <c r="F211" s="13"/>
      <c r="G211" s="13"/>
      <c r="H211" s="13"/>
      <c r="I211" s="13"/>
      <c r="J211" s="13"/>
      <c r="K211" s="13"/>
      <c r="L211" s="13"/>
      <c r="M211" s="12"/>
      <c r="N211" s="12"/>
      <c r="O211" s="12"/>
      <c r="P211" s="12"/>
      <c r="Q211" s="12"/>
      <c r="R211" s="12"/>
      <c r="S211" s="12"/>
      <c r="T211" s="13"/>
      <c r="U211" s="13"/>
      <c r="V211" s="13"/>
      <c r="W211" s="13"/>
      <c r="X211" s="13"/>
      <c r="Y211" s="13"/>
      <c r="Z211" s="13"/>
      <c r="AA211" s="13"/>
      <c r="AB211" s="14"/>
      <c r="AC211" s="29"/>
      <c r="AD211" s="12"/>
      <c r="AE211" s="12"/>
      <c r="AF211" s="12"/>
      <c r="AG211" s="13"/>
      <c r="AH211" s="13"/>
      <c r="AI211" s="13"/>
      <c r="AJ211" s="13"/>
      <c r="AK211" s="13"/>
      <c r="AL211" s="13"/>
      <c r="AM211" s="15"/>
      <c r="AN211" s="15"/>
      <c r="AO211" s="15"/>
      <c r="AP211" s="2"/>
    </row>
    <row r="212" spans="1:42" s="3" customFormat="1" x14ac:dyDescent="0.35">
      <c r="A212" s="2"/>
      <c r="B212" s="2"/>
      <c r="C212" s="2"/>
      <c r="D212" s="2"/>
      <c r="E212" s="2"/>
      <c r="F212" s="13"/>
      <c r="G212" s="13"/>
      <c r="H212" s="13"/>
      <c r="I212" s="13"/>
      <c r="J212" s="13"/>
      <c r="K212" s="13"/>
      <c r="L212" s="13"/>
      <c r="M212" s="12"/>
      <c r="N212" s="12"/>
      <c r="O212" s="12"/>
      <c r="P212" s="12"/>
      <c r="Q212" s="12"/>
      <c r="R212" s="12"/>
      <c r="S212" s="12"/>
      <c r="T212" s="13"/>
      <c r="U212" s="13"/>
      <c r="V212" s="13"/>
      <c r="W212" s="13"/>
      <c r="X212" s="13"/>
      <c r="Y212" s="13"/>
      <c r="Z212" s="13"/>
      <c r="AA212" s="13"/>
      <c r="AB212" s="14"/>
      <c r="AC212" s="29"/>
      <c r="AD212" s="12"/>
      <c r="AE212" s="12"/>
      <c r="AF212" s="12"/>
      <c r="AG212" s="13"/>
      <c r="AH212" s="13"/>
      <c r="AI212" s="13"/>
      <c r="AJ212" s="13"/>
      <c r="AK212" s="13"/>
      <c r="AL212" s="13"/>
      <c r="AM212" s="15"/>
      <c r="AN212" s="15"/>
      <c r="AO212" s="15"/>
      <c r="AP212" s="2"/>
    </row>
    <row r="213" spans="1:42" s="3" customFormat="1" x14ac:dyDescent="0.35">
      <c r="A213" s="2"/>
      <c r="B213" s="2"/>
      <c r="C213" s="2"/>
      <c r="D213" s="2"/>
      <c r="E213" s="2"/>
      <c r="F213" s="13"/>
      <c r="G213" s="13"/>
      <c r="H213" s="13"/>
      <c r="I213" s="13"/>
      <c r="J213" s="13"/>
      <c r="K213" s="13"/>
      <c r="L213" s="13"/>
      <c r="M213" s="12"/>
      <c r="N213" s="12"/>
      <c r="O213" s="12"/>
      <c r="P213" s="12"/>
      <c r="Q213" s="12"/>
      <c r="R213" s="12"/>
      <c r="S213" s="12"/>
      <c r="T213" s="13"/>
      <c r="U213" s="13"/>
      <c r="V213" s="13"/>
      <c r="W213" s="13"/>
      <c r="X213" s="13"/>
      <c r="Y213" s="13"/>
      <c r="Z213" s="13"/>
      <c r="AA213" s="13"/>
      <c r="AB213" s="14"/>
      <c r="AC213" s="29"/>
      <c r="AD213" s="12"/>
      <c r="AE213" s="12"/>
      <c r="AF213" s="12"/>
      <c r="AG213" s="13"/>
      <c r="AH213" s="13"/>
      <c r="AI213" s="13"/>
      <c r="AJ213" s="13"/>
      <c r="AK213" s="13"/>
      <c r="AL213" s="13"/>
      <c r="AM213" s="15"/>
      <c r="AN213" s="15"/>
      <c r="AO213" s="15"/>
      <c r="AP213" s="2"/>
    </row>
    <row r="214" spans="1:42" s="3" customFormat="1" x14ac:dyDescent="0.35">
      <c r="A214" s="2"/>
      <c r="B214" s="2"/>
      <c r="C214" s="2"/>
      <c r="D214" s="2"/>
      <c r="E214" s="2"/>
      <c r="F214" s="13"/>
      <c r="G214" s="13"/>
      <c r="H214" s="13"/>
      <c r="I214" s="13"/>
      <c r="J214" s="13"/>
      <c r="K214" s="13"/>
      <c r="L214" s="13"/>
      <c r="M214" s="12"/>
      <c r="N214" s="12"/>
      <c r="O214" s="12"/>
      <c r="P214" s="12"/>
      <c r="Q214" s="12"/>
      <c r="R214" s="12"/>
      <c r="S214" s="12"/>
      <c r="T214" s="13"/>
      <c r="U214" s="13"/>
      <c r="V214" s="13"/>
      <c r="W214" s="13"/>
      <c r="X214" s="13"/>
      <c r="Y214" s="13"/>
      <c r="Z214" s="13"/>
      <c r="AA214" s="13"/>
      <c r="AB214" s="14"/>
      <c r="AC214" s="29"/>
      <c r="AD214" s="12"/>
      <c r="AE214" s="12"/>
      <c r="AF214" s="12"/>
      <c r="AG214" s="13"/>
      <c r="AH214" s="13"/>
      <c r="AI214" s="13"/>
      <c r="AJ214" s="13"/>
      <c r="AK214" s="13"/>
      <c r="AL214" s="13"/>
      <c r="AM214" s="15"/>
      <c r="AN214" s="15"/>
      <c r="AO214" s="15"/>
      <c r="AP214" s="2"/>
    </row>
    <row r="215" spans="1:42" s="3" customFormat="1" x14ac:dyDescent="0.35">
      <c r="A215" s="2"/>
      <c r="B215" s="2"/>
      <c r="C215" s="2"/>
      <c r="D215" s="2"/>
      <c r="E215" s="2"/>
      <c r="F215" s="13"/>
      <c r="G215" s="13"/>
      <c r="H215" s="13"/>
      <c r="I215" s="13"/>
      <c r="J215" s="13"/>
      <c r="K215" s="13"/>
      <c r="L215" s="13"/>
      <c r="M215" s="12"/>
      <c r="N215" s="12"/>
      <c r="O215" s="12"/>
      <c r="P215" s="12"/>
      <c r="Q215" s="12"/>
      <c r="R215" s="12"/>
      <c r="S215" s="12"/>
      <c r="T215" s="13"/>
      <c r="U215" s="13"/>
      <c r="V215" s="13"/>
      <c r="W215" s="13"/>
      <c r="X215" s="13"/>
      <c r="Y215" s="13"/>
      <c r="Z215" s="13"/>
      <c r="AA215" s="13"/>
      <c r="AB215" s="14"/>
      <c r="AC215" s="29"/>
      <c r="AD215" s="12"/>
      <c r="AE215" s="12"/>
      <c r="AF215" s="12"/>
      <c r="AG215" s="13"/>
      <c r="AH215" s="13"/>
      <c r="AI215" s="13"/>
      <c r="AJ215" s="13"/>
      <c r="AK215" s="13"/>
      <c r="AL215" s="13"/>
      <c r="AM215" s="15"/>
      <c r="AN215" s="15"/>
      <c r="AO215" s="15"/>
      <c r="AP215" s="2"/>
    </row>
    <row r="216" spans="1:42" s="3" customFormat="1" x14ac:dyDescent="0.35">
      <c r="A216" s="2"/>
      <c r="B216" s="2"/>
      <c r="C216" s="2"/>
      <c r="D216" s="2"/>
      <c r="E216" s="2"/>
      <c r="F216" s="13"/>
      <c r="G216" s="13"/>
      <c r="H216" s="13"/>
      <c r="I216" s="13"/>
      <c r="J216" s="13"/>
      <c r="K216" s="13"/>
      <c r="L216" s="13"/>
      <c r="M216" s="12"/>
      <c r="N216" s="12"/>
      <c r="O216" s="12"/>
      <c r="P216" s="12"/>
      <c r="Q216" s="12"/>
      <c r="R216" s="12"/>
      <c r="S216" s="12"/>
      <c r="T216" s="13"/>
      <c r="U216" s="13"/>
      <c r="V216" s="13"/>
      <c r="W216" s="13"/>
      <c r="X216" s="13"/>
      <c r="Y216" s="13"/>
      <c r="Z216" s="13"/>
      <c r="AA216" s="13"/>
      <c r="AB216" s="14"/>
      <c r="AC216" s="29"/>
      <c r="AD216" s="12"/>
      <c r="AE216" s="12"/>
      <c r="AF216" s="12"/>
      <c r="AG216" s="13"/>
      <c r="AH216" s="13"/>
      <c r="AI216" s="13"/>
      <c r="AJ216" s="13"/>
      <c r="AK216" s="13"/>
      <c r="AL216" s="13"/>
      <c r="AM216" s="15"/>
      <c r="AN216" s="15"/>
      <c r="AO216" s="15"/>
      <c r="AP216" s="2"/>
    </row>
    <row r="217" spans="1:42" s="3" customFormat="1" x14ac:dyDescent="0.35">
      <c r="A217" s="2"/>
      <c r="B217" s="2"/>
      <c r="C217" s="2"/>
      <c r="D217" s="2"/>
      <c r="E217" s="2"/>
      <c r="F217" s="13"/>
      <c r="G217" s="13"/>
      <c r="H217" s="13"/>
      <c r="I217" s="13"/>
      <c r="J217" s="13"/>
      <c r="K217" s="13"/>
      <c r="L217" s="13"/>
      <c r="M217" s="12"/>
      <c r="N217" s="12"/>
      <c r="O217" s="12"/>
      <c r="P217" s="12"/>
      <c r="Q217" s="12"/>
      <c r="R217" s="12"/>
      <c r="S217" s="12"/>
      <c r="T217" s="13"/>
      <c r="U217" s="13"/>
      <c r="V217" s="13"/>
      <c r="W217" s="13"/>
      <c r="X217" s="13"/>
      <c r="Y217" s="13"/>
      <c r="Z217" s="13"/>
      <c r="AA217" s="13"/>
      <c r="AB217" s="14"/>
      <c r="AC217" s="29"/>
      <c r="AD217" s="12"/>
      <c r="AE217" s="12"/>
      <c r="AF217" s="12"/>
      <c r="AG217" s="13"/>
      <c r="AH217" s="13"/>
      <c r="AI217" s="13"/>
      <c r="AJ217" s="13"/>
      <c r="AK217" s="13"/>
      <c r="AL217" s="13"/>
      <c r="AM217" s="15"/>
      <c r="AN217" s="15"/>
      <c r="AO217" s="15"/>
      <c r="AP217" s="2"/>
    </row>
    <row r="218" spans="1:42" s="3" customFormat="1" x14ac:dyDescent="0.35">
      <c r="A218" s="2"/>
      <c r="B218" s="2"/>
      <c r="C218" s="2"/>
      <c r="D218" s="2"/>
      <c r="E218" s="2"/>
      <c r="F218" s="13"/>
      <c r="G218" s="13"/>
      <c r="H218" s="13"/>
      <c r="I218" s="13"/>
      <c r="J218" s="13"/>
      <c r="K218" s="13"/>
      <c r="L218" s="13"/>
      <c r="M218" s="12"/>
      <c r="N218" s="12"/>
      <c r="O218" s="12"/>
      <c r="P218" s="12"/>
      <c r="Q218" s="12"/>
      <c r="R218" s="12"/>
      <c r="S218" s="12"/>
      <c r="T218" s="13"/>
      <c r="U218" s="13"/>
      <c r="V218" s="13"/>
      <c r="W218" s="13"/>
      <c r="X218" s="13"/>
      <c r="Y218" s="13"/>
      <c r="Z218" s="13"/>
      <c r="AA218" s="13"/>
      <c r="AB218" s="14"/>
      <c r="AC218" s="29"/>
      <c r="AD218" s="12"/>
      <c r="AE218" s="12"/>
      <c r="AF218" s="12"/>
      <c r="AG218" s="13"/>
      <c r="AH218" s="13"/>
      <c r="AI218" s="13"/>
      <c r="AJ218" s="13"/>
      <c r="AK218" s="13"/>
      <c r="AL218" s="13"/>
      <c r="AM218" s="15"/>
      <c r="AN218" s="15"/>
      <c r="AO218" s="15"/>
      <c r="AP218" s="2"/>
    </row>
    <row r="219" spans="1:42" s="3" customFormat="1" x14ac:dyDescent="0.35">
      <c r="A219" s="2"/>
      <c r="B219" s="2"/>
      <c r="C219" s="2"/>
      <c r="D219" s="2"/>
      <c r="E219" s="2"/>
      <c r="F219" s="13"/>
      <c r="G219" s="13"/>
      <c r="H219" s="13"/>
      <c r="I219" s="13"/>
      <c r="J219" s="13"/>
      <c r="K219" s="13"/>
      <c r="L219" s="13"/>
      <c r="M219" s="12"/>
      <c r="N219" s="12"/>
      <c r="O219" s="12"/>
      <c r="P219" s="12"/>
      <c r="Q219" s="12"/>
      <c r="R219" s="12"/>
      <c r="S219" s="12"/>
      <c r="T219" s="13"/>
      <c r="U219" s="13"/>
      <c r="V219" s="13"/>
      <c r="W219" s="13"/>
      <c r="X219" s="13"/>
      <c r="Y219" s="13"/>
      <c r="Z219" s="13"/>
      <c r="AA219" s="13"/>
      <c r="AB219" s="14"/>
      <c r="AC219" s="29"/>
      <c r="AD219" s="12"/>
      <c r="AE219" s="12"/>
      <c r="AF219" s="12"/>
      <c r="AG219" s="13"/>
      <c r="AH219" s="13"/>
      <c r="AI219" s="13"/>
      <c r="AJ219" s="13"/>
      <c r="AK219" s="13"/>
      <c r="AL219" s="13"/>
      <c r="AM219" s="15"/>
      <c r="AN219" s="15"/>
      <c r="AO219" s="15"/>
      <c r="AP219" s="2"/>
    </row>
    <row r="220" spans="1:42" s="3" customFormat="1" x14ac:dyDescent="0.35">
      <c r="A220" s="2"/>
      <c r="B220" s="2"/>
      <c r="C220" s="2"/>
      <c r="D220" s="2"/>
      <c r="E220" s="2"/>
      <c r="F220" s="13"/>
      <c r="G220" s="13"/>
      <c r="H220" s="13"/>
      <c r="I220" s="13"/>
      <c r="J220" s="13"/>
      <c r="K220" s="13"/>
      <c r="L220" s="13"/>
      <c r="M220" s="12"/>
      <c r="N220" s="12"/>
      <c r="O220" s="12"/>
      <c r="P220" s="12"/>
      <c r="Q220" s="12"/>
      <c r="R220" s="12"/>
      <c r="S220" s="12"/>
      <c r="T220" s="13"/>
      <c r="U220" s="13"/>
      <c r="V220" s="13"/>
      <c r="W220" s="13"/>
      <c r="X220" s="13"/>
      <c r="Y220" s="13"/>
      <c r="Z220" s="13"/>
      <c r="AA220" s="13"/>
      <c r="AB220" s="14"/>
      <c r="AC220" s="29"/>
      <c r="AD220" s="12"/>
      <c r="AE220" s="12"/>
      <c r="AF220" s="12"/>
      <c r="AG220" s="13"/>
      <c r="AH220" s="13"/>
      <c r="AI220" s="13"/>
      <c r="AJ220" s="13"/>
      <c r="AK220" s="13"/>
      <c r="AL220" s="13"/>
      <c r="AM220" s="15"/>
      <c r="AN220" s="15"/>
      <c r="AO220" s="15"/>
      <c r="AP220" s="2"/>
    </row>
    <row r="221" spans="1:42" s="3" customFormat="1" x14ac:dyDescent="0.35">
      <c r="A221" s="2"/>
      <c r="B221" s="2"/>
      <c r="C221" s="2"/>
      <c r="D221" s="2"/>
      <c r="E221" s="2"/>
      <c r="F221" s="13"/>
      <c r="G221" s="13"/>
      <c r="H221" s="13"/>
      <c r="I221" s="13"/>
      <c r="J221" s="13"/>
      <c r="K221" s="13"/>
      <c r="L221" s="13"/>
      <c r="M221" s="12"/>
      <c r="N221" s="12"/>
      <c r="O221" s="12"/>
      <c r="P221" s="12"/>
      <c r="Q221" s="12"/>
      <c r="R221" s="12"/>
      <c r="S221" s="12"/>
      <c r="T221" s="13"/>
      <c r="U221" s="13"/>
      <c r="V221" s="13"/>
      <c r="W221" s="13"/>
      <c r="X221" s="13"/>
      <c r="Y221" s="13"/>
      <c r="Z221" s="13"/>
      <c r="AA221" s="13"/>
      <c r="AB221" s="14"/>
      <c r="AC221" s="29"/>
      <c r="AD221" s="12"/>
      <c r="AE221" s="12"/>
      <c r="AF221" s="12"/>
      <c r="AG221" s="13"/>
      <c r="AH221" s="13"/>
      <c r="AI221" s="13"/>
      <c r="AJ221" s="13"/>
      <c r="AK221" s="13"/>
      <c r="AL221" s="13"/>
      <c r="AM221" s="15"/>
      <c r="AN221" s="15"/>
      <c r="AO221" s="15"/>
      <c r="AP221" s="2"/>
    </row>
    <row r="222" spans="1:42" s="3" customFormat="1" x14ac:dyDescent="0.35">
      <c r="A222" s="2"/>
      <c r="B222" s="2"/>
      <c r="C222" s="2"/>
      <c r="D222" s="2"/>
      <c r="E222" s="2"/>
      <c r="F222" s="13"/>
      <c r="G222" s="13"/>
      <c r="H222" s="13"/>
      <c r="I222" s="13"/>
      <c r="J222" s="13"/>
      <c r="K222" s="13"/>
      <c r="L222" s="13"/>
      <c r="M222" s="12"/>
      <c r="N222" s="12"/>
      <c r="O222" s="12"/>
      <c r="P222" s="12"/>
      <c r="Q222" s="12"/>
      <c r="R222" s="12"/>
      <c r="S222" s="12"/>
      <c r="T222" s="13"/>
      <c r="U222" s="13"/>
      <c r="V222" s="13"/>
      <c r="W222" s="13"/>
      <c r="X222" s="13"/>
      <c r="Y222" s="13"/>
      <c r="Z222" s="13"/>
      <c r="AA222" s="13"/>
      <c r="AB222" s="14"/>
      <c r="AC222" s="29"/>
      <c r="AD222" s="12"/>
      <c r="AE222" s="12"/>
      <c r="AF222" s="12"/>
      <c r="AG222" s="13"/>
      <c r="AH222" s="13"/>
      <c r="AI222" s="13"/>
      <c r="AJ222" s="13"/>
      <c r="AK222" s="13"/>
      <c r="AL222" s="13"/>
      <c r="AM222" s="15"/>
      <c r="AN222" s="15"/>
      <c r="AO222" s="15"/>
      <c r="AP222" s="2"/>
    </row>
    <row r="223" spans="1:42" s="3" customFormat="1" x14ac:dyDescent="0.35">
      <c r="A223" s="2"/>
      <c r="B223" s="2"/>
      <c r="C223" s="2"/>
      <c r="D223" s="2"/>
      <c r="E223" s="2"/>
      <c r="F223" s="13"/>
      <c r="G223" s="13"/>
      <c r="H223" s="13"/>
      <c r="I223" s="13"/>
      <c r="J223" s="13"/>
      <c r="K223" s="13"/>
      <c r="L223" s="13"/>
      <c r="M223" s="12"/>
      <c r="N223" s="12"/>
      <c r="O223" s="12"/>
      <c r="P223" s="12"/>
      <c r="Q223" s="12"/>
      <c r="R223" s="12"/>
      <c r="S223" s="12"/>
      <c r="T223" s="13"/>
      <c r="U223" s="13"/>
      <c r="V223" s="13"/>
      <c r="W223" s="13"/>
      <c r="X223" s="13"/>
      <c r="Y223" s="13"/>
      <c r="Z223" s="13"/>
      <c r="AA223" s="13"/>
      <c r="AB223" s="14"/>
      <c r="AC223" s="29"/>
      <c r="AD223" s="12"/>
      <c r="AE223" s="12"/>
      <c r="AF223" s="12"/>
      <c r="AG223" s="13"/>
      <c r="AH223" s="13"/>
      <c r="AI223" s="13"/>
      <c r="AJ223" s="13"/>
      <c r="AK223" s="13"/>
      <c r="AL223" s="13"/>
      <c r="AM223" s="15"/>
      <c r="AN223" s="15"/>
      <c r="AO223" s="15"/>
      <c r="AP223" s="2"/>
    </row>
    <row r="224" spans="1:42" s="3" customFormat="1" x14ac:dyDescent="0.35">
      <c r="A224" s="2"/>
      <c r="B224" s="2"/>
      <c r="C224" s="2"/>
      <c r="D224" s="2"/>
      <c r="E224" s="2"/>
      <c r="F224" s="13"/>
      <c r="G224" s="13"/>
      <c r="H224" s="13"/>
      <c r="I224" s="13"/>
      <c r="J224" s="13"/>
      <c r="K224" s="13"/>
      <c r="L224" s="13"/>
      <c r="M224" s="12"/>
      <c r="N224" s="12"/>
      <c r="O224" s="12"/>
      <c r="P224" s="12"/>
      <c r="Q224" s="12"/>
      <c r="R224" s="12"/>
      <c r="S224" s="12"/>
      <c r="T224" s="13"/>
      <c r="U224" s="13"/>
      <c r="V224" s="13"/>
      <c r="W224" s="13"/>
      <c r="X224" s="13"/>
      <c r="Y224" s="13"/>
      <c r="Z224" s="13"/>
      <c r="AA224" s="13"/>
      <c r="AB224" s="14"/>
      <c r="AC224" s="29"/>
      <c r="AD224" s="12"/>
      <c r="AE224" s="12"/>
      <c r="AF224" s="12"/>
      <c r="AG224" s="13"/>
      <c r="AH224" s="13"/>
      <c r="AI224" s="13"/>
      <c r="AJ224" s="13"/>
      <c r="AK224" s="13"/>
      <c r="AL224" s="13"/>
      <c r="AM224" s="15"/>
      <c r="AN224" s="15"/>
      <c r="AO224" s="15"/>
      <c r="AP224" s="2"/>
    </row>
    <row r="225" spans="1:42" s="3" customFormat="1" x14ac:dyDescent="0.35">
      <c r="A225" s="2"/>
      <c r="B225" s="2"/>
      <c r="C225" s="2"/>
      <c r="D225" s="2"/>
      <c r="E225" s="2"/>
      <c r="F225" s="13"/>
      <c r="G225" s="13"/>
      <c r="H225" s="13"/>
      <c r="I225" s="13"/>
      <c r="J225" s="13"/>
      <c r="K225" s="13"/>
      <c r="L225" s="13"/>
      <c r="M225" s="12"/>
      <c r="N225" s="12"/>
      <c r="O225" s="12"/>
      <c r="P225" s="12"/>
      <c r="Q225" s="12"/>
      <c r="R225" s="12"/>
      <c r="S225" s="12"/>
      <c r="T225" s="13"/>
      <c r="U225" s="13"/>
      <c r="V225" s="13"/>
      <c r="W225" s="13"/>
      <c r="X225" s="13"/>
      <c r="Y225" s="13"/>
      <c r="Z225" s="13"/>
      <c r="AA225" s="13"/>
      <c r="AB225" s="14"/>
      <c r="AC225" s="29"/>
      <c r="AD225" s="12"/>
      <c r="AE225" s="12"/>
      <c r="AF225" s="12"/>
      <c r="AG225" s="13"/>
      <c r="AH225" s="13"/>
      <c r="AI225" s="13"/>
      <c r="AJ225" s="13"/>
      <c r="AK225" s="13"/>
      <c r="AL225" s="13"/>
      <c r="AM225" s="15"/>
      <c r="AN225" s="15"/>
      <c r="AO225" s="15"/>
      <c r="AP225" s="2"/>
    </row>
    <row r="226" spans="1:42" s="3" customFormat="1" x14ac:dyDescent="0.35">
      <c r="A226" s="2"/>
      <c r="B226" s="2"/>
      <c r="C226" s="2"/>
      <c r="D226" s="2"/>
      <c r="E226" s="2"/>
      <c r="F226" s="13"/>
      <c r="G226" s="13"/>
      <c r="H226" s="13"/>
      <c r="I226" s="13"/>
      <c r="J226" s="13"/>
      <c r="K226" s="13"/>
      <c r="L226" s="13"/>
      <c r="M226" s="12"/>
      <c r="N226" s="12"/>
      <c r="O226" s="12"/>
      <c r="P226" s="12"/>
      <c r="Q226" s="12"/>
      <c r="R226" s="12"/>
      <c r="S226" s="12"/>
      <c r="T226" s="13"/>
      <c r="U226" s="13"/>
      <c r="V226" s="13"/>
      <c r="W226" s="13"/>
      <c r="X226" s="13"/>
      <c r="Y226" s="13"/>
      <c r="Z226" s="13"/>
      <c r="AA226" s="13"/>
      <c r="AB226" s="14"/>
      <c r="AC226" s="29"/>
      <c r="AD226" s="12"/>
      <c r="AE226" s="12"/>
      <c r="AF226" s="12"/>
      <c r="AG226" s="13"/>
      <c r="AH226" s="13"/>
      <c r="AI226" s="13"/>
      <c r="AJ226" s="13"/>
      <c r="AK226" s="13"/>
      <c r="AL226" s="13"/>
      <c r="AM226" s="15"/>
      <c r="AN226" s="15"/>
      <c r="AO226" s="15"/>
      <c r="AP226" s="2"/>
    </row>
    <row r="227" spans="1:42" s="3" customFormat="1" x14ac:dyDescent="0.35">
      <c r="A227" s="2"/>
      <c r="B227" s="2"/>
      <c r="C227" s="2"/>
      <c r="D227" s="2"/>
      <c r="E227" s="2"/>
      <c r="F227" s="13"/>
      <c r="G227" s="13"/>
      <c r="H227" s="13"/>
      <c r="I227" s="13"/>
      <c r="J227" s="13"/>
      <c r="K227" s="13"/>
      <c r="L227" s="13"/>
      <c r="M227" s="12"/>
      <c r="N227" s="12"/>
      <c r="O227" s="12"/>
      <c r="P227" s="12"/>
      <c r="Q227" s="12"/>
      <c r="R227" s="12"/>
      <c r="S227" s="12"/>
      <c r="T227" s="13"/>
      <c r="U227" s="13"/>
      <c r="V227" s="13"/>
      <c r="W227" s="13"/>
      <c r="X227" s="13"/>
      <c r="Y227" s="13"/>
      <c r="Z227" s="13"/>
      <c r="AA227" s="13"/>
      <c r="AB227" s="14"/>
      <c r="AC227" s="29"/>
      <c r="AD227" s="12"/>
      <c r="AE227" s="12"/>
      <c r="AF227" s="12"/>
      <c r="AG227" s="13"/>
      <c r="AH227" s="13"/>
      <c r="AI227" s="13"/>
      <c r="AJ227" s="13"/>
      <c r="AK227" s="13"/>
      <c r="AL227" s="13"/>
      <c r="AM227" s="15"/>
      <c r="AN227" s="15"/>
      <c r="AO227" s="15"/>
      <c r="AP227" s="2"/>
    </row>
    <row r="228" spans="1:42" s="3" customFormat="1" x14ac:dyDescent="0.35">
      <c r="A228" s="2"/>
      <c r="B228" s="2"/>
      <c r="C228" s="2"/>
      <c r="D228" s="2"/>
      <c r="E228" s="2"/>
      <c r="F228" s="13"/>
      <c r="G228" s="13"/>
      <c r="H228" s="13"/>
      <c r="I228" s="13"/>
      <c r="J228" s="13"/>
      <c r="K228" s="13"/>
      <c r="L228" s="13"/>
      <c r="M228" s="12"/>
      <c r="N228" s="12"/>
      <c r="O228" s="12"/>
      <c r="P228" s="12"/>
      <c r="Q228" s="12"/>
      <c r="R228" s="12"/>
      <c r="S228" s="12"/>
      <c r="T228" s="13"/>
      <c r="U228" s="13"/>
      <c r="V228" s="13"/>
      <c r="W228" s="13"/>
      <c r="X228" s="13"/>
      <c r="Y228" s="13"/>
      <c r="Z228" s="13"/>
      <c r="AA228" s="13"/>
      <c r="AB228" s="14"/>
      <c r="AC228" s="29"/>
      <c r="AD228" s="12"/>
      <c r="AE228" s="12"/>
      <c r="AF228" s="12"/>
      <c r="AG228" s="13"/>
      <c r="AH228" s="13"/>
      <c r="AI228" s="13"/>
      <c r="AJ228" s="13"/>
      <c r="AK228" s="13"/>
      <c r="AL228" s="13"/>
      <c r="AM228" s="15"/>
      <c r="AN228" s="15"/>
      <c r="AO228" s="15"/>
      <c r="AP228" s="2"/>
    </row>
    <row r="229" spans="1:42" s="3" customFormat="1" x14ac:dyDescent="0.35">
      <c r="A229" s="2"/>
      <c r="B229" s="2"/>
      <c r="C229" s="2"/>
      <c r="D229" s="2"/>
      <c r="E229" s="2"/>
      <c r="F229" s="13"/>
      <c r="G229" s="13"/>
      <c r="H229" s="13"/>
      <c r="I229" s="13"/>
      <c r="J229" s="13"/>
      <c r="K229" s="13"/>
      <c r="L229" s="13"/>
      <c r="M229" s="12"/>
      <c r="N229" s="12"/>
      <c r="O229" s="12"/>
      <c r="P229" s="12"/>
      <c r="Q229" s="12"/>
      <c r="R229" s="12"/>
      <c r="S229" s="12"/>
      <c r="T229" s="13"/>
      <c r="U229" s="13"/>
      <c r="V229" s="13"/>
      <c r="W229" s="13"/>
      <c r="X229" s="13"/>
      <c r="Y229" s="13"/>
      <c r="Z229" s="13"/>
      <c r="AA229" s="13"/>
      <c r="AB229" s="14"/>
      <c r="AC229" s="29"/>
      <c r="AD229" s="12"/>
      <c r="AE229" s="12"/>
      <c r="AF229" s="12"/>
      <c r="AG229" s="13"/>
      <c r="AH229" s="13"/>
      <c r="AI229" s="13"/>
      <c r="AJ229" s="13"/>
      <c r="AK229" s="13"/>
      <c r="AL229" s="13"/>
      <c r="AM229" s="15"/>
      <c r="AN229" s="15"/>
      <c r="AO229" s="15"/>
      <c r="AP229" s="2"/>
    </row>
    <row r="230" spans="1:42" s="3" customFormat="1" x14ac:dyDescent="0.35">
      <c r="A230" s="2"/>
      <c r="B230" s="2"/>
      <c r="C230" s="2"/>
      <c r="D230" s="2"/>
      <c r="E230" s="2"/>
      <c r="F230" s="13"/>
      <c r="G230" s="13"/>
      <c r="H230" s="13"/>
      <c r="I230" s="13"/>
      <c r="J230" s="13"/>
      <c r="K230" s="13"/>
      <c r="L230" s="13"/>
      <c r="M230" s="12"/>
      <c r="N230" s="12"/>
      <c r="O230" s="12"/>
      <c r="P230" s="12"/>
      <c r="Q230" s="12"/>
      <c r="R230" s="12"/>
      <c r="S230" s="12"/>
      <c r="T230" s="13"/>
      <c r="U230" s="13"/>
      <c r="V230" s="13"/>
      <c r="W230" s="13"/>
      <c r="X230" s="13"/>
      <c r="Y230" s="13"/>
      <c r="Z230" s="13"/>
      <c r="AA230" s="13"/>
      <c r="AB230" s="14"/>
      <c r="AC230" s="29"/>
      <c r="AD230" s="12"/>
      <c r="AE230" s="12"/>
      <c r="AF230" s="12"/>
      <c r="AG230" s="13"/>
      <c r="AH230" s="13"/>
      <c r="AI230" s="13"/>
      <c r="AJ230" s="13"/>
      <c r="AK230" s="13"/>
      <c r="AL230" s="13"/>
      <c r="AM230" s="15"/>
      <c r="AN230" s="15"/>
      <c r="AO230" s="15"/>
      <c r="AP230" s="2"/>
    </row>
    <row r="231" spans="1:42" s="3" customFormat="1" x14ac:dyDescent="0.35">
      <c r="A231" s="2"/>
      <c r="B231" s="2"/>
      <c r="C231" s="2"/>
      <c r="D231" s="2"/>
      <c r="E231" s="2"/>
      <c r="F231" s="13"/>
      <c r="G231" s="13"/>
      <c r="H231" s="13"/>
      <c r="I231" s="13"/>
      <c r="J231" s="13"/>
      <c r="K231" s="13"/>
      <c r="L231" s="13"/>
      <c r="M231" s="12"/>
      <c r="N231" s="12"/>
      <c r="O231" s="12"/>
      <c r="P231" s="12"/>
      <c r="Q231" s="12"/>
      <c r="R231" s="12"/>
      <c r="S231" s="12"/>
      <c r="T231" s="13"/>
      <c r="U231" s="13"/>
      <c r="V231" s="13"/>
      <c r="W231" s="13"/>
      <c r="X231" s="13"/>
      <c r="Y231" s="13"/>
      <c r="Z231" s="13"/>
      <c r="AA231" s="13"/>
      <c r="AB231" s="14"/>
      <c r="AC231" s="29"/>
      <c r="AD231" s="12"/>
      <c r="AE231" s="12"/>
      <c r="AF231" s="12"/>
      <c r="AG231" s="13"/>
      <c r="AH231" s="13"/>
      <c r="AI231" s="13"/>
      <c r="AJ231" s="13"/>
      <c r="AK231" s="13"/>
      <c r="AL231" s="13"/>
      <c r="AM231" s="15"/>
      <c r="AN231" s="15"/>
      <c r="AO231" s="15"/>
      <c r="AP231" s="2"/>
    </row>
    <row r="232" spans="1:42" s="3" customFormat="1" x14ac:dyDescent="0.35">
      <c r="A232" s="2"/>
      <c r="B232" s="2"/>
      <c r="C232" s="2"/>
      <c r="D232" s="2"/>
      <c r="E232" s="2"/>
      <c r="F232" s="13"/>
      <c r="G232" s="13"/>
      <c r="H232" s="13"/>
      <c r="I232" s="13"/>
      <c r="J232" s="13"/>
      <c r="K232" s="13"/>
      <c r="L232" s="13"/>
      <c r="M232" s="12"/>
      <c r="N232" s="12"/>
      <c r="O232" s="12"/>
      <c r="P232" s="12"/>
      <c r="Q232" s="12"/>
      <c r="R232" s="12"/>
      <c r="S232" s="12"/>
      <c r="T232" s="13"/>
      <c r="U232" s="13"/>
      <c r="V232" s="13"/>
      <c r="W232" s="13"/>
      <c r="X232" s="13"/>
      <c r="Y232" s="13"/>
      <c r="Z232" s="13"/>
      <c r="AA232" s="13"/>
      <c r="AB232" s="14"/>
      <c r="AC232" s="29"/>
      <c r="AD232" s="12"/>
      <c r="AE232" s="12"/>
      <c r="AF232" s="12"/>
      <c r="AG232" s="13"/>
      <c r="AH232" s="13"/>
      <c r="AI232" s="13"/>
      <c r="AJ232" s="13"/>
      <c r="AK232" s="13"/>
      <c r="AL232" s="13"/>
      <c r="AM232" s="15"/>
      <c r="AN232" s="15"/>
      <c r="AO232" s="15"/>
      <c r="AP232" s="2"/>
    </row>
    <row r="233" spans="1:42" s="3" customFormat="1" x14ac:dyDescent="0.35">
      <c r="A233" s="2"/>
      <c r="B233" s="2"/>
      <c r="C233" s="2"/>
      <c r="D233" s="2"/>
      <c r="E233" s="2"/>
      <c r="F233" s="13"/>
      <c r="G233" s="13"/>
      <c r="H233" s="13"/>
      <c r="I233" s="13"/>
      <c r="J233" s="13"/>
      <c r="K233" s="13"/>
      <c r="L233" s="13"/>
      <c r="M233" s="12"/>
      <c r="N233" s="12"/>
      <c r="O233" s="12"/>
      <c r="P233" s="12"/>
      <c r="Q233" s="12"/>
      <c r="R233" s="12"/>
      <c r="S233" s="12"/>
      <c r="T233" s="13"/>
      <c r="U233" s="13"/>
      <c r="V233" s="13"/>
      <c r="W233" s="13"/>
      <c r="X233" s="13"/>
      <c r="Y233" s="13"/>
      <c r="Z233" s="13"/>
      <c r="AA233" s="13"/>
      <c r="AB233" s="14"/>
      <c r="AC233" s="29"/>
      <c r="AD233" s="12"/>
      <c r="AE233" s="12"/>
      <c r="AF233" s="12"/>
      <c r="AG233" s="13"/>
      <c r="AH233" s="13"/>
      <c r="AI233" s="13"/>
      <c r="AJ233" s="13"/>
      <c r="AK233" s="13"/>
      <c r="AL233" s="13"/>
      <c r="AM233" s="15"/>
      <c r="AN233" s="15"/>
      <c r="AO233" s="15"/>
      <c r="AP233" s="2"/>
    </row>
    <row r="234" spans="1:42" s="3" customFormat="1" x14ac:dyDescent="0.35">
      <c r="A234" s="2"/>
      <c r="B234" s="2"/>
      <c r="C234" s="2"/>
      <c r="D234" s="2"/>
      <c r="E234" s="2"/>
      <c r="F234" s="13"/>
      <c r="G234" s="13"/>
      <c r="H234" s="13"/>
      <c r="I234" s="13"/>
      <c r="J234" s="13"/>
      <c r="K234" s="13"/>
      <c r="L234" s="13"/>
      <c r="M234" s="12"/>
      <c r="N234" s="12"/>
      <c r="O234" s="12"/>
      <c r="P234" s="12"/>
      <c r="Q234" s="12"/>
      <c r="R234" s="12"/>
      <c r="S234" s="12"/>
      <c r="T234" s="13"/>
      <c r="U234" s="13"/>
      <c r="V234" s="13"/>
      <c r="W234" s="13"/>
      <c r="X234" s="13"/>
      <c r="Y234" s="13"/>
      <c r="Z234" s="13"/>
      <c r="AA234" s="13"/>
      <c r="AB234" s="14"/>
      <c r="AC234" s="29"/>
      <c r="AD234" s="12"/>
      <c r="AE234" s="12"/>
      <c r="AF234" s="12"/>
      <c r="AG234" s="13"/>
      <c r="AH234" s="13"/>
      <c r="AI234" s="13"/>
      <c r="AJ234" s="13"/>
      <c r="AK234" s="13"/>
      <c r="AL234" s="13"/>
      <c r="AM234" s="15"/>
      <c r="AN234" s="15"/>
      <c r="AO234" s="15"/>
      <c r="AP234" s="2"/>
    </row>
    <row r="235" spans="1:42" s="3" customFormat="1" x14ac:dyDescent="0.35">
      <c r="A235" s="2"/>
      <c r="B235" s="2"/>
      <c r="C235" s="2"/>
      <c r="D235" s="2"/>
      <c r="E235" s="2"/>
      <c r="F235" s="13"/>
      <c r="G235" s="13"/>
      <c r="H235" s="13"/>
      <c r="I235" s="13"/>
      <c r="J235" s="13"/>
      <c r="K235" s="13"/>
      <c r="L235" s="13"/>
      <c r="M235" s="12"/>
      <c r="N235" s="12"/>
      <c r="O235" s="12"/>
      <c r="P235" s="12"/>
      <c r="Q235" s="12"/>
      <c r="R235" s="12"/>
      <c r="S235" s="12"/>
      <c r="T235" s="13"/>
      <c r="U235" s="13"/>
      <c r="V235" s="13"/>
      <c r="W235" s="13"/>
      <c r="X235" s="13"/>
      <c r="Y235" s="13"/>
      <c r="Z235" s="13"/>
      <c r="AA235" s="13"/>
      <c r="AB235" s="14"/>
      <c r="AC235" s="29"/>
      <c r="AD235" s="12"/>
      <c r="AE235" s="12"/>
      <c r="AF235" s="12"/>
      <c r="AG235" s="13"/>
      <c r="AH235" s="13"/>
      <c r="AI235" s="13"/>
      <c r="AJ235" s="13"/>
      <c r="AK235" s="13"/>
      <c r="AL235" s="13"/>
      <c r="AM235" s="15"/>
      <c r="AN235" s="15"/>
      <c r="AO235" s="15"/>
      <c r="AP235" s="2"/>
    </row>
    <row r="236" spans="1:42" s="3" customFormat="1" x14ac:dyDescent="0.35">
      <c r="A236" s="2"/>
      <c r="B236" s="2"/>
      <c r="C236" s="2"/>
      <c r="D236" s="2"/>
      <c r="E236" s="2"/>
      <c r="F236" s="13"/>
      <c r="G236" s="13"/>
      <c r="H236" s="13"/>
      <c r="I236" s="13"/>
      <c r="J236" s="13"/>
      <c r="K236" s="13"/>
      <c r="L236" s="13"/>
      <c r="M236" s="12"/>
      <c r="N236" s="12"/>
      <c r="O236" s="12"/>
      <c r="P236" s="12"/>
      <c r="Q236" s="12"/>
      <c r="R236" s="12"/>
      <c r="S236" s="12"/>
      <c r="T236" s="13"/>
      <c r="U236" s="13"/>
      <c r="V236" s="13"/>
      <c r="W236" s="13"/>
      <c r="X236" s="13"/>
      <c r="Y236" s="13"/>
      <c r="Z236" s="13"/>
      <c r="AA236" s="13"/>
      <c r="AB236" s="14"/>
      <c r="AC236" s="29"/>
      <c r="AD236" s="12"/>
      <c r="AE236" s="12"/>
      <c r="AF236" s="12"/>
      <c r="AG236" s="13"/>
      <c r="AH236" s="13"/>
      <c r="AI236" s="13"/>
      <c r="AJ236" s="13"/>
      <c r="AK236" s="13"/>
      <c r="AL236" s="13"/>
      <c r="AM236" s="15"/>
      <c r="AN236" s="15"/>
      <c r="AO236" s="15"/>
      <c r="AP236" s="2"/>
    </row>
    <row r="237" spans="1:42" s="3" customFormat="1" x14ac:dyDescent="0.35">
      <c r="A237" s="2"/>
      <c r="B237" s="2"/>
      <c r="C237" s="2"/>
      <c r="D237" s="2"/>
      <c r="E237" s="2"/>
      <c r="F237" s="13"/>
      <c r="G237" s="13"/>
      <c r="H237" s="13"/>
      <c r="I237" s="13"/>
      <c r="J237" s="13"/>
      <c r="K237" s="13"/>
      <c r="L237" s="13"/>
      <c r="M237" s="12"/>
      <c r="N237" s="12"/>
      <c r="O237" s="12"/>
      <c r="P237" s="12"/>
      <c r="Q237" s="12"/>
      <c r="R237" s="12"/>
      <c r="S237" s="12"/>
      <c r="T237" s="13"/>
      <c r="U237" s="13"/>
      <c r="V237" s="13"/>
      <c r="W237" s="13"/>
      <c r="X237" s="13"/>
      <c r="Y237" s="13"/>
      <c r="Z237" s="13"/>
      <c r="AA237" s="13"/>
      <c r="AB237" s="14"/>
      <c r="AC237" s="29"/>
      <c r="AD237" s="12"/>
      <c r="AE237" s="12"/>
      <c r="AF237" s="12"/>
      <c r="AG237" s="13"/>
      <c r="AH237" s="13"/>
      <c r="AI237" s="13"/>
      <c r="AJ237" s="13"/>
      <c r="AK237" s="13"/>
      <c r="AL237" s="13"/>
      <c r="AM237" s="15"/>
      <c r="AN237" s="15"/>
      <c r="AO237" s="15"/>
      <c r="AP237" s="2"/>
    </row>
    <row r="238" spans="1:42" s="3" customFormat="1" x14ac:dyDescent="0.35">
      <c r="A238" s="2"/>
      <c r="B238" s="2"/>
      <c r="C238" s="2"/>
      <c r="D238" s="2"/>
      <c r="E238" s="2"/>
      <c r="F238" s="13"/>
      <c r="G238" s="13"/>
      <c r="H238" s="13"/>
      <c r="I238" s="13"/>
      <c r="J238" s="13"/>
      <c r="K238" s="13"/>
      <c r="L238" s="13"/>
      <c r="M238" s="12"/>
      <c r="N238" s="12"/>
      <c r="O238" s="12"/>
      <c r="P238" s="12"/>
      <c r="Q238" s="12"/>
      <c r="R238" s="12"/>
      <c r="S238" s="12"/>
      <c r="T238" s="13"/>
      <c r="U238" s="13"/>
      <c r="V238" s="13"/>
      <c r="W238" s="13"/>
      <c r="X238" s="13"/>
      <c r="Y238" s="13"/>
      <c r="Z238" s="13"/>
      <c r="AA238" s="13"/>
      <c r="AB238" s="14"/>
      <c r="AC238" s="29"/>
      <c r="AD238" s="12"/>
      <c r="AE238" s="12"/>
      <c r="AF238" s="12"/>
      <c r="AG238" s="13"/>
      <c r="AH238" s="13"/>
      <c r="AI238" s="13"/>
      <c r="AJ238" s="13"/>
      <c r="AK238" s="13"/>
      <c r="AL238" s="13"/>
      <c r="AM238" s="15"/>
      <c r="AN238" s="15"/>
      <c r="AO238" s="15"/>
      <c r="AP238" s="2"/>
    </row>
    <row r="239" spans="1:42" s="3" customFormat="1" x14ac:dyDescent="0.35">
      <c r="A239" s="2"/>
      <c r="B239" s="2"/>
      <c r="C239" s="2"/>
      <c r="D239" s="2"/>
      <c r="E239" s="2"/>
      <c r="F239" s="13"/>
      <c r="G239" s="13"/>
      <c r="H239" s="13"/>
      <c r="I239" s="13"/>
      <c r="J239" s="13"/>
      <c r="K239" s="13"/>
      <c r="L239" s="13"/>
      <c r="M239" s="12"/>
      <c r="N239" s="12"/>
      <c r="O239" s="12"/>
      <c r="P239" s="12"/>
      <c r="Q239" s="12"/>
      <c r="R239" s="12"/>
      <c r="S239" s="12"/>
      <c r="T239" s="13"/>
      <c r="U239" s="13"/>
      <c r="V239" s="13"/>
      <c r="W239" s="13"/>
      <c r="X239" s="13"/>
      <c r="Y239" s="13"/>
      <c r="Z239" s="13"/>
      <c r="AA239" s="13"/>
      <c r="AB239" s="14"/>
      <c r="AC239" s="29"/>
      <c r="AD239" s="12"/>
      <c r="AE239" s="12"/>
      <c r="AF239" s="12"/>
      <c r="AG239" s="13"/>
      <c r="AH239" s="13"/>
      <c r="AI239" s="13"/>
      <c r="AJ239" s="13"/>
      <c r="AK239" s="13"/>
      <c r="AL239" s="13"/>
      <c r="AM239" s="15"/>
      <c r="AN239" s="15"/>
      <c r="AO239" s="15"/>
      <c r="AP239" s="2"/>
    </row>
    <row r="240" spans="1:42" s="3" customFormat="1" x14ac:dyDescent="0.35">
      <c r="A240" s="2"/>
      <c r="B240" s="2"/>
      <c r="C240" s="2"/>
      <c r="D240" s="2"/>
      <c r="E240" s="2"/>
      <c r="F240" s="13"/>
      <c r="G240" s="13"/>
      <c r="H240" s="13"/>
      <c r="I240" s="13"/>
      <c r="J240" s="13"/>
      <c r="K240" s="13"/>
      <c r="L240" s="13"/>
      <c r="M240" s="12"/>
      <c r="N240" s="12"/>
      <c r="O240" s="12"/>
      <c r="P240" s="12"/>
      <c r="Q240" s="12"/>
      <c r="R240" s="12"/>
      <c r="S240" s="12"/>
      <c r="T240" s="13"/>
      <c r="U240" s="13"/>
      <c r="V240" s="13"/>
      <c r="W240" s="13"/>
      <c r="X240" s="13"/>
      <c r="Y240" s="13"/>
      <c r="Z240" s="13"/>
      <c r="AA240" s="13"/>
      <c r="AB240" s="14"/>
      <c r="AC240" s="29"/>
      <c r="AD240" s="12"/>
      <c r="AE240" s="12"/>
      <c r="AF240" s="12"/>
      <c r="AG240" s="13"/>
      <c r="AH240" s="13"/>
      <c r="AI240" s="13"/>
      <c r="AJ240" s="13"/>
      <c r="AK240" s="13"/>
      <c r="AL240" s="13"/>
      <c r="AM240" s="15"/>
      <c r="AN240" s="15"/>
      <c r="AO240" s="15"/>
      <c r="AP240" s="2"/>
    </row>
    <row r="241" spans="1:42" s="3" customFormat="1" x14ac:dyDescent="0.35">
      <c r="A241" s="2"/>
      <c r="B241" s="2"/>
      <c r="C241" s="2"/>
      <c r="D241" s="2"/>
      <c r="E241" s="2"/>
      <c r="F241" s="13"/>
      <c r="G241" s="13"/>
      <c r="H241" s="13"/>
      <c r="I241" s="13"/>
      <c r="J241" s="13"/>
      <c r="K241" s="13"/>
      <c r="L241" s="13"/>
      <c r="M241" s="12"/>
      <c r="N241" s="12"/>
      <c r="O241" s="12"/>
      <c r="P241" s="12"/>
      <c r="Q241" s="12"/>
      <c r="R241" s="12"/>
      <c r="S241" s="12"/>
      <c r="T241" s="13"/>
      <c r="U241" s="13"/>
      <c r="V241" s="13"/>
      <c r="W241" s="13"/>
      <c r="X241" s="13"/>
      <c r="Y241" s="13"/>
      <c r="Z241" s="13"/>
      <c r="AA241" s="13"/>
      <c r="AB241" s="14"/>
      <c r="AC241" s="29"/>
      <c r="AD241" s="12"/>
      <c r="AE241" s="12"/>
      <c r="AF241" s="12"/>
      <c r="AG241" s="13"/>
      <c r="AH241" s="13"/>
      <c r="AI241" s="13"/>
      <c r="AJ241" s="13"/>
      <c r="AK241" s="13"/>
      <c r="AL241" s="13"/>
      <c r="AM241" s="15"/>
      <c r="AN241" s="15"/>
      <c r="AO241" s="15"/>
      <c r="AP241" s="2"/>
    </row>
    <row r="242" spans="1:42" s="3" customFormat="1" x14ac:dyDescent="0.35">
      <c r="A242" s="2"/>
      <c r="B242" s="2"/>
      <c r="C242" s="2"/>
      <c r="D242" s="2"/>
      <c r="E242" s="2"/>
      <c r="F242" s="13"/>
      <c r="G242" s="13"/>
      <c r="H242" s="13"/>
      <c r="I242" s="13"/>
      <c r="J242" s="13"/>
      <c r="K242" s="13"/>
      <c r="L242" s="13"/>
      <c r="M242" s="12"/>
      <c r="N242" s="12"/>
      <c r="O242" s="12"/>
      <c r="P242" s="12"/>
      <c r="Q242" s="12"/>
      <c r="R242" s="12"/>
      <c r="S242" s="12"/>
      <c r="T242" s="13"/>
      <c r="U242" s="13"/>
      <c r="V242" s="13"/>
      <c r="W242" s="13"/>
      <c r="X242" s="13"/>
      <c r="Y242" s="13"/>
      <c r="Z242" s="13"/>
      <c r="AA242" s="13"/>
      <c r="AB242" s="14"/>
      <c r="AC242" s="29"/>
      <c r="AD242" s="12"/>
      <c r="AE242" s="12"/>
      <c r="AF242" s="12"/>
      <c r="AG242" s="13"/>
      <c r="AH242" s="13"/>
      <c r="AI242" s="13"/>
      <c r="AJ242" s="13"/>
      <c r="AK242" s="13"/>
      <c r="AL242" s="13"/>
      <c r="AM242" s="15"/>
      <c r="AN242" s="15"/>
      <c r="AO242" s="15"/>
      <c r="AP242" s="2"/>
    </row>
    <row r="243" spans="1:42" s="3" customFormat="1" x14ac:dyDescent="0.35">
      <c r="A243" s="2"/>
      <c r="B243" s="2"/>
      <c r="C243" s="2"/>
      <c r="D243" s="2"/>
      <c r="E243" s="2"/>
      <c r="F243" s="13"/>
      <c r="G243" s="13"/>
      <c r="H243" s="13"/>
      <c r="I243" s="13"/>
      <c r="J243" s="13"/>
      <c r="K243" s="13"/>
      <c r="L243" s="13"/>
      <c r="M243" s="12"/>
      <c r="N243" s="12"/>
      <c r="O243" s="12"/>
      <c r="P243" s="12"/>
      <c r="Q243" s="12"/>
      <c r="R243" s="12"/>
      <c r="S243" s="12"/>
      <c r="T243" s="13"/>
      <c r="U243" s="13"/>
      <c r="V243" s="13"/>
      <c r="W243" s="13"/>
      <c r="X243" s="13"/>
      <c r="Y243" s="13"/>
      <c r="Z243" s="13"/>
      <c r="AA243" s="13"/>
      <c r="AB243" s="14"/>
      <c r="AC243" s="29"/>
      <c r="AD243" s="12"/>
      <c r="AE243" s="12"/>
      <c r="AF243" s="12"/>
      <c r="AG243" s="13"/>
      <c r="AH243" s="13"/>
      <c r="AI243" s="13"/>
      <c r="AJ243" s="13"/>
      <c r="AK243" s="13"/>
      <c r="AL243" s="13"/>
      <c r="AM243" s="15"/>
      <c r="AN243" s="15"/>
      <c r="AO243" s="15"/>
      <c r="AP243" s="2"/>
    </row>
    <row r="244" spans="1:42" s="3" customFormat="1" x14ac:dyDescent="0.35">
      <c r="A244" s="2"/>
      <c r="B244" s="2"/>
      <c r="C244" s="2"/>
      <c r="D244" s="2"/>
      <c r="E244" s="2"/>
      <c r="F244" s="13"/>
      <c r="G244" s="13"/>
      <c r="H244" s="13"/>
      <c r="I244" s="13"/>
      <c r="J244" s="13"/>
      <c r="K244" s="13"/>
      <c r="L244" s="13"/>
      <c r="M244" s="12"/>
      <c r="N244" s="12"/>
      <c r="O244" s="12"/>
      <c r="P244" s="12"/>
      <c r="Q244" s="12"/>
      <c r="R244" s="12"/>
      <c r="S244" s="12"/>
      <c r="T244" s="13"/>
      <c r="U244" s="13"/>
      <c r="V244" s="13"/>
      <c r="W244" s="13"/>
      <c r="X244" s="13"/>
      <c r="Y244" s="13"/>
      <c r="Z244" s="13"/>
      <c r="AA244" s="13"/>
      <c r="AB244" s="14"/>
      <c r="AC244" s="29"/>
      <c r="AD244" s="12"/>
      <c r="AE244" s="12"/>
      <c r="AF244" s="12"/>
      <c r="AG244" s="13"/>
      <c r="AH244" s="13"/>
      <c r="AI244" s="13"/>
      <c r="AJ244" s="13"/>
      <c r="AK244" s="13"/>
      <c r="AL244" s="13"/>
      <c r="AM244" s="15"/>
      <c r="AN244" s="15"/>
      <c r="AO244" s="15"/>
      <c r="AP244" s="2"/>
    </row>
    <row r="245" spans="1:42" s="3" customFormat="1" x14ac:dyDescent="0.35">
      <c r="A245" s="2"/>
      <c r="B245" s="2"/>
      <c r="C245" s="2"/>
      <c r="D245" s="2"/>
      <c r="E245" s="2"/>
      <c r="F245" s="13"/>
      <c r="G245" s="13"/>
      <c r="H245" s="13"/>
      <c r="I245" s="13"/>
      <c r="J245" s="13"/>
      <c r="K245" s="13"/>
      <c r="L245" s="13"/>
      <c r="M245" s="12"/>
      <c r="N245" s="12"/>
      <c r="O245" s="12"/>
      <c r="P245" s="12"/>
      <c r="Q245" s="12"/>
      <c r="R245" s="12"/>
      <c r="S245" s="12"/>
      <c r="T245" s="13"/>
      <c r="U245" s="13"/>
      <c r="V245" s="13"/>
      <c r="W245" s="13"/>
      <c r="X245" s="13"/>
      <c r="Y245" s="13"/>
      <c r="Z245" s="13"/>
      <c r="AA245" s="13"/>
      <c r="AB245" s="14"/>
      <c r="AC245" s="29"/>
      <c r="AD245" s="12"/>
      <c r="AE245" s="12"/>
      <c r="AF245" s="12"/>
      <c r="AG245" s="13"/>
      <c r="AH245" s="13"/>
      <c r="AI245" s="13"/>
      <c r="AJ245" s="13"/>
      <c r="AK245" s="13"/>
      <c r="AL245" s="13"/>
      <c r="AM245" s="15"/>
      <c r="AN245" s="15"/>
      <c r="AO245" s="15"/>
      <c r="AP245" s="2"/>
    </row>
    <row r="246" spans="1:42" s="3" customFormat="1" x14ac:dyDescent="0.35">
      <c r="A246" s="2"/>
      <c r="B246" s="2"/>
      <c r="C246" s="2"/>
      <c r="D246" s="2"/>
      <c r="E246" s="2"/>
      <c r="F246" s="13"/>
      <c r="G246" s="13"/>
      <c r="H246" s="13"/>
      <c r="I246" s="13"/>
      <c r="J246" s="13"/>
      <c r="K246" s="13"/>
      <c r="L246" s="13"/>
      <c r="M246" s="12"/>
      <c r="N246" s="12"/>
      <c r="O246" s="12"/>
      <c r="P246" s="12"/>
      <c r="Q246" s="12"/>
      <c r="R246" s="12"/>
      <c r="S246" s="12"/>
      <c r="T246" s="13"/>
      <c r="U246" s="13"/>
      <c r="V246" s="13"/>
      <c r="W246" s="13"/>
      <c r="X246" s="13"/>
      <c r="Y246" s="13"/>
      <c r="Z246" s="13"/>
      <c r="AA246" s="13"/>
      <c r="AB246" s="14"/>
      <c r="AC246" s="29"/>
      <c r="AD246" s="12"/>
      <c r="AE246" s="12"/>
      <c r="AF246" s="12"/>
      <c r="AG246" s="13"/>
      <c r="AH246" s="13"/>
      <c r="AI246" s="13"/>
      <c r="AJ246" s="13"/>
      <c r="AK246" s="13"/>
      <c r="AL246" s="13"/>
      <c r="AM246" s="15"/>
      <c r="AN246" s="15"/>
      <c r="AO246" s="15"/>
      <c r="AP246" s="2"/>
    </row>
    <row r="247" spans="1:42" s="3" customFormat="1" x14ac:dyDescent="0.35">
      <c r="A247" s="2"/>
      <c r="B247" s="2"/>
      <c r="C247" s="2"/>
      <c r="D247" s="2"/>
      <c r="E247" s="2"/>
      <c r="F247" s="13"/>
      <c r="G247" s="13"/>
      <c r="H247" s="13"/>
      <c r="I247" s="13"/>
      <c r="J247" s="13"/>
      <c r="K247" s="13"/>
      <c r="L247" s="13"/>
      <c r="M247" s="12"/>
      <c r="N247" s="12"/>
      <c r="O247" s="12"/>
      <c r="P247" s="12"/>
      <c r="Q247" s="12"/>
      <c r="R247" s="12"/>
      <c r="S247" s="12"/>
      <c r="T247" s="13"/>
      <c r="U247" s="13"/>
      <c r="V247" s="13"/>
      <c r="W247" s="13"/>
      <c r="X247" s="13"/>
      <c r="Y247" s="13"/>
      <c r="Z247" s="13"/>
      <c r="AA247" s="13"/>
      <c r="AB247" s="14"/>
      <c r="AC247" s="29"/>
      <c r="AD247" s="12"/>
      <c r="AE247" s="12"/>
      <c r="AF247" s="12"/>
      <c r="AG247" s="13"/>
      <c r="AH247" s="13"/>
      <c r="AI247" s="13"/>
      <c r="AJ247" s="13"/>
      <c r="AK247" s="13"/>
      <c r="AL247" s="13"/>
      <c r="AM247" s="15"/>
      <c r="AN247" s="15"/>
      <c r="AO247" s="15"/>
      <c r="AP247" s="2"/>
    </row>
    <row r="248" spans="1:42" s="3" customFormat="1" x14ac:dyDescent="0.35">
      <c r="A248" s="2"/>
      <c r="B248" s="2"/>
      <c r="C248" s="2"/>
      <c r="D248" s="2"/>
      <c r="E248" s="2"/>
      <c r="F248" s="13"/>
      <c r="G248" s="13"/>
      <c r="H248" s="13"/>
      <c r="I248" s="13"/>
      <c r="J248" s="13"/>
      <c r="K248" s="13"/>
      <c r="L248" s="13"/>
      <c r="M248" s="12"/>
      <c r="N248" s="12"/>
      <c r="O248" s="12"/>
      <c r="P248" s="12"/>
      <c r="Q248" s="12"/>
      <c r="R248" s="12"/>
      <c r="S248" s="12"/>
      <c r="T248" s="13"/>
      <c r="U248" s="13"/>
      <c r="V248" s="13"/>
      <c r="W248" s="13"/>
      <c r="X248" s="13"/>
      <c r="Y248" s="13"/>
      <c r="Z248" s="13"/>
      <c r="AA248" s="13"/>
      <c r="AB248" s="14"/>
      <c r="AC248" s="29"/>
      <c r="AD248" s="12"/>
      <c r="AE248" s="12"/>
      <c r="AF248" s="12"/>
      <c r="AG248" s="13"/>
      <c r="AH248" s="13"/>
      <c r="AI248" s="13"/>
      <c r="AJ248" s="13"/>
      <c r="AK248" s="13"/>
      <c r="AL248" s="13"/>
      <c r="AM248" s="15"/>
      <c r="AN248" s="15"/>
      <c r="AO248" s="15"/>
      <c r="AP248" s="2"/>
    </row>
    <row r="249" spans="1:42" s="3" customFormat="1" x14ac:dyDescent="0.35">
      <c r="A249" s="2"/>
      <c r="B249" s="2"/>
      <c r="C249" s="2"/>
      <c r="D249" s="2"/>
      <c r="E249" s="2"/>
      <c r="F249" s="13"/>
      <c r="G249" s="13"/>
      <c r="H249" s="13"/>
      <c r="I249" s="13"/>
      <c r="J249" s="13"/>
      <c r="K249" s="13"/>
      <c r="L249" s="13"/>
      <c r="M249" s="12"/>
      <c r="N249" s="12"/>
      <c r="O249" s="12"/>
      <c r="P249" s="12"/>
      <c r="Q249" s="12"/>
      <c r="R249" s="12"/>
      <c r="S249" s="12"/>
      <c r="T249" s="13"/>
      <c r="U249" s="13"/>
      <c r="V249" s="13"/>
      <c r="W249" s="13"/>
      <c r="X249" s="13"/>
      <c r="Y249" s="13"/>
      <c r="Z249" s="13"/>
      <c r="AA249" s="13"/>
      <c r="AB249" s="14"/>
      <c r="AC249" s="29"/>
      <c r="AD249" s="12"/>
      <c r="AE249" s="12"/>
      <c r="AF249" s="12"/>
      <c r="AG249" s="13"/>
      <c r="AH249" s="13"/>
      <c r="AI249" s="13"/>
      <c r="AJ249" s="13"/>
      <c r="AK249" s="13"/>
      <c r="AL249" s="13"/>
      <c r="AM249" s="15"/>
      <c r="AN249" s="15"/>
      <c r="AO249" s="15"/>
      <c r="AP249" s="2"/>
    </row>
    <row r="250" spans="1:42" s="3" customFormat="1" x14ac:dyDescent="0.35">
      <c r="A250" s="2"/>
      <c r="B250" s="2"/>
      <c r="C250" s="2"/>
      <c r="D250" s="2"/>
      <c r="E250" s="2"/>
      <c r="F250" s="13"/>
      <c r="G250" s="13"/>
      <c r="H250" s="13"/>
      <c r="I250" s="13"/>
      <c r="J250" s="13"/>
      <c r="K250" s="13"/>
      <c r="L250" s="13"/>
      <c r="M250" s="12"/>
      <c r="N250" s="12"/>
      <c r="O250" s="12"/>
      <c r="P250" s="12"/>
      <c r="Q250" s="12"/>
      <c r="R250" s="12"/>
      <c r="S250" s="12"/>
      <c r="T250" s="13"/>
      <c r="U250" s="13"/>
      <c r="V250" s="13"/>
      <c r="W250" s="13"/>
      <c r="X250" s="13"/>
      <c r="Y250" s="13"/>
      <c r="Z250" s="13"/>
      <c r="AA250" s="13"/>
      <c r="AB250" s="14"/>
      <c r="AC250" s="29"/>
      <c r="AD250" s="12"/>
      <c r="AE250" s="12"/>
      <c r="AF250" s="12"/>
      <c r="AG250" s="13"/>
      <c r="AH250" s="13"/>
      <c r="AI250" s="13"/>
      <c r="AJ250" s="13"/>
      <c r="AK250" s="13"/>
      <c r="AL250" s="13"/>
      <c r="AM250" s="15"/>
      <c r="AN250" s="15"/>
      <c r="AO250" s="15"/>
      <c r="AP250" s="2"/>
    </row>
    <row r="251" spans="1:42" s="3" customFormat="1" x14ac:dyDescent="0.35">
      <c r="A251" s="2"/>
      <c r="B251" s="2"/>
      <c r="C251" s="2"/>
      <c r="D251" s="2"/>
      <c r="E251" s="2"/>
      <c r="F251" s="13"/>
      <c r="G251" s="13"/>
      <c r="H251" s="13"/>
      <c r="I251" s="13"/>
      <c r="J251" s="13"/>
      <c r="K251" s="13"/>
      <c r="L251" s="13"/>
      <c r="M251" s="12"/>
      <c r="N251" s="12"/>
      <c r="O251" s="12"/>
      <c r="P251" s="12"/>
      <c r="Q251" s="12"/>
      <c r="R251" s="12"/>
      <c r="S251" s="12"/>
      <c r="T251" s="13"/>
      <c r="U251" s="13"/>
      <c r="V251" s="13"/>
      <c r="W251" s="13"/>
      <c r="X251" s="13"/>
      <c r="Y251" s="13"/>
      <c r="Z251" s="13"/>
      <c r="AA251" s="13"/>
      <c r="AB251" s="14"/>
      <c r="AC251" s="29"/>
      <c r="AD251" s="12"/>
      <c r="AE251" s="12"/>
      <c r="AF251" s="12"/>
      <c r="AG251" s="13"/>
      <c r="AH251" s="13"/>
      <c r="AI251" s="13"/>
      <c r="AJ251" s="13"/>
      <c r="AK251" s="13"/>
      <c r="AL251" s="13"/>
      <c r="AM251" s="15"/>
      <c r="AN251" s="15"/>
      <c r="AO251" s="15"/>
      <c r="AP251" s="2"/>
    </row>
    <row r="252" spans="1:42" s="3" customFormat="1" x14ac:dyDescent="0.35">
      <c r="A252" s="2"/>
      <c r="B252" s="2"/>
      <c r="C252" s="2"/>
      <c r="D252" s="2"/>
      <c r="E252" s="2"/>
      <c r="F252" s="13"/>
      <c r="G252" s="13"/>
      <c r="H252" s="13"/>
      <c r="I252" s="13"/>
      <c r="J252" s="13"/>
      <c r="K252" s="13"/>
      <c r="L252" s="13"/>
      <c r="M252" s="12"/>
      <c r="N252" s="12"/>
      <c r="O252" s="12"/>
      <c r="P252" s="12"/>
      <c r="Q252" s="12"/>
      <c r="R252" s="12"/>
      <c r="S252" s="12"/>
      <c r="T252" s="13"/>
      <c r="U252" s="13"/>
      <c r="V252" s="13"/>
      <c r="W252" s="13"/>
      <c r="X252" s="13"/>
      <c r="Y252" s="13"/>
      <c r="Z252" s="13"/>
      <c r="AA252" s="13"/>
      <c r="AB252" s="14"/>
      <c r="AC252" s="29"/>
      <c r="AD252" s="12"/>
      <c r="AE252" s="12"/>
      <c r="AF252" s="12"/>
      <c r="AG252" s="13"/>
      <c r="AH252" s="13"/>
      <c r="AI252" s="13"/>
      <c r="AJ252" s="13"/>
      <c r="AK252" s="13"/>
      <c r="AL252" s="13"/>
      <c r="AM252" s="15"/>
      <c r="AN252" s="15"/>
      <c r="AO252" s="15"/>
      <c r="AP252" s="2"/>
    </row>
    <row r="253" spans="1:42" s="3" customFormat="1" x14ac:dyDescent="0.35">
      <c r="A253" s="2"/>
      <c r="B253" s="2"/>
      <c r="C253" s="2"/>
      <c r="D253" s="2"/>
      <c r="E253" s="2"/>
      <c r="F253" s="13"/>
      <c r="G253" s="13"/>
      <c r="H253" s="13"/>
      <c r="I253" s="13"/>
      <c r="J253" s="13"/>
      <c r="K253" s="13"/>
      <c r="L253" s="13"/>
      <c r="M253" s="12"/>
      <c r="N253" s="12"/>
      <c r="O253" s="12"/>
      <c r="P253" s="12"/>
      <c r="Q253" s="12"/>
      <c r="R253" s="12"/>
      <c r="S253" s="12"/>
      <c r="T253" s="13"/>
      <c r="U253" s="13"/>
      <c r="V253" s="13"/>
      <c r="W253" s="13"/>
      <c r="X253" s="13"/>
      <c r="Y253" s="13"/>
      <c r="Z253" s="13"/>
      <c r="AA253" s="13"/>
      <c r="AB253" s="14"/>
      <c r="AC253" s="29"/>
      <c r="AD253" s="12"/>
      <c r="AE253" s="12"/>
      <c r="AF253" s="12"/>
      <c r="AG253" s="13"/>
      <c r="AH253" s="13"/>
      <c r="AI253" s="13"/>
      <c r="AJ253" s="13"/>
      <c r="AK253" s="13"/>
      <c r="AL253" s="13"/>
      <c r="AM253" s="15"/>
      <c r="AN253" s="15"/>
      <c r="AO253" s="15"/>
      <c r="AP253" s="2"/>
    </row>
    <row r="254" spans="1:42" s="3" customFormat="1" x14ac:dyDescent="0.35">
      <c r="A254" s="2"/>
      <c r="B254" s="2"/>
      <c r="C254" s="2"/>
      <c r="D254" s="2"/>
      <c r="E254" s="2"/>
      <c r="F254" s="13"/>
      <c r="G254" s="13"/>
      <c r="H254" s="13"/>
      <c r="I254" s="13"/>
      <c r="J254" s="13"/>
      <c r="K254" s="13"/>
      <c r="L254" s="13"/>
      <c r="M254" s="12"/>
      <c r="N254" s="12"/>
      <c r="O254" s="12"/>
      <c r="P254" s="12"/>
      <c r="Q254" s="12"/>
      <c r="R254" s="12"/>
      <c r="S254" s="12"/>
      <c r="T254" s="13"/>
      <c r="U254" s="13"/>
      <c r="V254" s="13"/>
      <c r="W254" s="13"/>
      <c r="X254" s="13"/>
      <c r="Y254" s="13"/>
      <c r="Z254" s="13"/>
      <c r="AA254" s="13"/>
      <c r="AB254" s="14"/>
      <c r="AC254" s="29"/>
      <c r="AD254" s="12"/>
      <c r="AE254" s="12"/>
      <c r="AF254" s="12"/>
      <c r="AG254" s="13"/>
      <c r="AH254" s="13"/>
      <c r="AI254" s="13"/>
      <c r="AJ254" s="13"/>
      <c r="AK254" s="13"/>
      <c r="AL254" s="13"/>
      <c r="AM254" s="15"/>
      <c r="AN254" s="15"/>
      <c r="AO254" s="15"/>
      <c r="AP254" s="2"/>
    </row>
    <row r="255" spans="1:42" s="3" customFormat="1" x14ac:dyDescent="0.35">
      <c r="A255" s="2"/>
      <c r="B255" s="2"/>
      <c r="C255" s="2"/>
      <c r="D255" s="2"/>
      <c r="E255" s="2"/>
      <c r="F255" s="13"/>
      <c r="G255" s="13"/>
      <c r="H255" s="13"/>
      <c r="I255" s="13"/>
      <c r="J255" s="13"/>
      <c r="K255" s="13"/>
      <c r="L255" s="13"/>
      <c r="M255" s="12"/>
      <c r="N255" s="12"/>
      <c r="O255" s="12"/>
      <c r="P255" s="12"/>
      <c r="Q255" s="12"/>
      <c r="R255" s="12"/>
      <c r="S255" s="12"/>
      <c r="T255" s="13"/>
      <c r="U255" s="13"/>
      <c r="V255" s="13"/>
      <c r="W255" s="13"/>
      <c r="X255" s="13"/>
      <c r="Y255" s="13"/>
      <c r="Z255" s="13"/>
      <c r="AA255" s="13"/>
      <c r="AB255" s="14"/>
      <c r="AC255" s="29"/>
      <c r="AD255" s="12"/>
      <c r="AE255" s="12"/>
      <c r="AF255" s="12"/>
      <c r="AG255" s="13"/>
      <c r="AH255" s="13"/>
      <c r="AI255" s="13"/>
      <c r="AJ255" s="13"/>
      <c r="AK255" s="13"/>
      <c r="AL255" s="13"/>
      <c r="AM255" s="15"/>
      <c r="AN255" s="15"/>
      <c r="AO255" s="15"/>
      <c r="AP255" s="2"/>
    </row>
    <row r="256" spans="1:42" s="3" customFormat="1" x14ac:dyDescent="0.35">
      <c r="A256" s="2"/>
      <c r="B256" s="2"/>
      <c r="C256" s="2"/>
      <c r="D256" s="2"/>
      <c r="E256" s="2"/>
      <c r="F256" s="13"/>
      <c r="G256" s="13"/>
      <c r="H256" s="13"/>
      <c r="I256" s="13"/>
      <c r="J256" s="13"/>
      <c r="K256" s="13"/>
      <c r="L256" s="13"/>
      <c r="M256" s="12"/>
      <c r="N256" s="12"/>
      <c r="O256" s="12"/>
      <c r="P256" s="12"/>
      <c r="Q256" s="12"/>
      <c r="R256" s="12"/>
      <c r="S256" s="12"/>
      <c r="T256" s="13"/>
      <c r="U256" s="13"/>
      <c r="V256" s="13"/>
      <c r="W256" s="13"/>
      <c r="X256" s="13"/>
      <c r="Y256" s="13"/>
      <c r="Z256" s="13"/>
      <c r="AA256" s="13"/>
      <c r="AB256" s="14"/>
      <c r="AC256" s="29"/>
      <c r="AD256" s="12"/>
      <c r="AE256" s="12"/>
      <c r="AF256" s="12"/>
      <c r="AG256" s="13"/>
      <c r="AH256" s="13"/>
      <c r="AI256" s="13"/>
      <c r="AJ256" s="13"/>
      <c r="AK256" s="13"/>
      <c r="AL256" s="13"/>
      <c r="AM256" s="15"/>
      <c r="AN256" s="15"/>
      <c r="AO256" s="15"/>
      <c r="AP256" s="2"/>
    </row>
    <row r="257" spans="1:42" s="3" customFormat="1" x14ac:dyDescent="0.35">
      <c r="A257" s="2"/>
      <c r="B257" s="2"/>
      <c r="C257" s="2"/>
      <c r="D257" s="2"/>
      <c r="E257" s="2"/>
      <c r="F257" s="13"/>
      <c r="G257" s="13"/>
      <c r="H257" s="13"/>
      <c r="I257" s="13"/>
      <c r="J257" s="13"/>
      <c r="K257" s="13"/>
      <c r="L257" s="13"/>
      <c r="M257" s="12"/>
      <c r="N257" s="12"/>
      <c r="O257" s="12"/>
      <c r="P257" s="12"/>
      <c r="Q257" s="12"/>
      <c r="R257" s="12"/>
      <c r="S257" s="12"/>
      <c r="T257" s="13"/>
      <c r="U257" s="13"/>
      <c r="V257" s="13"/>
      <c r="W257" s="13"/>
      <c r="X257" s="13"/>
      <c r="Y257" s="13"/>
      <c r="Z257" s="13"/>
      <c r="AA257" s="13"/>
      <c r="AB257" s="14"/>
      <c r="AC257" s="29"/>
      <c r="AD257" s="12"/>
      <c r="AE257" s="12"/>
      <c r="AF257" s="12"/>
      <c r="AG257" s="13"/>
      <c r="AH257" s="13"/>
      <c r="AI257" s="13"/>
      <c r="AJ257" s="13"/>
      <c r="AK257" s="13"/>
      <c r="AL257" s="13"/>
      <c r="AM257" s="15"/>
      <c r="AN257" s="15"/>
      <c r="AO257" s="15"/>
      <c r="AP257" s="2"/>
    </row>
    <row r="258" spans="1:42" s="3" customFormat="1" x14ac:dyDescent="0.35">
      <c r="A258" s="2"/>
      <c r="B258" s="2"/>
      <c r="C258" s="2"/>
      <c r="D258" s="2"/>
      <c r="E258" s="2"/>
      <c r="F258" s="13"/>
      <c r="G258" s="13"/>
      <c r="H258" s="13"/>
      <c r="I258" s="13"/>
      <c r="J258" s="13"/>
      <c r="K258" s="13"/>
      <c r="L258" s="13"/>
      <c r="M258" s="12"/>
      <c r="N258" s="12"/>
      <c r="O258" s="12"/>
      <c r="P258" s="12"/>
      <c r="Q258" s="12"/>
      <c r="R258" s="12"/>
      <c r="S258" s="12"/>
      <c r="T258" s="13"/>
      <c r="U258" s="13"/>
      <c r="V258" s="13"/>
      <c r="W258" s="13"/>
      <c r="X258" s="13"/>
      <c r="Y258" s="13"/>
      <c r="Z258" s="13"/>
      <c r="AA258" s="13"/>
      <c r="AB258" s="14"/>
      <c r="AC258" s="29"/>
      <c r="AD258" s="12"/>
      <c r="AE258" s="12"/>
      <c r="AF258" s="12"/>
      <c r="AG258" s="13"/>
      <c r="AH258" s="13"/>
      <c r="AI258" s="13"/>
      <c r="AJ258" s="13"/>
      <c r="AK258" s="13"/>
      <c r="AL258" s="13"/>
      <c r="AM258" s="15"/>
      <c r="AN258" s="15"/>
      <c r="AO258" s="15"/>
      <c r="AP258" s="2"/>
    </row>
    <row r="259" spans="1:42" s="3" customFormat="1" x14ac:dyDescent="0.35">
      <c r="A259" s="2"/>
      <c r="B259" s="2"/>
      <c r="C259" s="2"/>
      <c r="D259" s="2"/>
      <c r="E259" s="2"/>
      <c r="F259" s="13"/>
      <c r="G259" s="13"/>
      <c r="H259" s="13"/>
      <c r="I259" s="13"/>
      <c r="J259" s="13"/>
      <c r="K259" s="13"/>
      <c r="L259" s="13"/>
      <c r="M259" s="12"/>
      <c r="N259" s="12"/>
      <c r="O259" s="12"/>
      <c r="P259" s="12"/>
      <c r="Q259" s="12"/>
      <c r="R259" s="12"/>
      <c r="S259" s="12"/>
      <c r="T259" s="13"/>
      <c r="U259" s="13"/>
      <c r="V259" s="13"/>
      <c r="W259" s="13"/>
      <c r="X259" s="13"/>
      <c r="Y259" s="13"/>
      <c r="Z259" s="13"/>
      <c r="AA259" s="13"/>
      <c r="AB259" s="14"/>
      <c r="AC259" s="29"/>
      <c r="AD259" s="12"/>
      <c r="AE259" s="12"/>
      <c r="AF259" s="12"/>
      <c r="AG259" s="13"/>
      <c r="AH259" s="13"/>
      <c r="AI259" s="13"/>
      <c r="AJ259" s="13"/>
      <c r="AK259" s="13"/>
      <c r="AL259" s="13"/>
      <c r="AM259" s="15"/>
      <c r="AN259" s="15"/>
      <c r="AO259" s="15"/>
      <c r="AP259" s="2"/>
    </row>
    <row r="260" spans="1:42" s="3" customFormat="1" x14ac:dyDescent="0.35">
      <c r="A260" s="2"/>
      <c r="B260" s="2"/>
      <c r="C260" s="2"/>
      <c r="D260" s="2"/>
      <c r="E260" s="2"/>
      <c r="F260" s="13"/>
      <c r="G260" s="13"/>
      <c r="H260" s="13"/>
      <c r="I260" s="13"/>
      <c r="J260" s="13"/>
      <c r="K260" s="13"/>
      <c r="L260" s="13"/>
      <c r="M260" s="12"/>
      <c r="N260" s="12"/>
      <c r="O260" s="12"/>
      <c r="P260" s="12"/>
      <c r="Q260" s="12"/>
      <c r="R260" s="12"/>
      <c r="S260" s="12"/>
      <c r="T260" s="13"/>
      <c r="U260" s="13"/>
      <c r="V260" s="13"/>
      <c r="W260" s="13"/>
      <c r="X260" s="13"/>
      <c r="Y260" s="13"/>
      <c r="Z260" s="13"/>
      <c r="AA260" s="13"/>
      <c r="AB260" s="14"/>
      <c r="AC260" s="29"/>
      <c r="AD260" s="12"/>
      <c r="AE260" s="12"/>
      <c r="AF260" s="12"/>
      <c r="AG260" s="13"/>
      <c r="AH260" s="13"/>
      <c r="AI260" s="13"/>
      <c r="AJ260" s="13"/>
      <c r="AK260" s="13"/>
      <c r="AL260" s="13"/>
      <c r="AM260" s="15"/>
      <c r="AN260" s="15"/>
      <c r="AO260" s="15"/>
      <c r="AP260" s="2"/>
    </row>
    <row r="261" spans="1:42" s="3" customFormat="1" x14ac:dyDescent="0.35">
      <c r="A261" s="2"/>
      <c r="B261" s="2"/>
      <c r="C261" s="2"/>
      <c r="D261" s="2"/>
      <c r="E261" s="2"/>
      <c r="F261" s="13"/>
      <c r="G261" s="13"/>
      <c r="H261" s="13"/>
      <c r="I261" s="13"/>
      <c r="J261" s="13"/>
      <c r="K261" s="13"/>
      <c r="L261" s="13"/>
      <c r="M261" s="12"/>
      <c r="N261" s="12"/>
      <c r="O261" s="12"/>
      <c r="P261" s="12"/>
      <c r="Q261" s="12"/>
      <c r="R261" s="12"/>
      <c r="S261" s="12"/>
      <c r="T261" s="13"/>
      <c r="U261" s="13"/>
      <c r="V261" s="13"/>
      <c r="W261" s="13"/>
      <c r="X261" s="13"/>
      <c r="Y261" s="13"/>
      <c r="Z261" s="13"/>
      <c r="AA261" s="13"/>
      <c r="AB261" s="14"/>
      <c r="AC261" s="29"/>
      <c r="AD261" s="12"/>
      <c r="AE261" s="12"/>
      <c r="AF261" s="12"/>
      <c r="AG261" s="13"/>
      <c r="AH261" s="13"/>
      <c r="AI261" s="13"/>
      <c r="AJ261" s="13"/>
      <c r="AK261" s="13"/>
      <c r="AL261" s="13"/>
      <c r="AM261" s="15"/>
      <c r="AN261" s="15"/>
      <c r="AO261" s="15"/>
      <c r="AP261" s="2"/>
    </row>
    <row r="262" spans="1:42" s="3" customFormat="1" x14ac:dyDescent="0.35">
      <c r="A262" s="2"/>
      <c r="B262" s="2"/>
      <c r="C262" s="2"/>
      <c r="D262" s="2"/>
      <c r="E262" s="2"/>
      <c r="F262" s="13"/>
      <c r="G262" s="13"/>
      <c r="H262" s="13"/>
      <c r="I262" s="13"/>
      <c r="J262" s="13"/>
      <c r="K262" s="13"/>
      <c r="L262" s="13"/>
      <c r="M262" s="12"/>
      <c r="N262" s="12"/>
      <c r="O262" s="12"/>
      <c r="P262" s="12"/>
      <c r="Q262" s="12"/>
      <c r="R262" s="12"/>
      <c r="S262" s="12"/>
      <c r="T262" s="13"/>
      <c r="U262" s="13"/>
      <c r="V262" s="13"/>
      <c r="W262" s="13"/>
      <c r="X262" s="13"/>
      <c r="Y262" s="13"/>
      <c r="Z262" s="13"/>
      <c r="AA262" s="13"/>
      <c r="AB262" s="14"/>
      <c r="AC262" s="29"/>
      <c r="AD262" s="12"/>
      <c r="AE262" s="12"/>
      <c r="AF262" s="12"/>
      <c r="AG262" s="13"/>
      <c r="AH262" s="13"/>
      <c r="AI262" s="13"/>
      <c r="AJ262" s="13"/>
      <c r="AK262" s="13"/>
      <c r="AL262" s="13"/>
      <c r="AM262" s="15"/>
      <c r="AN262" s="15"/>
      <c r="AO262" s="15"/>
      <c r="AP262" s="2"/>
    </row>
    <row r="263" spans="1:42" s="3" customFormat="1" x14ac:dyDescent="0.35">
      <c r="A263" s="2"/>
      <c r="B263" s="2"/>
      <c r="C263" s="2"/>
      <c r="D263" s="2"/>
      <c r="E263" s="2"/>
      <c r="F263" s="13"/>
      <c r="G263" s="13"/>
      <c r="H263" s="13"/>
      <c r="I263" s="13"/>
      <c r="J263" s="13"/>
      <c r="K263" s="13"/>
      <c r="L263" s="13"/>
      <c r="M263" s="12"/>
      <c r="N263" s="12"/>
      <c r="O263" s="12"/>
      <c r="P263" s="12"/>
      <c r="Q263" s="12"/>
      <c r="R263" s="12"/>
      <c r="S263" s="12"/>
      <c r="T263" s="13"/>
      <c r="U263" s="13"/>
      <c r="V263" s="13"/>
      <c r="W263" s="13"/>
      <c r="X263" s="13"/>
      <c r="Y263" s="13"/>
      <c r="Z263" s="13"/>
      <c r="AA263" s="13"/>
      <c r="AB263" s="14"/>
      <c r="AC263" s="29"/>
      <c r="AD263" s="12"/>
      <c r="AE263" s="12"/>
      <c r="AF263" s="12"/>
      <c r="AG263" s="13"/>
      <c r="AH263" s="13"/>
      <c r="AI263" s="13"/>
      <c r="AJ263" s="13"/>
      <c r="AK263" s="13"/>
      <c r="AL263" s="13"/>
      <c r="AM263" s="15"/>
      <c r="AN263" s="15"/>
      <c r="AO263" s="15"/>
      <c r="AP263" s="2"/>
    </row>
    <row r="264" spans="1:42" s="3" customFormat="1" x14ac:dyDescent="0.35">
      <c r="A264" s="2"/>
      <c r="B264" s="2"/>
      <c r="C264" s="2"/>
      <c r="D264" s="2"/>
      <c r="E264" s="2"/>
      <c r="F264" s="13"/>
      <c r="G264" s="13"/>
      <c r="H264" s="13"/>
      <c r="I264" s="13"/>
      <c r="J264" s="13"/>
      <c r="K264" s="13"/>
      <c r="L264" s="13"/>
      <c r="M264" s="12"/>
      <c r="N264" s="12"/>
      <c r="O264" s="12"/>
      <c r="P264" s="12"/>
      <c r="Q264" s="12"/>
      <c r="R264" s="12"/>
      <c r="S264" s="12"/>
      <c r="T264" s="13"/>
      <c r="U264" s="13"/>
      <c r="V264" s="13"/>
      <c r="W264" s="13"/>
      <c r="X264" s="13"/>
      <c r="Y264" s="13"/>
      <c r="Z264" s="13"/>
      <c r="AA264" s="13"/>
      <c r="AB264" s="14"/>
      <c r="AC264" s="29"/>
      <c r="AD264" s="12"/>
      <c r="AE264" s="12"/>
      <c r="AF264" s="12"/>
      <c r="AG264" s="13"/>
      <c r="AH264" s="13"/>
      <c r="AI264" s="13"/>
      <c r="AJ264" s="13"/>
      <c r="AK264" s="13"/>
      <c r="AL264" s="13"/>
      <c r="AM264" s="15"/>
      <c r="AN264" s="15"/>
      <c r="AO264" s="15"/>
      <c r="AP264" s="2"/>
    </row>
    <row r="265" spans="1:42" s="3" customFormat="1" x14ac:dyDescent="0.35">
      <c r="A265" s="2"/>
      <c r="B265" s="2"/>
      <c r="C265" s="2"/>
      <c r="D265" s="2"/>
      <c r="E265" s="2"/>
      <c r="F265" s="13"/>
      <c r="G265" s="13"/>
      <c r="H265" s="13"/>
      <c r="I265" s="13"/>
      <c r="J265" s="13"/>
      <c r="K265" s="13"/>
      <c r="L265" s="13"/>
      <c r="M265" s="12"/>
      <c r="N265" s="12"/>
      <c r="O265" s="12"/>
      <c r="P265" s="12"/>
      <c r="Q265" s="12"/>
      <c r="R265" s="12"/>
      <c r="S265" s="12"/>
      <c r="T265" s="13"/>
      <c r="U265" s="13"/>
      <c r="V265" s="13"/>
      <c r="W265" s="13"/>
      <c r="X265" s="13"/>
      <c r="Y265" s="13"/>
      <c r="Z265" s="13"/>
      <c r="AA265" s="13"/>
      <c r="AB265" s="14"/>
      <c r="AC265" s="29"/>
      <c r="AD265" s="12"/>
      <c r="AE265" s="12"/>
      <c r="AF265" s="12"/>
      <c r="AG265" s="13"/>
      <c r="AH265" s="13"/>
      <c r="AI265" s="13"/>
      <c r="AJ265" s="13"/>
      <c r="AK265" s="13"/>
      <c r="AL265" s="13"/>
      <c r="AM265" s="15"/>
      <c r="AN265" s="15"/>
      <c r="AO265" s="15"/>
      <c r="AP265" s="2"/>
    </row>
    <row r="266" spans="1:42" s="3" customFormat="1" x14ac:dyDescent="0.35">
      <c r="A266" s="2"/>
      <c r="B266" s="2"/>
      <c r="C266" s="2"/>
      <c r="D266" s="2"/>
      <c r="E266" s="2"/>
      <c r="F266" s="13"/>
      <c r="G266" s="13"/>
      <c r="H266" s="13"/>
      <c r="I266" s="13"/>
      <c r="J266" s="13"/>
      <c r="K266" s="13"/>
      <c r="L266" s="13"/>
      <c r="M266" s="12"/>
      <c r="N266" s="12"/>
      <c r="O266" s="12"/>
      <c r="P266" s="12"/>
      <c r="Q266" s="12"/>
      <c r="R266" s="12"/>
      <c r="S266" s="12"/>
      <c r="T266" s="13"/>
      <c r="U266" s="13"/>
      <c r="V266" s="13"/>
      <c r="W266" s="13"/>
      <c r="X266" s="13"/>
      <c r="Y266" s="13"/>
      <c r="Z266" s="13"/>
      <c r="AA266" s="13"/>
      <c r="AB266" s="14"/>
      <c r="AC266" s="29"/>
      <c r="AD266" s="12"/>
      <c r="AE266" s="12"/>
      <c r="AF266" s="12"/>
      <c r="AG266" s="13"/>
      <c r="AH266" s="13"/>
      <c r="AI266" s="13"/>
      <c r="AJ266" s="13"/>
      <c r="AK266" s="13"/>
      <c r="AL266" s="13"/>
      <c r="AM266" s="15"/>
      <c r="AN266" s="15"/>
      <c r="AO266" s="15"/>
      <c r="AP266" s="2"/>
    </row>
    <row r="267" spans="1:42" s="3" customFormat="1" x14ac:dyDescent="0.35">
      <c r="A267" s="2"/>
      <c r="B267" s="2"/>
      <c r="C267" s="2"/>
      <c r="D267" s="2"/>
      <c r="E267" s="2"/>
      <c r="F267" s="13"/>
      <c r="G267" s="13"/>
      <c r="H267" s="13"/>
      <c r="I267" s="13"/>
      <c r="J267" s="13"/>
      <c r="K267" s="13"/>
      <c r="L267" s="13"/>
      <c r="M267" s="12"/>
      <c r="N267" s="12"/>
      <c r="O267" s="12"/>
      <c r="P267" s="12"/>
      <c r="Q267" s="12"/>
      <c r="R267" s="12"/>
      <c r="S267" s="12"/>
      <c r="T267" s="13"/>
      <c r="U267" s="13"/>
      <c r="V267" s="13"/>
      <c r="W267" s="13"/>
      <c r="X267" s="13"/>
      <c r="Y267" s="13"/>
      <c r="Z267" s="13"/>
      <c r="AA267" s="13"/>
      <c r="AB267" s="14"/>
      <c r="AC267" s="29"/>
      <c r="AD267" s="12"/>
      <c r="AE267" s="12"/>
      <c r="AF267" s="12"/>
      <c r="AG267" s="13"/>
      <c r="AH267" s="13"/>
      <c r="AI267" s="13"/>
      <c r="AJ267" s="13"/>
      <c r="AK267" s="13"/>
      <c r="AL267" s="13"/>
      <c r="AM267" s="15"/>
      <c r="AN267" s="15"/>
      <c r="AO267" s="15"/>
      <c r="AP267" s="2"/>
    </row>
    <row r="268" spans="1:42" s="3" customFormat="1" x14ac:dyDescent="0.35">
      <c r="A268" s="2"/>
      <c r="B268" s="2"/>
      <c r="C268" s="2"/>
      <c r="D268" s="2"/>
      <c r="E268" s="2"/>
      <c r="F268" s="13"/>
      <c r="G268" s="13"/>
      <c r="H268" s="13"/>
      <c r="I268" s="13"/>
      <c r="J268" s="13"/>
      <c r="K268" s="13"/>
      <c r="L268" s="13"/>
      <c r="M268" s="12"/>
      <c r="N268" s="12"/>
      <c r="O268" s="12"/>
      <c r="P268" s="12"/>
      <c r="Q268" s="12"/>
      <c r="R268" s="12"/>
      <c r="S268" s="12"/>
      <c r="T268" s="13"/>
      <c r="U268" s="13"/>
      <c r="V268" s="13"/>
      <c r="W268" s="13"/>
      <c r="X268" s="13"/>
      <c r="Y268" s="13"/>
      <c r="Z268" s="13"/>
      <c r="AA268" s="13"/>
      <c r="AB268" s="14"/>
      <c r="AC268" s="29"/>
      <c r="AD268" s="12"/>
      <c r="AE268" s="12"/>
      <c r="AF268" s="12"/>
      <c r="AG268" s="13"/>
      <c r="AH268" s="13"/>
      <c r="AI268" s="13"/>
      <c r="AJ268" s="13"/>
      <c r="AK268" s="13"/>
      <c r="AL268" s="13"/>
      <c r="AM268" s="15"/>
      <c r="AN268" s="15"/>
      <c r="AO268" s="15"/>
      <c r="AP268" s="2"/>
    </row>
    <row r="269" spans="1:42" s="3" customFormat="1" x14ac:dyDescent="0.35">
      <c r="A269" s="2"/>
      <c r="B269" s="2"/>
      <c r="C269" s="2"/>
      <c r="D269" s="2"/>
      <c r="E269" s="2"/>
      <c r="F269" s="13"/>
      <c r="G269" s="13"/>
      <c r="H269" s="13"/>
      <c r="I269" s="13"/>
      <c r="J269" s="13"/>
      <c r="K269" s="13"/>
      <c r="L269" s="13"/>
      <c r="M269" s="12"/>
      <c r="N269" s="12"/>
      <c r="O269" s="12"/>
      <c r="P269" s="12"/>
      <c r="Q269" s="12"/>
      <c r="R269" s="12"/>
      <c r="S269" s="12"/>
      <c r="T269" s="13"/>
      <c r="U269" s="13"/>
      <c r="V269" s="13"/>
      <c r="W269" s="13"/>
      <c r="X269" s="13"/>
      <c r="Y269" s="13"/>
      <c r="Z269" s="13"/>
      <c r="AA269" s="13"/>
      <c r="AB269" s="14"/>
      <c r="AC269" s="29"/>
      <c r="AD269" s="12"/>
      <c r="AE269" s="12"/>
      <c r="AF269" s="12"/>
      <c r="AG269" s="13"/>
      <c r="AH269" s="13"/>
      <c r="AI269" s="13"/>
      <c r="AJ269" s="13"/>
      <c r="AK269" s="13"/>
      <c r="AL269" s="13"/>
      <c r="AM269" s="15"/>
      <c r="AN269" s="15"/>
      <c r="AO269" s="15"/>
      <c r="AP269" s="2"/>
    </row>
    <row r="270" spans="1:42" s="3" customFormat="1" x14ac:dyDescent="0.35">
      <c r="A270" s="2"/>
      <c r="B270" s="2"/>
      <c r="C270" s="2"/>
      <c r="D270" s="2"/>
      <c r="E270" s="2"/>
      <c r="F270" s="13"/>
      <c r="G270" s="13"/>
      <c r="H270" s="13"/>
      <c r="I270" s="13"/>
      <c r="J270" s="13"/>
      <c r="K270" s="13"/>
      <c r="L270" s="13"/>
      <c r="M270" s="12"/>
      <c r="N270" s="12"/>
      <c r="O270" s="12"/>
      <c r="P270" s="12"/>
      <c r="Q270" s="12"/>
      <c r="R270" s="12"/>
      <c r="S270" s="12"/>
      <c r="T270" s="13"/>
      <c r="U270" s="13"/>
      <c r="V270" s="13"/>
      <c r="W270" s="13"/>
      <c r="X270" s="13"/>
      <c r="Y270" s="13"/>
      <c r="Z270" s="13"/>
      <c r="AA270" s="13"/>
      <c r="AB270" s="14"/>
      <c r="AC270" s="29"/>
      <c r="AD270" s="12"/>
      <c r="AE270" s="12"/>
      <c r="AF270" s="12"/>
      <c r="AG270" s="13"/>
      <c r="AH270" s="13"/>
      <c r="AI270" s="13"/>
      <c r="AJ270" s="13"/>
      <c r="AK270" s="13"/>
      <c r="AL270" s="13"/>
      <c r="AM270" s="15"/>
      <c r="AN270" s="15"/>
      <c r="AO270" s="15"/>
      <c r="AP270" s="2"/>
    </row>
    <row r="271" spans="1:42" s="3" customFormat="1" x14ac:dyDescent="0.35">
      <c r="A271" s="2"/>
      <c r="B271" s="2"/>
      <c r="C271" s="2"/>
      <c r="D271" s="2"/>
      <c r="E271" s="2"/>
      <c r="F271" s="13"/>
      <c r="G271" s="13"/>
      <c r="H271" s="13"/>
      <c r="I271" s="13"/>
      <c r="J271" s="13"/>
      <c r="K271" s="13"/>
      <c r="L271" s="13"/>
      <c r="M271" s="12"/>
      <c r="N271" s="12"/>
      <c r="O271" s="12"/>
      <c r="P271" s="12"/>
      <c r="Q271" s="12"/>
      <c r="R271" s="12"/>
      <c r="S271" s="12"/>
      <c r="T271" s="13"/>
      <c r="U271" s="13"/>
      <c r="V271" s="13"/>
      <c r="W271" s="13"/>
      <c r="X271" s="13"/>
      <c r="Y271" s="13"/>
      <c r="Z271" s="13"/>
      <c r="AA271" s="13"/>
      <c r="AB271" s="14"/>
      <c r="AC271" s="29"/>
      <c r="AD271" s="12"/>
      <c r="AE271" s="12"/>
      <c r="AF271" s="12"/>
      <c r="AG271" s="13"/>
      <c r="AH271" s="13"/>
      <c r="AI271" s="13"/>
      <c r="AJ271" s="13"/>
      <c r="AK271" s="13"/>
      <c r="AL271" s="13"/>
      <c r="AM271" s="15"/>
      <c r="AN271" s="15"/>
      <c r="AO271" s="15"/>
      <c r="AP271" s="2"/>
    </row>
    <row r="272" spans="1:42" s="3" customFormat="1" x14ac:dyDescent="0.35">
      <c r="A272" s="2"/>
      <c r="B272" s="2"/>
      <c r="C272" s="2"/>
      <c r="D272" s="2"/>
      <c r="E272" s="2"/>
      <c r="F272" s="13"/>
      <c r="G272" s="13"/>
      <c r="H272" s="13"/>
      <c r="I272" s="13"/>
      <c r="J272" s="13"/>
      <c r="K272" s="13"/>
      <c r="L272" s="13"/>
      <c r="M272" s="12"/>
      <c r="N272" s="12"/>
      <c r="O272" s="12"/>
      <c r="P272" s="12"/>
      <c r="Q272" s="12"/>
      <c r="R272" s="12"/>
      <c r="S272" s="12"/>
      <c r="T272" s="13"/>
      <c r="U272" s="13"/>
      <c r="V272" s="13"/>
      <c r="W272" s="13"/>
      <c r="X272" s="13"/>
      <c r="Y272" s="13"/>
      <c r="Z272" s="13"/>
      <c r="AA272" s="13"/>
      <c r="AB272" s="14"/>
      <c r="AC272" s="29"/>
      <c r="AD272" s="12"/>
      <c r="AE272" s="12"/>
      <c r="AF272" s="12"/>
      <c r="AG272" s="13"/>
      <c r="AH272" s="13"/>
      <c r="AI272" s="13"/>
      <c r="AJ272" s="13"/>
      <c r="AK272" s="13"/>
      <c r="AL272" s="13"/>
      <c r="AM272" s="15"/>
      <c r="AN272" s="15"/>
      <c r="AO272" s="15"/>
      <c r="AP272" s="2"/>
    </row>
    <row r="273" spans="1:42" s="3" customFormat="1" x14ac:dyDescent="0.35">
      <c r="A273" s="2"/>
      <c r="B273" s="2"/>
      <c r="C273" s="2"/>
      <c r="D273" s="2"/>
      <c r="E273" s="2"/>
      <c r="F273" s="13"/>
      <c r="G273" s="13"/>
      <c r="H273" s="13"/>
      <c r="I273" s="13"/>
      <c r="J273" s="13"/>
      <c r="K273" s="13"/>
      <c r="L273" s="13"/>
      <c r="M273" s="12"/>
      <c r="N273" s="12"/>
      <c r="O273" s="12"/>
      <c r="P273" s="12"/>
      <c r="Q273" s="12"/>
      <c r="R273" s="12"/>
      <c r="S273" s="12"/>
      <c r="T273" s="13"/>
      <c r="U273" s="13"/>
      <c r="V273" s="13"/>
      <c r="W273" s="13"/>
      <c r="X273" s="13"/>
      <c r="Y273" s="13"/>
      <c r="Z273" s="13"/>
      <c r="AA273" s="13"/>
      <c r="AB273" s="14"/>
      <c r="AC273" s="29"/>
      <c r="AD273" s="12"/>
      <c r="AE273" s="12"/>
      <c r="AF273" s="12"/>
      <c r="AG273" s="13"/>
      <c r="AH273" s="13"/>
      <c r="AI273" s="13"/>
      <c r="AJ273" s="13"/>
      <c r="AK273" s="13"/>
      <c r="AL273" s="13"/>
      <c r="AM273" s="15"/>
      <c r="AN273" s="15"/>
      <c r="AO273" s="15"/>
      <c r="AP273" s="2"/>
    </row>
    <row r="274" spans="1:42" s="3" customFormat="1" x14ac:dyDescent="0.35">
      <c r="A274" s="2"/>
      <c r="B274" s="2"/>
      <c r="C274" s="2"/>
      <c r="D274" s="2"/>
      <c r="E274" s="2"/>
      <c r="F274" s="13"/>
      <c r="G274" s="13"/>
      <c r="H274" s="13"/>
      <c r="I274" s="13"/>
      <c r="J274" s="13"/>
      <c r="K274" s="13"/>
      <c r="L274" s="13"/>
      <c r="M274" s="12"/>
      <c r="N274" s="12"/>
      <c r="O274" s="12"/>
      <c r="P274" s="12"/>
      <c r="Q274" s="12"/>
      <c r="R274" s="12"/>
      <c r="S274" s="12"/>
      <c r="T274" s="13"/>
      <c r="U274" s="13"/>
      <c r="V274" s="13"/>
      <c r="W274" s="13"/>
      <c r="X274" s="13"/>
      <c r="Y274" s="13"/>
      <c r="Z274" s="13"/>
      <c r="AA274" s="13"/>
      <c r="AB274" s="14"/>
      <c r="AC274" s="29"/>
      <c r="AD274" s="12"/>
      <c r="AE274" s="12"/>
      <c r="AF274" s="12"/>
      <c r="AG274" s="13"/>
      <c r="AH274" s="13"/>
      <c r="AI274" s="13"/>
      <c r="AJ274" s="13"/>
      <c r="AK274" s="13"/>
      <c r="AL274" s="13"/>
      <c r="AM274" s="15"/>
      <c r="AN274" s="15"/>
      <c r="AO274" s="15"/>
      <c r="AP274" s="2"/>
    </row>
    <row r="275" spans="1:42" s="3" customFormat="1" x14ac:dyDescent="0.35">
      <c r="A275" s="2"/>
      <c r="B275" s="2"/>
      <c r="C275" s="2"/>
      <c r="D275" s="2"/>
      <c r="E275" s="2"/>
      <c r="F275" s="13"/>
      <c r="G275" s="13"/>
      <c r="H275" s="13"/>
      <c r="I275" s="13"/>
      <c r="J275" s="13"/>
      <c r="K275" s="13"/>
      <c r="L275" s="13"/>
      <c r="M275" s="12"/>
      <c r="N275" s="12"/>
      <c r="O275" s="12"/>
      <c r="P275" s="12"/>
      <c r="Q275" s="12"/>
      <c r="R275" s="12"/>
      <c r="S275" s="12"/>
      <c r="T275" s="13"/>
      <c r="U275" s="13"/>
      <c r="V275" s="13"/>
      <c r="W275" s="13"/>
      <c r="X275" s="13"/>
      <c r="Y275" s="13"/>
      <c r="Z275" s="13"/>
      <c r="AA275" s="13"/>
      <c r="AB275" s="14"/>
      <c r="AC275" s="29"/>
      <c r="AD275" s="12"/>
      <c r="AE275" s="12"/>
      <c r="AF275" s="12"/>
      <c r="AG275" s="13"/>
      <c r="AH275" s="13"/>
      <c r="AI275" s="13"/>
      <c r="AJ275" s="13"/>
      <c r="AK275" s="13"/>
      <c r="AL275" s="13"/>
      <c r="AM275" s="15"/>
      <c r="AN275" s="15"/>
      <c r="AO275" s="15"/>
      <c r="AP275" s="2"/>
    </row>
    <row r="276" spans="1:42" s="3" customFormat="1" x14ac:dyDescent="0.35">
      <c r="A276" s="2"/>
      <c r="B276" s="2"/>
      <c r="C276" s="2"/>
      <c r="D276" s="2"/>
      <c r="E276" s="2"/>
      <c r="F276" s="13"/>
      <c r="G276" s="13"/>
      <c r="H276" s="13"/>
      <c r="I276" s="13"/>
      <c r="J276" s="13"/>
      <c r="K276" s="13"/>
      <c r="L276" s="13"/>
      <c r="M276" s="12"/>
      <c r="N276" s="12"/>
      <c r="O276" s="12"/>
      <c r="P276" s="12"/>
      <c r="Q276" s="12"/>
      <c r="R276" s="12"/>
      <c r="S276" s="12"/>
      <c r="T276" s="13"/>
      <c r="U276" s="13"/>
      <c r="V276" s="13"/>
      <c r="W276" s="13"/>
      <c r="X276" s="13"/>
      <c r="Y276" s="13"/>
      <c r="Z276" s="13"/>
      <c r="AA276" s="13"/>
      <c r="AB276" s="14"/>
      <c r="AC276" s="29"/>
      <c r="AD276" s="12"/>
      <c r="AE276" s="12"/>
      <c r="AF276" s="12"/>
      <c r="AG276" s="13"/>
      <c r="AH276" s="13"/>
      <c r="AI276" s="13"/>
      <c r="AJ276" s="13"/>
      <c r="AK276" s="13"/>
      <c r="AL276" s="13"/>
      <c r="AM276" s="15"/>
      <c r="AN276" s="15"/>
      <c r="AO276" s="15"/>
      <c r="AP276" s="2"/>
    </row>
    <row r="277" spans="1:42" s="3" customFormat="1" x14ac:dyDescent="0.35">
      <c r="A277" s="2"/>
      <c r="B277" s="2"/>
      <c r="C277" s="2"/>
      <c r="D277" s="2"/>
      <c r="E277" s="2"/>
      <c r="F277" s="13"/>
      <c r="G277" s="13"/>
      <c r="H277" s="13"/>
      <c r="I277" s="13"/>
      <c r="J277" s="13"/>
      <c r="K277" s="13"/>
      <c r="L277" s="13"/>
      <c r="M277" s="12"/>
      <c r="N277" s="12"/>
      <c r="O277" s="12"/>
      <c r="P277" s="12"/>
      <c r="Q277" s="12"/>
      <c r="R277" s="12"/>
      <c r="S277" s="12"/>
      <c r="T277" s="13"/>
      <c r="U277" s="13"/>
      <c r="V277" s="13"/>
      <c r="W277" s="13"/>
      <c r="X277" s="13"/>
      <c r="Y277" s="13"/>
      <c r="Z277" s="13"/>
      <c r="AA277" s="13"/>
      <c r="AB277" s="14"/>
      <c r="AC277" s="29"/>
      <c r="AD277" s="12"/>
      <c r="AE277" s="12"/>
      <c r="AF277" s="12"/>
      <c r="AG277" s="13"/>
      <c r="AH277" s="13"/>
      <c r="AI277" s="13"/>
      <c r="AJ277" s="13"/>
      <c r="AK277" s="13"/>
      <c r="AL277" s="13"/>
      <c r="AM277" s="15"/>
      <c r="AN277" s="15"/>
      <c r="AO277" s="15"/>
      <c r="AP277" s="2"/>
    </row>
    <row r="278" spans="1:42" s="3" customFormat="1" x14ac:dyDescent="0.35">
      <c r="A278" s="2"/>
      <c r="B278" s="2"/>
      <c r="C278" s="2"/>
      <c r="D278" s="2"/>
      <c r="E278" s="2"/>
      <c r="F278" s="13"/>
      <c r="G278" s="13"/>
      <c r="H278" s="13"/>
      <c r="I278" s="13"/>
      <c r="J278" s="13"/>
      <c r="K278" s="13"/>
      <c r="L278" s="13"/>
      <c r="M278" s="12"/>
      <c r="N278" s="12"/>
      <c r="O278" s="12"/>
      <c r="P278" s="12"/>
      <c r="Q278" s="12"/>
      <c r="R278" s="12"/>
      <c r="S278" s="12"/>
      <c r="T278" s="13"/>
      <c r="U278" s="13"/>
      <c r="V278" s="13"/>
      <c r="W278" s="13"/>
      <c r="X278" s="13"/>
      <c r="Y278" s="13"/>
      <c r="Z278" s="13"/>
      <c r="AA278" s="13"/>
      <c r="AB278" s="14"/>
      <c r="AC278" s="29"/>
      <c r="AD278" s="12"/>
      <c r="AE278" s="12"/>
      <c r="AF278" s="12"/>
      <c r="AG278" s="13"/>
      <c r="AH278" s="13"/>
      <c r="AI278" s="13"/>
      <c r="AJ278" s="13"/>
      <c r="AK278" s="13"/>
      <c r="AL278" s="13"/>
      <c r="AM278" s="15"/>
      <c r="AN278" s="15"/>
      <c r="AO278" s="15"/>
      <c r="AP278" s="2"/>
    </row>
    <row r="279" spans="1:42" s="3" customFormat="1" x14ac:dyDescent="0.35">
      <c r="A279" s="2"/>
      <c r="B279" s="2"/>
      <c r="C279" s="2"/>
      <c r="D279" s="2"/>
      <c r="E279" s="2"/>
      <c r="F279" s="13"/>
      <c r="G279" s="13"/>
      <c r="H279" s="13"/>
      <c r="I279" s="13"/>
      <c r="J279" s="13"/>
      <c r="K279" s="13"/>
      <c r="L279" s="13"/>
      <c r="M279" s="12"/>
      <c r="N279" s="12"/>
      <c r="O279" s="12"/>
      <c r="P279" s="12"/>
      <c r="Q279" s="12"/>
      <c r="R279" s="12"/>
      <c r="S279" s="12"/>
      <c r="T279" s="13"/>
      <c r="U279" s="13"/>
      <c r="V279" s="13"/>
      <c r="W279" s="13"/>
      <c r="X279" s="13"/>
      <c r="Y279" s="13"/>
      <c r="Z279" s="13"/>
      <c r="AA279" s="13"/>
      <c r="AB279" s="14"/>
      <c r="AC279" s="29"/>
      <c r="AD279" s="12"/>
      <c r="AE279" s="12"/>
      <c r="AF279" s="12"/>
      <c r="AG279" s="13"/>
      <c r="AH279" s="13"/>
      <c r="AI279" s="13"/>
      <c r="AJ279" s="13"/>
      <c r="AK279" s="13"/>
      <c r="AL279" s="13"/>
      <c r="AM279" s="15"/>
      <c r="AN279" s="15"/>
      <c r="AO279" s="15"/>
      <c r="AP279" s="2"/>
    </row>
    <row r="280" spans="1:42" s="3" customFormat="1" x14ac:dyDescent="0.35">
      <c r="A280" s="2"/>
      <c r="B280" s="2"/>
      <c r="C280" s="2"/>
      <c r="D280" s="2"/>
      <c r="E280" s="2"/>
      <c r="F280" s="13"/>
      <c r="G280" s="13"/>
      <c r="H280" s="13"/>
      <c r="I280" s="13"/>
      <c r="J280" s="13"/>
      <c r="K280" s="13"/>
      <c r="L280" s="13"/>
      <c r="M280" s="12"/>
      <c r="N280" s="12"/>
      <c r="O280" s="12"/>
      <c r="P280" s="12"/>
      <c r="Q280" s="12"/>
      <c r="R280" s="12"/>
      <c r="S280" s="12"/>
      <c r="T280" s="13"/>
      <c r="U280" s="13"/>
      <c r="V280" s="13"/>
      <c r="W280" s="13"/>
      <c r="X280" s="13"/>
      <c r="Y280" s="13"/>
      <c r="Z280" s="13"/>
      <c r="AA280" s="13"/>
      <c r="AB280" s="14"/>
      <c r="AC280" s="29"/>
      <c r="AD280" s="12"/>
      <c r="AE280" s="12"/>
      <c r="AF280" s="12"/>
      <c r="AG280" s="13"/>
      <c r="AH280" s="13"/>
      <c r="AI280" s="13"/>
      <c r="AJ280" s="13"/>
      <c r="AK280" s="13"/>
      <c r="AL280" s="13"/>
      <c r="AM280" s="15"/>
      <c r="AN280" s="15"/>
      <c r="AO280" s="15"/>
      <c r="AP280" s="2"/>
    </row>
    <row r="281" spans="1:42" s="3" customFormat="1" x14ac:dyDescent="0.35">
      <c r="A281" s="2"/>
      <c r="B281" s="2"/>
      <c r="C281" s="2"/>
      <c r="D281" s="2"/>
      <c r="E281" s="2"/>
      <c r="F281" s="13"/>
      <c r="G281" s="13"/>
      <c r="H281" s="13"/>
      <c r="I281" s="13"/>
      <c r="J281" s="13"/>
      <c r="K281" s="13"/>
      <c r="L281" s="13"/>
      <c r="M281" s="12"/>
      <c r="N281" s="12"/>
      <c r="O281" s="12"/>
      <c r="P281" s="12"/>
      <c r="Q281" s="12"/>
      <c r="R281" s="12"/>
      <c r="S281" s="12"/>
      <c r="T281" s="13"/>
      <c r="U281" s="13"/>
      <c r="V281" s="13"/>
      <c r="W281" s="13"/>
      <c r="X281" s="13"/>
      <c r="Y281" s="13"/>
      <c r="Z281" s="13"/>
      <c r="AA281" s="13"/>
      <c r="AB281" s="14"/>
      <c r="AC281" s="29"/>
      <c r="AD281" s="12"/>
      <c r="AE281" s="12"/>
      <c r="AF281" s="12"/>
      <c r="AG281" s="13"/>
      <c r="AH281" s="13"/>
      <c r="AI281" s="13"/>
      <c r="AJ281" s="13"/>
      <c r="AK281" s="13"/>
      <c r="AL281" s="13"/>
      <c r="AM281" s="15"/>
      <c r="AN281" s="15"/>
      <c r="AO281" s="15"/>
      <c r="AP281" s="2"/>
    </row>
    <row r="282" spans="1:42" s="3" customFormat="1" x14ac:dyDescent="0.35">
      <c r="A282" s="2"/>
      <c r="B282" s="2"/>
      <c r="C282" s="2"/>
      <c r="D282" s="2"/>
      <c r="E282" s="2"/>
      <c r="F282" s="13"/>
      <c r="G282" s="13"/>
      <c r="H282" s="13"/>
      <c r="I282" s="13"/>
      <c r="J282" s="13"/>
      <c r="K282" s="13"/>
      <c r="L282" s="13"/>
      <c r="M282" s="12"/>
      <c r="N282" s="12"/>
      <c r="O282" s="12"/>
      <c r="P282" s="12"/>
      <c r="Q282" s="12"/>
      <c r="R282" s="12"/>
      <c r="S282" s="12"/>
      <c r="T282" s="13"/>
      <c r="U282" s="13"/>
      <c r="V282" s="13"/>
      <c r="W282" s="13"/>
      <c r="X282" s="13"/>
      <c r="Y282" s="13"/>
      <c r="Z282" s="13"/>
      <c r="AA282" s="13"/>
      <c r="AB282" s="14"/>
      <c r="AC282" s="29"/>
      <c r="AD282" s="12"/>
      <c r="AE282" s="12"/>
      <c r="AF282" s="12"/>
      <c r="AG282" s="13"/>
      <c r="AH282" s="13"/>
      <c r="AI282" s="13"/>
      <c r="AJ282" s="13"/>
      <c r="AK282" s="13"/>
      <c r="AL282" s="13"/>
      <c r="AM282" s="15"/>
      <c r="AN282" s="15"/>
      <c r="AO282" s="15"/>
      <c r="AP282" s="2"/>
    </row>
    <row r="283" spans="1:42" s="3" customFormat="1" x14ac:dyDescent="0.35">
      <c r="A283" s="2"/>
      <c r="B283" s="2"/>
      <c r="C283" s="2"/>
      <c r="D283" s="2"/>
      <c r="E283" s="2"/>
      <c r="F283" s="13"/>
      <c r="G283" s="13"/>
      <c r="H283" s="13"/>
      <c r="I283" s="13"/>
      <c r="J283" s="13"/>
      <c r="K283" s="13"/>
      <c r="L283" s="13"/>
      <c r="M283" s="12"/>
      <c r="N283" s="12"/>
      <c r="O283" s="12"/>
      <c r="P283" s="12"/>
      <c r="Q283" s="12"/>
      <c r="R283" s="12"/>
      <c r="S283" s="12"/>
      <c r="T283" s="13"/>
      <c r="U283" s="13"/>
      <c r="V283" s="13"/>
      <c r="W283" s="13"/>
      <c r="X283" s="13"/>
      <c r="Y283" s="13"/>
      <c r="Z283" s="13"/>
      <c r="AA283" s="13"/>
      <c r="AB283" s="14"/>
      <c r="AC283" s="29"/>
      <c r="AD283" s="12"/>
      <c r="AE283" s="12"/>
      <c r="AF283" s="12"/>
      <c r="AG283" s="13"/>
      <c r="AH283" s="13"/>
      <c r="AI283" s="13"/>
      <c r="AJ283" s="13"/>
      <c r="AK283" s="13"/>
      <c r="AL283" s="13"/>
      <c r="AM283" s="15"/>
      <c r="AN283" s="15"/>
      <c r="AO283" s="15"/>
      <c r="AP283" s="2"/>
    </row>
    <row r="284" spans="1:42" s="3" customFormat="1" x14ac:dyDescent="0.35">
      <c r="A284" s="2"/>
      <c r="B284" s="2"/>
      <c r="C284" s="2"/>
      <c r="D284" s="2"/>
      <c r="E284" s="2"/>
      <c r="F284" s="13"/>
      <c r="G284" s="13"/>
      <c r="H284" s="13"/>
      <c r="I284" s="13"/>
      <c r="J284" s="13"/>
      <c r="K284" s="13"/>
      <c r="L284" s="13"/>
      <c r="M284" s="12"/>
      <c r="N284" s="12"/>
      <c r="O284" s="12"/>
      <c r="P284" s="12"/>
      <c r="Q284" s="12"/>
      <c r="R284" s="12"/>
      <c r="S284" s="12"/>
      <c r="T284" s="13"/>
      <c r="U284" s="13"/>
      <c r="V284" s="13"/>
      <c r="W284" s="13"/>
      <c r="X284" s="13"/>
      <c r="Y284" s="13"/>
      <c r="Z284" s="13"/>
      <c r="AA284" s="13"/>
      <c r="AB284" s="14"/>
      <c r="AC284" s="29"/>
      <c r="AD284" s="12"/>
      <c r="AE284" s="12"/>
      <c r="AF284" s="12"/>
      <c r="AG284" s="13"/>
      <c r="AH284" s="13"/>
      <c r="AI284" s="13"/>
      <c r="AJ284" s="13"/>
      <c r="AK284" s="13"/>
      <c r="AL284" s="13"/>
      <c r="AM284" s="15"/>
      <c r="AN284" s="15"/>
      <c r="AO284" s="15"/>
      <c r="AP284" s="2"/>
    </row>
    <row r="285" spans="1:42" s="3" customFormat="1" x14ac:dyDescent="0.35">
      <c r="A285" s="2"/>
      <c r="B285" s="2"/>
      <c r="C285" s="2"/>
      <c r="D285" s="2"/>
      <c r="E285" s="2"/>
      <c r="F285" s="13"/>
      <c r="G285" s="13"/>
      <c r="H285" s="13"/>
      <c r="I285" s="13"/>
      <c r="J285" s="13"/>
      <c r="K285" s="13"/>
      <c r="L285" s="13"/>
      <c r="M285" s="12"/>
      <c r="N285" s="12"/>
      <c r="O285" s="12"/>
      <c r="P285" s="12"/>
      <c r="Q285" s="12"/>
      <c r="R285" s="12"/>
      <c r="S285" s="12"/>
      <c r="T285" s="13"/>
      <c r="U285" s="13"/>
      <c r="V285" s="13"/>
      <c r="W285" s="13"/>
      <c r="X285" s="13"/>
      <c r="Y285" s="13"/>
      <c r="Z285" s="13"/>
      <c r="AA285" s="13"/>
      <c r="AB285" s="14"/>
      <c r="AC285" s="29"/>
      <c r="AD285" s="12"/>
      <c r="AE285" s="12"/>
      <c r="AF285" s="12"/>
      <c r="AG285" s="13"/>
      <c r="AH285" s="13"/>
      <c r="AI285" s="13"/>
      <c r="AJ285" s="13"/>
      <c r="AK285" s="13"/>
      <c r="AL285" s="13"/>
      <c r="AM285" s="15"/>
      <c r="AN285" s="15"/>
      <c r="AO285" s="15"/>
      <c r="AP285" s="2"/>
    </row>
    <row r="286" spans="1:42" s="3" customFormat="1" x14ac:dyDescent="0.35">
      <c r="A286" s="2"/>
      <c r="B286" s="2"/>
      <c r="C286" s="2"/>
      <c r="D286" s="2"/>
      <c r="E286" s="2"/>
      <c r="F286" s="13"/>
      <c r="G286" s="13"/>
      <c r="H286" s="13"/>
      <c r="I286" s="13"/>
      <c r="J286" s="13"/>
      <c r="K286" s="13"/>
      <c r="L286" s="13"/>
      <c r="M286" s="12"/>
      <c r="N286" s="12"/>
      <c r="O286" s="12"/>
      <c r="P286" s="12"/>
      <c r="Q286" s="12"/>
      <c r="R286" s="12"/>
      <c r="S286" s="12"/>
      <c r="T286" s="13"/>
      <c r="U286" s="13"/>
      <c r="V286" s="13"/>
      <c r="W286" s="13"/>
      <c r="X286" s="13"/>
      <c r="Y286" s="13"/>
      <c r="Z286" s="13"/>
      <c r="AA286" s="13"/>
      <c r="AB286" s="14"/>
      <c r="AC286" s="29"/>
      <c r="AD286" s="12"/>
      <c r="AE286" s="12"/>
      <c r="AF286" s="12"/>
      <c r="AG286" s="13"/>
      <c r="AH286" s="13"/>
      <c r="AI286" s="13"/>
      <c r="AJ286" s="13"/>
      <c r="AK286" s="13"/>
      <c r="AL286" s="13"/>
      <c r="AM286" s="15"/>
      <c r="AN286" s="15"/>
      <c r="AO286" s="15"/>
      <c r="AP286" s="2"/>
    </row>
    <row r="287" spans="1:42" s="3" customFormat="1" x14ac:dyDescent="0.35">
      <c r="A287" s="2"/>
      <c r="B287" s="2"/>
      <c r="C287" s="2"/>
      <c r="D287" s="2"/>
      <c r="E287" s="2"/>
      <c r="F287" s="13"/>
      <c r="G287" s="13"/>
      <c r="H287" s="13"/>
      <c r="I287" s="13"/>
      <c r="J287" s="13"/>
      <c r="K287" s="13"/>
      <c r="L287" s="13"/>
      <c r="M287" s="12"/>
      <c r="N287" s="12"/>
      <c r="O287" s="12"/>
      <c r="P287" s="12"/>
      <c r="Q287" s="12"/>
      <c r="R287" s="12"/>
      <c r="S287" s="12"/>
      <c r="T287" s="13"/>
      <c r="U287" s="13"/>
      <c r="V287" s="13"/>
      <c r="W287" s="13"/>
      <c r="X287" s="13"/>
      <c r="Y287" s="13"/>
      <c r="Z287" s="13"/>
      <c r="AA287" s="13"/>
      <c r="AB287" s="14"/>
      <c r="AC287" s="29"/>
      <c r="AD287" s="12"/>
      <c r="AE287" s="12"/>
      <c r="AF287" s="12"/>
      <c r="AG287" s="13"/>
      <c r="AH287" s="13"/>
      <c r="AI287" s="13"/>
      <c r="AJ287" s="13"/>
      <c r="AK287" s="13"/>
      <c r="AL287" s="13"/>
      <c r="AM287" s="15"/>
      <c r="AN287" s="15"/>
      <c r="AO287" s="15"/>
      <c r="AP287" s="2"/>
    </row>
    <row r="288" spans="1:42" s="3" customFormat="1" x14ac:dyDescent="0.35">
      <c r="A288" s="2"/>
      <c r="B288" s="2"/>
      <c r="C288" s="2"/>
      <c r="D288" s="2"/>
      <c r="E288" s="2"/>
      <c r="F288" s="13"/>
      <c r="G288" s="13"/>
      <c r="H288" s="13"/>
      <c r="I288" s="13"/>
      <c r="J288" s="13"/>
      <c r="K288" s="13"/>
      <c r="L288" s="13"/>
      <c r="M288" s="12"/>
      <c r="N288" s="12"/>
      <c r="O288" s="12"/>
      <c r="P288" s="12"/>
      <c r="Q288" s="12"/>
      <c r="R288" s="12"/>
      <c r="S288" s="12"/>
      <c r="T288" s="13"/>
      <c r="U288" s="13"/>
      <c r="V288" s="13"/>
      <c r="W288" s="13"/>
      <c r="X288" s="13"/>
      <c r="Y288" s="13"/>
      <c r="Z288" s="13"/>
      <c r="AA288" s="13"/>
      <c r="AB288" s="14"/>
      <c r="AC288" s="29"/>
      <c r="AD288" s="12"/>
      <c r="AE288" s="12"/>
      <c r="AF288" s="12"/>
      <c r="AG288" s="13"/>
      <c r="AH288" s="13"/>
      <c r="AI288" s="13"/>
      <c r="AJ288" s="13"/>
      <c r="AK288" s="13"/>
      <c r="AL288" s="13"/>
      <c r="AM288" s="15"/>
      <c r="AN288" s="15"/>
      <c r="AO288" s="15"/>
      <c r="AP288" s="2"/>
    </row>
    <row r="289" spans="1:42" s="3" customFormat="1" x14ac:dyDescent="0.35">
      <c r="A289" s="2"/>
      <c r="B289" s="2"/>
      <c r="C289" s="2"/>
      <c r="D289" s="2"/>
      <c r="E289" s="2"/>
      <c r="F289" s="13"/>
      <c r="G289" s="13"/>
      <c r="H289" s="13"/>
      <c r="I289" s="13"/>
      <c r="J289" s="13"/>
      <c r="K289" s="13"/>
      <c r="L289" s="13"/>
      <c r="M289" s="12"/>
      <c r="N289" s="12"/>
      <c r="O289" s="12"/>
      <c r="P289" s="12"/>
      <c r="Q289" s="12"/>
      <c r="R289" s="12"/>
      <c r="S289" s="12"/>
      <c r="T289" s="13"/>
      <c r="U289" s="13"/>
      <c r="V289" s="13"/>
      <c r="W289" s="13"/>
      <c r="X289" s="13"/>
      <c r="Y289" s="13"/>
      <c r="Z289" s="13"/>
      <c r="AA289" s="13"/>
      <c r="AB289" s="14"/>
      <c r="AC289" s="29"/>
      <c r="AD289" s="12"/>
      <c r="AE289" s="12"/>
      <c r="AF289" s="12"/>
      <c r="AG289" s="13"/>
      <c r="AH289" s="13"/>
      <c r="AI289" s="13"/>
      <c r="AJ289" s="13"/>
      <c r="AK289" s="13"/>
      <c r="AL289" s="13"/>
      <c r="AM289" s="15"/>
      <c r="AN289" s="15"/>
      <c r="AO289" s="15"/>
      <c r="AP289" s="2"/>
    </row>
    <row r="290" spans="1:42" s="3" customFormat="1" x14ac:dyDescent="0.35">
      <c r="A290" s="2"/>
      <c r="B290" s="2"/>
      <c r="C290" s="2"/>
      <c r="D290" s="2"/>
      <c r="E290" s="2"/>
      <c r="F290" s="13"/>
      <c r="G290" s="13"/>
      <c r="H290" s="13"/>
      <c r="I290" s="13"/>
      <c r="J290" s="13"/>
      <c r="K290" s="13"/>
      <c r="L290" s="13"/>
      <c r="M290" s="12"/>
      <c r="N290" s="12"/>
      <c r="O290" s="12"/>
      <c r="P290" s="12"/>
      <c r="Q290" s="12"/>
      <c r="R290" s="12"/>
      <c r="S290" s="12"/>
      <c r="T290" s="13"/>
      <c r="U290" s="13"/>
      <c r="V290" s="13"/>
      <c r="W290" s="13"/>
      <c r="X290" s="13"/>
      <c r="Y290" s="13"/>
      <c r="Z290" s="13"/>
      <c r="AA290" s="13"/>
      <c r="AB290" s="14"/>
      <c r="AC290" s="29"/>
      <c r="AD290" s="12"/>
      <c r="AE290" s="12"/>
      <c r="AF290" s="12"/>
      <c r="AG290" s="13"/>
      <c r="AH290" s="13"/>
      <c r="AI290" s="13"/>
      <c r="AJ290" s="13"/>
      <c r="AK290" s="13"/>
      <c r="AL290" s="13"/>
      <c r="AM290" s="15"/>
      <c r="AN290" s="15"/>
      <c r="AO290" s="15"/>
      <c r="AP290" s="2"/>
    </row>
    <row r="291" spans="1:42" s="3" customFormat="1" x14ac:dyDescent="0.35">
      <c r="A291" s="2"/>
      <c r="B291" s="2"/>
      <c r="C291" s="2"/>
      <c r="D291" s="2"/>
      <c r="E291" s="2"/>
      <c r="F291" s="13"/>
      <c r="G291" s="13"/>
      <c r="H291" s="13"/>
      <c r="I291" s="13"/>
      <c r="J291" s="13"/>
      <c r="K291" s="13"/>
      <c r="L291" s="13"/>
      <c r="M291" s="12"/>
      <c r="N291" s="12"/>
      <c r="O291" s="12"/>
      <c r="P291" s="12"/>
      <c r="Q291" s="12"/>
      <c r="R291" s="12"/>
      <c r="S291" s="12"/>
      <c r="T291" s="13"/>
      <c r="U291" s="13"/>
      <c r="V291" s="13"/>
      <c r="W291" s="13"/>
      <c r="X291" s="13"/>
      <c r="Y291" s="13"/>
      <c r="Z291" s="13"/>
      <c r="AA291" s="13"/>
      <c r="AB291" s="14"/>
      <c r="AC291" s="29"/>
      <c r="AD291" s="12"/>
      <c r="AE291" s="12"/>
      <c r="AF291" s="12"/>
      <c r="AG291" s="13"/>
      <c r="AH291" s="13"/>
      <c r="AI291" s="13"/>
      <c r="AJ291" s="13"/>
      <c r="AK291" s="13"/>
      <c r="AL291" s="13"/>
      <c r="AM291" s="15"/>
      <c r="AN291" s="15"/>
      <c r="AO291" s="15"/>
      <c r="AP291" s="2"/>
    </row>
    <row r="292" spans="1:42" s="3" customFormat="1" x14ac:dyDescent="0.35">
      <c r="A292" s="2"/>
      <c r="B292" s="2"/>
      <c r="C292" s="2"/>
      <c r="D292" s="2"/>
      <c r="E292" s="2"/>
      <c r="F292" s="13"/>
      <c r="G292" s="13"/>
      <c r="H292" s="13"/>
      <c r="I292" s="13"/>
      <c r="J292" s="13"/>
      <c r="K292" s="13"/>
      <c r="L292" s="13"/>
      <c r="M292" s="12"/>
      <c r="N292" s="12"/>
      <c r="O292" s="12"/>
      <c r="P292" s="12"/>
      <c r="Q292" s="12"/>
      <c r="R292" s="12"/>
      <c r="S292" s="12"/>
      <c r="T292" s="13"/>
      <c r="U292" s="13"/>
      <c r="V292" s="13"/>
      <c r="W292" s="13"/>
      <c r="X292" s="13"/>
      <c r="Y292" s="13"/>
      <c r="Z292" s="13"/>
      <c r="AA292" s="13"/>
      <c r="AB292" s="14"/>
      <c r="AC292" s="29"/>
      <c r="AD292" s="12"/>
      <c r="AE292" s="12"/>
      <c r="AF292" s="12"/>
      <c r="AG292" s="13"/>
      <c r="AH292" s="13"/>
      <c r="AI292" s="13"/>
      <c r="AJ292" s="13"/>
      <c r="AK292" s="13"/>
      <c r="AL292" s="13"/>
      <c r="AM292" s="15"/>
      <c r="AN292" s="15"/>
      <c r="AO292" s="15"/>
      <c r="AP292" s="2"/>
    </row>
    <row r="293" spans="1:42" s="3" customFormat="1" x14ac:dyDescent="0.35">
      <c r="A293" s="2"/>
      <c r="B293" s="2"/>
      <c r="C293" s="2"/>
      <c r="D293" s="2"/>
      <c r="E293" s="2"/>
      <c r="F293" s="13"/>
      <c r="G293" s="13"/>
      <c r="H293" s="13"/>
      <c r="I293" s="13"/>
      <c r="J293" s="13"/>
      <c r="K293" s="13"/>
      <c r="L293" s="13"/>
      <c r="M293" s="12"/>
      <c r="N293" s="12"/>
      <c r="O293" s="12"/>
      <c r="P293" s="12"/>
      <c r="Q293" s="12"/>
      <c r="R293" s="12"/>
      <c r="S293" s="12"/>
      <c r="T293" s="13"/>
      <c r="U293" s="13"/>
      <c r="V293" s="13"/>
      <c r="W293" s="13"/>
      <c r="X293" s="13"/>
      <c r="Y293" s="13"/>
      <c r="Z293" s="13"/>
      <c r="AA293" s="13"/>
      <c r="AB293" s="14"/>
      <c r="AC293" s="29"/>
      <c r="AD293" s="12"/>
      <c r="AE293" s="12"/>
      <c r="AF293" s="12"/>
      <c r="AG293" s="13"/>
      <c r="AH293" s="13"/>
      <c r="AI293" s="13"/>
      <c r="AJ293" s="13"/>
      <c r="AK293" s="13"/>
      <c r="AL293" s="13"/>
      <c r="AM293" s="15"/>
      <c r="AN293" s="15"/>
      <c r="AO293" s="15"/>
      <c r="AP293" s="2"/>
    </row>
    <row r="294" spans="1:42" s="3" customFormat="1" x14ac:dyDescent="0.35">
      <c r="A294" s="2"/>
      <c r="B294" s="2"/>
      <c r="C294" s="2"/>
      <c r="D294" s="2"/>
      <c r="E294" s="2"/>
      <c r="F294" s="13"/>
      <c r="G294" s="13"/>
      <c r="H294" s="13"/>
      <c r="I294" s="13"/>
      <c r="J294" s="13"/>
      <c r="K294" s="13"/>
      <c r="L294" s="13"/>
      <c r="M294" s="12"/>
      <c r="N294" s="12"/>
      <c r="O294" s="12"/>
      <c r="P294" s="12"/>
      <c r="Q294" s="12"/>
      <c r="R294" s="12"/>
      <c r="S294" s="12"/>
      <c r="T294" s="13"/>
      <c r="U294" s="13"/>
      <c r="V294" s="13"/>
      <c r="W294" s="13"/>
      <c r="X294" s="13"/>
      <c r="Y294" s="13"/>
      <c r="Z294" s="13"/>
      <c r="AA294" s="13"/>
      <c r="AB294" s="14"/>
      <c r="AC294" s="29"/>
      <c r="AD294" s="12"/>
      <c r="AE294" s="12"/>
      <c r="AF294" s="12"/>
      <c r="AG294" s="13"/>
      <c r="AH294" s="13"/>
      <c r="AI294" s="13"/>
      <c r="AJ294" s="13"/>
      <c r="AK294" s="13"/>
      <c r="AL294" s="13"/>
      <c r="AM294" s="15"/>
      <c r="AN294" s="15"/>
      <c r="AO294" s="15"/>
      <c r="AP294" s="2"/>
    </row>
    <row r="295" spans="1:42" s="3" customFormat="1" x14ac:dyDescent="0.35">
      <c r="A295" s="2"/>
      <c r="B295" s="2"/>
      <c r="C295" s="2"/>
      <c r="D295" s="2"/>
      <c r="E295" s="2"/>
      <c r="F295" s="13"/>
      <c r="G295" s="13"/>
      <c r="H295" s="13"/>
      <c r="I295" s="13"/>
      <c r="J295" s="13"/>
      <c r="K295" s="13"/>
      <c r="L295" s="13"/>
      <c r="M295" s="12"/>
      <c r="N295" s="12"/>
      <c r="O295" s="12"/>
      <c r="P295" s="12"/>
      <c r="Q295" s="12"/>
      <c r="R295" s="12"/>
      <c r="S295" s="12"/>
      <c r="T295" s="13"/>
      <c r="U295" s="13"/>
      <c r="V295" s="13"/>
      <c r="W295" s="13"/>
      <c r="X295" s="13"/>
      <c r="Y295" s="13"/>
      <c r="Z295" s="13"/>
      <c r="AA295" s="13"/>
      <c r="AB295" s="14"/>
      <c r="AC295" s="29"/>
      <c r="AD295" s="12"/>
      <c r="AE295" s="12"/>
      <c r="AF295" s="12"/>
      <c r="AG295" s="13"/>
      <c r="AH295" s="13"/>
      <c r="AI295" s="13"/>
      <c r="AJ295" s="13"/>
      <c r="AK295" s="13"/>
      <c r="AL295" s="13"/>
      <c r="AM295" s="15"/>
      <c r="AN295" s="15"/>
      <c r="AO295" s="15"/>
      <c r="AP295" s="2"/>
    </row>
    <row r="296" spans="1:42" s="3" customFormat="1" x14ac:dyDescent="0.35">
      <c r="A296" s="2"/>
      <c r="B296" s="2"/>
      <c r="C296" s="2"/>
      <c r="D296" s="2"/>
      <c r="E296" s="2"/>
      <c r="F296" s="13"/>
      <c r="G296" s="13"/>
      <c r="H296" s="13"/>
      <c r="I296" s="13"/>
      <c r="J296" s="13"/>
      <c r="K296" s="13"/>
      <c r="L296" s="13"/>
      <c r="M296" s="12"/>
      <c r="N296" s="12"/>
      <c r="O296" s="12"/>
      <c r="P296" s="12"/>
      <c r="Q296" s="12"/>
      <c r="R296" s="12"/>
      <c r="S296" s="12"/>
      <c r="T296" s="13"/>
      <c r="U296" s="13"/>
      <c r="V296" s="13"/>
      <c r="W296" s="13"/>
      <c r="X296" s="13"/>
      <c r="Y296" s="13"/>
      <c r="Z296" s="13"/>
      <c r="AA296" s="13"/>
      <c r="AB296" s="14"/>
      <c r="AC296" s="29"/>
      <c r="AD296" s="12"/>
      <c r="AE296" s="12"/>
      <c r="AF296" s="12"/>
      <c r="AG296" s="13"/>
      <c r="AH296" s="13"/>
      <c r="AI296" s="13"/>
      <c r="AJ296" s="13"/>
      <c r="AK296" s="13"/>
      <c r="AL296" s="13"/>
      <c r="AM296" s="15"/>
      <c r="AN296" s="15"/>
      <c r="AO296" s="15"/>
      <c r="AP296" s="2"/>
    </row>
    <row r="297" spans="1:42" s="3" customFormat="1" x14ac:dyDescent="0.35">
      <c r="A297" s="2"/>
      <c r="B297" s="2"/>
      <c r="C297" s="2"/>
      <c r="D297" s="2"/>
      <c r="E297" s="2"/>
      <c r="F297" s="13"/>
      <c r="G297" s="13"/>
      <c r="H297" s="13"/>
      <c r="I297" s="13"/>
      <c r="J297" s="13"/>
      <c r="K297" s="13"/>
      <c r="L297" s="13"/>
      <c r="M297" s="12"/>
      <c r="N297" s="12"/>
      <c r="O297" s="12"/>
      <c r="P297" s="12"/>
      <c r="Q297" s="12"/>
      <c r="R297" s="12"/>
      <c r="S297" s="12"/>
      <c r="T297" s="13"/>
      <c r="U297" s="13"/>
      <c r="V297" s="13"/>
      <c r="W297" s="13"/>
      <c r="X297" s="13"/>
      <c r="Y297" s="13"/>
      <c r="Z297" s="13"/>
      <c r="AA297" s="13"/>
      <c r="AB297" s="14"/>
      <c r="AC297" s="29"/>
      <c r="AD297" s="12"/>
      <c r="AE297" s="12"/>
      <c r="AF297" s="12"/>
      <c r="AG297" s="13"/>
      <c r="AH297" s="13"/>
      <c r="AI297" s="13"/>
      <c r="AJ297" s="13"/>
      <c r="AK297" s="13"/>
      <c r="AL297" s="13"/>
      <c r="AM297" s="15"/>
      <c r="AN297" s="15"/>
      <c r="AO297" s="15"/>
      <c r="AP297" s="2"/>
    </row>
    <row r="298" spans="1:42" s="3" customFormat="1" x14ac:dyDescent="0.35">
      <c r="A298" s="2"/>
      <c r="B298" s="2"/>
      <c r="C298" s="2"/>
      <c r="D298" s="2"/>
      <c r="E298" s="2"/>
      <c r="F298" s="13"/>
      <c r="G298" s="13"/>
      <c r="H298" s="13"/>
      <c r="I298" s="13"/>
      <c r="J298" s="13"/>
      <c r="K298" s="13"/>
      <c r="L298" s="13"/>
      <c r="M298" s="12"/>
      <c r="N298" s="12"/>
      <c r="O298" s="12"/>
      <c r="P298" s="12"/>
      <c r="Q298" s="12"/>
      <c r="R298" s="12"/>
      <c r="S298" s="12"/>
      <c r="T298" s="13"/>
      <c r="U298" s="13"/>
      <c r="V298" s="13"/>
      <c r="W298" s="13"/>
      <c r="X298" s="13"/>
      <c r="Y298" s="13"/>
      <c r="Z298" s="13"/>
      <c r="AA298" s="13"/>
      <c r="AB298" s="14"/>
      <c r="AC298" s="29"/>
      <c r="AD298" s="12"/>
      <c r="AE298" s="12"/>
      <c r="AF298" s="12"/>
      <c r="AG298" s="13"/>
      <c r="AH298" s="13"/>
      <c r="AI298" s="13"/>
      <c r="AJ298" s="13"/>
      <c r="AK298" s="13"/>
      <c r="AL298" s="13"/>
      <c r="AM298" s="15"/>
      <c r="AN298" s="15"/>
      <c r="AO298" s="15"/>
      <c r="AP298" s="2"/>
    </row>
    <row r="299" spans="1:42" s="3" customFormat="1" x14ac:dyDescent="0.35">
      <c r="A299" s="2"/>
      <c r="B299" s="2"/>
      <c r="C299" s="2"/>
      <c r="D299" s="2"/>
      <c r="E299" s="2"/>
      <c r="F299" s="13"/>
      <c r="G299" s="13"/>
      <c r="H299" s="13"/>
      <c r="I299" s="13"/>
      <c r="J299" s="13"/>
      <c r="K299" s="13"/>
      <c r="L299" s="13"/>
      <c r="M299" s="12"/>
      <c r="N299" s="12"/>
      <c r="O299" s="12"/>
      <c r="P299" s="12"/>
      <c r="Q299" s="12"/>
      <c r="R299" s="12"/>
      <c r="S299" s="12"/>
      <c r="T299" s="13"/>
      <c r="U299" s="13"/>
      <c r="V299" s="13"/>
      <c r="W299" s="13"/>
      <c r="X299" s="13"/>
      <c r="Y299" s="13"/>
      <c r="Z299" s="13"/>
      <c r="AA299" s="13"/>
      <c r="AB299" s="14"/>
      <c r="AC299" s="29"/>
      <c r="AD299" s="12"/>
      <c r="AE299" s="12"/>
      <c r="AF299" s="12"/>
      <c r="AG299" s="13"/>
      <c r="AH299" s="13"/>
      <c r="AI299" s="13"/>
      <c r="AJ299" s="13"/>
      <c r="AK299" s="13"/>
      <c r="AL299" s="13"/>
      <c r="AM299" s="15"/>
      <c r="AN299" s="15"/>
      <c r="AO299" s="15"/>
      <c r="AP299" s="2"/>
    </row>
    <row r="300" spans="1:42" s="3" customFormat="1" x14ac:dyDescent="0.35">
      <c r="A300" s="2"/>
      <c r="B300" s="2"/>
      <c r="C300" s="2"/>
      <c r="D300" s="2"/>
      <c r="E300" s="2"/>
      <c r="F300" s="13"/>
      <c r="G300" s="13"/>
      <c r="H300" s="13"/>
      <c r="I300" s="13"/>
      <c r="J300" s="13"/>
      <c r="K300" s="13"/>
      <c r="L300" s="13"/>
      <c r="M300" s="12"/>
      <c r="N300" s="12"/>
      <c r="O300" s="12"/>
      <c r="P300" s="12"/>
      <c r="Q300" s="12"/>
      <c r="R300" s="12"/>
      <c r="S300" s="12"/>
      <c r="T300" s="13"/>
      <c r="U300" s="13"/>
      <c r="V300" s="13"/>
      <c r="W300" s="13"/>
      <c r="X300" s="13"/>
      <c r="Y300" s="13"/>
      <c r="Z300" s="13"/>
      <c r="AA300" s="13"/>
      <c r="AB300" s="14"/>
      <c r="AC300" s="29"/>
      <c r="AD300" s="12"/>
      <c r="AE300" s="12"/>
      <c r="AF300" s="12"/>
      <c r="AG300" s="13"/>
      <c r="AH300" s="13"/>
      <c r="AI300" s="13"/>
      <c r="AJ300" s="13"/>
      <c r="AK300" s="13"/>
      <c r="AL300" s="13"/>
      <c r="AM300" s="15"/>
      <c r="AN300" s="15"/>
      <c r="AO300" s="15"/>
      <c r="AP300" s="2"/>
    </row>
    <row r="301" spans="1:42" s="3" customFormat="1" x14ac:dyDescent="0.35">
      <c r="A301" s="2"/>
      <c r="B301" s="2"/>
      <c r="C301" s="2"/>
      <c r="D301" s="2"/>
      <c r="E301" s="2"/>
      <c r="F301" s="13"/>
      <c r="G301" s="13"/>
      <c r="H301" s="13"/>
      <c r="I301" s="13"/>
      <c r="J301" s="13"/>
      <c r="K301" s="13"/>
      <c r="L301" s="13"/>
      <c r="M301" s="12"/>
      <c r="N301" s="12"/>
      <c r="O301" s="12"/>
      <c r="P301" s="12"/>
      <c r="Q301" s="12"/>
      <c r="R301" s="12"/>
      <c r="S301" s="12"/>
      <c r="T301" s="13"/>
      <c r="U301" s="13"/>
      <c r="V301" s="13"/>
      <c r="W301" s="13"/>
      <c r="X301" s="13"/>
      <c r="Y301" s="13"/>
      <c r="Z301" s="13"/>
      <c r="AA301" s="13"/>
      <c r="AB301" s="14"/>
      <c r="AC301" s="29"/>
      <c r="AD301" s="12"/>
      <c r="AE301" s="12"/>
      <c r="AF301" s="12"/>
      <c r="AG301" s="13"/>
      <c r="AH301" s="13"/>
      <c r="AI301" s="13"/>
      <c r="AJ301" s="13"/>
      <c r="AK301" s="13"/>
      <c r="AL301" s="13"/>
      <c r="AM301" s="15"/>
      <c r="AN301" s="15"/>
      <c r="AO301" s="15"/>
      <c r="AP301" s="2"/>
    </row>
    <row r="302" spans="1:42" s="3" customFormat="1" x14ac:dyDescent="0.35">
      <c r="A302" s="2"/>
      <c r="B302" s="2"/>
      <c r="C302" s="2"/>
      <c r="D302" s="2"/>
      <c r="E302" s="2"/>
      <c r="F302" s="13"/>
      <c r="G302" s="13"/>
      <c r="H302" s="13"/>
      <c r="I302" s="13"/>
      <c r="J302" s="13"/>
      <c r="K302" s="13"/>
      <c r="L302" s="13"/>
      <c r="M302" s="12"/>
      <c r="N302" s="12"/>
      <c r="O302" s="12"/>
      <c r="P302" s="12"/>
      <c r="Q302" s="12"/>
      <c r="R302" s="12"/>
      <c r="S302" s="12"/>
      <c r="T302" s="13"/>
      <c r="U302" s="13"/>
      <c r="V302" s="13"/>
      <c r="W302" s="13"/>
      <c r="X302" s="13"/>
      <c r="Y302" s="13"/>
      <c r="Z302" s="13"/>
      <c r="AA302" s="13"/>
      <c r="AB302" s="14"/>
      <c r="AC302" s="29"/>
      <c r="AD302" s="12"/>
      <c r="AE302" s="12"/>
      <c r="AF302" s="12"/>
      <c r="AG302" s="13"/>
      <c r="AH302" s="13"/>
      <c r="AI302" s="13"/>
      <c r="AJ302" s="13"/>
      <c r="AK302" s="13"/>
      <c r="AL302" s="13"/>
      <c r="AM302" s="15"/>
      <c r="AN302" s="15"/>
      <c r="AO302" s="15"/>
      <c r="AP302" s="2"/>
    </row>
    <row r="303" spans="1:42" s="3" customFormat="1" x14ac:dyDescent="0.35">
      <c r="A303" s="2"/>
      <c r="B303" s="2"/>
      <c r="C303" s="2"/>
      <c r="D303" s="2"/>
      <c r="E303" s="2"/>
      <c r="F303" s="13"/>
      <c r="G303" s="13"/>
      <c r="H303" s="13"/>
      <c r="I303" s="13"/>
      <c r="J303" s="13"/>
      <c r="K303" s="13"/>
      <c r="L303" s="13"/>
      <c r="M303" s="12"/>
      <c r="N303" s="12"/>
      <c r="O303" s="12"/>
      <c r="P303" s="12"/>
      <c r="Q303" s="12"/>
      <c r="R303" s="12"/>
      <c r="S303" s="12"/>
      <c r="T303" s="13"/>
      <c r="U303" s="13"/>
      <c r="V303" s="13"/>
      <c r="W303" s="13"/>
      <c r="X303" s="13"/>
      <c r="Y303" s="13"/>
      <c r="Z303" s="13"/>
      <c r="AA303" s="13"/>
      <c r="AB303" s="14"/>
      <c r="AC303" s="29"/>
      <c r="AD303" s="12"/>
      <c r="AE303" s="12"/>
      <c r="AF303" s="12"/>
      <c r="AG303" s="13"/>
      <c r="AH303" s="13"/>
      <c r="AI303" s="13"/>
      <c r="AJ303" s="13"/>
      <c r="AK303" s="13"/>
      <c r="AL303" s="13"/>
      <c r="AM303" s="15"/>
      <c r="AN303" s="15"/>
      <c r="AO303" s="15"/>
      <c r="AP303" s="2"/>
    </row>
    <row r="304" spans="1:42" s="3" customFormat="1" x14ac:dyDescent="0.35">
      <c r="A304" s="2"/>
      <c r="B304" s="2"/>
      <c r="C304" s="2"/>
      <c r="D304" s="2"/>
      <c r="E304" s="2"/>
      <c r="F304" s="13"/>
      <c r="G304" s="13"/>
      <c r="H304" s="13"/>
      <c r="I304" s="13"/>
      <c r="J304" s="13"/>
      <c r="K304" s="13"/>
      <c r="L304" s="13"/>
      <c r="M304" s="12"/>
      <c r="N304" s="12"/>
      <c r="O304" s="12"/>
      <c r="P304" s="12"/>
      <c r="Q304" s="12"/>
      <c r="R304" s="12"/>
      <c r="S304" s="12"/>
      <c r="T304" s="13"/>
      <c r="U304" s="13"/>
      <c r="V304" s="13"/>
      <c r="W304" s="13"/>
      <c r="X304" s="13"/>
      <c r="Y304" s="13"/>
      <c r="Z304" s="13"/>
      <c r="AA304" s="13"/>
      <c r="AB304" s="14"/>
      <c r="AC304" s="29"/>
      <c r="AD304" s="12"/>
      <c r="AE304" s="12"/>
      <c r="AF304" s="12"/>
      <c r="AG304" s="13"/>
      <c r="AH304" s="13"/>
      <c r="AI304" s="13"/>
      <c r="AJ304" s="13"/>
      <c r="AK304" s="13"/>
      <c r="AL304" s="13"/>
      <c r="AM304" s="15"/>
      <c r="AN304" s="15"/>
      <c r="AO304" s="15"/>
      <c r="AP304" s="2"/>
    </row>
    <row r="305" spans="1:42" s="3" customFormat="1" x14ac:dyDescent="0.35">
      <c r="A305" s="2"/>
      <c r="B305" s="2"/>
      <c r="C305" s="2"/>
      <c r="D305" s="2"/>
      <c r="E305" s="2"/>
      <c r="F305" s="13"/>
      <c r="G305" s="13"/>
      <c r="H305" s="13"/>
      <c r="I305" s="13"/>
      <c r="J305" s="13"/>
      <c r="K305" s="13"/>
      <c r="L305" s="13"/>
      <c r="M305" s="12"/>
      <c r="N305" s="12"/>
      <c r="O305" s="12"/>
      <c r="P305" s="12"/>
      <c r="Q305" s="12"/>
      <c r="R305" s="12"/>
      <c r="S305" s="12"/>
      <c r="T305" s="13"/>
      <c r="U305" s="13"/>
      <c r="V305" s="13"/>
      <c r="W305" s="13"/>
      <c r="X305" s="13"/>
      <c r="Y305" s="13"/>
      <c r="Z305" s="13"/>
      <c r="AA305" s="13"/>
      <c r="AB305" s="14"/>
      <c r="AC305" s="29"/>
      <c r="AD305" s="12"/>
      <c r="AE305" s="12"/>
      <c r="AF305" s="12"/>
      <c r="AG305" s="13"/>
      <c r="AH305" s="13"/>
      <c r="AI305" s="13"/>
      <c r="AJ305" s="13"/>
      <c r="AK305" s="13"/>
      <c r="AL305" s="13"/>
      <c r="AM305" s="15"/>
      <c r="AN305" s="15"/>
      <c r="AO305" s="15"/>
      <c r="AP305" s="2"/>
    </row>
    <row r="306" spans="1:42" s="3" customFormat="1" x14ac:dyDescent="0.35">
      <c r="A306" s="2"/>
      <c r="B306" s="2"/>
      <c r="C306" s="2"/>
      <c r="D306" s="2"/>
      <c r="E306" s="2"/>
      <c r="F306" s="13"/>
      <c r="G306" s="13"/>
      <c r="H306" s="13"/>
      <c r="I306" s="13"/>
      <c r="J306" s="13"/>
      <c r="K306" s="13"/>
      <c r="L306" s="13"/>
      <c r="M306" s="12"/>
      <c r="N306" s="12"/>
      <c r="O306" s="12"/>
      <c r="P306" s="12"/>
      <c r="Q306" s="12"/>
      <c r="R306" s="12"/>
      <c r="S306" s="12"/>
      <c r="T306" s="13"/>
      <c r="U306" s="13"/>
      <c r="V306" s="13"/>
      <c r="W306" s="13"/>
      <c r="X306" s="13"/>
      <c r="Y306" s="13"/>
      <c r="Z306" s="13"/>
      <c r="AA306" s="13"/>
      <c r="AB306" s="14"/>
      <c r="AC306" s="29"/>
      <c r="AD306" s="12"/>
      <c r="AE306" s="12"/>
      <c r="AF306" s="12"/>
      <c r="AG306" s="13"/>
      <c r="AH306" s="13"/>
      <c r="AI306" s="13"/>
      <c r="AJ306" s="13"/>
      <c r="AK306" s="13"/>
      <c r="AL306" s="13"/>
      <c r="AM306" s="15"/>
      <c r="AN306" s="15"/>
      <c r="AO306" s="15"/>
      <c r="AP306" s="2"/>
    </row>
    <row r="307" spans="1:42" s="3" customFormat="1" x14ac:dyDescent="0.35">
      <c r="A307" s="2"/>
      <c r="B307" s="2"/>
      <c r="C307" s="2"/>
      <c r="D307" s="2"/>
      <c r="E307" s="2"/>
      <c r="F307" s="13"/>
      <c r="G307" s="13"/>
      <c r="H307" s="13"/>
      <c r="I307" s="13"/>
      <c r="J307" s="13"/>
      <c r="K307" s="13"/>
      <c r="L307" s="13"/>
      <c r="M307" s="12"/>
      <c r="N307" s="12"/>
      <c r="O307" s="12"/>
      <c r="P307" s="12"/>
      <c r="Q307" s="12"/>
      <c r="R307" s="12"/>
      <c r="S307" s="12"/>
      <c r="T307" s="13"/>
      <c r="U307" s="13"/>
      <c r="V307" s="13"/>
      <c r="W307" s="13"/>
      <c r="X307" s="13"/>
      <c r="Y307" s="13"/>
      <c r="Z307" s="13"/>
      <c r="AA307" s="13"/>
      <c r="AB307" s="14"/>
      <c r="AC307" s="29"/>
      <c r="AD307" s="12"/>
      <c r="AE307" s="12"/>
      <c r="AF307" s="12"/>
      <c r="AG307" s="13"/>
      <c r="AH307" s="13"/>
      <c r="AI307" s="13"/>
      <c r="AJ307" s="13"/>
      <c r="AK307" s="13"/>
      <c r="AL307" s="13"/>
      <c r="AM307" s="15"/>
      <c r="AN307" s="15"/>
      <c r="AO307" s="15"/>
      <c r="AP307" s="2"/>
    </row>
    <row r="308" spans="1:42" s="3" customFormat="1" x14ac:dyDescent="0.35">
      <c r="A308" s="2"/>
      <c r="B308" s="2"/>
      <c r="C308" s="2"/>
      <c r="D308" s="2"/>
      <c r="E308" s="2"/>
      <c r="F308" s="13"/>
      <c r="G308" s="13"/>
      <c r="H308" s="13"/>
      <c r="I308" s="13"/>
      <c r="J308" s="13"/>
      <c r="K308" s="13"/>
      <c r="L308" s="13"/>
      <c r="M308" s="12"/>
      <c r="N308" s="12"/>
      <c r="O308" s="12"/>
      <c r="P308" s="12"/>
      <c r="Q308" s="12"/>
      <c r="R308" s="12"/>
      <c r="S308" s="12"/>
      <c r="T308" s="13"/>
      <c r="U308" s="13"/>
      <c r="V308" s="13"/>
      <c r="W308" s="13"/>
      <c r="X308" s="13"/>
      <c r="Y308" s="13"/>
      <c r="Z308" s="13"/>
      <c r="AA308" s="13"/>
      <c r="AB308" s="14"/>
      <c r="AC308" s="29"/>
      <c r="AD308" s="12"/>
      <c r="AE308" s="12"/>
      <c r="AF308" s="12"/>
      <c r="AG308" s="13"/>
      <c r="AH308" s="13"/>
      <c r="AI308" s="13"/>
      <c r="AJ308" s="13"/>
      <c r="AK308" s="13"/>
      <c r="AL308" s="13"/>
      <c r="AM308" s="15"/>
      <c r="AN308" s="15"/>
      <c r="AO308" s="15"/>
      <c r="AP308" s="2"/>
    </row>
    <row r="309" spans="1:42" s="3" customFormat="1" x14ac:dyDescent="0.35">
      <c r="A309" s="2"/>
      <c r="B309" s="2"/>
      <c r="C309" s="2"/>
      <c r="D309" s="2"/>
      <c r="E309" s="2"/>
      <c r="F309" s="13"/>
      <c r="G309" s="13"/>
      <c r="H309" s="13"/>
      <c r="I309" s="13"/>
      <c r="J309" s="13"/>
      <c r="K309" s="13"/>
      <c r="L309" s="13"/>
      <c r="M309" s="12"/>
      <c r="N309" s="12"/>
      <c r="O309" s="12"/>
      <c r="P309" s="12"/>
      <c r="Q309" s="12"/>
      <c r="R309" s="12"/>
      <c r="S309" s="12"/>
      <c r="T309" s="13"/>
      <c r="U309" s="13"/>
      <c r="V309" s="13"/>
      <c r="W309" s="13"/>
      <c r="X309" s="13"/>
      <c r="Y309" s="13"/>
      <c r="Z309" s="13"/>
      <c r="AA309" s="13"/>
      <c r="AB309" s="14"/>
      <c r="AC309" s="29"/>
      <c r="AD309" s="12"/>
      <c r="AE309" s="12"/>
      <c r="AF309" s="12"/>
      <c r="AG309" s="13"/>
      <c r="AH309" s="13"/>
      <c r="AI309" s="13"/>
      <c r="AJ309" s="13"/>
      <c r="AK309" s="13"/>
      <c r="AL309" s="13"/>
      <c r="AM309" s="15"/>
      <c r="AN309" s="15"/>
      <c r="AO309" s="15"/>
      <c r="AP309" s="2"/>
    </row>
    <row r="310" spans="1:42" s="3" customFormat="1" x14ac:dyDescent="0.35">
      <c r="A310" s="2"/>
      <c r="B310" s="2"/>
      <c r="C310" s="2"/>
      <c r="D310" s="2"/>
      <c r="E310" s="2"/>
      <c r="F310" s="13"/>
      <c r="G310" s="13"/>
      <c r="H310" s="13"/>
      <c r="I310" s="13"/>
      <c r="J310" s="13"/>
      <c r="K310" s="13"/>
      <c r="L310" s="13"/>
      <c r="M310" s="12"/>
      <c r="N310" s="12"/>
      <c r="O310" s="12"/>
      <c r="P310" s="12"/>
      <c r="Q310" s="12"/>
      <c r="R310" s="12"/>
      <c r="S310" s="12"/>
      <c r="T310" s="13"/>
      <c r="U310" s="13"/>
      <c r="V310" s="13"/>
      <c r="W310" s="13"/>
      <c r="X310" s="13"/>
      <c r="Y310" s="13"/>
      <c r="Z310" s="13"/>
      <c r="AA310" s="13"/>
      <c r="AB310" s="14"/>
      <c r="AC310" s="29"/>
      <c r="AD310" s="12"/>
      <c r="AE310" s="12"/>
      <c r="AF310" s="12"/>
      <c r="AG310" s="13"/>
      <c r="AH310" s="13"/>
      <c r="AI310" s="13"/>
      <c r="AJ310" s="13"/>
      <c r="AK310" s="13"/>
      <c r="AL310" s="13"/>
      <c r="AM310" s="15"/>
      <c r="AN310" s="15"/>
      <c r="AO310" s="15"/>
      <c r="AP310" s="2"/>
    </row>
    <row r="311" spans="1:42" s="3" customFormat="1" x14ac:dyDescent="0.35">
      <c r="A311" s="2"/>
      <c r="B311" s="2"/>
      <c r="C311" s="2"/>
      <c r="D311" s="2"/>
      <c r="E311" s="2"/>
      <c r="F311" s="13"/>
      <c r="G311" s="13"/>
      <c r="H311" s="13"/>
      <c r="I311" s="13"/>
      <c r="J311" s="13"/>
      <c r="K311" s="13"/>
      <c r="L311" s="13"/>
      <c r="M311" s="12"/>
      <c r="N311" s="12"/>
      <c r="O311" s="12"/>
      <c r="P311" s="12"/>
      <c r="Q311" s="12"/>
      <c r="R311" s="12"/>
      <c r="S311" s="12"/>
      <c r="T311" s="13"/>
      <c r="U311" s="13"/>
      <c r="V311" s="13"/>
      <c r="W311" s="13"/>
      <c r="X311" s="13"/>
      <c r="Y311" s="13"/>
      <c r="Z311" s="13"/>
      <c r="AA311" s="13"/>
      <c r="AB311" s="14"/>
      <c r="AC311" s="29"/>
      <c r="AD311" s="12"/>
      <c r="AE311" s="12"/>
      <c r="AF311" s="12"/>
      <c r="AG311" s="13"/>
      <c r="AH311" s="13"/>
      <c r="AI311" s="13"/>
      <c r="AJ311" s="13"/>
      <c r="AK311" s="13"/>
      <c r="AL311" s="13"/>
      <c r="AM311" s="15"/>
      <c r="AN311" s="15"/>
      <c r="AO311" s="15"/>
      <c r="AP311" s="2"/>
    </row>
    <row r="312" spans="1:42" s="3" customFormat="1" x14ac:dyDescent="0.35">
      <c r="A312" s="2"/>
      <c r="B312" s="2"/>
      <c r="C312" s="2"/>
      <c r="D312" s="2"/>
      <c r="E312" s="2"/>
      <c r="F312" s="13"/>
      <c r="G312" s="13"/>
      <c r="H312" s="13"/>
      <c r="I312" s="13"/>
      <c r="J312" s="13"/>
      <c r="K312" s="13"/>
      <c r="L312" s="13"/>
      <c r="M312" s="12"/>
      <c r="N312" s="12"/>
      <c r="O312" s="12"/>
      <c r="P312" s="12"/>
      <c r="Q312" s="12"/>
      <c r="R312" s="12"/>
      <c r="S312" s="12"/>
      <c r="T312" s="13"/>
      <c r="U312" s="13"/>
      <c r="V312" s="13"/>
      <c r="W312" s="13"/>
      <c r="X312" s="13"/>
      <c r="Y312" s="13"/>
      <c r="Z312" s="13"/>
      <c r="AA312" s="13"/>
      <c r="AB312" s="14"/>
      <c r="AC312" s="29"/>
      <c r="AD312" s="12"/>
      <c r="AE312" s="12"/>
      <c r="AF312" s="12"/>
      <c r="AG312" s="13"/>
      <c r="AH312" s="13"/>
      <c r="AI312" s="13"/>
      <c r="AJ312" s="13"/>
      <c r="AK312" s="13"/>
      <c r="AL312" s="13"/>
      <c r="AM312" s="15"/>
      <c r="AN312" s="15"/>
      <c r="AO312" s="15"/>
      <c r="AP312" s="2"/>
    </row>
    <row r="313" spans="1:42" s="3" customFormat="1" x14ac:dyDescent="0.35">
      <c r="A313" s="2"/>
      <c r="B313" s="2"/>
      <c r="C313" s="2"/>
      <c r="D313" s="2"/>
      <c r="E313" s="2"/>
      <c r="F313" s="13"/>
      <c r="G313" s="13"/>
      <c r="H313" s="13"/>
      <c r="I313" s="13"/>
      <c r="J313" s="13"/>
      <c r="K313" s="13"/>
      <c r="L313" s="13"/>
      <c r="M313" s="12"/>
      <c r="N313" s="12"/>
      <c r="O313" s="12"/>
      <c r="P313" s="12"/>
      <c r="Q313" s="12"/>
      <c r="R313" s="12"/>
      <c r="S313" s="12"/>
      <c r="T313" s="13"/>
      <c r="U313" s="13"/>
      <c r="V313" s="13"/>
      <c r="W313" s="13"/>
      <c r="X313" s="13"/>
      <c r="Y313" s="13"/>
      <c r="Z313" s="13"/>
      <c r="AA313" s="13"/>
      <c r="AB313" s="14"/>
      <c r="AC313" s="29"/>
      <c r="AD313" s="12"/>
      <c r="AE313" s="12"/>
      <c r="AF313" s="12"/>
      <c r="AG313" s="13"/>
      <c r="AH313" s="13"/>
      <c r="AI313" s="13"/>
      <c r="AJ313" s="13"/>
      <c r="AK313" s="13"/>
      <c r="AL313" s="13"/>
      <c r="AM313" s="15"/>
      <c r="AN313" s="15"/>
      <c r="AO313" s="15"/>
      <c r="AP313" s="2"/>
    </row>
    <row r="314" spans="1:42" s="3" customFormat="1" x14ac:dyDescent="0.35">
      <c r="A314" s="2"/>
      <c r="B314" s="2"/>
      <c r="C314" s="2"/>
      <c r="D314" s="2"/>
      <c r="E314" s="2"/>
      <c r="F314" s="13"/>
      <c r="G314" s="13"/>
      <c r="H314" s="13"/>
      <c r="I314" s="13"/>
      <c r="J314" s="13"/>
      <c r="K314" s="13"/>
      <c r="L314" s="13"/>
      <c r="M314" s="12"/>
      <c r="N314" s="12"/>
      <c r="O314" s="12"/>
      <c r="P314" s="12"/>
      <c r="Q314" s="12"/>
      <c r="R314" s="12"/>
      <c r="S314" s="12"/>
      <c r="T314" s="13"/>
      <c r="U314" s="13"/>
      <c r="V314" s="13"/>
      <c r="W314" s="13"/>
      <c r="X314" s="13"/>
      <c r="Y314" s="13"/>
      <c r="Z314" s="13"/>
      <c r="AA314" s="13"/>
      <c r="AB314" s="14"/>
      <c r="AC314" s="29"/>
      <c r="AD314" s="12"/>
      <c r="AE314" s="12"/>
      <c r="AF314" s="12"/>
      <c r="AG314" s="13"/>
      <c r="AH314" s="13"/>
      <c r="AI314" s="13"/>
      <c r="AJ314" s="13"/>
      <c r="AK314" s="13"/>
      <c r="AL314" s="13"/>
      <c r="AM314" s="15"/>
      <c r="AN314" s="15"/>
      <c r="AO314" s="15"/>
      <c r="AP314" s="2"/>
    </row>
    <row r="315" spans="1:42" s="3" customFormat="1" x14ac:dyDescent="0.35">
      <c r="A315" s="2"/>
      <c r="B315" s="2"/>
      <c r="C315" s="2"/>
      <c r="D315" s="2"/>
      <c r="E315" s="2"/>
      <c r="F315" s="13"/>
      <c r="G315" s="13"/>
      <c r="H315" s="13"/>
      <c r="I315" s="13"/>
      <c r="J315" s="13"/>
      <c r="K315" s="13"/>
      <c r="L315" s="13"/>
      <c r="M315" s="12"/>
      <c r="N315" s="12"/>
      <c r="O315" s="12"/>
      <c r="P315" s="12"/>
      <c r="Q315" s="12"/>
      <c r="R315" s="12"/>
      <c r="S315" s="12"/>
      <c r="T315" s="13"/>
      <c r="U315" s="13"/>
      <c r="V315" s="13"/>
      <c r="W315" s="13"/>
      <c r="X315" s="13"/>
      <c r="Y315" s="13"/>
      <c r="Z315" s="13"/>
      <c r="AA315" s="13"/>
      <c r="AB315" s="14"/>
      <c r="AC315" s="29"/>
      <c r="AD315" s="12"/>
      <c r="AE315" s="12"/>
      <c r="AF315" s="12"/>
      <c r="AG315" s="13"/>
      <c r="AH315" s="13"/>
      <c r="AI315" s="13"/>
      <c r="AJ315" s="13"/>
      <c r="AK315" s="13"/>
      <c r="AL315" s="13"/>
      <c r="AM315" s="15"/>
      <c r="AN315" s="15"/>
      <c r="AO315" s="15"/>
      <c r="AP315" s="2"/>
    </row>
    <row r="316" spans="1:42" s="3" customFormat="1" x14ac:dyDescent="0.35">
      <c r="A316" s="2"/>
      <c r="B316" s="2"/>
      <c r="C316" s="2"/>
      <c r="D316" s="2"/>
      <c r="E316" s="2"/>
      <c r="F316" s="13"/>
      <c r="G316" s="13"/>
      <c r="H316" s="13"/>
      <c r="I316" s="13"/>
      <c r="J316" s="13"/>
      <c r="K316" s="13"/>
      <c r="L316" s="13"/>
      <c r="M316" s="12"/>
      <c r="N316" s="12"/>
      <c r="O316" s="12"/>
      <c r="P316" s="12"/>
      <c r="Q316" s="12"/>
      <c r="R316" s="12"/>
      <c r="S316" s="12"/>
      <c r="T316" s="13"/>
      <c r="U316" s="13"/>
      <c r="V316" s="13"/>
      <c r="W316" s="13"/>
      <c r="X316" s="13"/>
      <c r="Y316" s="13"/>
      <c r="Z316" s="13"/>
      <c r="AA316" s="13"/>
      <c r="AB316" s="14"/>
      <c r="AC316" s="29"/>
      <c r="AD316" s="12"/>
      <c r="AE316" s="12"/>
      <c r="AF316" s="12"/>
      <c r="AG316" s="13"/>
      <c r="AH316" s="13"/>
      <c r="AI316" s="13"/>
      <c r="AJ316" s="13"/>
      <c r="AK316" s="13"/>
      <c r="AL316" s="13"/>
      <c r="AM316" s="15"/>
      <c r="AN316" s="15"/>
      <c r="AO316" s="15"/>
      <c r="AP316" s="2"/>
    </row>
    <row r="317" spans="1:42" s="3" customFormat="1" x14ac:dyDescent="0.35">
      <c r="A317" s="2"/>
      <c r="B317" s="2"/>
      <c r="C317" s="2"/>
      <c r="D317" s="2"/>
      <c r="E317" s="2"/>
      <c r="F317" s="13"/>
      <c r="G317" s="13"/>
      <c r="H317" s="13"/>
      <c r="I317" s="13"/>
      <c r="J317" s="13"/>
      <c r="K317" s="13"/>
      <c r="L317" s="13"/>
      <c r="M317" s="12"/>
      <c r="N317" s="12"/>
      <c r="O317" s="12"/>
      <c r="P317" s="12"/>
      <c r="Q317" s="12"/>
      <c r="R317" s="12"/>
      <c r="S317" s="12"/>
      <c r="T317" s="13"/>
      <c r="U317" s="13"/>
      <c r="V317" s="13"/>
      <c r="W317" s="13"/>
      <c r="X317" s="13"/>
      <c r="Y317" s="13"/>
      <c r="Z317" s="13"/>
      <c r="AA317" s="13"/>
      <c r="AB317" s="14"/>
      <c r="AC317" s="29"/>
      <c r="AD317" s="12"/>
      <c r="AE317" s="12"/>
      <c r="AF317" s="12"/>
      <c r="AG317" s="13"/>
      <c r="AH317" s="13"/>
      <c r="AI317" s="13"/>
      <c r="AJ317" s="13"/>
      <c r="AK317" s="13"/>
      <c r="AL317" s="13"/>
      <c r="AM317" s="15"/>
      <c r="AN317" s="15"/>
      <c r="AO317" s="15"/>
      <c r="AP317" s="2"/>
    </row>
    <row r="318" spans="1:42" s="3" customFormat="1" x14ac:dyDescent="0.35">
      <c r="A318" s="2"/>
      <c r="B318" s="2"/>
      <c r="C318" s="2"/>
      <c r="D318" s="2"/>
      <c r="E318" s="2"/>
      <c r="F318" s="13"/>
      <c r="G318" s="13"/>
      <c r="H318" s="13"/>
      <c r="I318" s="13"/>
      <c r="J318" s="13"/>
      <c r="K318" s="13"/>
      <c r="L318" s="13"/>
      <c r="M318" s="12"/>
      <c r="N318" s="12"/>
      <c r="O318" s="12"/>
      <c r="P318" s="12"/>
      <c r="Q318" s="12"/>
      <c r="R318" s="12"/>
      <c r="S318" s="12"/>
      <c r="T318" s="13"/>
      <c r="U318" s="13"/>
      <c r="V318" s="13"/>
      <c r="W318" s="13"/>
      <c r="X318" s="13"/>
      <c r="Y318" s="13"/>
      <c r="Z318" s="13"/>
      <c r="AA318" s="13"/>
      <c r="AB318" s="14"/>
      <c r="AC318" s="29"/>
      <c r="AD318" s="12"/>
      <c r="AE318" s="12"/>
      <c r="AF318" s="12"/>
      <c r="AG318" s="13"/>
      <c r="AH318" s="13"/>
      <c r="AI318" s="13"/>
      <c r="AJ318" s="13"/>
      <c r="AK318" s="13"/>
      <c r="AL318" s="13"/>
      <c r="AM318" s="15"/>
      <c r="AN318" s="15"/>
      <c r="AO318" s="15"/>
      <c r="AP318" s="2"/>
    </row>
    <row r="319" spans="1:42" s="3" customFormat="1" x14ac:dyDescent="0.35">
      <c r="A319" s="2"/>
      <c r="B319" s="2"/>
      <c r="C319" s="2"/>
      <c r="D319" s="2"/>
      <c r="E319" s="2"/>
      <c r="F319" s="13"/>
      <c r="G319" s="13"/>
      <c r="H319" s="13"/>
      <c r="I319" s="13"/>
      <c r="J319" s="13"/>
      <c r="K319" s="13"/>
      <c r="L319" s="13"/>
      <c r="M319" s="12"/>
      <c r="N319" s="12"/>
      <c r="O319" s="12"/>
      <c r="P319" s="12"/>
      <c r="Q319" s="12"/>
      <c r="R319" s="12"/>
      <c r="S319" s="12"/>
      <c r="T319" s="13"/>
      <c r="U319" s="13"/>
      <c r="V319" s="13"/>
      <c r="W319" s="13"/>
      <c r="X319" s="13"/>
      <c r="Y319" s="13"/>
      <c r="Z319" s="13"/>
      <c r="AA319" s="13"/>
      <c r="AB319" s="14"/>
      <c r="AC319" s="29"/>
      <c r="AD319" s="12"/>
      <c r="AE319" s="12"/>
      <c r="AF319" s="12"/>
      <c r="AG319" s="13"/>
      <c r="AH319" s="13"/>
      <c r="AI319" s="13"/>
      <c r="AJ319" s="13"/>
      <c r="AK319" s="13"/>
      <c r="AL319" s="13"/>
      <c r="AM319" s="15"/>
      <c r="AN319" s="15"/>
      <c r="AO319" s="15"/>
      <c r="AP319" s="2"/>
    </row>
    <row r="320" spans="1:42" s="3" customFormat="1" x14ac:dyDescent="0.35">
      <c r="A320" s="2"/>
      <c r="B320" s="2"/>
      <c r="C320" s="2"/>
      <c r="D320" s="2"/>
      <c r="E320" s="2"/>
      <c r="F320" s="13"/>
      <c r="G320" s="13"/>
      <c r="H320" s="13"/>
      <c r="I320" s="13"/>
      <c r="J320" s="13"/>
      <c r="K320" s="13"/>
      <c r="L320" s="13"/>
      <c r="M320" s="12"/>
      <c r="N320" s="12"/>
      <c r="O320" s="12"/>
      <c r="P320" s="12"/>
      <c r="Q320" s="12"/>
      <c r="R320" s="12"/>
      <c r="S320" s="12"/>
      <c r="T320" s="13"/>
      <c r="U320" s="13"/>
      <c r="V320" s="13"/>
      <c r="W320" s="13"/>
      <c r="X320" s="13"/>
      <c r="Y320" s="13"/>
      <c r="Z320" s="13"/>
      <c r="AA320" s="13"/>
      <c r="AB320" s="14"/>
      <c r="AC320" s="29"/>
      <c r="AD320" s="12"/>
      <c r="AE320" s="12"/>
      <c r="AF320" s="12"/>
      <c r="AG320" s="13"/>
      <c r="AH320" s="13"/>
      <c r="AI320" s="13"/>
      <c r="AJ320" s="13"/>
      <c r="AK320" s="13"/>
      <c r="AL320" s="13"/>
      <c r="AM320" s="15"/>
      <c r="AN320" s="15"/>
      <c r="AO320" s="15"/>
      <c r="AP320" s="2"/>
    </row>
    <row r="321" spans="1:42" s="3" customFormat="1" x14ac:dyDescent="0.35">
      <c r="A321" s="2"/>
      <c r="B321" s="2"/>
      <c r="C321" s="2"/>
      <c r="D321" s="2"/>
      <c r="E321" s="2"/>
      <c r="F321" s="13"/>
      <c r="G321" s="13"/>
      <c r="H321" s="13"/>
      <c r="I321" s="13"/>
      <c r="J321" s="13"/>
      <c r="K321" s="13"/>
      <c r="L321" s="13"/>
      <c r="M321" s="12"/>
      <c r="N321" s="12"/>
      <c r="O321" s="12"/>
      <c r="P321" s="12"/>
      <c r="Q321" s="12"/>
      <c r="R321" s="12"/>
      <c r="S321" s="12"/>
      <c r="T321" s="13"/>
      <c r="U321" s="13"/>
      <c r="V321" s="13"/>
      <c r="W321" s="13"/>
      <c r="X321" s="13"/>
      <c r="Y321" s="13"/>
      <c r="Z321" s="13"/>
      <c r="AA321" s="13"/>
      <c r="AB321" s="14"/>
      <c r="AC321" s="29"/>
      <c r="AD321" s="12"/>
      <c r="AE321" s="12"/>
      <c r="AF321" s="12"/>
      <c r="AG321" s="13"/>
      <c r="AH321" s="13"/>
      <c r="AI321" s="13"/>
      <c r="AJ321" s="13"/>
      <c r="AK321" s="13"/>
      <c r="AL321" s="13"/>
      <c r="AM321" s="15"/>
      <c r="AN321" s="15"/>
      <c r="AO321" s="15"/>
      <c r="AP321" s="2"/>
    </row>
    <row r="322" spans="1:42" s="3" customFormat="1" x14ac:dyDescent="0.35">
      <c r="A322" s="2"/>
      <c r="B322" s="2"/>
      <c r="C322" s="2"/>
      <c r="D322" s="2"/>
      <c r="E322" s="2"/>
      <c r="F322" s="13"/>
      <c r="G322" s="13"/>
      <c r="H322" s="13"/>
      <c r="I322" s="13"/>
      <c r="J322" s="13"/>
      <c r="K322" s="13"/>
      <c r="L322" s="13"/>
      <c r="M322" s="12"/>
      <c r="N322" s="12"/>
      <c r="O322" s="12"/>
      <c r="P322" s="12"/>
      <c r="Q322" s="12"/>
      <c r="R322" s="12"/>
      <c r="S322" s="12"/>
      <c r="T322" s="13"/>
      <c r="U322" s="13"/>
      <c r="V322" s="13"/>
      <c r="W322" s="13"/>
      <c r="X322" s="13"/>
      <c r="Y322" s="13"/>
      <c r="Z322" s="13"/>
      <c r="AA322" s="13"/>
      <c r="AB322" s="14"/>
      <c r="AC322" s="29"/>
      <c r="AD322" s="12"/>
      <c r="AE322" s="12"/>
      <c r="AF322" s="12"/>
      <c r="AG322" s="13"/>
      <c r="AH322" s="13"/>
      <c r="AI322" s="13"/>
      <c r="AJ322" s="13"/>
      <c r="AK322" s="13"/>
      <c r="AL322" s="13"/>
      <c r="AM322" s="15"/>
      <c r="AN322" s="15"/>
      <c r="AO322" s="15"/>
      <c r="AP322" s="2"/>
    </row>
    <row r="323" spans="1:42" s="3" customFormat="1" x14ac:dyDescent="0.35">
      <c r="A323" s="2"/>
      <c r="B323" s="2"/>
      <c r="C323" s="2"/>
      <c r="D323" s="2"/>
      <c r="E323" s="2"/>
      <c r="F323" s="13"/>
      <c r="G323" s="13"/>
      <c r="H323" s="13"/>
      <c r="I323" s="13"/>
      <c r="J323" s="13"/>
      <c r="K323" s="13"/>
      <c r="L323" s="13"/>
      <c r="M323" s="12"/>
      <c r="N323" s="12"/>
      <c r="O323" s="12"/>
      <c r="P323" s="12"/>
      <c r="Q323" s="12"/>
      <c r="R323" s="12"/>
      <c r="S323" s="12"/>
      <c r="T323" s="13"/>
      <c r="U323" s="13"/>
      <c r="V323" s="13"/>
      <c r="W323" s="13"/>
      <c r="X323" s="13"/>
      <c r="Y323" s="13"/>
      <c r="Z323" s="13"/>
      <c r="AA323" s="13"/>
      <c r="AB323" s="14"/>
      <c r="AC323" s="29"/>
      <c r="AD323" s="12"/>
      <c r="AE323" s="12"/>
      <c r="AF323" s="12"/>
      <c r="AG323" s="13"/>
      <c r="AH323" s="13"/>
      <c r="AI323" s="13"/>
      <c r="AJ323" s="13"/>
      <c r="AK323" s="13"/>
      <c r="AL323" s="13"/>
      <c r="AM323" s="15"/>
      <c r="AN323" s="15"/>
      <c r="AO323" s="15"/>
      <c r="AP323" s="2"/>
    </row>
    <row r="324" spans="1:42" s="3" customFormat="1" x14ac:dyDescent="0.35">
      <c r="A324" s="2"/>
      <c r="B324" s="2"/>
      <c r="C324" s="2"/>
      <c r="D324" s="2"/>
      <c r="E324" s="2"/>
      <c r="F324" s="13"/>
      <c r="G324" s="13"/>
      <c r="H324" s="13"/>
      <c r="I324" s="13"/>
      <c r="J324" s="13"/>
      <c r="K324" s="13"/>
      <c r="L324" s="13"/>
      <c r="M324" s="12"/>
      <c r="N324" s="12"/>
      <c r="O324" s="12"/>
      <c r="P324" s="12"/>
      <c r="Q324" s="12"/>
      <c r="R324" s="12"/>
      <c r="S324" s="12"/>
      <c r="T324" s="13"/>
      <c r="U324" s="13"/>
      <c r="V324" s="13"/>
      <c r="W324" s="13"/>
      <c r="X324" s="13"/>
      <c r="Y324" s="13"/>
      <c r="Z324" s="13"/>
      <c r="AA324" s="13"/>
      <c r="AB324" s="14"/>
      <c r="AC324" s="29"/>
      <c r="AD324" s="12"/>
      <c r="AE324" s="12"/>
      <c r="AF324" s="12"/>
      <c r="AG324" s="13"/>
      <c r="AH324" s="13"/>
      <c r="AI324" s="13"/>
      <c r="AJ324" s="13"/>
      <c r="AK324" s="13"/>
      <c r="AL324" s="13"/>
      <c r="AM324" s="15"/>
      <c r="AN324" s="15"/>
      <c r="AO324" s="15"/>
      <c r="AP324" s="2"/>
    </row>
    <row r="325" spans="1:42" s="3" customFormat="1" x14ac:dyDescent="0.35">
      <c r="A325" s="2"/>
      <c r="B325" s="2"/>
      <c r="C325" s="2"/>
      <c r="D325" s="2"/>
      <c r="E325" s="2"/>
      <c r="F325" s="13"/>
      <c r="G325" s="13"/>
      <c r="H325" s="13"/>
      <c r="I325" s="13"/>
      <c r="J325" s="13"/>
      <c r="K325" s="13"/>
      <c r="L325" s="13"/>
      <c r="M325" s="12"/>
      <c r="N325" s="12"/>
      <c r="O325" s="12"/>
      <c r="P325" s="12"/>
      <c r="Q325" s="12"/>
      <c r="R325" s="12"/>
      <c r="S325" s="12"/>
      <c r="T325" s="13"/>
      <c r="U325" s="13"/>
      <c r="V325" s="13"/>
      <c r="W325" s="13"/>
      <c r="X325" s="13"/>
      <c r="Y325" s="13"/>
      <c r="Z325" s="13"/>
      <c r="AA325" s="13"/>
      <c r="AB325" s="14"/>
      <c r="AC325" s="29"/>
      <c r="AD325" s="12"/>
      <c r="AE325" s="12"/>
      <c r="AF325" s="12"/>
      <c r="AG325" s="13"/>
      <c r="AH325" s="13"/>
      <c r="AI325" s="13"/>
      <c r="AJ325" s="13"/>
      <c r="AK325" s="13"/>
      <c r="AL325" s="13"/>
      <c r="AM325" s="15"/>
      <c r="AN325" s="15"/>
      <c r="AO325" s="15"/>
      <c r="AP325" s="2"/>
    </row>
    <row r="326" spans="1:42" s="3" customFormat="1" x14ac:dyDescent="0.35">
      <c r="A326" s="2"/>
      <c r="B326" s="2"/>
      <c r="C326" s="2"/>
      <c r="D326" s="2"/>
      <c r="E326" s="2"/>
      <c r="F326" s="13"/>
      <c r="G326" s="13"/>
      <c r="H326" s="13"/>
      <c r="I326" s="13"/>
      <c r="J326" s="13"/>
      <c r="K326" s="13"/>
      <c r="L326" s="13"/>
      <c r="M326" s="12"/>
      <c r="N326" s="12"/>
      <c r="O326" s="12"/>
      <c r="P326" s="12"/>
      <c r="Q326" s="12"/>
      <c r="R326" s="12"/>
      <c r="S326" s="12"/>
      <c r="T326" s="13"/>
      <c r="U326" s="13"/>
      <c r="V326" s="13"/>
      <c r="W326" s="13"/>
      <c r="X326" s="13"/>
      <c r="Y326" s="13"/>
      <c r="Z326" s="13"/>
      <c r="AA326" s="13"/>
      <c r="AB326" s="14"/>
      <c r="AC326" s="29"/>
      <c r="AD326" s="12"/>
      <c r="AE326" s="12"/>
      <c r="AF326" s="12"/>
      <c r="AG326" s="13"/>
      <c r="AH326" s="13"/>
      <c r="AI326" s="13"/>
      <c r="AJ326" s="13"/>
      <c r="AK326" s="13"/>
      <c r="AL326" s="13"/>
      <c r="AM326" s="15"/>
      <c r="AN326" s="15"/>
      <c r="AO326" s="15"/>
      <c r="AP326" s="2"/>
    </row>
    <row r="327" spans="1:42" s="3" customFormat="1" x14ac:dyDescent="0.35">
      <c r="A327" s="2"/>
      <c r="B327" s="2"/>
      <c r="C327" s="2"/>
      <c r="D327" s="2"/>
      <c r="E327" s="2"/>
      <c r="F327" s="13"/>
      <c r="G327" s="13"/>
      <c r="H327" s="13"/>
      <c r="I327" s="13"/>
      <c r="J327" s="13"/>
      <c r="K327" s="13"/>
      <c r="L327" s="13"/>
      <c r="M327" s="12"/>
      <c r="N327" s="12"/>
      <c r="O327" s="12"/>
      <c r="P327" s="12"/>
      <c r="Q327" s="12"/>
      <c r="R327" s="12"/>
      <c r="S327" s="12"/>
      <c r="T327" s="13"/>
      <c r="U327" s="13"/>
      <c r="V327" s="13"/>
      <c r="W327" s="13"/>
      <c r="X327" s="13"/>
      <c r="Y327" s="13"/>
      <c r="Z327" s="13"/>
      <c r="AA327" s="13"/>
      <c r="AB327" s="14"/>
      <c r="AC327" s="29"/>
      <c r="AD327" s="12"/>
      <c r="AE327" s="12"/>
      <c r="AF327" s="12"/>
      <c r="AG327" s="13"/>
      <c r="AH327" s="13"/>
      <c r="AI327" s="13"/>
      <c r="AJ327" s="13"/>
      <c r="AK327" s="13"/>
      <c r="AL327" s="13"/>
      <c r="AM327" s="15"/>
      <c r="AN327" s="15"/>
      <c r="AO327" s="15"/>
      <c r="AP327" s="2"/>
    </row>
    <row r="328" spans="1:42" s="3" customFormat="1" x14ac:dyDescent="0.35">
      <c r="A328" s="2"/>
      <c r="B328" s="2"/>
      <c r="C328" s="2"/>
      <c r="D328" s="2"/>
      <c r="E328" s="2"/>
      <c r="F328" s="13"/>
      <c r="G328" s="13"/>
      <c r="H328" s="13"/>
      <c r="I328" s="13"/>
      <c r="J328" s="13"/>
      <c r="K328" s="13"/>
      <c r="L328" s="13"/>
      <c r="M328" s="12"/>
      <c r="N328" s="12"/>
      <c r="O328" s="12"/>
      <c r="P328" s="12"/>
      <c r="Q328" s="12"/>
      <c r="R328" s="12"/>
      <c r="S328" s="12"/>
      <c r="T328" s="13"/>
      <c r="U328" s="13"/>
      <c r="V328" s="13"/>
      <c r="W328" s="13"/>
      <c r="X328" s="13"/>
      <c r="Y328" s="13"/>
      <c r="Z328" s="13"/>
      <c r="AA328" s="13"/>
      <c r="AB328" s="14"/>
      <c r="AC328" s="29"/>
      <c r="AD328" s="12"/>
      <c r="AE328" s="12"/>
      <c r="AF328" s="12"/>
      <c r="AG328" s="13"/>
      <c r="AH328" s="13"/>
      <c r="AI328" s="13"/>
      <c r="AJ328" s="13"/>
      <c r="AK328" s="13"/>
      <c r="AL328" s="13"/>
      <c r="AM328" s="15"/>
      <c r="AN328" s="15"/>
      <c r="AO328" s="15"/>
      <c r="AP328" s="2"/>
    </row>
    <row r="329" spans="1:42" s="3" customFormat="1" x14ac:dyDescent="0.35">
      <c r="A329" s="2"/>
      <c r="B329" s="2"/>
      <c r="C329" s="2"/>
      <c r="D329" s="2"/>
      <c r="E329" s="2"/>
      <c r="F329" s="13"/>
      <c r="G329" s="13"/>
      <c r="H329" s="13"/>
      <c r="I329" s="13"/>
      <c r="J329" s="13"/>
      <c r="K329" s="13"/>
      <c r="L329" s="13"/>
      <c r="M329" s="12"/>
      <c r="N329" s="12"/>
      <c r="O329" s="12"/>
      <c r="P329" s="12"/>
      <c r="Q329" s="12"/>
      <c r="R329" s="12"/>
      <c r="S329" s="12"/>
      <c r="T329" s="13"/>
      <c r="U329" s="13"/>
      <c r="V329" s="13"/>
      <c r="W329" s="13"/>
      <c r="X329" s="13"/>
      <c r="Y329" s="13"/>
      <c r="Z329" s="13"/>
      <c r="AA329" s="13"/>
      <c r="AB329" s="14"/>
      <c r="AC329" s="29"/>
      <c r="AD329" s="12"/>
      <c r="AE329" s="12"/>
      <c r="AF329" s="12"/>
      <c r="AG329" s="13"/>
      <c r="AH329" s="13"/>
      <c r="AI329" s="13"/>
      <c r="AJ329" s="13"/>
      <c r="AK329" s="13"/>
      <c r="AL329" s="13"/>
      <c r="AM329" s="15"/>
      <c r="AN329" s="15"/>
      <c r="AO329" s="15"/>
      <c r="AP329" s="2"/>
    </row>
    <row r="330" spans="1:42" s="3" customFormat="1" x14ac:dyDescent="0.35">
      <c r="A330" s="2"/>
      <c r="B330" s="2"/>
      <c r="C330" s="2"/>
      <c r="D330" s="2"/>
      <c r="E330" s="2"/>
      <c r="F330" s="13"/>
      <c r="G330" s="13"/>
      <c r="H330" s="13"/>
      <c r="I330" s="13"/>
      <c r="J330" s="13"/>
      <c r="K330" s="13"/>
      <c r="L330" s="13"/>
      <c r="M330" s="12"/>
      <c r="N330" s="12"/>
      <c r="O330" s="12"/>
      <c r="P330" s="12"/>
      <c r="Q330" s="12"/>
      <c r="R330" s="12"/>
      <c r="S330" s="12"/>
      <c r="T330" s="13"/>
      <c r="U330" s="13"/>
      <c r="V330" s="13"/>
      <c r="W330" s="13"/>
      <c r="X330" s="13"/>
      <c r="Y330" s="13"/>
      <c r="Z330" s="13"/>
      <c r="AA330" s="13"/>
      <c r="AB330" s="14"/>
      <c r="AC330" s="29"/>
      <c r="AD330" s="12"/>
      <c r="AE330" s="12"/>
      <c r="AF330" s="12"/>
      <c r="AG330" s="13"/>
      <c r="AH330" s="13"/>
      <c r="AI330" s="13"/>
      <c r="AJ330" s="13"/>
      <c r="AK330" s="13"/>
      <c r="AL330" s="13"/>
      <c r="AM330" s="15"/>
      <c r="AN330" s="15"/>
      <c r="AO330" s="15"/>
      <c r="AP330" s="2"/>
    </row>
    <row r="331" spans="1:42" s="3" customFormat="1" x14ac:dyDescent="0.35">
      <c r="A331" s="2"/>
      <c r="B331" s="2"/>
      <c r="C331" s="2"/>
      <c r="D331" s="2"/>
      <c r="E331" s="2"/>
      <c r="F331" s="13"/>
      <c r="G331" s="13"/>
      <c r="H331" s="13"/>
      <c r="I331" s="13"/>
      <c r="J331" s="13"/>
      <c r="K331" s="13"/>
      <c r="L331" s="13"/>
      <c r="M331" s="12"/>
      <c r="N331" s="12"/>
      <c r="O331" s="12"/>
      <c r="P331" s="12"/>
      <c r="Q331" s="12"/>
      <c r="R331" s="12"/>
      <c r="S331" s="12"/>
      <c r="T331" s="13"/>
      <c r="U331" s="13"/>
      <c r="V331" s="13"/>
      <c r="W331" s="13"/>
      <c r="X331" s="13"/>
      <c r="Y331" s="13"/>
      <c r="Z331" s="13"/>
      <c r="AA331" s="13"/>
      <c r="AB331" s="14"/>
      <c r="AC331" s="29"/>
      <c r="AD331" s="12"/>
      <c r="AE331" s="12"/>
      <c r="AF331" s="12"/>
      <c r="AG331" s="13"/>
      <c r="AH331" s="13"/>
      <c r="AI331" s="13"/>
      <c r="AJ331" s="13"/>
      <c r="AK331" s="13"/>
      <c r="AL331" s="13"/>
      <c r="AM331" s="15"/>
      <c r="AN331" s="15"/>
      <c r="AO331" s="15"/>
      <c r="AP331" s="2"/>
    </row>
    <row r="332" spans="1:42" s="3" customFormat="1" x14ac:dyDescent="0.35">
      <c r="A332" s="2"/>
      <c r="B332" s="2"/>
      <c r="C332" s="2"/>
      <c r="D332" s="2"/>
      <c r="E332" s="2"/>
      <c r="F332" s="13"/>
      <c r="G332" s="13"/>
      <c r="H332" s="13"/>
      <c r="I332" s="13"/>
      <c r="J332" s="13"/>
      <c r="K332" s="13"/>
      <c r="L332" s="13"/>
      <c r="M332" s="12"/>
      <c r="N332" s="12"/>
      <c r="O332" s="12"/>
      <c r="P332" s="12"/>
      <c r="Q332" s="12"/>
      <c r="R332" s="12"/>
      <c r="S332" s="12"/>
      <c r="T332" s="13"/>
      <c r="U332" s="13"/>
      <c r="V332" s="13"/>
      <c r="W332" s="13"/>
      <c r="X332" s="13"/>
      <c r="Y332" s="13"/>
      <c r="Z332" s="13"/>
      <c r="AA332" s="13"/>
      <c r="AB332" s="14"/>
      <c r="AC332" s="29"/>
      <c r="AD332" s="12"/>
      <c r="AE332" s="12"/>
      <c r="AF332" s="12"/>
      <c r="AG332" s="13"/>
      <c r="AH332" s="13"/>
      <c r="AI332" s="13"/>
      <c r="AJ332" s="13"/>
      <c r="AK332" s="13"/>
      <c r="AL332" s="13"/>
      <c r="AM332" s="15"/>
      <c r="AN332" s="15"/>
      <c r="AO332" s="15"/>
      <c r="AP332" s="2"/>
    </row>
    <row r="333" spans="1:42" s="3" customFormat="1" x14ac:dyDescent="0.35">
      <c r="A333" s="2"/>
      <c r="B333" s="2"/>
      <c r="C333" s="2"/>
      <c r="D333" s="2"/>
      <c r="E333" s="2"/>
      <c r="F333" s="13"/>
      <c r="G333" s="13"/>
      <c r="H333" s="13"/>
      <c r="I333" s="13"/>
      <c r="J333" s="13"/>
      <c r="K333" s="13"/>
      <c r="L333" s="13"/>
      <c r="M333" s="12"/>
      <c r="N333" s="12"/>
      <c r="O333" s="12"/>
      <c r="P333" s="12"/>
      <c r="Q333" s="12"/>
      <c r="R333" s="12"/>
      <c r="S333" s="12"/>
      <c r="T333" s="13"/>
      <c r="U333" s="13"/>
      <c r="V333" s="13"/>
      <c r="W333" s="13"/>
      <c r="X333" s="13"/>
      <c r="Y333" s="13"/>
      <c r="Z333" s="13"/>
      <c r="AA333" s="13"/>
      <c r="AB333" s="14"/>
      <c r="AC333" s="29"/>
      <c r="AD333" s="12"/>
      <c r="AE333" s="12"/>
      <c r="AF333" s="12"/>
      <c r="AG333" s="13"/>
      <c r="AH333" s="13"/>
      <c r="AI333" s="13"/>
      <c r="AJ333" s="13"/>
      <c r="AK333" s="13"/>
      <c r="AL333" s="13"/>
      <c r="AM333" s="15"/>
      <c r="AN333" s="15"/>
      <c r="AO333" s="15"/>
      <c r="AP333" s="2"/>
    </row>
    <row r="334" spans="1:42" s="3" customFormat="1" x14ac:dyDescent="0.35">
      <c r="A334" s="2"/>
      <c r="B334" s="2"/>
      <c r="C334" s="2"/>
      <c r="D334" s="2"/>
      <c r="E334" s="2"/>
      <c r="F334" s="13"/>
      <c r="G334" s="13"/>
      <c r="H334" s="13"/>
      <c r="I334" s="13"/>
      <c r="J334" s="13"/>
      <c r="K334" s="13"/>
      <c r="L334" s="13"/>
      <c r="M334" s="12"/>
      <c r="N334" s="12"/>
      <c r="O334" s="12"/>
      <c r="P334" s="12"/>
      <c r="Q334" s="12"/>
      <c r="R334" s="12"/>
      <c r="S334" s="12"/>
      <c r="T334" s="13"/>
      <c r="U334" s="13"/>
      <c r="V334" s="13"/>
      <c r="W334" s="13"/>
      <c r="X334" s="13"/>
      <c r="Y334" s="13"/>
      <c r="Z334" s="13"/>
      <c r="AA334" s="13"/>
      <c r="AB334" s="14"/>
      <c r="AC334" s="29"/>
      <c r="AD334" s="12"/>
      <c r="AE334" s="12"/>
      <c r="AF334" s="12"/>
      <c r="AG334" s="13"/>
      <c r="AH334" s="13"/>
      <c r="AI334" s="13"/>
      <c r="AJ334" s="13"/>
      <c r="AK334" s="13"/>
      <c r="AL334" s="13"/>
      <c r="AM334" s="15"/>
      <c r="AN334" s="15"/>
      <c r="AO334" s="15"/>
      <c r="AP334" s="2"/>
    </row>
    <row r="335" spans="1:42" s="3" customFormat="1" x14ac:dyDescent="0.35">
      <c r="A335" s="2"/>
      <c r="B335" s="2"/>
      <c r="C335" s="2"/>
      <c r="D335" s="2"/>
      <c r="E335" s="2"/>
      <c r="F335" s="13"/>
      <c r="G335" s="13"/>
      <c r="H335" s="13"/>
      <c r="I335" s="13"/>
      <c r="J335" s="13"/>
      <c r="K335" s="13"/>
      <c r="L335" s="13"/>
      <c r="M335" s="12"/>
      <c r="N335" s="12"/>
      <c r="O335" s="12"/>
      <c r="P335" s="12"/>
      <c r="Q335" s="12"/>
      <c r="R335" s="12"/>
      <c r="S335" s="12"/>
      <c r="T335" s="13"/>
      <c r="U335" s="13"/>
      <c r="V335" s="13"/>
      <c r="W335" s="13"/>
      <c r="X335" s="13"/>
      <c r="Y335" s="13"/>
      <c r="Z335" s="13"/>
      <c r="AA335" s="13"/>
      <c r="AB335" s="14"/>
      <c r="AC335" s="29"/>
      <c r="AD335" s="12"/>
      <c r="AE335" s="12"/>
      <c r="AF335" s="12"/>
      <c r="AG335" s="13"/>
      <c r="AH335" s="13"/>
      <c r="AI335" s="13"/>
      <c r="AJ335" s="13"/>
      <c r="AK335" s="13"/>
      <c r="AL335" s="13"/>
      <c r="AM335" s="15"/>
      <c r="AN335" s="15"/>
      <c r="AO335" s="15"/>
      <c r="AP335" s="2"/>
    </row>
    <row r="336" spans="1:42" s="3" customFormat="1" x14ac:dyDescent="0.35">
      <c r="A336" s="2"/>
      <c r="B336" s="2"/>
      <c r="C336" s="2"/>
      <c r="D336" s="2"/>
      <c r="E336" s="2"/>
      <c r="F336" s="13"/>
      <c r="G336" s="13"/>
      <c r="H336" s="13"/>
      <c r="I336" s="13"/>
      <c r="J336" s="13"/>
      <c r="K336" s="13"/>
      <c r="L336" s="13"/>
      <c r="M336" s="12"/>
      <c r="N336" s="12"/>
      <c r="O336" s="12"/>
      <c r="P336" s="12"/>
      <c r="Q336" s="12"/>
      <c r="R336" s="12"/>
      <c r="S336" s="12"/>
      <c r="T336" s="13"/>
      <c r="U336" s="13"/>
      <c r="V336" s="13"/>
      <c r="W336" s="13"/>
      <c r="X336" s="13"/>
      <c r="Y336" s="13"/>
      <c r="Z336" s="13"/>
      <c r="AA336" s="13"/>
      <c r="AB336" s="14"/>
      <c r="AC336" s="29"/>
      <c r="AD336" s="12"/>
      <c r="AE336" s="12"/>
      <c r="AF336" s="12"/>
      <c r="AG336" s="13"/>
      <c r="AH336" s="13"/>
      <c r="AI336" s="13"/>
      <c r="AJ336" s="13"/>
      <c r="AK336" s="13"/>
      <c r="AL336" s="13"/>
      <c r="AM336" s="15"/>
      <c r="AN336" s="15"/>
      <c r="AO336" s="15"/>
      <c r="AP336" s="2"/>
    </row>
    <row r="337" spans="1:42" s="3" customFormat="1" x14ac:dyDescent="0.35">
      <c r="A337" s="2"/>
      <c r="B337" s="2"/>
      <c r="C337" s="2"/>
      <c r="D337" s="2"/>
      <c r="E337" s="2"/>
      <c r="F337" s="13"/>
      <c r="G337" s="13"/>
      <c r="H337" s="13"/>
      <c r="I337" s="13"/>
      <c r="J337" s="13"/>
      <c r="K337" s="13"/>
      <c r="L337" s="13"/>
      <c r="M337" s="12"/>
      <c r="N337" s="12"/>
      <c r="O337" s="12"/>
      <c r="P337" s="12"/>
      <c r="Q337" s="12"/>
      <c r="R337" s="12"/>
      <c r="S337" s="12"/>
      <c r="T337" s="13"/>
      <c r="U337" s="13"/>
      <c r="V337" s="13"/>
      <c r="W337" s="13"/>
      <c r="X337" s="13"/>
      <c r="Y337" s="13"/>
      <c r="Z337" s="13"/>
      <c r="AA337" s="13"/>
      <c r="AB337" s="14"/>
      <c r="AC337" s="29"/>
      <c r="AD337" s="12"/>
      <c r="AE337" s="12"/>
      <c r="AF337" s="12"/>
      <c r="AG337" s="13"/>
      <c r="AH337" s="13"/>
      <c r="AI337" s="13"/>
      <c r="AJ337" s="13"/>
      <c r="AK337" s="13"/>
      <c r="AL337" s="13"/>
      <c r="AM337" s="15"/>
      <c r="AN337" s="15"/>
      <c r="AO337" s="15"/>
      <c r="AP337" s="2"/>
    </row>
    <row r="338" spans="1:42" s="3" customFormat="1" x14ac:dyDescent="0.35">
      <c r="A338" s="2"/>
      <c r="B338" s="2"/>
      <c r="C338" s="2"/>
      <c r="D338" s="2"/>
      <c r="E338" s="2"/>
      <c r="F338" s="13"/>
      <c r="G338" s="13"/>
      <c r="H338" s="13"/>
      <c r="I338" s="13"/>
      <c r="J338" s="13"/>
      <c r="K338" s="13"/>
      <c r="L338" s="13"/>
      <c r="M338" s="12"/>
      <c r="N338" s="12"/>
      <c r="O338" s="12"/>
      <c r="P338" s="12"/>
      <c r="Q338" s="12"/>
      <c r="R338" s="12"/>
      <c r="S338" s="12"/>
      <c r="T338" s="13"/>
      <c r="U338" s="13"/>
      <c r="V338" s="13"/>
      <c r="W338" s="13"/>
      <c r="X338" s="13"/>
      <c r="Y338" s="13"/>
      <c r="Z338" s="13"/>
      <c r="AA338" s="13"/>
      <c r="AB338" s="14"/>
      <c r="AC338" s="29"/>
      <c r="AD338" s="12"/>
      <c r="AE338" s="12"/>
      <c r="AF338" s="12"/>
      <c r="AG338" s="13"/>
      <c r="AH338" s="13"/>
      <c r="AI338" s="13"/>
      <c r="AJ338" s="13"/>
      <c r="AK338" s="13"/>
      <c r="AL338" s="13"/>
      <c r="AM338" s="15"/>
      <c r="AN338" s="15"/>
      <c r="AO338" s="15"/>
      <c r="AP338" s="2"/>
    </row>
    <row r="339" spans="1:42" s="3" customFormat="1" x14ac:dyDescent="0.35">
      <c r="A339" s="2"/>
      <c r="B339" s="2"/>
      <c r="C339" s="2"/>
      <c r="D339" s="2"/>
      <c r="E339" s="2"/>
      <c r="F339" s="13"/>
      <c r="G339" s="13"/>
      <c r="H339" s="13"/>
      <c r="I339" s="13"/>
      <c r="J339" s="13"/>
      <c r="K339" s="13"/>
      <c r="L339" s="13"/>
      <c r="M339" s="12"/>
      <c r="N339" s="12"/>
      <c r="O339" s="12"/>
      <c r="P339" s="12"/>
      <c r="Q339" s="12"/>
      <c r="R339" s="12"/>
      <c r="S339" s="12"/>
      <c r="T339" s="13"/>
      <c r="U339" s="13"/>
      <c r="V339" s="13"/>
      <c r="W339" s="13"/>
      <c r="X339" s="13"/>
      <c r="Y339" s="13"/>
      <c r="Z339" s="13"/>
      <c r="AA339" s="13"/>
      <c r="AB339" s="14"/>
      <c r="AC339" s="29"/>
      <c r="AD339" s="12"/>
      <c r="AE339" s="12"/>
      <c r="AF339" s="12"/>
      <c r="AG339" s="13"/>
      <c r="AH339" s="13"/>
      <c r="AI339" s="13"/>
      <c r="AJ339" s="13"/>
      <c r="AK339" s="13"/>
      <c r="AL339" s="13"/>
      <c r="AM339" s="15"/>
      <c r="AN339" s="15"/>
      <c r="AO339" s="15"/>
      <c r="AP339" s="2"/>
    </row>
    <row r="340" spans="1:42" s="3" customFormat="1" x14ac:dyDescent="0.35">
      <c r="A340" s="2"/>
      <c r="B340" s="2"/>
      <c r="C340" s="2"/>
      <c r="D340" s="2"/>
      <c r="E340" s="2"/>
      <c r="F340" s="13"/>
      <c r="G340" s="13"/>
      <c r="H340" s="13"/>
      <c r="I340" s="13"/>
      <c r="J340" s="13"/>
      <c r="K340" s="13"/>
      <c r="L340" s="13"/>
      <c r="M340" s="12"/>
      <c r="N340" s="12"/>
      <c r="O340" s="12"/>
      <c r="P340" s="12"/>
      <c r="Q340" s="12"/>
      <c r="R340" s="12"/>
      <c r="S340" s="12"/>
      <c r="T340" s="13"/>
      <c r="U340" s="13"/>
      <c r="V340" s="13"/>
      <c r="W340" s="13"/>
      <c r="X340" s="13"/>
      <c r="Y340" s="13"/>
      <c r="Z340" s="13"/>
      <c r="AA340" s="13"/>
      <c r="AB340" s="14"/>
      <c r="AC340" s="29"/>
      <c r="AD340" s="12"/>
      <c r="AE340" s="12"/>
      <c r="AF340" s="12"/>
      <c r="AG340" s="13"/>
      <c r="AH340" s="13"/>
      <c r="AI340" s="13"/>
      <c r="AJ340" s="13"/>
      <c r="AK340" s="13"/>
      <c r="AL340" s="13"/>
      <c r="AM340" s="15"/>
      <c r="AN340" s="15"/>
      <c r="AO340" s="15"/>
      <c r="AP340" s="2"/>
    </row>
    <row r="341" spans="1:42" s="3" customFormat="1" x14ac:dyDescent="0.35">
      <c r="A341" s="2"/>
      <c r="B341" s="2"/>
      <c r="C341" s="2"/>
      <c r="D341" s="2"/>
      <c r="E341" s="2"/>
      <c r="F341" s="13"/>
      <c r="G341" s="13"/>
      <c r="H341" s="13"/>
      <c r="I341" s="13"/>
      <c r="J341" s="13"/>
      <c r="K341" s="13"/>
      <c r="L341" s="13"/>
      <c r="M341" s="12"/>
      <c r="N341" s="12"/>
      <c r="O341" s="12"/>
      <c r="P341" s="12"/>
      <c r="Q341" s="12"/>
      <c r="R341" s="12"/>
      <c r="S341" s="12"/>
      <c r="T341" s="13"/>
      <c r="U341" s="13"/>
      <c r="V341" s="13"/>
      <c r="W341" s="13"/>
      <c r="X341" s="13"/>
      <c r="Y341" s="13"/>
      <c r="Z341" s="13"/>
      <c r="AA341" s="13"/>
      <c r="AB341" s="14"/>
      <c r="AC341" s="29"/>
      <c r="AD341" s="12"/>
      <c r="AE341" s="12"/>
      <c r="AF341" s="12"/>
      <c r="AG341" s="13"/>
      <c r="AH341" s="13"/>
      <c r="AI341" s="13"/>
      <c r="AJ341" s="13"/>
      <c r="AK341" s="13"/>
      <c r="AL341" s="13"/>
      <c r="AM341" s="15"/>
      <c r="AN341" s="15"/>
      <c r="AO341" s="15"/>
      <c r="AP341" s="2"/>
    </row>
    <row r="342" spans="1:42" s="3" customFormat="1" x14ac:dyDescent="0.35">
      <c r="A342" s="2"/>
      <c r="B342" s="2"/>
      <c r="C342" s="2"/>
      <c r="D342" s="2"/>
      <c r="E342" s="2"/>
      <c r="F342" s="13"/>
      <c r="G342" s="13"/>
      <c r="H342" s="13"/>
      <c r="I342" s="13"/>
      <c r="J342" s="13"/>
      <c r="K342" s="13"/>
      <c r="L342" s="13"/>
      <c r="M342" s="12"/>
      <c r="N342" s="12"/>
      <c r="O342" s="12"/>
      <c r="P342" s="12"/>
      <c r="Q342" s="12"/>
      <c r="R342" s="12"/>
      <c r="S342" s="12"/>
      <c r="T342" s="13"/>
      <c r="U342" s="13"/>
      <c r="V342" s="13"/>
      <c r="W342" s="13"/>
      <c r="X342" s="13"/>
      <c r="Y342" s="13"/>
      <c r="Z342" s="13"/>
      <c r="AA342" s="13"/>
      <c r="AB342" s="14"/>
      <c r="AC342" s="29"/>
      <c r="AD342" s="12"/>
      <c r="AE342" s="12"/>
      <c r="AF342" s="12"/>
      <c r="AG342" s="13"/>
      <c r="AH342" s="13"/>
      <c r="AI342" s="13"/>
      <c r="AJ342" s="13"/>
      <c r="AK342" s="13"/>
      <c r="AL342" s="13"/>
      <c r="AM342" s="15"/>
      <c r="AN342" s="15"/>
      <c r="AO342" s="15"/>
      <c r="AP342" s="2"/>
    </row>
    <row r="343" spans="1:42" s="3" customFormat="1" x14ac:dyDescent="0.35">
      <c r="A343" s="2"/>
      <c r="B343" s="2"/>
      <c r="C343" s="2"/>
      <c r="D343" s="2"/>
      <c r="E343" s="2"/>
      <c r="F343" s="13"/>
      <c r="G343" s="13"/>
      <c r="H343" s="13"/>
      <c r="I343" s="13"/>
      <c r="J343" s="13"/>
      <c r="K343" s="13"/>
      <c r="L343" s="13"/>
      <c r="M343" s="12"/>
      <c r="N343" s="12"/>
      <c r="O343" s="12"/>
      <c r="P343" s="12"/>
      <c r="Q343" s="12"/>
      <c r="R343" s="12"/>
      <c r="S343" s="12"/>
      <c r="T343" s="13"/>
      <c r="U343" s="13"/>
      <c r="V343" s="13"/>
      <c r="W343" s="13"/>
      <c r="X343" s="13"/>
      <c r="Y343" s="13"/>
      <c r="Z343" s="13"/>
      <c r="AA343" s="13"/>
      <c r="AB343" s="14"/>
      <c r="AC343" s="29"/>
      <c r="AD343" s="12"/>
      <c r="AE343" s="12"/>
      <c r="AF343" s="12"/>
      <c r="AG343" s="13"/>
      <c r="AH343" s="13"/>
      <c r="AI343" s="13"/>
      <c r="AJ343" s="13"/>
      <c r="AK343" s="13"/>
      <c r="AL343" s="13"/>
      <c r="AM343" s="15"/>
      <c r="AN343" s="15"/>
      <c r="AO343" s="15"/>
      <c r="AP343" s="2"/>
    </row>
    <row r="344" spans="1:42" s="3" customFormat="1" x14ac:dyDescent="0.35">
      <c r="A344" s="2"/>
      <c r="B344" s="2"/>
      <c r="C344" s="2"/>
      <c r="D344" s="2"/>
      <c r="E344" s="2"/>
      <c r="F344" s="13"/>
      <c r="G344" s="13"/>
      <c r="H344" s="13"/>
      <c r="I344" s="13"/>
      <c r="J344" s="13"/>
      <c r="K344" s="13"/>
      <c r="L344" s="13"/>
      <c r="M344" s="12"/>
      <c r="N344" s="12"/>
      <c r="O344" s="12"/>
      <c r="P344" s="12"/>
      <c r="Q344" s="12"/>
      <c r="R344" s="12"/>
      <c r="S344" s="12"/>
      <c r="T344" s="13"/>
      <c r="U344" s="13"/>
      <c r="V344" s="13"/>
      <c r="W344" s="13"/>
      <c r="X344" s="13"/>
      <c r="Y344" s="13"/>
      <c r="Z344" s="13"/>
      <c r="AA344" s="13"/>
      <c r="AB344" s="14"/>
      <c r="AC344" s="29"/>
      <c r="AD344" s="12"/>
      <c r="AE344" s="12"/>
      <c r="AF344" s="12"/>
      <c r="AG344" s="13"/>
      <c r="AH344" s="13"/>
      <c r="AI344" s="13"/>
      <c r="AJ344" s="13"/>
      <c r="AK344" s="13"/>
      <c r="AL344" s="13"/>
      <c r="AM344" s="15"/>
      <c r="AN344" s="15"/>
      <c r="AO344" s="15"/>
      <c r="AP344" s="2"/>
    </row>
    <row r="345" spans="1:42" s="3" customFormat="1" x14ac:dyDescent="0.35">
      <c r="A345" s="2"/>
      <c r="B345" s="2"/>
      <c r="C345" s="2"/>
      <c r="D345" s="2"/>
      <c r="E345" s="2"/>
      <c r="F345" s="13"/>
      <c r="G345" s="13"/>
      <c r="H345" s="13"/>
      <c r="I345" s="13"/>
      <c r="J345" s="13"/>
      <c r="K345" s="13"/>
      <c r="L345" s="13"/>
      <c r="M345" s="12"/>
      <c r="N345" s="12"/>
      <c r="O345" s="12"/>
      <c r="P345" s="12"/>
      <c r="Q345" s="12"/>
      <c r="R345" s="12"/>
      <c r="S345" s="12"/>
      <c r="T345" s="13"/>
      <c r="U345" s="13"/>
      <c r="V345" s="13"/>
      <c r="W345" s="13"/>
      <c r="X345" s="13"/>
      <c r="Y345" s="13"/>
      <c r="Z345" s="13"/>
      <c r="AA345" s="13"/>
      <c r="AB345" s="14"/>
      <c r="AC345" s="29"/>
      <c r="AD345" s="12"/>
      <c r="AE345" s="12"/>
      <c r="AF345" s="12"/>
      <c r="AG345" s="13"/>
      <c r="AH345" s="13"/>
      <c r="AI345" s="13"/>
      <c r="AJ345" s="13"/>
      <c r="AK345" s="13"/>
      <c r="AL345" s="13"/>
      <c r="AM345" s="15"/>
      <c r="AN345" s="15"/>
      <c r="AO345" s="15"/>
      <c r="AP345" s="2"/>
    </row>
    <row r="346" spans="1:42" s="3" customFormat="1" x14ac:dyDescent="0.35">
      <c r="A346" s="2"/>
      <c r="B346" s="2"/>
      <c r="C346" s="2"/>
      <c r="D346" s="2"/>
      <c r="E346" s="2"/>
      <c r="F346" s="13"/>
      <c r="G346" s="13"/>
      <c r="H346" s="13"/>
      <c r="I346" s="13"/>
      <c r="J346" s="13"/>
      <c r="K346" s="13"/>
      <c r="L346" s="13"/>
      <c r="M346" s="12"/>
      <c r="N346" s="12"/>
      <c r="O346" s="12"/>
      <c r="P346" s="12"/>
      <c r="Q346" s="12"/>
      <c r="R346" s="12"/>
      <c r="S346" s="12"/>
      <c r="T346" s="13"/>
      <c r="U346" s="13"/>
      <c r="V346" s="13"/>
      <c r="W346" s="13"/>
      <c r="X346" s="13"/>
      <c r="Y346" s="13"/>
      <c r="Z346" s="13"/>
      <c r="AA346" s="13"/>
      <c r="AB346" s="14"/>
      <c r="AC346" s="29"/>
      <c r="AD346" s="12"/>
      <c r="AE346" s="12"/>
      <c r="AF346" s="12"/>
      <c r="AG346" s="13"/>
      <c r="AH346" s="13"/>
      <c r="AI346" s="13"/>
      <c r="AJ346" s="13"/>
      <c r="AK346" s="13"/>
      <c r="AL346" s="13"/>
      <c r="AM346" s="15"/>
      <c r="AN346" s="15"/>
      <c r="AO346" s="15"/>
      <c r="AP346" s="2"/>
    </row>
    <row r="347" spans="1:42" s="3" customFormat="1" x14ac:dyDescent="0.35">
      <c r="A347" s="2"/>
      <c r="B347" s="2"/>
      <c r="C347" s="2"/>
      <c r="D347" s="2"/>
      <c r="E347" s="2"/>
      <c r="F347" s="13"/>
      <c r="G347" s="13"/>
      <c r="H347" s="13"/>
      <c r="I347" s="13"/>
      <c r="J347" s="13"/>
      <c r="K347" s="13"/>
      <c r="L347" s="13"/>
      <c r="M347" s="12"/>
      <c r="N347" s="12"/>
      <c r="O347" s="12"/>
      <c r="P347" s="12"/>
      <c r="Q347" s="12"/>
      <c r="R347" s="12"/>
      <c r="S347" s="12"/>
      <c r="T347" s="13"/>
      <c r="U347" s="13"/>
      <c r="V347" s="13"/>
      <c r="W347" s="13"/>
      <c r="X347" s="13"/>
      <c r="Y347" s="13"/>
      <c r="Z347" s="13"/>
      <c r="AA347" s="13"/>
      <c r="AB347" s="14"/>
      <c r="AC347" s="29"/>
      <c r="AD347" s="12"/>
      <c r="AE347" s="12"/>
      <c r="AF347" s="12"/>
      <c r="AG347" s="13"/>
      <c r="AH347" s="13"/>
      <c r="AI347" s="13"/>
      <c r="AJ347" s="13"/>
      <c r="AK347" s="13"/>
      <c r="AL347" s="13"/>
      <c r="AM347" s="15"/>
      <c r="AN347" s="15"/>
      <c r="AO347" s="15"/>
      <c r="AP347" s="2"/>
    </row>
    <row r="348" spans="1:42" s="3" customFormat="1" x14ac:dyDescent="0.35">
      <c r="A348" s="2"/>
      <c r="B348" s="2"/>
      <c r="C348" s="2"/>
      <c r="D348" s="2"/>
      <c r="E348" s="2"/>
      <c r="F348" s="13"/>
      <c r="G348" s="13"/>
      <c r="H348" s="13"/>
      <c r="I348" s="13"/>
      <c r="J348" s="13"/>
      <c r="K348" s="13"/>
      <c r="L348" s="13"/>
      <c r="M348" s="12"/>
      <c r="N348" s="12"/>
      <c r="O348" s="12"/>
      <c r="P348" s="12"/>
      <c r="Q348" s="12"/>
      <c r="R348" s="12"/>
      <c r="S348" s="12"/>
      <c r="T348" s="13"/>
      <c r="U348" s="13"/>
      <c r="V348" s="13"/>
      <c r="W348" s="13"/>
      <c r="X348" s="13"/>
      <c r="Y348" s="13"/>
      <c r="Z348" s="13"/>
      <c r="AA348" s="13"/>
      <c r="AB348" s="14"/>
      <c r="AC348" s="29"/>
      <c r="AD348" s="12"/>
      <c r="AE348" s="12"/>
      <c r="AF348" s="12"/>
      <c r="AG348" s="13"/>
      <c r="AH348" s="13"/>
      <c r="AI348" s="13"/>
      <c r="AJ348" s="13"/>
      <c r="AK348" s="13"/>
      <c r="AL348" s="13"/>
      <c r="AM348" s="15"/>
      <c r="AN348" s="15"/>
      <c r="AO348" s="15"/>
      <c r="AP348" s="2"/>
    </row>
    <row r="349" spans="1:42" s="3" customFormat="1" x14ac:dyDescent="0.35">
      <c r="A349" s="2"/>
      <c r="B349" s="2"/>
      <c r="C349" s="2"/>
      <c r="D349" s="2"/>
      <c r="E349" s="2"/>
      <c r="F349" s="13"/>
      <c r="G349" s="13"/>
      <c r="H349" s="13"/>
      <c r="I349" s="13"/>
      <c r="J349" s="13"/>
      <c r="K349" s="13"/>
      <c r="L349" s="13"/>
      <c r="M349" s="12"/>
      <c r="N349" s="12"/>
      <c r="O349" s="12"/>
      <c r="P349" s="12"/>
      <c r="Q349" s="12"/>
      <c r="R349" s="12"/>
      <c r="S349" s="12"/>
      <c r="T349" s="13"/>
      <c r="U349" s="13"/>
      <c r="V349" s="13"/>
      <c r="W349" s="13"/>
      <c r="X349" s="13"/>
      <c r="Y349" s="13"/>
      <c r="Z349" s="13"/>
      <c r="AA349" s="13"/>
      <c r="AB349" s="14"/>
      <c r="AC349" s="29"/>
      <c r="AD349" s="12"/>
      <c r="AE349" s="12"/>
      <c r="AF349" s="12"/>
      <c r="AG349" s="13"/>
      <c r="AH349" s="13"/>
      <c r="AI349" s="13"/>
      <c r="AJ349" s="13"/>
      <c r="AK349" s="13"/>
      <c r="AL349" s="13"/>
      <c r="AM349" s="15"/>
      <c r="AN349" s="15"/>
      <c r="AO349" s="15"/>
      <c r="AP349" s="2"/>
    </row>
    <row r="350" spans="1:42" s="3" customFormat="1" x14ac:dyDescent="0.35">
      <c r="A350" s="2"/>
      <c r="B350" s="2"/>
      <c r="C350" s="2"/>
      <c r="D350" s="2"/>
      <c r="E350" s="2"/>
      <c r="F350" s="13"/>
      <c r="G350" s="13"/>
      <c r="H350" s="13"/>
      <c r="I350" s="13"/>
      <c r="J350" s="13"/>
      <c r="K350" s="13"/>
      <c r="L350" s="13"/>
      <c r="M350" s="12"/>
      <c r="N350" s="12"/>
      <c r="O350" s="12"/>
      <c r="P350" s="12"/>
      <c r="Q350" s="12"/>
      <c r="R350" s="12"/>
      <c r="S350" s="12"/>
      <c r="T350" s="13"/>
      <c r="U350" s="13"/>
      <c r="V350" s="13"/>
      <c r="W350" s="13"/>
      <c r="X350" s="13"/>
      <c r="Y350" s="13"/>
      <c r="Z350" s="13"/>
      <c r="AA350" s="13"/>
      <c r="AB350" s="14"/>
      <c r="AC350" s="29"/>
      <c r="AD350" s="12"/>
      <c r="AE350" s="12"/>
      <c r="AF350" s="12"/>
      <c r="AG350" s="13"/>
      <c r="AH350" s="13"/>
      <c r="AI350" s="13"/>
      <c r="AJ350" s="13"/>
      <c r="AK350" s="13"/>
      <c r="AL350" s="13"/>
      <c r="AM350" s="15"/>
      <c r="AN350" s="15"/>
      <c r="AO350" s="15"/>
      <c r="AP350" s="2"/>
    </row>
    <row r="351" spans="1:42" s="3" customFormat="1" x14ac:dyDescent="0.35">
      <c r="A351" s="2"/>
      <c r="B351" s="2"/>
      <c r="C351" s="2"/>
      <c r="D351" s="2"/>
      <c r="E351" s="2"/>
      <c r="F351" s="13"/>
      <c r="G351" s="13"/>
      <c r="H351" s="13"/>
      <c r="I351" s="13"/>
      <c r="J351" s="13"/>
      <c r="K351" s="13"/>
      <c r="L351" s="13"/>
      <c r="M351" s="12"/>
      <c r="N351" s="12"/>
      <c r="O351" s="12"/>
      <c r="P351" s="12"/>
      <c r="Q351" s="12"/>
      <c r="R351" s="12"/>
      <c r="S351" s="12"/>
      <c r="T351" s="13"/>
      <c r="U351" s="13"/>
      <c r="V351" s="13"/>
      <c r="W351" s="13"/>
      <c r="X351" s="13"/>
      <c r="Y351" s="13"/>
      <c r="Z351" s="13"/>
      <c r="AA351" s="13"/>
      <c r="AB351" s="14"/>
      <c r="AC351" s="29"/>
      <c r="AD351" s="12"/>
      <c r="AE351" s="12"/>
      <c r="AF351" s="12"/>
      <c r="AG351" s="13"/>
      <c r="AH351" s="13"/>
      <c r="AI351" s="13"/>
      <c r="AJ351" s="13"/>
      <c r="AK351" s="13"/>
      <c r="AL351" s="13"/>
      <c r="AM351" s="15"/>
      <c r="AN351" s="15"/>
      <c r="AO351" s="15"/>
      <c r="AP351" s="2"/>
    </row>
    <row r="352" spans="1:42" s="3" customFormat="1" x14ac:dyDescent="0.35">
      <c r="A352" s="2"/>
      <c r="B352" s="2"/>
      <c r="C352" s="2"/>
      <c r="D352" s="2"/>
      <c r="E352" s="2"/>
      <c r="F352" s="13"/>
      <c r="G352" s="13"/>
      <c r="H352" s="13"/>
      <c r="I352" s="13"/>
      <c r="J352" s="13"/>
      <c r="K352" s="13"/>
      <c r="L352" s="13"/>
      <c r="M352" s="12"/>
      <c r="N352" s="12"/>
      <c r="O352" s="12"/>
      <c r="P352" s="12"/>
      <c r="Q352" s="12"/>
      <c r="R352" s="12"/>
      <c r="S352" s="12"/>
      <c r="T352" s="13"/>
      <c r="U352" s="13"/>
      <c r="V352" s="13"/>
      <c r="W352" s="13"/>
      <c r="X352" s="13"/>
      <c r="Y352" s="13"/>
      <c r="Z352" s="13"/>
      <c r="AA352" s="13"/>
      <c r="AB352" s="14"/>
      <c r="AC352" s="29"/>
      <c r="AD352" s="12"/>
      <c r="AE352" s="12"/>
      <c r="AF352" s="12"/>
      <c r="AG352" s="13"/>
      <c r="AH352" s="13"/>
      <c r="AI352" s="13"/>
      <c r="AJ352" s="13"/>
      <c r="AK352" s="13"/>
      <c r="AL352" s="13"/>
      <c r="AM352" s="15"/>
      <c r="AN352" s="15"/>
      <c r="AO352" s="15"/>
      <c r="AP352" s="2"/>
    </row>
    <row r="353" spans="1:42" s="3" customFormat="1" x14ac:dyDescent="0.35">
      <c r="A353" s="2"/>
      <c r="B353" s="2"/>
      <c r="C353" s="2"/>
      <c r="D353" s="2"/>
      <c r="E353" s="2"/>
      <c r="F353" s="13"/>
      <c r="G353" s="13"/>
      <c r="H353" s="13"/>
      <c r="I353" s="13"/>
      <c r="J353" s="13"/>
      <c r="K353" s="13"/>
      <c r="L353" s="13"/>
      <c r="M353" s="12"/>
      <c r="N353" s="12"/>
      <c r="O353" s="12"/>
      <c r="P353" s="12"/>
      <c r="Q353" s="12"/>
      <c r="R353" s="12"/>
      <c r="S353" s="12"/>
      <c r="T353" s="13"/>
      <c r="U353" s="13"/>
      <c r="V353" s="13"/>
      <c r="W353" s="13"/>
      <c r="X353" s="13"/>
      <c r="Y353" s="13"/>
      <c r="Z353" s="13"/>
      <c r="AA353" s="13"/>
      <c r="AB353" s="14"/>
      <c r="AC353" s="29"/>
      <c r="AD353" s="12"/>
      <c r="AE353" s="12"/>
      <c r="AF353" s="12"/>
      <c r="AG353" s="13"/>
      <c r="AH353" s="13"/>
      <c r="AI353" s="13"/>
      <c r="AJ353" s="13"/>
      <c r="AK353" s="13"/>
      <c r="AL353" s="13"/>
      <c r="AM353" s="15"/>
      <c r="AN353" s="15"/>
      <c r="AO353" s="15"/>
      <c r="AP353" s="2"/>
    </row>
    <row r="354" spans="1:42" s="3" customFormat="1" x14ac:dyDescent="0.35">
      <c r="A354" s="2"/>
      <c r="B354" s="2"/>
      <c r="C354" s="2"/>
      <c r="D354" s="2"/>
      <c r="E354" s="2"/>
      <c r="F354" s="13"/>
      <c r="G354" s="13"/>
      <c r="H354" s="13"/>
      <c r="I354" s="13"/>
      <c r="J354" s="13"/>
      <c r="K354" s="13"/>
      <c r="L354" s="13"/>
      <c r="M354" s="12"/>
      <c r="N354" s="12"/>
      <c r="O354" s="12"/>
      <c r="P354" s="12"/>
      <c r="Q354" s="12"/>
      <c r="R354" s="12"/>
      <c r="S354" s="12"/>
      <c r="T354" s="13"/>
      <c r="U354" s="13"/>
      <c r="V354" s="13"/>
      <c r="W354" s="13"/>
      <c r="X354" s="13"/>
      <c r="Y354" s="13"/>
      <c r="Z354" s="13"/>
      <c r="AA354" s="13"/>
      <c r="AB354" s="14"/>
      <c r="AC354" s="29"/>
      <c r="AD354" s="12"/>
      <c r="AE354" s="12"/>
      <c r="AF354" s="12"/>
      <c r="AG354" s="13"/>
      <c r="AH354" s="13"/>
      <c r="AI354" s="13"/>
      <c r="AJ354" s="13"/>
      <c r="AK354" s="13"/>
      <c r="AL354" s="13"/>
      <c r="AM354" s="15"/>
      <c r="AN354" s="15"/>
      <c r="AO354" s="15"/>
      <c r="AP354" s="2"/>
    </row>
    <row r="355" spans="1:42" s="3" customFormat="1" x14ac:dyDescent="0.35">
      <c r="A355" s="2"/>
      <c r="B355" s="2"/>
      <c r="C355" s="2"/>
      <c r="D355" s="2"/>
      <c r="E355" s="2"/>
      <c r="F355" s="13"/>
      <c r="G355" s="13"/>
      <c r="H355" s="13"/>
      <c r="I355" s="13"/>
      <c r="J355" s="13"/>
      <c r="K355" s="13"/>
      <c r="L355" s="13"/>
      <c r="M355" s="12"/>
      <c r="N355" s="12"/>
      <c r="O355" s="12"/>
      <c r="P355" s="12"/>
      <c r="Q355" s="12"/>
      <c r="R355" s="12"/>
      <c r="S355" s="12"/>
      <c r="T355" s="13"/>
      <c r="U355" s="13"/>
      <c r="V355" s="13"/>
      <c r="W355" s="13"/>
      <c r="X355" s="13"/>
      <c r="Y355" s="13"/>
      <c r="Z355" s="13"/>
      <c r="AA355" s="13"/>
      <c r="AB355" s="14"/>
      <c r="AC355" s="29"/>
      <c r="AD355" s="12"/>
      <c r="AE355" s="12"/>
      <c r="AF355" s="12"/>
      <c r="AG355" s="13"/>
      <c r="AH355" s="13"/>
      <c r="AI355" s="13"/>
      <c r="AJ355" s="13"/>
      <c r="AK355" s="13"/>
      <c r="AL355" s="13"/>
      <c r="AM355" s="15"/>
      <c r="AN355" s="15"/>
      <c r="AO355" s="15"/>
      <c r="AP355" s="2"/>
    </row>
    <row r="356" spans="1:42" s="3" customFormat="1" x14ac:dyDescent="0.35">
      <c r="A356" s="2"/>
      <c r="B356" s="2"/>
      <c r="C356" s="2"/>
      <c r="D356" s="2"/>
      <c r="E356" s="2"/>
      <c r="F356" s="13"/>
      <c r="G356" s="13"/>
      <c r="H356" s="13"/>
      <c r="I356" s="13"/>
      <c r="J356" s="13"/>
      <c r="K356" s="13"/>
      <c r="L356" s="13"/>
      <c r="M356" s="12"/>
      <c r="N356" s="12"/>
      <c r="O356" s="12"/>
      <c r="P356" s="12"/>
      <c r="Q356" s="12"/>
      <c r="R356" s="12"/>
      <c r="S356" s="12"/>
      <c r="T356" s="13"/>
      <c r="U356" s="13"/>
      <c r="V356" s="13"/>
      <c r="W356" s="13"/>
      <c r="X356" s="13"/>
      <c r="Y356" s="13"/>
      <c r="Z356" s="13"/>
      <c r="AA356" s="13"/>
      <c r="AB356" s="14"/>
      <c r="AC356" s="29"/>
      <c r="AD356" s="12"/>
      <c r="AE356" s="12"/>
      <c r="AF356" s="12"/>
      <c r="AG356" s="13"/>
      <c r="AH356" s="13"/>
      <c r="AI356" s="13"/>
      <c r="AJ356" s="13"/>
      <c r="AK356" s="13"/>
      <c r="AL356" s="13"/>
      <c r="AM356" s="15"/>
      <c r="AN356" s="15"/>
      <c r="AO356" s="15"/>
      <c r="AP356" s="2"/>
    </row>
    <row r="357" spans="1:42" s="3" customFormat="1" x14ac:dyDescent="0.35">
      <c r="A357" s="2"/>
      <c r="B357" s="2"/>
      <c r="C357" s="2"/>
      <c r="D357" s="2"/>
      <c r="E357" s="2"/>
      <c r="F357" s="13"/>
      <c r="G357" s="13"/>
      <c r="H357" s="13"/>
      <c r="I357" s="13"/>
      <c r="J357" s="13"/>
      <c r="K357" s="13"/>
      <c r="L357" s="13"/>
      <c r="M357" s="12"/>
      <c r="N357" s="12"/>
      <c r="O357" s="12"/>
      <c r="P357" s="12"/>
      <c r="Q357" s="12"/>
      <c r="R357" s="12"/>
      <c r="S357" s="12"/>
      <c r="T357" s="13"/>
      <c r="U357" s="13"/>
      <c r="V357" s="13"/>
      <c r="W357" s="13"/>
      <c r="X357" s="13"/>
      <c r="Y357" s="13"/>
      <c r="Z357" s="13"/>
      <c r="AA357" s="13"/>
      <c r="AB357" s="14"/>
      <c r="AC357" s="29"/>
      <c r="AD357" s="12"/>
      <c r="AE357" s="12"/>
      <c r="AF357" s="12"/>
      <c r="AG357" s="13"/>
      <c r="AH357" s="13"/>
      <c r="AI357" s="13"/>
      <c r="AJ357" s="13"/>
      <c r="AK357" s="13"/>
      <c r="AL357" s="13"/>
      <c r="AM357" s="15"/>
      <c r="AN357" s="15"/>
      <c r="AO357" s="15"/>
      <c r="AP357" s="2"/>
    </row>
    <row r="358" spans="1:42" s="3" customFormat="1" x14ac:dyDescent="0.35">
      <c r="A358" s="2"/>
      <c r="B358" s="2"/>
      <c r="C358" s="2"/>
      <c r="D358" s="2"/>
      <c r="E358" s="2"/>
      <c r="F358" s="13"/>
      <c r="G358" s="13"/>
      <c r="H358" s="13"/>
      <c r="I358" s="13"/>
      <c r="J358" s="13"/>
      <c r="K358" s="13"/>
      <c r="L358" s="13"/>
      <c r="M358" s="12"/>
      <c r="N358" s="12"/>
      <c r="O358" s="12"/>
      <c r="P358" s="12"/>
      <c r="Q358" s="12"/>
      <c r="R358" s="12"/>
      <c r="S358" s="12"/>
      <c r="T358" s="13"/>
      <c r="U358" s="13"/>
      <c r="V358" s="13"/>
      <c r="W358" s="13"/>
      <c r="X358" s="13"/>
      <c r="Y358" s="13"/>
      <c r="Z358" s="13"/>
      <c r="AA358" s="13"/>
      <c r="AB358" s="14"/>
      <c r="AC358" s="29"/>
      <c r="AD358" s="12"/>
      <c r="AE358" s="12"/>
      <c r="AF358" s="12"/>
      <c r="AG358" s="13"/>
      <c r="AH358" s="13"/>
      <c r="AI358" s="13"/>
      <c r="AJ358" s="13"/>
      <c r="AK358" s="13"/>
      <c r="AL358" s="13"/>
      <c r="AM358" s="15"/>
      <c r="AN358" s="15"/>
      <c r="AO358" s="15"/>
      <c r="AP358" s="2"/>
    </row>
    <row r="359" spans="1:42" s="3" customFormat="1" x14ac:dyDescent="0.35">
      <c r="A359" s="2"/>
      <c r="B359" s="2"/>
      <c r="C359" s="2"/>
      <c r="D359" s="2"/>
      <c r="E359" s="2"/>
      <c r="F359" s="13"/>
      <c r="G359" s="13"/>
      <c r="H359" s="13"/>
      <c r="I359" s="13"/>
      <c r="J359" s="13"/>
      <c r="K359" s="13"/>
      <c r="L359" s="13"/>
      <c r="M359" s="12"/>
      <c r="N359" s="12"/>
      <c r="O359" s="12"/>
      <c r="P359" s="12"/>
      <c r="Q359" s="12"/>
      <c r="R359" s="12"/>
      <c r="S359" s="12"/>
      <c r="T359" s="13"/>
      <c r="U359" s="13"/>
      <c r="V359" s="13"/>
      <c r="W359" s="13"/>
      <c r="X359" s="13"/>
      <c r="Y359" s="13"/>
      <c r="Z359" s="13"/>
      <c r="AA359" s="13"/>
      <c r="AB359" s="14"/>
      <c r="AC359" s="29"/>
      <c r="AD359" s="12"/>
      <c r="AE359" s="12"/>
      <c r="AF359" s="12"/>
      <c r="AG359" s="13"/>
      <c r="AH359" s="13"/>
      <c r="AI359" s="13"/>
      <c r="AJ359" s="13"/>
      <c r="AK359" s="13"/>
      <c r="AL359" s="13"/>
      <c r="AM359" s="15"/>
      <c r="AN359" s="15"/>
      <c r="AO359" s="15"/>
      <c r="AP359" s="2"/>
    </row>
    <row r="360" spans="1:42" s="3" customFormat="1" x14ac:dyDescent="0.35">
      <c r="A360" s="2"/>
      <c r="B360" s="2"/>
      <c r="C360" s="2"/>
      <c r="D360" s="2"/>
      <c r="E360" s="2"/>
      <c r="F360" s="13"/>
      <c r="G360" s="13"/>
      <c r="H360" s="13"/>
      <c r="I360" s="13"/>
      <c r="J360" s="13"/>
      <c r="K360" s="13"/>
      <c r="L360" s="13"/>
      <c r="M360" s="12"/>
      <c r="N360" s="12"/>
      <c r="O360" s="12"/>
      <c r="P360" s="12"/>
      <c r="Q360" s="12"/>
      <c r="R360" s="12"/>
      <c r="S360" s="12"/>
      <c r="T360" s="13"/>
      <c r="U360" s="13"/>
      <c r="V360" s="13"/>
      <c r="W360" s="13"/>
      <c r="X360" s="13"/>
      <c r="Y360" s="13"/>
      <c r="Z360" s="13"/>
      <c r="AA360" s="13"/>
      <c r="AB360" s="14"/>
      <c r="AC360" s="29"/>
      <c r="AD360" s="12"/>
      <c r="AE360" s="12"/>
      <c r="AF360" s="12"/>
      <c r="AG360" s="13"/>
      <c r="AH360" s="13"/>
      <c r="AI360" s="13"/>
      <c r="AJ360" s="13"/>
      <c r="AK360" s="13"/>
      <c r="AL360" s="13"/>
      <c r="AM360" s="15"/>
      <c r="AN360" s="15"/>
      <c r="AO360" s="15"/>
      <c r="AP360" s="2"/>
    </row>
    <row r="361" spans="1:42" s="3" customFormat="1" x14ac:dyDescent="0.35">
      <c r="A361" s="2"/>
      <c r="B361" s="2"/>
      <c r="C361" s="2"/>
      <c r="D361" s="2"/>
      <c r="E361" s="2"/>
      <c r="F361" s="13"/>
      <c r="G361" s="13"/>
      <c r="H361" s="13"/>
      <c r="I361" s="13"/>
      <c r="J361" s="13"/>
      <c r="K361" s="13"/>
      <c r="L361" s="13"/>
      <c r="M361" s="12"/>
      <c r="N361" s="12"/>
      <c r="O361" s="12"/>
      <c r="P361" s="12"/>
      <c r="Q361" s="12"/>
      <c r="R361" s="12"/>
      <c r="S361" s="12"/>
      <c r="T361" s="13"/>
      <c r="U361" s="13"/>
      <c r="V361" s="13"/>
      <c r="W361" s="13"/>
      <c r="X361" s="13"/>
      <c r="Y361" s="13"/>
      <c r="Z361" s="13"/>
      <c r="AA361" s="13"/>
      <c r="AB361" s="14"/>
      <c r="AC361" s="29"/>
      <c r="AD361" s="12"/>
      <c r="AE361" s="12"/>
      <c r="AF361" s="12"/>
      <c r="AG361" s="13"/>
      <c r="AH361" s="13"/>
      <c r="AI361" s="13"/>
      <c r="AJ361" s="13"/>
      <c r="AK361" s="13"/>
      <c r="AL361" s="13"/>
      <c r="AM361" s="15"/>
      <c r="AN361" s="15"/>
      <c r="AO361" s="15"/>
      <c r="AP361" s="2"/>
    </row>
    <row r="362" spans="1:42" s="3" customFormat="1" x14ac:dyDescent="0.35">
      <c r="A362" s="2"/>
      <c r="B362" s="2"/>
      <c r="C362" s="2"/>
      <c r="D362" s="2"/>
      <c r="E362" s="2"/>
      <c r="F362" s="13"/>
      <c r="G362" s="13"/>
      <c r="H362" s="13"/>
      <c r="I362" s="13"/>
      <c r="J362" s="13"/>
      <c r="K362" s="13"/>
      <c r="L362" s="13"/>
      <c r="M362" s="12"/>
      <c r="N362" s="12"/>
      <c r="O362" s="12"/>
      <c r="P362" s="12"/>
      <c r="Q362" s="12"/>
      <c r="R362" s="12"/>
      <c r="S362" s="12"/>
      <c r="T362" s="13"/>
      <c r="U362" s="13"/>
      <c r="V362" s="13"/>
      <c r="W362" s="13"/>
      <c r="X362" s="13"/>
      <c r="Y362" s="13"/>
      <c r="Z362" s="13"/>
      <c r="AA362" s="13"/>
      <c r="AB362" s="14"/>
      <c r="AC362" s="29"/>
      <c r="AD362" s="12"/>
      <c r="AE362" s="12"/>
      <c r="AF362" s="12"/>
      <c r="AG362" s="13"/>
      <c r="AH362" s="13"/>
      <c r="AI362" s="13"/>
      <c r="AJ362" s="13"/>
      <c r="AK362" s="13"/>
      <c r="AL362" s="13"/>
      <c r="AM362" s="15"/>
      <c r="AN362" s="15"/>
      <c r="AO362" s="15"/>
      <c r="AP362" s="2"/>
    </row>
    <row r="363" spans="1:42" s="3" customFormat="1" x14ac:dyDescent="0.35">
      <c r="A363" s="2"/>
      <c r="B363" s="2"/>
      <c r="C363" s="2"/>
      <c r="D363" s="2"/>
      <c r="E363" s="2"/>
      <c r="F363" s="13"/>
      <c r="G363" s="13"/>
      <c r="H363" s="13"/>
      <c r="I363" s="13"/>
      <c r="J363" s="13"/>
      <c r="K363" s="13"/>
      <c r="L363" s="13"/>
      <c r="M363" s="12"/>
      <c r="N363" s="12"/>
      <c r="O363" s="12"/>
      <c r="P363" s="12"/>
      <c r="Q363" s="12"/>
      <c r="R363" s="12"/>
      <c r="S363" s="12"/>
      <c r="T363" s="13"/>
      <c r="U363" s="13"/>
      <c r="V363" s="13"/>
      <c r="W363" s="13"/>
      <c r="X363" s="13"/>
      <c r="Y363" s="13"/>
      <c r="Z363" s="13"/>
      <c r="AA363" s="13"/>
      <c r="AB363" s="14"/>
      <c r="AC363" s="29"/>
      <c r="AD363" s="12"/>
      <c r="AE363" s="12"/>
      <c r="AF363" s="12"/>
      <c r="AG363" s="13"/>
      <c r="AH363" s="13"/>
      <c r="AI363" s="13"/>
      <c r="AJ363" s="13"/>
      <c r="AK363" s="13"/>
      <c r="AL363" s="13"/>
      <c r="AM363" s="15"/>
      <c r="AN363" s="15"/>
      <c r="AO363" s="15"/>
      <c r="AP363" s="2"/>
    </row>
    <row r="364" spans="1:42" s="3" customFormat="1" x14ac:dyDescent="0.35">
      <c r="A364" s="2"/>
      <c r="B364" s="2"/>
      <c r="C364" s="2"/>
      <c r="D364" s="2"/>
      <c r="E364" s="2"/>
      <c r="F364" s="13"/>
      <c r="G364" s="13"/>
      <c r="H364" s="13"/>
      <c r="I364" s="13"/>
      <c r="J364" s="13"/>
      <c r="K364" s="13"/>
      <c r="L364" s="13"/>
      <c r="M364" s="12"/>
      <c r="N364" s="12"/>
      <c r="O364" s="12"/>
      <c r="P364" s="12"/>
      <c r="Q364" s="12"/>
      <c r="R364" s="12"/>
      <c r="S364" s="12"/>
      <c r="T364" s="13"/>
      <c r="U364" s="13"/>
      <c r="V364" s="13"/>
      <c r="W364" s="13"/>
      <c r="X364" s="13"/>
      <c r="Y364" s="13"/>
      <c r="Z364" s="13"/>
      <c r="AA364" s="13"/>
      <c r="AB364" s="14"/>
      <c r="AC364" s="29"/>
      <c r="AD364" s="12"/>
      <c r="AE364" s="12"/>
      <c r="AF364" s="12"/>
      <c r="AG364" s="13"/>
      <c r="AH364" s="13"/>
      <c r="AI364" s="13"/>
      <c r="AJ364" s="13"/>
      <c r="AK364" s="13"/>
      <c r="AL364" s="13"/>
      <c r="AM364" s="15"/>
      <c r="AN364" s="15"/>
      <c r="AO364" s="15"/>
      <c r="AP364" s="2"/>
    </row>
    <row r="365" spans="1:42" s="3" customFormat="1" x14ac:dyDescent="0.35">
      <c r="A365" s="2"/>
      <c r="B365" s="2"/>
      <c r="C365" s="2"/>
      <c r="D365" s="2"/>
      <c r="E365" s="2"/>
      <c r="F365" s="13"/>
      <c r="G365" s="13"/>
      <c r="H365" s="13"/>
      <c r="I365" s="13"/>
      <c r="J365" s="13"/>
      <c r="K365" s="13"/>
      <c r="L365" s="13"/>
      <c r="M365" s="12"/>
      <c r="N365" s="12"/>
      <c r="O365" s="12"/>
      <c r="P365" s="12"/>
      <c r="Q365" s="12"/>
      <c r="R365" s="12"/>
      <c r="S365" s="12"/>
      <c r="T365" s="13"/>
      <c r="U365" s="13"/>
      <c r="V365" s="13"/>
      <c r="W365" s="13"/>
      <c r="X365" s="13"/>
      <c r="Y365" s="13"/>
      <c r="Z365" s="13"/>
      <c r="AA365" s="13"/>
      <c r="AB365" s="14"/>
      <c r="AC365" s="29"/>
      <c r="AD365" s="12"/>
      <c r="AE365" s="12"/>
      <c r="AF365" s="12"/>
      <c r="AG365" s="13"/>
      <c r="AH365" s="13"/>
      <c r="AI365" s="13"/>
      <c r="AJ365" s="13"/>
      <c r="AK365" s="13"/>
      <c r="AL365" s="13"/>
      <c r="AM365" s="15"/>
      <c r="AN365" s="15"/>
      <c r="AO365" s="15"/>
      <c r="AP365" s="2"/>
    </row>
    <row r="366" spans="1:42" s="3" customFormat="1" x14ac:dyDescent="0.35">
      <c r="A366" s="2"/>
      <c r="B366" s="2"/>
      <c r="C366" s="2"/>
      <c r="D366" s="2"/>
      <c r="E366" s="2"/>
      <c r="F366" s="13"/>
      <c r="G366" s="13"/>
      <c r="H366" s="13"/>
      <c r="I366" s="13"/>
      <c r="J366" s="13"/>
      <c r="K366" s="13"/>
      <c r="L366" s="13"/>
      <c r="M366" s="12"/>
      <c r="N366" s="12"/>
      <c r="O366" s="12"/>
      <c r="P366" s="12"/>
      <c r="Q366" s="12"/>
      <c r="R366" s="12"/>
      <c r="S366" s="12"/>
      <c r="T366" s="13"/>
      <c r="U366" s="13"/>
      <c r="V366" s="13"/>
      <c r="W366" s="13"/>
      <c r="X366" s="13"/>
      <c r="Y366" s="13"/>
      <c r="Z366" s="13"/>
      <c r="AA366" s="13"/>
      <c r="AB366" s="14"/>
      <c r="AC366" s="29"/>
      <c r="AD366" s="12"/>
      <c r="AE366" s="12"/>
      <c r="AF366" s="12"/>
      <c r="AG366" s="13"/>
      <c r="AH366" s="13"/>
      <c r="AI366" s="13"/>
      <c r="AJ366" s="13"/>
      <c r="AK366" s="13"/>
      <c r="AL366" s="13"/>
      <c r="AM366" s="15"/>
      <c r="AN366" s="15"/>
      <c r="AO366" s="15"/>
      <c r="AP366" s="2"/>
    </row>
    <row r="367" spans="1:42" s="3" customFormat="1" x14ac:dyDescent="0.35">
      <c r="A367" s="2"/>
      <c r="B367" s="2"/>
      <c r="C367" s="2"/>
      <c r="D367" s="2"/>
      <c r="E367" s="2"/>
      <c r="F367" s="13"/>
      <c r="G367" s="13"/>
      <c r="H367" s="13"/>
      <c r="I367" s="13"/>
      <c r="J367" s="13"/>
      <c r="K367" s="13"/>
      <c r="L367" s="13"/>
      <c r="M367" s="12"/>
      <c r="N367" s="12"/>
      <c r="O367" s="12"/>
      <c r="P367" s="12"/>
      <c r="Q367" s="12"/>
      <c r="R367" s="12"/>
      <c r="S367" s="12"/>
      <c r="T367" s="13"/>
      <c r="U367" s="13"/>
      <c r="V367" s="13"/>
      <c r="W367" s="13"/>
      <c r="X367" s="13"/>
      <c r="Y367" s="13"/>
      <c r="Z367" s="13"/>
      <c r="AA367" s="13"/>
      <c r="AB367" s="14"/>
      <c r="AC367" s="29"/>
      <c r="AD367" s="12"/>
      <c r="AE367" s="12"/>
      <c r="AF367" s="12"/>
      <c r="AG367" s="13"/>
      <c r="AH367" s="13"/>
      <c r="AI367" s="13"/>
      <c r="AJ367" s="13"/>
      <c r="AK367" s="13"/>
      <c r="AL367" s="13"/>
      <c r="AM367" s="15"/>
      <c r="AN367" s="15"/>
      <c r="AO367" s="15"/>
      <c r="AP367" s="2"/>
    </row>
    <row r="368" spans="1:42" s="3" customFormat="1" x14ac:dyDescent="0.35">
      <c r="A368" s="2"/>
      <c r="B368" s="2"/>
      <c r="C368" s="2"/>
      <c r="D368" s="2"/>
      <c r="E368" s="2"/>
      <c r="F368" s="13"/>
      <c r="G368" s="13"/>
      <c r="H368" s="13"/>
      <c r="I368" s="13"/>
      <c r="J368" s="13"/>
      <c r="K368" s="13"/>
      <c r="L368" s="13"/>
      <c r="M368" s="12"/>
      <c r="N368" s="12"/>
      <c r="O368" s="12"/>
      <c r="P368" s="12"/>
      <c r="Q368" s="12"/>
      <c r="R368" s="12"/>
      <c r="S368" s="12"/>
      <c r="T368" s="13"/>
      <c r="U368" s="13"/>
      <c r="V368" s="13"/>
      <c r="W368" s="13"/>
      <c r="X368" s="13"/>
      <c r="Y368" s="13"/>
      <c r="Z368" s="13"/>
      <c r="AA368" s="13"/>
      <c r="AB368" s="14"/>
      <c r="AC368" s="29"/>
      <c r="AD368" s="12"/>
      <c r="AE368" s="12"/>
      <c r="AF368" s="12"/>
      <c r="AG368" s="13"/>
      <c r="AH368" s="13"/>
      <c r="AI368" s="13"/>
      <c r="AJ368" s="13"/>
      <c r="AK368" s="13"/>
      <c r="AL368" s="13"/>
      <c r="AM368" s="15"/>
      <c r="AN368" s="15"/>
      <c r="AO368" s="15"/>
      <c r="AP368" s="2"/>
    </row>
    <row r="369" spans="1:42" s="3" customFormat="1" x14ac:dyDescent="0.35">
      <c r="A369" s="2"/>
      <c r="B369" s="2"/>
      <c r="C369" s="2"/>
      <c r="D369" s="2"/>
      <c r="E369" s="2"/>
      <c r="F369" s="13"/>
      <c r="G369" s="13"/>
      <c r="H369" s="13"/>
      <c r="I369" s="13"/>
      <c r="J369" s="13"/>
      <c r="K369" s="13"/>
      <c r="L369" s="13"/>
      <c r="M369" s="12"/>
      <c r="N369" s="12"/>
      <c r="O369" s="12"/>
      <c r="P369" s="12"/>
      <c r="Q369" s="12"/>
      <c r="R369" s="12"/>
      <c r="S369" s="12"/>
      <c r="T369" s="13"/>
      <c r="U369" s="13"/>
      <c r="V369" s="13"/>
      <c r="W369" s="13"/>
      <c r="X369" s="13"/>
      <c r="Y369" s="13"/>
      <c r="Z369" s="13"/>
      <c r="AA369" s="13"/>
      <c r="AB369" s="14"/>
      <c r="AC369" s="29"/>
      <c r="AD369" s="12"/>
      <c r="AE369" s="12"/>
      <c r="AF369" s="12"/>
      <c r="AG369" s="13"/>
      <c r="AH369" s="13"/>
      <c r="AI369" s="13"/>
      <c r="AJ369" s="13"/>
      <c r="AK369" s="13"/>
      <c r="AL369" s="13"/>
      <c r="AM369" s="15"/>
      <c r="AN369" s="15"/>
      <c r="AO369" s="15"/>
      <c r="AP369" s="2"/>
    </row>
    <row r="370" spans="1:42" s="3" customFormat="1" x14ac:dyDescent="0.35">
      <c r="A370" s="2"/>
      <c r="B370" s="2"/>
      <c r="C370" s="2"/>
      <c r="D370" s="2"/>
      <c r="E370" s="2"/>
      <c r="F370" s="13"/>
      <c r="G370" s="13"/>
      <c r="H370" s="13"/>
      <c r="I370" s="13"/>
      <c r="J370" s="13"/>
      <c r="K370" s="13"/>
      <c r="L370" s="13"/>
      <c r="M370" s="12"/>
      <c r="N370" s="12"/>
      <c r="O370" s="12"/>
      <c r="P370" s="12"/>
      <c r="Q370" s="12"/>
      <c r="R370" s="12"/>
      <c r="S370" s="12"/>
      <c r="T370" s="13"/>
      <c r="U370" s="13"/>
      <c r="V370" s="13"/>
      <c r="W370" s="13"/>
      <c r="X370" s="13"/>
      <c r="Y370" s="13"/>
      <c r="Z370" s="13"/>
      <c r="AA370" s="13"/>
      <c r="AB370" s="14"/>
      <c r="AC370" s="29"/>
      <c r="AD370" s="12"/>
      <c r="AE370" s="12"/>
      <c r="AF370" s="12"/>
      <c r="AG370" s="13"/>
      <c r="AH370" s="13"/>
      <c r="AI370" s="13"/>
      <c r="AJ370" s="13"/>
      <c r="AK370" s="13"/>
      <c r="AL370" s="13"/>
      <c r="AM370" s="15"/>
      <c r="AN370" s="15"/>
      <c r="AO370" s="15"/>
      <c r="AP370" s="2"/>
    </row>
    <row r="371" spans="1:42" s="3" customFormat="1" x14ac:dyDescent="0.35">
      <c r="A371" s="2"/>
      <c r="B371" s="2"/>
      <c r="C371" s="2"/>
      <c r="D371" s="2"/>
      <c r="E371" s="2"/>
      <c r="F371" s="13"/>
      <c r="G371" s="13"/>
      <c r="H371" s="13"/>
      <c r="I371" s="13"/>
      <c r="J371" s="13"/>
      <c r="K371" s="13"/>
      <c r="L371" s="13"/>
      <c r="M371" s="12"/>
      <c r="N371" s="12"/>
      <c r="O371" s="12"/>
      <c r="P371" s="12"/>
      <c r="Q371" s="12"/>
      <c r="R371" s="12"/>
      <c r="S371" s="12"/>
      <c r="T371" s="13"/>
      <c r="U371" s="13"/>
      <c r="V371" s="13"/>
      <c r="W371" s="13"/>
      <c r="X371" s="13"/>
      <c r="Y371" s="13"/>
      <c r="Z371" s="13"/>
      <c r="AA371" s="13"/>
      <c r="AB371" s="14"/>
      <c r="AC371" s="29"/>
      <c r="AD371" s="12"/>
      <c r="AE371" s="12"/>
      <c r="AF371" s="12"/>
      <c r="AG371" s="13"/>
      <c r="AH371" s="13"/>
      <c r="AI371" s="13"/>
      <c r="AJ371" s="13"/>
      <c r="AK371" s="13"/>
      <c r="AL371" s="13"/>
      <c r="AM371" s="15"/>
      <c r="AN371" s="15"/>
      <c r="AO371" s="15"/>
      <c r="AP371" s="2"/>
    </row>
    <row r="372" spans="1:42" s="3" customFormat="1" x14ac:dyDescent="0.35">
      <c r="A372" s="2"/>
      <c r="B372" s="2"/>
      <c r="C372" s="2"/>
      <c r="D372" s="2"/>
      <c r="E372" s="2"/>
      <c r="F372" s="13"/>
      <c r="G372" s="13"/>
      <c r="H372" s="13"/>
      <c r="I372" s="13"/>
      <c r="J372" s="13"/>
      <c r="K372" s="13"/>
      <c r="L372" s="13"/>
      <c r="M372" s="12"/>
      <c r="N372" s="12"/>
      <c r="O372" s="12"/>
      <c r="P372" s="12"/>
      <c r="Q372" s="12"/>
      <c r="R372" s="12"/>
      <c r="S372" s="12"/>
      <c r="T372" s="13"/>
      <c r="U372" s="13"/>
      <c r="V372" s="13"/>
      <c r="W372" s="13"/>
      <c r="X372" s="13"/>
      <c r="Y372" s="13"/>
      <c r="Z372" s="13"/>
      <c r="AA372" s="13"/>
      <c r="AB372" s="14"/>
      <c r="AC372" s="29"/>
      <c r="AD372" s="12"/>
      <c r="AE372" s="12"/>
      <c r="AF372" s="12"/>
      <c r="AG372" s="13"/>
      <c r="AH372" s="13"/>
      <c r="AI372" s="13"/>
      <c r="AJ372" s="13"/>
      <c r="AK372" s="13"/>
      <c r="AL372" s="13"/>
      <c r="AM372" s="15"/>
      <c r="AN372" s="15"/>
      <c r="AO372" s="15"/>
      <c r="AP372" s="2"/>
    </row>
    <row r="373" spans="1:42" s="3" customFormat="1" x14ac:dyDescent="0.35">
      <c r="A373" s="2"/>
      <c r="B373" s="2"/>
      <c r="C373" s="2"/>
      <c r="D373" s="2"/>
      <c r="E373" s="2"/>
      <c r="F373" s="13"/>
      <c r="G373" s="13"/>
      <c r="H373" s="13"/>
      <c r="I373" s="13"/>
      <c r="J373" s="13"/>
      <c r="K373" s="13"/>
      <c r="L373" s="13"/>
      <c r="M373" s="12"/>
      <c r="N373" s="12"/>
      <c r="O373" s="12"/>
      <c r="P373" s="12"/>
      <c r="Q373" s="12"/>
      <c r="R373" s="12"/>
      <c r="S373" s="12"/>
      <c r="T373" s="13"/>
      <c r="U373" s="13"/>
      <c r="V373" s="13"/>
      <c r="W373" s="13"/>
      <c r="X373" s="13"/>
      <c r="Y373" s="13"/>
      <c r="Z373" s="13"/>
      <c r="AA373" s="13"/>
      <c r="AB373" s="14"/>
      <c r="AC373" s="29"/>
      <c r="AD373" s="12"/>
      <c r="AE373" s="12"/>
      <c r="AF373" s="12"/>
      <c r="AG373" s="13"/>
      <c r="AH373" s="13"/>
      <c r="AI373" s="13"/>
      <c r="AJ373" s="13"/>
      <c r="AK373" s="13"/>
      <c r="AL373" s="13"/>
      <c r="AM373" s="15"/>
      <c r="AN373" s="15"/>
      <c r="AO373" s="15"/>
      <c r="AP373" s="2"/>
    </row>
    <row r="374" spans="1:42" s="3" customFormat="1" x14ac:dyDescent="0.35">
      <c r="A374" s="2"/>
      <c r="B374" s="2"/>
      <c r="C374" s="2"/>
      <c r="D374" s="2"/>
      <c r="E374" s="2"/>
      <c r="F374" s="13"/>
      <c r="G374" s="13"/>
      <c r="H374" s="13"/>
      <c r="I374" s="13"/>
      <c r="J374" s="13"/>
      <c r="K374" s="13"/>
      <c r="L374" s="13"/>
      <c r="M374" s="12"/>
      <c r="N374" s="12"/>
      <c r="O374" s="12"/>
      <c r="P374" s="12"/>
      <c r="Q374" s="12"/>
      <c r="R374" s="12"/>
      <c r="S374" s="12"/>
      <c r="T374" s="13"/>
      <c r="U374" s="13"/>
      <c r="V374" s="13"/>
      <c r="W374" s="13"/>
      <c r="X374" s="13"/>
      <c r="Y374" s="13"/>
      <c r="Z374" s="13"/>
      <c r="AA374" s="13"/>
      <c r="AB374" s="14"/>
      <c r="AC374" s="29"/>
      <c r="AD374" s="12"/>
      <c r="AE374" s="12"/>
      <c r="AF374" s="12"/>
      <c r="AG374" s="13"/>
      <c r="AH374" s="13"/>
      <c r="AI374" s="13"/>
      <c r="AJ374" s="13"/>
      <c r="AK374" s="13"/>
      <c r="AL374" s="13"/>
      <c r="AM374" s="15"/>
      <c r="AN374" s="15"/>
      <c r="AO374" s="15"/>
      <c r="AP374" s="2"/>
    </row>
    <row r="375" spans="1:42" s="3" customFormat="1" x14ac:dyDescent="0.35">
      <c r="A375" s="2"/>
      <c r="B375" s="2"/>
      <c r="C375" s="2"/>
      <c r="D375" s="2"/>
      <c r="E375" s="2"/>
      <c r="F375" s="13"/>
      <c r="G375" s="13"/>
      <c r="H375" s="13"/>
      <c r="I375" s="13"/>
      <c r="J375" s="13"/>
      <c r="K375" s="13"/>
      <c r="L375" s="13"/>
      <c r="M375" s="12"/>
      <c r="N375" s="12"/>
      <c r="O375" s="12"/>
      <c r="P375" s="12"/>
      <c r="Q375" s="12"/>
      <c r="R375" s="12"/>
      <c r="S375" s="12"/>
      <c r="T375" s="13"/>
      <c r="U375" s="13"/>
      <c r="V375" s="13"/>
      <c r="W375" s="13"/>
      <c r="X375" s="13"/>
      <c r="Y375" s="13"/>
      <c r="Z375" s="13"/>
      <c r="AA375" s="13"/>
      <c r="AB375" s="14"/>
      <c r="AC375" s="29"/>
      <c r="AD375" s="12"/>
      <c r="AE375" s="12"/>
      <c r="AF375" s="12"/>
      <c r="AG375" s="13"/>
      <c r="AH375" s="13"/>
      <c r="AI375" s="13"/>
      <c r="AJ375" s="13"/>
      <c r="AK375" s="13"/>
      <c r="AL375" s="13"/>
      <c r="AM375" s="15"/>
      <c r="AN375" s="15"/>
      <c r="AO375" s="15"/>
      <c r="AP375" s="2"/>
    </row>
    <row r="376" spans="1:42" s="3" customFormat="1" x14ac:dyDescent="0.35">
      <c r="A376" s="2"/>
      <c r="B376" s="2"/>
      <c r="C376" s="2"/>
      <c r="D376" s="2"/>
      <c r="E376" s="2"/>
      <c r="F376" s="13"/>
      <c r="G376" s="13"/>
      <c r="H376" s="13"/>
      <c r="I376" s="13"/>
      <c r="J376" s="13"/>
      <c r="K376" s="13"/>
      <c r="L376" s="13"/>
      <c r="M376" s="12"/>
      <c r="N376" s="12"/>
      <c r="O376" s="12"/>
      <c r="P376" s="12"/>
      <c r="Q376" s="12"/>
      <c r="R376" s="12"/>
      <c r="S376" s="12"/>
      <c r="T376" s="13"/>
      <c r="U376" s="13"/>
      <c r="V376" s="13"/>
      <c r="W376" s="13"/>
      <c r="X376" s="13"/>
      <c r="Y376" s="13"/>
      <c r="Z376" s="13"/>
      <c r="AA376" s="13"/>
      <c r="AB376" s="14"/>
      <c r="AC376" s="29"/>
      <c r="AD376" s="12"/>
      <c r="AE376" s="12"/>
      <c r="AF376" s="12"/>
      <c r="AG376" s="13"/>
      <c r="AH376" s="13"/>
      <c r="AI376" s="13"/>
      <c r="AJ376" s="13"/>
      <c r="AK376" s="13"/>
      <c r="AL376" s="13"/>
      <c r="AM376" s="15"/>
      <c r="AN376" s="15"/>
      <c r="AO376" s="15"/>
      <c r="AP376" s="2"/>
    </row>
    <row r="377" spans="1:42" s="3" customFormat="1" x14ac:dyDescent="0.35">
      <c r="A377" s="2"/>
      <c r="B377" s="2"/>
      <c r="C377" s="2"/>
      <c r="D377" s="2"/>
      <c r="E377" s="2"/>
      <c r="F377" s="13"/>
      <c r="G377" s="13"/>
      <c r="H377" s="13"/>
      <c r="I377" s="13"/>
      <c r="J377" s="13"/>
      <c r="K377" s="13"/>
      <c r="L377" s="13"/>
      <c r="M377" s="12"/>
      <c r="N377" s="12"/>
      <c r="O377" s="12"/>
      <c r="P377" s="12"/>
      <c r="Q377" s="12"/>
      <c r="R377" s="12"/>
      <c r="S377" s="12"/>
      <c r="T377" s="13"/>
      <c r="U377" s="13"/>
      <c r="V377" s="13"/>
      <c r="W377" s="13"/>
      <c r="X377" s="13"/>
      <c r="Y377" s="13"/>
      <c r="Z377" s="13"/>
      <c r="AA377" s="13"/>
      <c r="AB377" s="14"/>
      <c r="AC377" s="29"/>
      <c r="AD377" s="12"/>
      <c r="AE377" s="12"/>
      <c r="AF377" s="12"/>
      <c r="AG377" s="13"/>
      <c r="AH377" s="13"/>
      <c r="AI377" s="13"/>
      <c r="AJ377" s="13"/>
      <c r="AK377" s="13"/>
      <c r="AL377" s="13"/>
      <c r="AM377" s="15"/>
      <c r="AN377" s="15"/>
      <c r="AO377" s="15"/>
      <c r="AP377" s="2"/>
    </row>
    <row r="378" spans="1:42" s="3" customFormat="1" x14ac:dyDescent="0.35">
      <c r="A378" s="2"/>
      <c r="B378" s="2"/>
      <c r="C378" s="2"/>
      <c r="D378" s="2"/>
      <c r="E378" s="2"/>
      <c r="F378" s="13"/>
      <c r="G378" s="13"/>
      <c r="H378" s="13"/>
      <c r="I378" s="13"/>
      <c r="J378" s="13"/>
      <c r="K378" s="13"/>
      <c r="L378" s="13"/>
      <c r="M378" s="12"/>
      <c r="N378" s="12"/>
      <c r="O378" s="12"/>
      <c r="P378" s="12"/>
      <c r="Q378" s="12"/>
      <c r="R378" s="12"/>
      <c r="S378" s="12"/>
      <c r="T378" s="13"/>
      <c r="U378" s="13"/>
      <c r="V378" s="13"/>
      <c r="W378" s="13"/>
      <c r="X378" s="13"/>
      <c r="Y378" s="13"/>
      <c r="Z378" s="13"/>
      <c r="AA378" s="13"/>
      <c r="AB378" s="14"/>
      <c r="AC378" s="29"/>
      <c r="AD378" s="12"/>
      <c r="AE378" s="12"/>
      <c r="AF378" s="12"/>
      <c r="AG378" s="13"/>
      <c r="AH378" s="13"/>
      <c r="AI378" s="13"/>
      <c r="AJ378" s="13"/>
      <c r="AK378" s="13"/>
      <c r="AL378" s="13"/>
      <c r="AM378" s="15"/>
      <c r="AN378" s="15"/>
      <c r="AO378" s="15"/>
      <c r="AP378" s="2"/>
    </row>
    <row r="379" spans="1:42" s="3" customFormat="1" x14ac:dyDescent="0.35">
      <c r="A379" s="2"/>
      <c r="B379" s="2"/>
      <c r="C379" s="2"/>
      <c r="D379" s="2"/>
      <c r="E379" s="2"/>
      <c r="F379" s="13"/>
      <c r="G379" s="13"/>
      <c r="H379" s="13"/>
      <c r="I379" s="13"/>
      <c r="J379" s="13"/>
      <c r="K379" s="13"/>
      <c r="L379" s="13"/>
      <c r="M379" s="12"/>
      <c r="N379" s="12"/>
      <c r="O379" s="12"/>
      <c r="P379" s="12"/>
      <c r="Q379" s="12"/>
      <c r="R379" s="12"/>
      <c r="S379" s="12"/>
      <c r="T379" s="13"/>
      <c r="U379" s="13"/>
      <c r="V379" s="13"/>
      <c r="W379" s="13"/>
      <c r="X379" s="13"/>
      <c r="Y379" s="13"/>
      <c r="Z379" s="13"/>
      <c r="AA379" s="13"/>
      <c r="AB379" s="14"/>
      <c r="AC379" s="29"/>
      <c r="AD379" s="12"/>
      <c r="AE379" s="12"/>
      <c r="AF379" s="12"/>
      <c r="AG379" s="13"/>
      <c r="AH379" s="13"/>
      <c r="AI379" s="13"/>
      <c r="AJ379" s="13"/>
      <c r="AK379" s="13"/>
      <c r="AL379" s="13"/>
      <c r="AM379" s="15"/>
      <c r="AN379" s="15"/>
      <c r="AO379" s="15"/>
      <c r="AP379" s="2"/>
    </row>
    <row r="380" spans="1:42" s="3" customFormat="1" x14ac:dyDescent="0.35">
      <c r="A380" s="2"/>
      <c r="B380" s="2"/>
      <c r="C380" s="2"/>
      <c r="D380" s="2"/>
      <c r="E380" s="2"/>
      <c r="F380" s="13"/>
      <c r="G380" s="13"/>
      <c r="H380" s="13"/>
      <c r="I380" s="13"/>
      <c r="J380" s="13"/>
      <c r="K380" s="13"/>
      <c r="L380" s="13"/>
      <c r="M380" s="12"/>
      <c r="N380" s="12"/>
      <c r="O380" s="12"/>
      <c r="P380" s="12"/>
      <c r="Q380" s="12"/>
      <c r="R380" s="12"/>
      <c r="S380" s="12"/>
      <c r="T380" s="13"/>
      <c r="U380" s="13"/>
      <c r="V380" s="13"/>
      <c r="W380" s="13"/>
      <c r="X380" s="13"/>
      <c r="Y380" s="13"/>
      <c r="Z380" s="13"/>
      <c r="AA380" s="13"/>
      <c r="AB380" s="14"/>
      <c r="AC380" s="29"/>
      <c r="AD380" s="12"/>
      <c r="AE380" s="12"/>
      <c r="AF380" s="12"/>
      <c r="AG380" s="13"/>
      <c r="AH380" s="13"/>
      <c r="AI380" s="13"/>
      <c r="AJ380" s="13"/>
      <c r="AK380" s="13"/>
      <c r="AL380" s="13"/>
      <c r="AM380" s="15"/>
      <c r="AN380" s="15"/>
      <c r="AO380" s="15"/>
      <c r="AP380" s="2"/>
    </row>
    <row r="381" spans="1:42" s="3" customFormat="1" x14ac:dyDescent="0.35">
      <c r="A381" s="2"/>
      <c r="B381" s="2"/>
      <c r="C381" s="2"/>
      <c r="D381" s="2"/>
      <c r="E381" s="2"/>
      <c r="F381" s="13"/>
      <c r="G381" s="13"/>
      <c r="H381" s="13"/>
      <c r="I381" s="13"/>
      <c r="J381" s="13"/>
      <c r="K381" s="13"/>
      <c r="L381" s="13"/>
      <c r="M381" s="12"/>
      <c r="N381" s="12"/>
      <c r="O381" s="12"/>
      <c r="P381" s="12"/>
      <c r="Q381" s="12"/>
      <c r="R381" s="12"/>
      <c r="S381" s="12"/>
      <c r="T381" s="13"/>
      <c r="U381" s="13"/>
      <c r="V381" s="13"/>
      <c r="W381" s="13"/>
      <c r="X381" s="13"/>
      <c r="Y381" s="13"/>
      <c r="Z381" s="13"/>
      <c r="AA381" s="13"/>
      <c r="AB381" s="14"/>
      <c r="AC381" s="29"/>
      <c r="AD381" s="12"/>
      <c r="AE381" s="12"/>
      <c r="AF381" s="12"/>
      <c r="AG381" s="13"/>
      <c r="AH381" s="13"/>
      <c r="AI381" s="13"/>
      <c r="AJ381" s="13"/>
      <c r="AK381" s="13"/>
      <c r="AL381" s="13"/>
      <c r="AM381" s="15"/>
      <c r="AN381" s="15"/>
      <c r="AO381" s="15"/>
      <c r="AP381" s="2"/>
    </row>
    <row r="382" spans="1:42" s="3" customFormat="1" x14ac:dyDescent="0.35">
      <c r="A382" s="2"/>
      <c r="B382" s="2"/>
      <c r="C382" s="2"/>
      <c r="D382" s="2"/>
      <c r="E382" s="2"/>
      <c r="F382" s="13"/>
      <c r="G382" s="13"/>
      <c r="H382" s="13"/>
      <c r="I382" s="13"/>
      <c r="J382" s="13"/>
      <c r="K382" s="13"/>
      <c r="L382" s="13"/>
      <c r="M382" s="12"/>
      <c r="N382" s="12"/>
      <c r="O382" s="12"/>
      <c r="P382" s="12"/>
      <c r="Q382" s="12"/>
      <c r="R382" s="12"/>
      <c r="S382" s="12"/>
      <c r="T382" s="13"/>
      <c r="U382" s="13"/>
      <c r="V382" s="13"/>
      <c r="W382" s="13"/>
      <c r="X382" s="13"/>
      <c r="Y382" s="13"/>
      <c r="Z382" s="13"/>
      <c r="AA382" s="13"/>
      <c r="AB382" s="14"/>
      <c r="AC382" s="29"/>
      <c r="AD382" s="12"/>
      <c r="AE382" s="12"/>
      <c r="AF382" s="12"/>
      <c r="AG382" s="13"/>
      <c r="AH382" s="13"/>
      <c r="AI382" s="13"/>
      <c r="AJ382" s="13"/>
      <c r="AK382" s="13"/>
      <c r="AL382" s="13"/>
      <c r="AM382" s="15"/>
      <c r="AN382" s="15"/>
      <c r="AO382" s="15"/>
      <c r="AP382" s="2"/>
    </row>
    <row r="383" spans="1:42" s="3" customFormat="1" x14ac:dyDescent="0.35">
      <c r="A383" s="2"/>
      <c r="B383" s="2"/>
      <c r="C383" s="2"/>
      <c r="D383" s="2"/>
      <c r="E383" s="2"/>
      <c r="F383" s="13"/>
      <c r="G383" s="13"/>
      <c r="H383" s="13"/>
      <c r="I383" s="13"/>
      <c r="J383" s="13"/>
      <c r="K383" s="13"/>
      <c r="L383" s="13"/>
      <c r="M383" s="12"/>
      <c r="N383" s="12"/>
      <c r="O383" s="12"/>
      <c r="P383" s="12"/>
      <c r="Q383" s="12"/>
      <c r="R383" s="12"/>
      <c r="S383" s="12"/>
      <c r="T383" s="13"/>
      <c r="U383" s="13"/>
      <c r="V383" s="13"/>
      <c r="W383" s="13"/>
      <c r="X383" s="13"/>
      <c r="Y383" s="13"/>
      <c r="Z383" s="13"/>
      <c r="AA383" s="13"/>
      <c r="AB383" s="14"/>
      <c r="AC383" s="29"/>
      <c r="AD383" s="12"/>
      <c r="AE383" s="12"/>
      <c r="AF383" s="12"/>
      <c r="AG383" s="13"/>
      <c r="AH383" s="13"/>
      <c r="AI383" s="13"/>
      <c r="AJ383" s="13"/>
      <c r="AK383" s="13"/>
      <c r="AL383" s="13"/>
      <c r="AM383" s="15"/>
      <c r="AN383" s="15"/>
      <c r="AO383" s="15"/>
      <c r="AP383" s="2"/>
    </row>
    <row r="384" spans="1:42" s="3" customFormat="1" x14ac:dyDescent="0.35">
      <c r="A384" s="2"/>
      <c r="B384" s="2"/>
      <c r="C384" s="2"/>
      <c r="D384" s="2"/>
      <c r="E384" s="2"/>
      <c r="F384" s="13"/>
      <c r="G384" s="13"/>
      <c r="H384" s="13"/>
      <c r="I384" s="13"/>
      <c r="J384" s="13"/>
      <c r="K384" s="13"/>
      <c r="L384" s="13"/>
      <c r="M384" s="12"/>
      <c r="N384" s="12"/>
      <c r="O384" s="12"/>
      <c r="P384" s="12"/>
      <c r="Q384" s="12"/>
      <c r="R384" s="12"/>
      <c r="S384" s="12"/>
      <c r="T384" s="13"/>
      <c r="U384" s="13"/>
      <c r="V384" s="13"/>
      <c r="W384" s="13"/>
      <c r="X384" s="13"/>
      <c r="Y384" s="13"/>
      <c r="Z384" s="13"/>
      <c r="AA384" s="13"/>
      <c r="AB384" s="14"/>
      <c r="AC384" s="29"/>
      <c r="AD384" s="12"/>
      <c r="AE384" s="12"/>
      <c r="AF384" s="12"/>
      <c r="AG384" s="13"/>
      <c r="AH384" s="13"/>
      <c r="AI384" s="13"/>
      <c r="AJ384" s="13"/>
      <c r="AK384" s="13"/>
      <c r="AL384" s="13"/>
      <c r="AM384" s="15"/>
      <c r="AN384" s="15"/>
      <c r="AO384" s="15"/>
      <c r="AP384" s="2"/>
    </row>
  </sheetData>
  <mergeCells count="8">
    <mergeCell ref="T1:Z1"/>
    <mergeCell ref="F1:L1"/>
    <mergeCell ref="M1:S1"/>
    <mergeCell ref="AJ1:AK1"/>
    <mergeCell ref="AL1:AO1"/>
    <mergeCell ref="AA1:AC1"/>
    <mergeCell ref="AD1:AF1"/>
    <mergeCell ref="AG1:AI1"/>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884A92E7342C14DAE3FBA0ECB6A52B4" ma:contentTypeVersion="13" ma:contentTypeDescription="Create a new document." ma:contentTypeScope="" ma:versionID="9396dc0e2fe0fa7826255c48ed292f28">
  <xsd:schema xmlns:xsd="http://www.w3.org/2001/XMLSchema" xmlns:xs="http://www.w3.org/2001/XMLSchema" xmlns:p="http://schemas.microsoft.com/office/2006/metadata/properties" xmlns:ns1="http://schemas.microsoft.com/sharepoint/v3" xmlns:ns2="7bac9874-4638-4819-90d6-76d0c2be46eb" xmlns:ns3="1090ca38-29c1-4941-aa94-f8bf0326cfe7" targetNamespace="http://schemas.microsoft.com/office/2006/metadata/properties" ma:root="true" ma:fieldsID="816ee7bd38e45cdb2a4437109c3e8c65" ns1:_="" ns2:_="" ns3:_="">
    <xsd:import namespace="http://schemas.microsoft.com/sharepoint/v3"/>
    <xsd:import namespace="7bac9874-4638-4819-90d6-76d0c2be46eb"/>
    <xsd:import namespace="1090ca38-29c1-4941-aa94-f8bf0326cfe7"/>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ac9874-4638-4819-90d6-76d0c2be46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090ca38-29c1-4941-aa94-f8bf0326cfe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D2C1C6-1F4E-40C7-B6AF-BEF65549B6DF}">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1090ca38-29c1-4941-aa94-f8bf0326cfe7"/>
    <ds:schemaRef ds:uri="http://purl.org/dc/terms/"/>
    <ds:schemaRef ds:uri="7bac9874-4638-4819-90d6-76d0c2be46eb"/>
    <ds:schemaRef ds:uri="http://www.w3.org/XML/1998/namespace"/>
    <ds:schemaRef ds:uri="http://purl.org/dc/dcmitype/"/>
  </ds:schemaRefs>
</ds:datastoreItem>
</file>

<file path=customXml/itemProps2.xml><?xml version="1.0" encoding="utf-8"?>
<ds:datastoreItem xmlns:ds="http://schemas.openxmlformats.org/officeDocument/2006/customXml" ds:itemID="{BDA1DC17-207B-444D-B891-ADF90EE60522}">
  <ds:schemaRefs>
    <ds:schemaRef ds:uri="http://schemas.microsoft.com/sharepoint/v3/contenttype/forms"/>
  </ds:schemaRefs>
</ds:datastoreItem>
</file>

<file path=customXml/itemProps3.xml><?xml version="1.0" encoding="utf-8"?>
<ds:datastoreItem xmlns:ds="http://schemas.openxmlformats.org/officeDocument/2006/customXml" ds:itemID="{851AD778-EA0C-4222-8AEB-60A5DF23EB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bac9874-4638-4819-90d6-76d0c2be46eb"/>
    <ds:schemaRef ds:uri="1090ca38-29c1-4941-aa94-f8bf0326cf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 and org info</vt:lpstr>
      <vt:lpstr>Inputs - Food purchases</vt:lpstr>
      <vt:lpstr>Outputs - Metrics 1-5</vt:lpstr>
      <vt:lpstr>Outputs - Graphs</vt:lpstr>
      <vt:lpstr>Emission 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Waite</dc:creator>
  <cp:lastModifiedBy>Richard Waite</cp:lastModifiedBy>
  <dcterms:created xsi:type="dcterms:W3CDTF">2019-04-13T12:10:42Z</dcterms:created>
  <dcterms:modified xsi:type="dcterms:W3CDTF">2020-10-14T20:20:58Z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0x0101009884A92E7342C14DAE3FBA0ECB6A52B4</vt:lpwstr>
  </property>
</Properties>
</file>