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reatural1\Desktop\USC\Homework\"/>
    </mc:Choice>
  </mc:AlternateContent>
  <xr:revisionPtr revIDLastSave="0" documentId="13_ncr:1_{3B1E1264-D2C2-4B15-B0B8-B5E7EB0EF957}" xr6:coauthVersionLast="33" xr6:coauthVersionMax="33" xr10:uidLastSave="{00000000-0000-0000-0000-000000000000}"/>
  <bookViews>
    <workbookView xWindow="0" yWindow="0" windowWidth="11520" windowHeight="7590" activeTab="5" xr2:uid="{00000000-000D-0000-FFFF-FFFF00000000}"/>
  </bookViews>
  <sheets>
    <sheet name="Outcome by Category" sheetId="3" r:id="rId1"/>
    <sheet name="Outcome by Sub Cateogory" sheetId="4" r:id="rId2"/>
    <sheet name="Project Outcomes Over Time" sheetId="5" r:id="rId3"/>
    <sheet name="Base Data" sheetId="1" r:id="rId4"/>
    <sheet name="Bonus Sheet" sheetId="6" r:id="rId5"/>
    <sheet name="Written Analysis" sheetId="7" r:id="rId6"/>
  </sheets>
  <definedNames>
    <definedName name="_xlnm._FilterDatabase" localSheetId="3" hidden="1">'Base Data'!$A$1:$R$4115</definedName>
  </definedNames>
  <calcPr calcId="179017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6" l="1"/>
  <c r="J2" i="6"/>
  <c r="I3" i="6"/>
  <c r="J3" i="6"/>
  <c r="I4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D13" i="6"/>
  <c r="E2" i="6"/>
  <c r="D2" i="6"/>
  <c r="D4" i="6"/>
  <c r="D5" i="6"/>
  <c r="D6" i="6"/>
  <c r="D7" i="6"/>
  <c r="D8" i="6"/>
  <c r="D9" i="6"/>
  <c r="D10" i="6"/>
  <c r="D11" i="6"/>
  <c r="D12" i="6"/>
  <c r="D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<sst xmlns="http://schemas.openxmlformats.org/spreadsheetml/2006/main" count="24822" uniqueCount="8402">
  <si>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</si>
  <si>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</si>
  <si>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</si>
  <si>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</si>
  <si>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</si>
  <si>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</si>
  <si>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</si>
  <si>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</si>
  <si>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</si>
  <si>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</si>
  <si>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</si>
  <si>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</si>
  <si>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</si>
  <si>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</si>
  <si>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</si>
  <si>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</si>
  <si>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</si>
  <si>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</si>
  <si>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</si>
  <si>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</si>
  <si>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</si>
  <si>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</si>
  <si>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</si>
  <si>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</si>
  <si>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</si>
  <si>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</si>
  <si>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</si>
  <si>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</si>
  <si>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</si>
  <si>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</si>
  <si>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</si>
  <si>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</si>
  <si>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</si>
  <si>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</si>
  <si>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</si>
  <si>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</si>
  <si>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</si>
  <si>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</si>
  <si>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</si>
  <si>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</si>
  <si>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</si>
  <si>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</si>
  <si>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</si>
  <si>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</si>
  <si>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</si>
  <si>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</si>
  <si>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</si>
  <si>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</si>
  <si>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</si>
  <si>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</si>
  <si>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</si>
  <si>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</si>
  <si>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</si>
  <si>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</si>
  <si>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</si>
  <si>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</si>
  <si>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</si>
  <si>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</si>
  <si>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</si>
  <si>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</si>
  <si>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</si>
  <si>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</si>
  <si>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</si>
  <si>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</si>
  <si>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</si>
  <si>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</si>
  <si>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</si>
  <si>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</si>
  <si>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</si>
  <si>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</si>
  <si>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</si>
  <si>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</si>
  <si>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</si>
  <si>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</si>
  <si>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</si>
  <si>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</si>
  <si>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</si>
  <si>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</si>
  <si>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</si>
  <si>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</si>
  <si>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</si>
  <si>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</si>
  <si>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</si>
  <si>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</si>
  <si>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</si>
  <si>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</si>
  <si>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</si>
  <si>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</si>
  <si>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</si>
  <si>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</si>
  <si>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</si>
  <si>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</si>
  <si>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</si>
  <si>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</si>
  <si>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</si>
  <si>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</si>
  <si>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</si>
  <si>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</si>
  <si>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</si>
  <si>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</si>
  <si>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</si>
  <si>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</si>
  <si>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</si>
  <si>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</si>
  <si>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</si>
  <si>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</si>
  <si>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</si>
  <si>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</si>
  <si>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</si>
  <si>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</si>
  <si>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</si>
  <si>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</si>
  <si>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</si>
  <si>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</si>
  <si>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</si>
  <si>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</si>
  <si>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</si>
  <si>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</si>
  <si>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</si>
  <si>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</si>
  <si>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</si>
  <si>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</si>
  <si>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</si>
  <si>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</si>
  <si>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</si>
  <si>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</si>
  <si>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</si>
  <si>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</si>
  <si>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</si>
  <si>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</si>
  <si>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</si>
  <si>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</si>
  <si>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</si>
  <si>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</si>
  <si>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</si>
  <si>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</si>
  <si>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</si>
  <si>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</si>
  <si>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</si>
  <si>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</si>
  <si>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</si>
  <si>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</si>
  <si>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</si>
  <si>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</si>
  <si>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</si>
  <si>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</si>
  <si>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</si>
  <si>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</si>
  <si>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</si>
  <si>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</si>
  <si>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</si>
  <si>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</si>
  <si>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</si>
  <si>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</si>
  <si>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</si>
  <si>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</si>
  <si>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</si>
  <si>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</si>
  <si>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</si>
  <si>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</si>
  <si>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</si>
  <si>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</si>
  <si>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</si>
  <si>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</si>
  <si>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</si>
  <si>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</si>
  <si>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</si>
  <si>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</si>
  <si>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</si>
  <si>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</si>
  <si>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</si>
  <si>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</si>
  <si>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</si>
  <si>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</si>
  <si>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</si>
  <si>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</si>
  <si>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</si>
  <si>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</si>
  <si>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</si>
  <si>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</si>
  <si>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</si>
  <si>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</si>
  <si>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</si>
  <si>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</si>
  <si>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</si>
  <si>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</si>
  <si>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</si>
  <si>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</si>
  <si>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</si>
  <si>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</si>
  <si>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</si>
  <si>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</si>
  <si>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</si>
  <si>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</si>
  <si>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</si>
  <si>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</si>
  <si>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</si>
  <si>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</si>
  <si>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</si>
  <si>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</si>
  <si>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</si>
  <si>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</si>
  <si>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</si>
  <si>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</si>
  <si>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</si>
  <si>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</si>
  <si>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</si>
  <si>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</si>
  <si>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</si>
  <si>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</si>
  <si>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</si>
  <si>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</si>
  <si>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</si>
  <si>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</si>
  <si>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</si>
  <si>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</si>
  <si>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</si>
  <si>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</si>
  <si>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</si>
  <si>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</si>
  <si>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</si>
  <si>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</si>
  <si>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</si>
  <si>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</si>
  <si>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</si>
  <si>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</si>
  <si>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</si>
  <si>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</si>
  <si>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</si>
  <si>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</si>
  <si>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</si>
  <si>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</si>
  <si>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</si>
  <si>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</si>
  <si>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</si>
  <si>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</si>
  <si>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</si>
  <si>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</si>
  <si>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</si>
  <si>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</si>
  <si>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</si>
  <si>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</si>
  <si>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</si>
  <si>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</si>
  <si>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</si>
  <si>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</si>
  <si>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</si>
  <si>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</si>
  <si>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</si>
  <si>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</si>
  <si>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</si>
  <si>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</si>
  <si>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</si>
  <si>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</si>
  <si>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</si>
  <si>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</si>
  <si>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</si>
  <si>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</si>
  <si>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</si>
  <si>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</si>
  <si>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</si>
  <si>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</si>
  <si>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</si>
  <si>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</si>
  <si>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</si>
  <si>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</si>
  <si>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</si>
  <si>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</si>
  <si>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</si>
  <si>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</si>
  <si>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</si>
  <si>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</si>
  <si>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</si>
  <si>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</si>
  <si>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</si>
  <si>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</si>
  <si>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</si>
  <si>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</si>
  <si>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</si>
  <si>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</si>
  <si>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</si>
  <si>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</si>
  <si>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</si>
  <si>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</si>
  <si>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</si>
  <si>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</si>
  <si>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</si>
  <si>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</si>
  <si>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</si>
  <si>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</si>
  <si>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</si>
  <si>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</si>
  <si>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</si>
  <si>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</si>
  <si>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</si>
  <si>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</si>
  <si>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</si>
  <si>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</si>
  <si>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</si>
  <si>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</si>
  <si>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</si>
  <si>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</si>
  <si>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</si>
  <si>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</si>
  <si>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</si>
  <si>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</si>
  <si>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</si>
  <si>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</si>
  <si>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</si>
  <si>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</si>
  <si>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</si>
  <si>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</si>
  <si>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</si>
  <si>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</si>
  <si>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</si>
  <si>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</si>
  <si>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</si>
  <si>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</si>
  <si>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</si>
  <si>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</si>
  <si>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</si>
  <si>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</si>
  <si>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</si>
  <si>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</si>
  <si>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</si>
  <si>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</si>
  <si>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</si>
  <si>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</si>
  <si>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</si>
  <si>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</si>
  <si>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</si>
  <si>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</si>
  <si>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</si>
  <si>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</si>
  <si>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</si>
  <si>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</si>
  <si>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</si>
  <si>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</si>
  <si>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</si>
  <si>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</si>
  <si>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</si>
  <si>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</si>
  <si>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</si>
  <si>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</si>
  <si>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</si>
  <si>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</si>
  <si>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</si>
  <si>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</si>
  <si>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</si>
  <si>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</si>
  <si>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</si>
  <si>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</si>
  <si>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</si>
  <si>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</si>
  <si>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</si>
  <si>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</si>
  <si>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</si>
  <si>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</si>
  <si>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</si>
  <si>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</si>
  <si>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</si>
  <si>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</si>
  <si>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</si>
  <si>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</si>
  <si>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</si>
  <si>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</si>
  <si>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</si>
  <si>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</si>
  <si>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</si>
  <si>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</si>
  <si>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</si>
  <si>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</si>
  <si>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</si>
  <si>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</si>
  <si>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</si>
  <si>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</si>
  <si>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</si>
  <si>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</si>
  <si>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</si>
  <si>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</si>
  <si>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</si>
  <si>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</si>
  <si>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</si>
  <si>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</si>
  <si>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</si>
  <si>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</si>
  <si>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</si>
  <si>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</si>
  <si>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</si>
  <si>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</si>
  <si>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</si>
  <si>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</si>
  <si>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</si>
  <si>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</si>
  <si>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</si>
  <si>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</si>
  <si>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</si>
  <si>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</si>
  <si>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</si>
  <si>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</si>
  <si>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</si>
  <si>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</si>
  <si>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</si>
  <si>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</si>
  <si>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</si>
  <si>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</si>
  <si>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</si>
  <si>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</si>
  <si>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</si>
  <si>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</si>
  <si>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</si>
  <si>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</si>
  <si>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</si>
  <si>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</si>
  <si>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</si>
  <si>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</si>
  <si>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</si>
  <si>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</si>
  <si>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</si>
  <si>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</si>
  <si>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</si>
  <si>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</si>
  <si>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</si>
  <si>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</si>
  <si>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</si>
  <si>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</si>
  <si>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</si>
  <si>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</si>
  <si>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</si>
  <si>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</si>
  <si>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</si>
  <si>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</si>
  <si>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</si>
  <si>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</si>
  <si>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</si>
  <si>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</si>
  <si>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</si>
  <si>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</si>
  <si>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</si>
  <si>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</si>
  <si>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</si>
  <si>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</si>
  <si>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</si>
  <si>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</si>
  <si>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</si>
  <si>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</si>
  <si>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</si>
  <si>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</si>
  <si>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</si>
  <si>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</si>
  <si>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</si>
  <si>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</si>
  <si>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</si>
  <si>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</si>
  <si>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</si>
  <si>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</si>
  <si>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</si>
  <si>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</si>
  <si>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</si>
  <si>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</si>
  <si>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</si>
  <si>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</si>
  <si>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</si>
  <si>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</si>
  <si>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</si>
  <si>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</si>
  <si>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</si>
  <si>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</si>
  <si>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</si>
  <si>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</si>
  <si>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</si>
  <si>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</si>
  <si>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</si>
  <si>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</si>
  <si>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</si>
  <si>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</si>
  <si>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</si>
  <si>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</si>
  <si>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</si>
  <si>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</si>
  <si>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</si>
  <si>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</si>
  <si>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</si>
  <si>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</si>
  <si>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</si>
  <si>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</si>
  <si>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</si>
  <si>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</si>
  <si>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</si>
  <si>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</si>
  <si>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</si>
  <si>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</si>
  <si>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</si>
  <si>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</si>
  <si>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</si>
  <si>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</si>
  <si>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</si>
  <si>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</si>
  <si>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</si>
  <si>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</si>
  <si>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</si>
  <si>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</si>
  <si>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</si>
  <si>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</si>
  <si>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</si>
  <si>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</si>
  <si>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</si>
  <si>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</si>
  <si>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</si>
  <si>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</si>
  <si>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</si>
  <si>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</si>
  <si>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</si>
  <si>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</si>
  <si>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</si>
  <si>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</si>
  <si>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</si>
  <si>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</si>
  <si>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</si>
  <si>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</si>
  <si>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</si>
  <si>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</si>
  <si>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</si>
  <si>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</si>
  <si>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</si>
  <si>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</si>
  <si>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</si>
  <si>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</si>
  <si>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</si>
  <si>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</si>
  <si>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</si>
  <si>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</si>
  <si>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</si>
  <si>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</si>
  <si>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</si>
  <si>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</si>
  <si>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</si>
  <si>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</si>
  <si>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</si>
  <si>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</si>
  <si>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</si>
  <si>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</si>
  <si>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</si>
  <si>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</si>
  <si>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</si>
  <si>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</si>
  <si>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</si>
  <si>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</si>
  <si>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</si>
  <si>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</si>
  <si>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</si>
  <si>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</si>
  <si>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</si>
  <si>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</si>
  <si>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</si>
  <si>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</si>
  <si>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</si>
  <si>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</si>
  <si>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</si>
  <si>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</si>
  <si>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</si>
  <si>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</si>
  <si>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</si>
  <si>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</si>
  <si>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</si>
  <si>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</si>
  <si>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</si>
  <si>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</si>
  <si>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</si>
  <si>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</si>
  <si>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</si>
  <si>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</si>
  <si>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</si>
  <si>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</si>
  <si>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</si>
  <si>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</si>
  <si>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</si>
  <si>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</si>
  <si>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</si>
  <si>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</si>
  <si>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</si>
  <si>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</si>
  <si>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</si>
  <si>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</si>
  <si>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</si>
  <si>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</si>
  <si>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</si>
  <si>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</si>
  <si>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</si>
  <si>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</si>
  <si>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</si>
  <si>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</si>
  <si>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</si>
  <si>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</si>
  <si>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</si>
  <si>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</si>
  <si>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</si>
  <si>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</si>
  <si>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</si>
  <si>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</si>
  <si>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</si>
  <si>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</si>
  <si>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</si>
  <si>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</si>
  <si>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</si>
  <si>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</si>
  <si>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</si>
  <si>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</si>
  <si>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</si>
  <si>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</si>
  <si>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</si>
  <si>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</si>
  <si>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</si>
  <si>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</si>
  <si>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</si>
  <si>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</si>
  <si>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</si>
  <si>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</si>
  <si>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</si>
  <si>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</si>
  <si>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</si>
  <si>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</si>
  <si>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</si>
  <si>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</si>
  <si>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</si>
  <si>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</si>
  <si>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</si>
  <si>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</si>
  <si>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</si>
  <si>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</si>
  <si>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</si>
  <si>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</si>
  <si>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</si>
  <si>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</si>
  <si>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</si>
  <si>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</si>
  <si>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</si>
  <si>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</si>
  <si>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</si>
  <si>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</si>
  <si>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</si>
  <si>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</si>
  <si>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</si>
  <si>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</si>
  <si>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</si>
  <si>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</si>
  <si>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</si>
  <si>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</si>
  <si>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</si>
  <si>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</si>
  <si>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</si>
  <si>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</si>
  <si>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</si>
  <si>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</si>
  <si>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</si>
  <si>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</si>
  <si>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</si>
  <si>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</si>
  <si>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</si>
  <si>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</si>
  <si>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</si>
  <si>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</si>
  <si>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</si>
  <si>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</si>
  <si>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</si>
  <si>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</si>
  <si>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</si>
  <si>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</si>
  <si>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</si>
  <si>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</si>
  <si>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</si>
  <si>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</si>
  <si>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</si>
  <si>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</si>
  <si>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</si>
  <si>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</si>
  <si>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</si>
  <si>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</si>
  <si>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</si>
  <si>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</si>
  <si>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</si>
  <si>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</si>
  <si>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</si>
  <si>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</si>
  <si>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</si>
  <si>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</si>
  <si>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</si>
  <si>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</si>
  <si>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</si>
  <si>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</si>
  <si>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</si>
  <si>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</si>
  <si>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</si>
  <si>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</si>
  <si>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</si>
  <si>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</si>
  <si>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</si>
  <si>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</si>
  <si>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</si>
  <si>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</si>
  <si>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</si>
  <si>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</si>
  <si>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</si>
  <si>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</si>
  <si>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</si>
  <si>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</si>
  <si>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</si>
  <si>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</si>
  <si>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</si>
  <si>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</si>
  <si>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</si>
  <si>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</si>
  <si>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</si>
  <si>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</si>
  <si>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</si>
  <si>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</si>
  <si>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</si>
  <si>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</si>
  <si>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</si>
  <si>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</si>
  <si>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</si>
  <si>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</si>
  <si>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</si>
  <si>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</si>
  <si>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</si>
  <si>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</si>
  <si>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</si>
  <si>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</si>
  <si>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</si>
  <si>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</si>
  <si>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</si>
  <si>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</si>
  <si>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</si>
  <si>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</si>
  <si>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</si>
  <si>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</si>
  <si>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</si>
  <si>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</si>
  <si>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</si>
  <si>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</si>
  <si>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</si>
  <si>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</si>
  <si>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</si>
  <si>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</si>
  <si>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</si>
  <si>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</si>
  <si>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</si>
  <si>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</si>
  <si>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</si>
  <si>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</si>
  <si>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</si>
  <si>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</si>
  <si>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</si>
  <si>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</si>
  <si>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</si>
  <si>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</si>
  <si>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</si>
  <si>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</si>
  <si>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</si>
  <si>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</si>
  <si>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</si>
  <si>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</si>
  <si>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</si>
  <si>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</si>
  <si>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</si>
  <si>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</si>
  <si>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</si>
  <si>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</si>
  <si>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</si>
  <si>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</si>
  <si>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</si>
  <si>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</si>
  <si>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</si>
  <si>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</si>
  <si>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</si>
  <si>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</si>
  <si>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</si>
  <si>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</si>
  <si>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</si>
  <si>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</si>
  <si>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</si>
  <si>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</si>
  <si>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</si>
  <si>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</si>
  <si>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</si>
  <si>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</si>
  <si>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</si>
  <si>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</si>
  <si>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</si>
  <si>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</si>
  <si>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</si>
  <si>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</si>
  <si>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</si>
  <si>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</si>
  <si>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</si>
  <si>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</si>
  <si>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</si>
  <si>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</si>
  <si>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</si>
  <si>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</si>
  <si>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</si>
  <si>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</si>
  <si>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</si>
  <si>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</si>
  <si>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</si>
  <si>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</si>
  <si>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</si>
  <si>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</si>
  <si>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</si>
  <si>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</si>
  <si>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</si>
  <si>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</si>
  <si>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</si>
  <si>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</si>
  <si>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</si>
  <si>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</si>
  <si>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</si>
  <si>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</si>
  <si>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</si>
  <si>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</si>
  <si>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</si>
  <si>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</si>
  <si>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</si>
  <si>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</si>
  <si>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</si>
  <si>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</si>
  <si>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</si>
  <si>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</si>
  <si>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</si>
  <si>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</si>
  <si>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</si>
  <si>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</si>
  <si>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</si>
  <si>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</si>
  <si>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</si>
  <si>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</si>
  <si>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</si>
  <si>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</si>
  <si>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</si>
  <si>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</si>
  <si>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</si>
  <si>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</si>
  <si>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</si>
  <si>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</si>
  <si>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</si>
  <si>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</si>
  <si>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</si>
  <si>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</si>
  <si>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</si>
  <si>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</si>
  <si>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</si>
  <si>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</si>
  <si>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</si>
  <si>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</si>
  <si>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</si>
  <si>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</si>
  <si>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</si>
  <si>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</si>
  <si>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</si>
  <si>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</si>
  <si>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</si>
  <si>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</si>
  <si>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</si>
  <si>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</si>
  <si>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</si>
  <si>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</si>
  <si>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</si>
  <si>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</si>
  <si>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</si>
  <si>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</si>
  <si>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</si>
  <si>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</si>
  <si>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</si>
  <si>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</si>
  <si>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</si>
  <si>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</si>
  <si>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</si>
  <si>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</si>
  <si>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</si>
  <si>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</si>
  <si>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</si>
  <si>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</si>
  <si>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</si>
  <si>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</si>
  <si>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</si>
  <si>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</si>
  <si>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</si>
  <si>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</si>
  <si>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</si>
  <si>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</si>
  <si>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</si>
  <si>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</si>
  <si>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</si>
  <si>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</si>
  <si>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</si>
  <si>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</si>
  <si>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</si>
  <si>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</si>
  <si>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</si>
  <si>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</si>
  <si>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</si>
  <si>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</si>
  <si>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</si>
  <si>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</si>
  <si>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</si>
  <si>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</si>
  <si>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</si>
  <si>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</si>
  <si>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</si>
  <si>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</si>
  <si>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</si>
  <si>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</si>
  <si>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</si>
  <si>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</si>
  <si>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</si>
  <si>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</si>
  <si>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</si>
  <si>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</si>
  <si>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</si>
  <si>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</si>
  <si>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</si>
  <si>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</si>
  <si>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</si>
  <si>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</si>
  <si>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</si>
  <si>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</si>
  <si>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</si>
  <si>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</si>
  <si>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</si>
  <si>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</si>
  <si>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</si>
  <si>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</si>
  <si>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</si>
  <si>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</si>
  <si>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</si>
  <si>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</si>
  <si>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</si>
  <si>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</si>
  <si>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</si>
  <si>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</si>
  <si>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</si>
  <si>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</si>
  <si>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</si>
  <si>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</si>
  <si>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</si>
  <si>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</si>
  <si>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</si>
  <si>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</si>
  <si>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</si>
  <si>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</si>
  <si>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</si>
  <si>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</si>
  <si>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</si>
  <si>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</si>
  <si>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</si>
  <si>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</si>
  <si>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</si>
  <si>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</si>
  <si>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</si>
  <si>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</si>
  <si>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</si>
  <si>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</si>
  <si>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</si>
  <si>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</si>
  <si>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</si>
  <si>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</si>
  <si>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</si>
  <si>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</si>
  <si>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</si>
  <si>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</si>
  <si>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</si>
  <si>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</si>
  <si>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</si>
  <si>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</si>
  <si>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</si>
  <si>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</si>
  <si>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</si>
  <si>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</si>
  <si>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</si>
  <si>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</si>
  <si>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</si>
  <si>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</si>
  <si>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</si>
  <si>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</si>
  <si>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</si>
  <si>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</si>
  <si>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</si>
  <si>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</si>
  <si>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</si>
  <si>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</si>
  <si>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</si>
  <si>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</si>
  <si>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</si>
  <si>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</si>
  <si>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</si>
  <si>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</si>
  <si>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</si>
  <si>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</si>
  <si>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</si>
  <si>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</si>
  <si>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</si>
  <si>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</si>
  <si>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</si>
  <si>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</si>
  <si>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</si>
  <si>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</si>
  <si>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</si>
  <si>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</si>
  <si>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</si>
  <si>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</si>
  <si>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</si>
  <si>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</si>
  <si>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</si>
  <si>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</si>
  <si>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</si>
  <si>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</si>
  <si>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</si>
  <si>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</si>
  <si>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</si>
  <si>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</si>
  <si>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</si>
  <si>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</si>
  <si>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</si>
  <si>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</si>
  <si>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</si>
  <si>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</si>
  <si>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</si>
  <si>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</si>
  <si>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</si>
  <si>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</si>
  <si>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</si>
  <si>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</si>
  <si>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</si>
  <si>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</si>
  <si>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</si>
  <si>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</si>
  <si>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</si>
  <si>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</si>
  <si>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</si>
  <si>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</si>
  <si>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</si>
  <si>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</si>
  <si>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</si>
  <si>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</si>
  <si>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</si>
  <si>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</si>
  <si>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</si>
  <si>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</si>
  <si>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</si>
  <si>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</si>
  <si>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</si>
  <si>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</si>
  <si>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</si>
  <si>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</si>
  <si>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</si>
  <si>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</si>
  <si>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</si>
  <si>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</si>
  <si>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</si>
  <si>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</si>
  <si>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</si>
  <si>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</si>
  <si>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</si>
  <si>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</si>
  <si>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</si>
  <si>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</si>
  <si>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</si>
  <si>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</si>
  <si>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</si>
  <si>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</si>
  <si>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</si>
  <si>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</si>
  <si>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</si>
  <si>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</si>
  <si>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</si>
  <si>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</si>
  <si>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</si>
  <si>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</si>
  <si>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</si>
  <si>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</si>
  <si>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</si>
  <si>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</si>
  <si>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</si>
  <si>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</si>
  <si>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</si>
  <si>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</si>
  <si>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</si>
  <si>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</si>
  <si>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</si>
  <si>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</si>
  <si>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</si>
  <si>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</si>
  <si>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</si>
  <si>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</si>
  <si>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</si>
  <si>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</si>
  <si>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</si>
  <si>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</si>
  <si>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</si>
  <si>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</si>
  <si>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</si>
  <si>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</si>
  <si>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</si>
  <si>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</si>
  <si>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</si>
  <si>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</si>
  <si>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</si>
  <si>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</si>
  <si>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</si>
  <si>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</si>
  <si>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</si>
  <si>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</si>
  <si>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</si>
  <si>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</si>
  <si>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</si>
  <si>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</si>
  <si>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</si>
  <si>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</si>
  <si>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</si>
  <si>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</si>
  <si>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</si>
  <si>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</si>
  <si>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</si>
  <si>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</si>
  <si>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</si>
  <si>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</si>
  <si>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</si>
  <si>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</si>
  <si>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</si>
  <si>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</si>
  <si>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</si>
  <si>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</si>
  <si>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</si>
  <si>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</si>
  <si>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</si>
  <si>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</si>
  <si>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</si>
  <si>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</si>
  <si>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</si>
  <si>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</si>
  <si>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</si>
  <si>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</si>
  <si>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</si>
  <si>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</si>
  <si>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</si>
  <si>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</si>
  <si>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</si>
  <si>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</si>
  <si>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</si>
  <si>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</si>
  <si>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</si>
  <si>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</si>
  <si>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</si>
  <si>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</si>
  <si>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</si>
  <si>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</si>
  <si>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</si>
  <si>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</si>
  <si>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</si>
  <si>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</si>
  <si>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</si>
  <si>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</si>
  <si>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</si>
  <si>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</si>
  <si>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</si>
  <si>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</si>
  <si>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</si>
  <si>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</si>
  <si>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</si>
  <si>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</si>
  <si>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</si>
  <si>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</si>
  <si>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</si>
  <si>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</si>
  <si>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</si>
  <si>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</si>
  <si>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</si>
  <si>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</si>
  <si>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</si>
  <si>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</si>
  <si>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</si>
  <si>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</si>
  <si>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</si>
  <si>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</si>
  <si>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</si>
  <si>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</si>
  <si>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</si>
  <si>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</si>
  <si>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</si>
  <si>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</si>
  <si>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</si>
  <si>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</si>
  <si>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</si>
  <si>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</si>
  <si>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</si>
  <si>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</si>
  <si>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</si>
  <si>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</si>
  <si>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</si>
  <si>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</si>
  <si>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</si>
  <si>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</si>
  <si>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</si>
  <si>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</si>
  <si>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</si>
  <si>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</si>
  <si>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</si>
  <si>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</si>
  <si>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</si>
  <si>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</si>
  <si>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</si>
  <si>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</si>
  <si>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</si>
  <si>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</si>
  <si>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</si>
  <si>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</si>
  <si>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</si>
  <si>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</si>
  <si>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</si>
  <si>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</si>
  <si>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</si>
  <si>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</si>
  <si>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</si>
  <si>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</si>
  <si>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</si>
  <si>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</si>
  <si>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</si>
  <si>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</si>
  <si>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</si>
  <si>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</si>
  <si>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</si>
  <si>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</si>
  <si>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</si>
  <si>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</si>
  <si>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</si>
  <si>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</si>
  <si>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</si>
  <si>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</si>
  <si>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</si>
  <si>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</si>
  <si>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</si>
  <si>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</si>
  <si>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</si>
  <si>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</si>
  <si>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</si>
  <si>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</si>
  <si>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</si>
  <si>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</si>
  <si>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</si>
  <si>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</si>
  <si>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</si>
  <si>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</si>
  <si>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</si>
  <si>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</si>
  <si>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</si>
  <si>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</si>
  <si>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</si>
  <si>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</si>
  <si>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</si>
  <si>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</si>
  <si>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</si>
  <si>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</si>
  <si>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</si>
  <si>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</si>
  <si>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</si>
  <si>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</si>
  <si>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</si>
  <si>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</si>
  <si>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</si>
  <si>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</si>
  <si>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</si>
  <si>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</si>
  <si>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</si>
  <si>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</si>
  <si>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</si>
  <si>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</si>
  <si>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</si>
  <si>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</si>
  <si>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</si>
  <si>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</si>
  <si>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</si>
  <si>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</si>
  <si>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</si>
  <si>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</si>
  <si>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</si>
  <si>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</si>
  <si>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</si>
  <si>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</si>
  <si>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</si>
  <si>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</si>
  <si>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</si>
  <si>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</si>
  <si>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</si>
  <si>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</si>
  <si>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</si>
  <si>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</si>
  <si>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</si>
  <si>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</si>
  <si>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</si>
  <si>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</si>
  <si>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</si>
  <si>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</si>
  <si>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</si>
  <si>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</si>
  <si>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</si>
  <si>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</si>
  <si>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</si>
  <si>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</si>
  <si>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</si>
  <si>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</si>
  <si>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</si>
  <si>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</si>
  <si>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</si>
  <si>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</si>
  <si>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</si>
  <si>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</si>
  <si>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</si>
  <si>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</si>
  <si>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</si>
  <si>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</si>
  <si>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</si>
  <si>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</si>
  <si>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</si>
  <si>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</si>
  <si>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</si>
  <si>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</si>
  <si>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</si>
  <si>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</si>
  <si>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</si>
  <si>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</si>
  <si>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</si>
  <si>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</si>
  <si>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</si>
  <si>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</si>
  <si>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</si>
  <si>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</si>
  <si>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</si>
  <si>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</si>
  <si>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</si>
  <si>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</si>
  <si>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</si>
  <si>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</si>
  <si>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</si>
  <si>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</si>
  <si>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</si>
  <si>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</si>
  <si>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</si>
  <si>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</si>
  <si>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</si>
  <si>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</si>
  <si>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</si>
  <si>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</si>
  <si>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</si>
  <si>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</si>
  <si>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</si>
  <si>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</si>
  <si>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</si>
  <si>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</si>
  <si>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</si>
  <si>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</si>
  <si>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</si>
  <si>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</si>
  <si>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</si>
  <si>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</si>
  <si>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</si>
  <si>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</si>
  <si>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</si>
  <si>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</si>
  <si>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</si>
  <si>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</si>
  <si>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</si>
  <si>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</si>
  <si>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</si>
  <si>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</si>
  <si>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</si>
  <si>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</si>
  <si>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</si>
  <si>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</si>
  <si>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</si>
  <si>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</si>
  <si>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</si>
  <si>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</si>
  <si>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</si>
  <si>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</si>
  <si>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</si>
  <si>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</si>
  <si>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</si>
  <si>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</si>
  <si>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</si>
  <si>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</si>
  <si>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</si>
  <si>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</si>
  <si>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</si>
  <si>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</si>
  <si>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</si>
  <si>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</si>
  <si>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</si>
  <si>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</si>
  <si>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</si>
  <si>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</si>
  <si>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</si>
  <si>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</si>
  <si>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</si>
  <si>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</si>
  <si>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</si>
  <si>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</si>
  <si>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</si>
  <si>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</si>
  <si>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</si>
  <si>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</si>
  <si>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</si>
  <si>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</si>
  <si>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</si>
  <si>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</si>
  <si>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</si>
  <si>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</si>
  <si>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</si>
  <si>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</si>
  <si>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</si>
  <si>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</si>
  <si>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</si>
  <si>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</si>
  <si>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</si>
  <si>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</si>
  <si>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</si>
  <si>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</si>
  <si>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</si>
  <si>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</si>
  <si>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</si>
  <si>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</si>
  <si>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</si>
  <si>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</si>
  <si>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</si>
  <si>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</si>
  <si>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</si>
  <si>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</si>
  <si>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</si>
  <si>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</si>
  <si>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</si>
  <si>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</si>
  <si>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</si>
  <si>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</si>
  <si>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</si>
  <si>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</si>
  <si>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</si>
  <si>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</si>
  <si>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</si>
  <si>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</si>
  <si>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</si>
  <si>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</si>
  <si>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</si>
  <si>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</si>
  <si>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</si>
  <si>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</si>
  <si>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</si>
  <si>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</si>
  <si>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</si>
  <si>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</si>
  <si>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</si>
  <si>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</si>
  <si>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</si>
  <si>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</si>
  <si>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</si>
  <si>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</si>
  <si>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</si>
  <si>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</si>
  <si>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</si>
  <si>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</si>
  <si>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</si>
  <si>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</si>
  <si>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</si>
  <si>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</si>
  <si>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</si>
  <si>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</si>
  <si>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</si>
  <si>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</si>
  <si>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</si>
  <si>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</si>
  <si>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</si>
  <si>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</si>
  <si>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</si>
  <si>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</si>
  <si>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</si>
  <si>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</si>
  <si>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</si>
  <si>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</si>
  <si>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</si>
  <si>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</si>
  <si>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</si>
  <si>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</si>
  <si>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</si>
  <si>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</si>
  <si>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</si>
  <si>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</si>
  <si>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</si>
  <si>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</si>
  <si>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</si>
  <si>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</si>
  <si>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</si>
  <si>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</si>
  <si>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</si>
  <si>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</si>
  <si>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</si>
  <si>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</si>
  <si>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</si>
  <si>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</si>
  <si>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</si>
  <si>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</si>
  <si>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</si>
  <si>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</si>
  <si>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</si>
  <si>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</si>
  <si>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</si>
  <si>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</si>
  <si>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</si>
  <si>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</si>
  <si>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</si>
  <si>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</si>
  <si>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</si>
  <si>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</si>
  <si>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</si>
  <si>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</si>
  <si>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</si>
  <si>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</si>
  <si>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</si>
  <si>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</si>
  <si>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</si>
  <si>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</si>
  <si>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</si>
  <si>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</si>
  <si>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</si>
  <si>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</si>
  <si>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</si>
  <si>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</si>
  <si>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</si>
  <si>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</si>
  <si>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</si>
  <si>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</si>
  <si>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</si>
  <si>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</si>
  <si>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</si>
  <si>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</si>
  <si>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</si>
  <si>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</si>
  <si>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</si>
  <si>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</si>
  <si>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</si>
  <si>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</si>
  <si>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</si>
  <si>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</si>
  <si>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</si>
  <si>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</si>
  <si>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</si>
  <si>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</si>
  <si>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</si>
  <si>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</si>
  <si>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</si>
  <si>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</si>
  <si>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</si>
  <si>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</si>
  <si>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</si>
  <si>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</si>
  <si>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</si>
  <si>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</si>
  <si>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</si>
  <si>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</si>
  <si>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</si>
  <si>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</si>
  <si>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</si>
  <si>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</si>
  <si>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</si>
  <si>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</si>
  <si>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</si>
  <si>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</si>
  <si>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</si>
  <si>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</si>
  <si>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</si>
  <si>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</si>
  <si>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</si>
  <si>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</si>
  <si>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</si>
  <si>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</si>
  <si>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</si>
  <si>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</si>
  <si>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</si>
  <si>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</si>
  <si>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</si>
  <si>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</si>
  <si>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</si>
  <si>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</si>
  <si>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</si>
  <si>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</si>
  <si>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</si>
  <si>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</si>
  <si>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</si>
  <si>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</si>
  <si>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</si>
  <si>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</si>
  <si>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</si>
  <si>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</si>
  <si>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</si>
  <si>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</si>
  <si>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</si>
  <si>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</si>
  <si>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</si>
  <si>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</si>
  <si>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</si>
  <si>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</si>
  <si>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</si>
  <si>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</si>
  <si>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</si>
  <si>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</si>
  <si>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</si>
  <si>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</si>
  <si>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</si>
  <si>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</si>
  <si>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</si>
  <si>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</si>
  <si>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</si>
  <si>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</si>
  <si>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</si>
  <si>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</si>
  <si>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</si>
  <si>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</si>
  <si>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</si>
  <si>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</si>
  <si>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</si>
  <si>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</si>
  <si>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</si>
  <si>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</si>
  <si>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</si>
  <si>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</si>
  <si>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</si>
  <si>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</si>
  <si>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</si>
  <si>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</si>
  <si>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</si>
  <si>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</si>
  <si>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</si>
  <si>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</si>
  <si>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</si>
  <si>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</si>
  <si>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</si>
  <si>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</si>
  <si>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</si>
  <si>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</si>
  <si>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</si>
  <si>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</si>
  <si>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</si>
  <si>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</si>
  <si>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</si>
  <si>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</si>
  <si>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</si>
  <si>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</si>
  <si>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</si>
  <si>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</si>
  <si>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</si>
  <si>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</si>
  <si>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</si>
  <si>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</si>
  <si>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</si>
  <si>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</si>
  <si>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</si>
  <si>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</si>
  <si>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</si>
  <si>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</si>
  <si>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</si>
  <si>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</si>
  <si>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</si>
  <si>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</si>
  <si>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</si>
  <si>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</si>
  <si>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</si>
  <si>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</si>
  <si>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</si>
  <si>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</si>
  <si>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</si>
  <si>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</si>
  <si>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</si>
  <si>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</si>
  <si>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</si>
  <si>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</si>
  <si>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</si>
  <si>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</si>
  <si>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</si>
  <si>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</si>
  <si>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</si>
  <si>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</si>
  <si>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</si>
  <si>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</si>
  <si>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</si>
  <si>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</si>
  <si>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</si>
  <si>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</si>
  <si>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</si>
  <si>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</si>
  <si>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</si>
  <si>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</si>
  <si>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</si>
  <si>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</si>
  <si>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</si>
  <si>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</si>
  <si>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</si>
  <si>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</si>
  <si>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</si>
  <si>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</si>
  <si>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</si>
  <si>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</si>
  <si>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</si>
  <si>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</si>
  <si>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</si>
  <si>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</si>
  <si>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</si>
  <si>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</si>
  <si>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</si>
  <si>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</si>
  <si>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</si>
  <si>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</si>
  <si>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</si>
  <si>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</si>
  <si>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</si>
  <si>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</si>
  <si>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</si>
  <si>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</si>
  <si>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</si>
  <si>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</si>
  <si>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</si>
  <si>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</si>
  <si>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</si>
  <si>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</si>
  <si>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</si>
  <si>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</si>
  <si>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</si>
  <si>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</si>
  <si>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</si>
  <si>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</si>
  <si>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</si>
  <si>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</si>
  <si>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</si>
  <si>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</si>
  <si>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</si>
  <si>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</si>
  <si>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</si>
  <si>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</si>
  <si>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</si>
  <si>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</si>
  <si>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</si>
  <si>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</si>
  <si>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</si>
  <si>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</si>
  <si>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</si>
  <si>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</si>
  <si>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</si>
  <si>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</si>
  <si>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</si>
  <si>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</si>
  <si>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</si>
  <si>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</si>
  <si>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</si>
  <si>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</si>
  <si>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</si>
  <si>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</si>
  <si>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</si>
  <si>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</si>
  <si>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</si>
  <si>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</si>
  <si>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</si>
  <si>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</si>
  <si>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</si>
  <si>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</si>
  <si>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</si>
  <si>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</si>
  <si>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</si>
  <si>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</si>
  <si>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</si>
  <si>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</si>
  <si>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</si>
  <si>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</si>
  <si>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</si>
  <si>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</si>
  <si>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</si>
  <si>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</si>
  <si>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</si>
  <si>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</si>
  <si>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</si>
  <si>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</si>
  <si>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</si>
  <si>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</si>
  <si>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</si>
  <si>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</si>
  <si>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</si>
  <si>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</si>
  <si>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</si>
  <si>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</si>
  <si>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</si>
  <si>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</si>
  <si>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</si>
  <si>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</si>
  <si>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</si>
  <si>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</si>
  <si>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</si>
  <si>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</si>
  <si>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</si>
  <si>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</si>
  <si>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</si>
  <si>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</si>
  <si>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</si>
  <si>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</si>
  <si>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</si>
  <si>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</si>
  <si>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</si>
  <si>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</si>
  <si>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</si>
  <si>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</si>
  <si>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</si>
  <si>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</si>
  <si>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</si>
  <si>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</si>
  <si>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</si>
  <si>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</si>
  <si>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</si>
  <si>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</si>
  <si>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</si>
  <si>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</si>
  <si>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</si>
  <si>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</si>
  <si>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</si>
  <si>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</si>
  <si>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</si>
  <si>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</si>
  <si>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</si>
  <si>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</si>
  <si>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</si>
  <si>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</si>
  <si>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</si>
  <si>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</si>
  <si>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</si>
  <si>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</si>
  <si>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</si>
  <si>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</si>
  <si>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</si>
  <si>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</si>
  <si>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</si>
  <si>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</si>
  <si>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</si>
  <si>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</si>
  <si>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</si>
  <si>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</si>
  <si>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</si>
  <si>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</si>
  <si>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</si>
  <si>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</si>
  <si>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</si>
  <si>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</si>
  <si>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</si>
  <si>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</si>
  <si>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</si>
  <si>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</si>
  <si>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</si>
  <si>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</si>
  <si>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</si>
  <si>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</si>
  <si>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</si>
  <si>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</si>
  <si>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</si>
  <si>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</si>
  <si>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</si>
  <si>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</si>
  <si>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</si>
  <si>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</si>
  <si>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</si>
  <si>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</si>
  <si>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</si>
  <si>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</si>
  <si>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</si>
  <si>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</si>
  <si>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</si>
  <si>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</si>
  <si>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</si>
  <si>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</si>
  <si>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</si>
  <si>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</si>
  <si>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</si>
  <si>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</si>
  <si>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</si>
  <si>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</si>
  <si>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</si>
  <si>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</si>
  <si>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</si>
  <si>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</si>
  <si>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</si>
  <si>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</si>
  <si>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</si>
  <si>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</si>
  <si>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</si>
  <si>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</si>
  <si>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</si>
  <si>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</si>
  <si>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</si>
  <si>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</si>
  <si>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</si>
  <si>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</si>
  <si>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</si>
  <si>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</si>
  <si>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</si>
  <si>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</si>
  <si>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</si>
  <si>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</si>
  <si>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</si>
  <si>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</si>
  <si>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</si>
  <si>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</si>
  <si>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</si>
  <si>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</si>
  <si>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</si>
  <si>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</si>
  <si>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</si>
  <si>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</si>
  <si>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</si>
  <si>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</si>
  <si>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</si>
  <si>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</si>
  <si>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</si>
  <si>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</si>
  <si>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</si>
  <si>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</si>
  <si>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</si>
  <si>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</si>
  <si>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</si>
  <si>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</si>
  <si>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</si>
  <si>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</si>
  <si>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</si>
  <si>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</si>
  <si>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</si>
  <si>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</si>
  <si>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</si>
  <si>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</si>
  <si>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</si>
  <si>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</si>
  <si>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</si>
  <si>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</si>
  <si>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</si>
  <si>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</si>
  <si>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</si>
  <si>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</si>
  <si>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</si>
  <si>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</si>
  <si>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</si>
  <si>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</si>
  <si>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</si>
  <si>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</si>
  <si>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</si>
  <si>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</si>
  <si>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</si>
  <si>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</si>
  <si>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</si>
  <si>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</si>
  <si>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</si>
  <si>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</si>
  <si>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</si>
  <si>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</si>
  <si>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</si>
  <si>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</si>
  <si>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</si>
  <si>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</si>
  <si>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</si>
  <si>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</si>
  <si>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</si>
  <si>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</si>
  <si>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</si>
  <si>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</si>
  <si>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</si>
  <si>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</si>
  <si>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</si>
  <si>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</si>
  <si>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</si>
  <si>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</si>
  <si>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</si>
  <si>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</si>
  <si>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</si>
  <si>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</si>
  <si>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</si>
  <si>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</si>
  <si>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</si>
  <si>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</si>
  <si>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</si>
  <si>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</si>
  <si>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</si>
  <si>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</si>
  <si>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</si>
  <si>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</si>
  <si>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</si>
  <si>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</si>
  <si>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</si>
  <si>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</si>
  <si>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</si>
  <si>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</si>
  <si>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</si>
  <si>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</si>
  <si>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</si>
  <si>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</si>
  <si>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</si>
  <si>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</si>
  <si>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</si>
  <si>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</si>
  <si>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</si>
  <si>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</si>
  <si>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</si>
  <si>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</si>
  <si>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</si>
  <si>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</si>
  <si>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</si>
  <si>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</si>
  <si>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</si>
  <si>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</si>
  <si>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</si>
  <si>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</si>
  <si>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</si>
  <si>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</si>
  <si>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</si>
  <si>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</si>
  <si>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</si>
  <si>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</si>
  <si>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</si>
  <si>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</si>
  <si>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</si>
  <si>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</si>
  <si>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</si>
  <si>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</si>
  <si>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</si>
  <si>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</si>
  <si>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</si>
  <si>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</si>
  <si>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</si>
  <si>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</si>
  <si>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</si>
  <si>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</si>
  <si>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</si>
  <si>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</si>
  <si>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</si>
  <si>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</si>
  <si>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</si>
  <si>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</si>
  <si>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</si>
  <si>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</si>
  <si>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</si>
  <si>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</si>
  <si>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</si>
  <si>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</si>
  <si>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</si>
  <si>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</si>
  <si>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</si>
  <si>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</si>
  <si>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</si>
  <si>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</si>
  <si>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</si>
  <si>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</si>
  <si>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</si>
  <si>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</si>
  <si>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</si>
  <si>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</si>
  <si>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</si>
  <si>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</si>
  <si>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</si>
  <si>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</si>
  <si>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</si>
  <si>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</si>
  <si>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</si>
  <si>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</si>
  <si>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</si>
  <si>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</si>
  <si>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</si>
  <si>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</si>
  <si>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</si>
  <si>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</si>
  <si>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</si>
  <si>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</si>
  <si>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</si>
  <si>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</si>
  <si>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</si>
  <si>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</si>
  <si>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</si>
  <si>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</si>
  <si>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</si>
  <si>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</si>
  <si>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</si>
  <si>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</si>
  <si>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</si>
  <si>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</si>
  <si>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</si>
  <si>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</si>
  <si>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</si>
  <si>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</si>
  <si>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</si>
  <si>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</si>
  <si>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</si>
  <si>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</si>
  <si>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</si>
  <si>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</si>
  <si>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</si>
  <si>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</si>
  <si>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</si>
  <si>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</si>
  <si>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</si>
  <si>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</si>
  <si>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</si>
  <si>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</si>
  <si>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</si>
  <si>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</si>
  <si>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</si>
  <si>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</si>
  <si>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</si>
  <si>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</si>
  <si>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</si>
  <si>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</si>
  <si>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</si>
  <si>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</si>
  <si>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</si>
  <si>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</si>
  <si>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</si>
  <si>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</si>
  <si>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</si>
  <si>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</si>
  <si>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</si>
  <si>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</si>
  <si>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</si>
  <si>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</si>
  <si>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</si>
  <si>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</si>
  <si>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</si>
  <si>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</si>
  <si>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</si>
  <si>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</si>
  <si>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</si>
  <si>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</si>
  <si>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</si>
  <si>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</si>
  <si>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</si>
  <si>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</si>
  <si>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</si>
  <si>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</si>
  <si>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</si>
  <si>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</si>
  <si>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</si>
  <si>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</si>
  <si>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</si>
  <si>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</si>
  <si>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</si>
  <si>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</si>
  <si>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</si>
  <si>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</si>
  <si>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</si>
  <si>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</si>
  <si>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</si>
  <si>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</si>
  <si>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</si>
  <si>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</si>
  <si>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</si>
  <si>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</si>
  <si>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</si>
  <si>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</si>
  <si>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</si>
  <si>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</si>
  <si>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</si>
  <si>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</si>
  <si>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</si>
  <si>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</si>
  <si>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</si>
  <si>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</si>
  <si>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</si>
  <si>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</si>
  <si>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</si>
  <si>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</si>
  <si>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</si>
  <si>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</si>
  <si>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</si>
  <si>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</si>
  <si>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</si>
  <si>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</si>
  <si>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</si>
  <si>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</si>
  <si>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</si>
  <si>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</si>
  <si>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</si>
  <si>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</si>
  <si>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</si>
  <si>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</si>
  <si>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</si>
  <si>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</si>
  <si>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</si>
  <si>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</si>
  <si>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</si>
  <si>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</si>
  <si>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</si>
  <si>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</si>
  <si>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</si>
  <si>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</si>
  <si>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</si>
  <si>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</si>
  <si>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</si>
  <si>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</si>
  <si>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</si>
  <si>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</si>
  <si>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</si>
  <si>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</si>
  <si>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</si>
  <si>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</si>
  <si>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</si>
  <si>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</si>
  <si>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</si>
  <si>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</si>
  <si>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</si>
  <si>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</si>
  <si>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</si>
  <si>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</si>
  <si>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</si>
  <si>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</si>
  <si>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</si>
  <si>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</si>
  <si>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</si>
  <si>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</si>
  <si>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</si>
  <si>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</si>
  <si>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</si>
  <si>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</si>
  <si>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</si>
  <si>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</si>
  <si>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</si>
  <si>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</si>
  <si>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</si>
  <si>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</si>
  <si>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</si>
  <si>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</si>
  <si>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</si>
  <si>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</si>
  <si>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</si>
  <si>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</si>
  <si>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</si>
  <si>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</si>
  <si>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</si>
  <si>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</si>
  <si>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</si>
  <si>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</si>
  <si>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</si>
  <si>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</si>
  <si>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</si>
  <si>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</si>
  <si>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</si>
  <si>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</si>
  <si>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</si>
  <si>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</si>
  <si>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</si>
  <si>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</si>
  <si>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</si>
  <si>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</si>
  <si>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</si>
  <si>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</si>
  <si>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</si>
  <si>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</si>
  <si>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</si>
  <si>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</si>
  <si>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</si>
  <si>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</si>
  <si>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</si>
  <si>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</si>
  <si>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</si>
  <si>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</si>
  <si>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</si>
  <si>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</si>
  <si>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</si>
  <si>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</si>
  <si>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</si>
  <si>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</si>
  <si>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</si>
  <si>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</si>
  <si>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</si>
  <si>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</si>
  <si>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</si>
  <si>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</si>
  <si>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</si>
  <si>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</si>
  <si>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</si>
  <si>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</si>
  <si>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</si>
  <si>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</si>
  <si>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</si>
  <si>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</si>
  <si>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</si>
  <si>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</si>
  <si>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</si>
  <si>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</si>
  <si>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</si>
  <si>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</si>
  <si>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</si>
  <si>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</si>
  <si>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</si>
  <si>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</si>
  <si>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</si>
  <si>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</si>
  <si>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</si>
  <si>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</si>
  <si>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</si>
  <si>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</si>
  <si>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</si>
  <si>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</si>
  <si>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</si>
  <si>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</si>
  <si>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</si>
  <si>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</si>
  <si>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</si>
  <si>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</si>
  <si>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</si>
  <si>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</si>
  <si>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</si>
  <si>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</si>
  <si>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</si>
  <si>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</si>
  <si>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</si>
  <si>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</si>
  <si>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</si>
  <si>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</si>
  <si>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</si>
  <si>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</si>
  <si>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</si>
  <si>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</si>
  <si>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</si>
  <si>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</si>
  <si>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</si>
  <si>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</si>
  <si>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</si>
  <si>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</si>
  <si>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</si>
  <si>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</si>
  <si>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</si>
  <si>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</si>
  <si>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</si>
  <si>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</si>
  <si>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</si>
  <si>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</si>
  <si>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</si>
  <si>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</si>
  <si>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</si>
  <si>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</si>
  <si>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</si>
  <si>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</si>
  <si>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</si>
  <si>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</si>
  <si>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</si>
  <si>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</si>
  <si>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</si>
  <si>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</si>
  <si>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</si>
  <si>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</si>
  <si>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</si>
  <si>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</si>
  <si>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</si>
  <si>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</si>
  <si>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</si>
  <si>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</si>
  <si>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</si>
  <si>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</si>
  <si>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</si>
  <si>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</si>
  <si>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</si>
  <si>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</si>
  <si>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</si>
  <si>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</si>
  <si>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</si>
  <si>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</si>
  <si>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</si>
  <si>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</si>
  <si>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</si>
  <si>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</si>
  <si>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</si>
  <si>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</si>
  <si>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</si>
  <si>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</si>
  <si>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</si>
  <si>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</si>
  <si>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</si>
  <si>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</si>
  <si>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</si>
  <si>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</si>
  <si>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</si>
  <si>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</si>
  <si>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</si>
  <si>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</si>
  <si>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</si>
  <si>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</si>
  <si>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</si>
  <si>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</si>
  <si>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</si>
  <si>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</si>
  <si>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</si>
  <si>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</si>
  <si>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</si>
  <si>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</si>
  <si>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</si>
  <si>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</si>
  <si>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</si>
  <si>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</si>
  <si>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</si>
  <si>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</si>
  <si>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</si>
  <si>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</si>
  <si>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</si>
  <si>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</si>
  <si>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</si>
  <si>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</si>
  <si>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</si>
  <si>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</si>
  <si>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</si>
  <si>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</si>
  <si>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</si>
  <si>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</si>
  <si>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</si>
  <si>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</si>
  <si>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</si>
  <si>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</si>
  <si>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</si>
  <si>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</si>
  <si>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</si>
  <si>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</si>
  <si>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</si>
  <si>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</si>
  <si>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</si>
  <si>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</si>
  <si>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</si>
  <si>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</si>
  <si>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</si>
  <si>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</si>
  <si>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</si>
  <si>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</si>
  <si>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</si>
  <si>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</si>
  <si>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</si>
  <si>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</si>
  <si>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</si>
  <si>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</si>
  <si>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</si>
  <si>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</si>
  <si>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</si>
  <si>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</si>
  <si>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</si>
  <si>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</si>
  <si>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</si>
  <si>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</si>
  <si>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</si>
  <si>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</si>
  <si>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</si>
  <si>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</si>
  <si>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</si>
  <si>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</si>
  <si>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</si>
  <si>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</si>
  <si>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</si>
  <si>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</si>
  <si>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</si>
  <si>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</si>
  <si>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</si>
  <si>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</si>
  <si>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</si>
  <si>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</si>
  <si>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</si>
  <si>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</si>
  <si>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</si>
  <si>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</si>
  <si>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</si>
  <si>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</si>
  <si>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</si>
  <si>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</si>
  <si>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</si>
  <si>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</si>
  <si>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</si>
  <si>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</si>
  <si>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</si>
  <si>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</si>
  <si>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</si>
  <si>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</si>
  <si>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</si>
  <si>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</si>
  <si>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</si>
  <si>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</si>
  <si>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</si>
  <si>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</si>
  <si>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</si>
  <si>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</si>
  <si>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</si>
  <si>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</si>
  <si>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</si>
  <si>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</si>
  <si>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</si>
  <si>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</si>
  <si>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</si>
  <si>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</si>
  <si>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</si>
  <si>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</si>
  <si>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</si>
  <si>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</si>
  <si>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</si>
  <si>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</si>
  <si>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</si>
  <si>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</si>
  <si>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</si>
  <si>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</si>
  <si>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</si>
  <si>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</si>
  <si>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</si>
  <si>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</si>
  <si>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</si>
  <si>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</si>
  <si>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</si>
  <si>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</si>
  <si>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</si>
  <si>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</si>
  <si>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</si>
  <si>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</si>
  <si>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</si>
  <si>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</si>
  <si>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</si>
  <si>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</si>
  <si>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</si>
  <si>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</si>
  <si>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</si>
  <si>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</si>
  <si>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</si>
  <si>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</si>
  <si>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</si>
  <si>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</si>
  <si>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</si>
  <si>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</si>
  <si>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</si>
  <si>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</si>
  <si>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</si>
  <si>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</si>
  <si>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</si>
  <si>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</si>
  <si>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</si>
  <si>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</si>
  <si>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</si>
  <si>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</si>
  <si>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</si>
  <si>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</si>
  <si>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</si>
  <si>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</si>
  <si>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</si>
  <si>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</si>
  <si>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</si>
  <si>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</si>
  <si>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</si>
  <si>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</si>
  <si>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</si>
  <si>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</si>
  <si>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</si>
  <si>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</si>
  <si>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</si>
  <si>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</si>
  <si>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</si>
  <si>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</si>
  <si>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</si>
  <si>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</si>
  <si>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</si>
  <si>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</si>
  <si>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</si>
  <si>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</si>
  <si>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</si>
  <si>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</si>
  <si>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</si>
  <si>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</si>
  <si>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</si>
  <si>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</si>
  <si>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</si>
  <si>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</si>
  <si>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</si>
  <si>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</si>
  <si>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</si>
  <si>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</si>
  <si>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</si>
  <si>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</si>
  <si>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</si>
  <si>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</si>
  <si>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</si>
  <si>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</si>
  <si>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</si>
  <si>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</si>
  <si>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</si>
  <si>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</si>
  <si>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</si>
  <si>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</si>
  <si>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</si>
  <si>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</si>
  <si>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</si>
  <si>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</si>
  <si>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</si>
  <si>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</si>
  <si>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</si>
  <si>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</si>
  <si>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</si>
  <si>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</si>
  <si>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</si>
  <si>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</si>
  <si>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</si>
  <si>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</si>
  <si>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</si>
  <si>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</si>
  <si>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</si>
  <si>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</si>
  <si>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</si>
  <si>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</si>
  <si>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</si>
  <si>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</si>
  <si>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</si>
  <si>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</si>
  <si>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</si>
  <si>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</si>
  <si>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</si>
  <si>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</si>
  <si>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</si>
  <si>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</si>
  <si>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</si>
  <si>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</si>
  <si>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</si>
  <si>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</si>
  <si>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</si>
  <si>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</si>
  <si>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</si>
  <si>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</si>
  <si>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</si>
  <si>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</si>
  <si>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</si>
  <si>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</si>
  <si>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</si>
  <si>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</si>
  <si>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</si>
  <si>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</si>
  <si>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</si>
  <si>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</si>
  <si>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</si>
  <si>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</si>
  <si>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</si>
  <si>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</si>
  <si>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</si>
  <si>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</si>
  <si>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</si>
  <si>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</si>
  <si>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</si>
  <si>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</si>
  <si>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</si>
  <si>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</si>
  <si>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</si>
  <si>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</si>
  <si>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</si>
  <si>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</si>
  <si>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</si>
  <si>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</si>
  <si>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</si>
  <si>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</si>
  <si>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</si>
  <si>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</si>
  <si>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</si>
  <si>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</si>
  <si>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</si>
  <si>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</si>
  <si>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</si>
  <si>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</si>
  <si>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</si>
  <si>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</si>
  <si>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</si>
  <si>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</si>
  <si>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</si>
  <si>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</si>
  <si>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</si>
  <si>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</si>
  <si>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</si>
  <si>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</si>
  <si>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</si>
  <si>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</si>
  <si>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</si>
  <si>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</si>
  <si>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</si>
  <si>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</si>
  <si>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</si>
  <si>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</si>
  <si>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</si>
  <si>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</si>
  <si>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</si>
  <si>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</si>
  <si>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</si>
  <si>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</si>
  <si>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</si>
  <si>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</si>
  <si>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</si>
  <si>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</si>
  <si>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</si>
  <si>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</si>
  <si>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</si>
  <si>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</si>
  <si>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</si>
  <si>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</si>
  <si>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</si>
  <si>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</si>
  <si>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</si>
  <si>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</si>
  <si>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</si>
  <si>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</si>
  <si>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</si>
  <si>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</si>
  <si>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</si>
  <si>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</si>
  <si>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</si>
  <si>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</si>
  <si>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</si>
  <si>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</si>
  <si>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</si>
  <si>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</si>
  <si>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</si>
  <si>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</si>
  <si>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</si>
  <si>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</si>
  <si>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</si>
  <si>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</si>
  <si>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</si>
  <si>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</si>
  <si>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</si>
  <si>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</si>
  <si>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</si>
  <si>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</si>
  <si>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</si>
  <si>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</si>
  <si>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</si>
  <si>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</si>
  <si>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</si>
  <si>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</si>
  <si>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</si>
  <si>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</si>
  <si>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</si>
  <si>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</si>
  <si>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</si>
  <si>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</si>
  <si>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</si>
  <si>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</si>
  <si>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</si>
  <si>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</si>
  <si>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</si>
  <si>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</si>
  <si>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</si>
  <si>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</si>
  <si>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</si>
  <si>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</si>
  <si>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</si>
  <si>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</si>
  <si>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</si>
  <si>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</si>
  <si>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</si>
  <si>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</si>
  <si>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</si>
  <si>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</si>
  <si>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</si>
  <si>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</si>
  <si>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</si>
  <si>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</si>
  <si>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</si>
  <si>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</si>
  <si>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</si>
  <si>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</si>
  <si>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</si>
  <si>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</si>
  <si>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</si>
  <si>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</si>
  <si>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</si>
  <si>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</si>
  <si>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</si>
  <si>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</si>
  <si>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</si>
  <si>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</si>
  <si>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</si>
  <si>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</si>
  <si>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</si>
  <si>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</si>
  <si>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</si>
  <si>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</si>
  <si>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</si>
  <si>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</si>
  <si>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</si>
  <si>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</si>
  <si>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</si>
  <si>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</si>
  <si>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</si>
  <si>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</si>
  <si>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</si>
  <si>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</si>
  <si>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</si>
  <si>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</si>
  <si>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</si>
  <si>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</si>
  <si>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</si>
  <si>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</si>
  <si>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</si>
  <si>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</si>
  <si>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</si>
  <si>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</si>
  <si>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</si>
  <si>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</si>
  <si>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</si>
  <si>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</si>
  <si>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</si>
  <si>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</si>
  <si>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</si>
  <si>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</si>
  <si>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</si>
  <si>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</si>
  <si>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</si>
  <si>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</si>
  <si>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</si>
  <si>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</si>
  <si>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</si>
  <si>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</si>
  <si>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</si>
  <si>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</si>
  <si>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</si>
  <si>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</si>
  <si>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</si>
  <si>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</si>
  <si>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</si>
  <si>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</si>
  <si>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</si>
  <si>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</si>
  <si>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</si>
  <si>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</si>
  <si>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</si>
  <si>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</si>
  <si>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</si>
  <si>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</si>
  <si>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</si>
  <si>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</si>
  <si>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</si>
  <si>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</si>
  <si>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</si>
  <si>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</si>
  <si>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</si>
  <si>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</si>
  <si>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</si>
  <si>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</si>
  <si>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</si>
  <si>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</si>
  <si>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</si>
  <si>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</si>
  <si>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</si>
  <si>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</si>
  <si>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</si>
  <si>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</si>
  <si>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</si>
  <si>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</si>
  <si>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</si>
  <si>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</si>
  <si>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</si>
  <si>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</si>
  <si>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</si>
  <si>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</si>
  <si>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</si>
  <si>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</si>
  <si>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</si>
  <si>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</si>
  <si>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</si>
  <si>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</si>
  <si>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</si>
  <si>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</si>
  <si>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</si>
  <si>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</si>
  <si>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</si>
  <si>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</si>
  <si>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</si>
  <si>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</si>
  <si>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</si>
  <si>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</si>
  <si>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</si>
  <si>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</si>
  <si>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</si>
  <si>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</si>
  <si>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</si>
  <si>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</si>
  <si>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</si>
  <si>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</si>
  <si>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</si>
  <si>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</si>
  <si>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</si>
  <si>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</si>
  <si>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</si>
  <si>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</si>
  <si>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</si>
  <si>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</si>
  <si>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</si>
  <si>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</si>
  <si>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</si>
  <si>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</si>
  <si>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</si>
  <si>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</si>
  <si>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</si>
  <si>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</si>
  <si>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</si>
  <si>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</si>
  <si>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</si>
  <si>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</si>
  <si>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</si>
  <si>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</si>
  <si>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</si>
  <si>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</si>
  <si>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</si>
  <si>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</si>
  <si>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</si>
  <si>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</si>
  <si>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</si>
  <si>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</si>
  <si>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</si>
  <si>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</si>
  <si>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</si>
  <si>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</si>
  <si>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</si>
  <si>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</si>
  <si>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</si>
  <si>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</si>
  <si>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</si>
  <si>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</si>
  <si>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</si>
  <si>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</si>
  <si>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</si>
  <si>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</si>
  <si>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</si>
  <si>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</si>
  <si>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</si>
  <si>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</si>
  <si>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</si>
  <si>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</si>
  <si>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</si>
  <si>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</si>
  <si>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</si>
  <si>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</si>
  <si>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</si>
  <si>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</si>
  <si>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</si>
  <si>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</si>
  <si>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</si>
  <si>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</si>
  <si>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</si>
  <si>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</si>
  <si>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</si>
  <si>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</si>
  <si>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</si>
  <si>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</si>
  <si>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</si>
  <si>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</si>
  <si>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</si>
  <si>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</si>
  <si>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</si>
  <si>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</si>
  <si>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</si>
  <si>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</si>
  <si>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</si>
  <si>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</si>
  <si>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</si>
  <si>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</si>
  <si>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</si>
  <si>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</si>
  <si>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</si>
  <si>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</si>
  <si>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</si>
  <si>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</si>
  <si>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</si>
  <si>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</si>
  <si>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</si>
  <si>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</si>
  <si>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</si>
  <si>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</si>
  <si>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</si>
  <si>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</si>
  <si>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</si>
  <si>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</si>
  <si>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</si>
  <si>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</si>
  <si>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</si>
  <si>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</si>
  <si>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</si>
  <si>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</si>
  <si>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</si>
  <si>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</si>
  <si>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</si>
  <si>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</si>
  <si>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</si>
  <si>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</si>
  <si>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</si>
  <si>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</si>
  <si>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</si>
  <si>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</si>
  <si>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</si>
  <si>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</si>
  <si>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</si>
  <si>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</si>
  <si>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</si>
  <si>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</si>
  <si>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</si>
  <si>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</si>
  <si>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</si>
  <si>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</si>
  <si>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</si>
  <si>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</si>
  <si>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</si>
  <si>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</si>
  <si>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</si>
  <si>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</si>
  <si>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</si>
  <si>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</si>
  <si>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</si>
  <si>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</si>
  <si>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</si>
  <si>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</si>
  <si>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</si>
  <si>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</si>
  <si>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</si>
  <si>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</si>
  <si>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</si>
  <si>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</si>
  <si>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</si>
  <si>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</si>
  <si>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</si>
  <si>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</si>
  <si>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</si>
  <si>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</si>
  <si>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</si>
  <si>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</si>
  <si>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</si>
  <si>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</si>
  <si>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</si>
  <si>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</si>
  <si>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</si>
  <si>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</si>
  <si>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</si>
  <si>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</si>
  <si>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</si>
  <si>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</si>
  <si>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</si>
  <si>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</si>
  <si>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</si>
  <si>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</si>
  <si>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</si>
  <si>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</si>
  <si>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</si>
  <si>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</si>
  <si>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</si>
  <si>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</si>
  <si>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</si>
  <si>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</si>
  <si>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</si>
  <si>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</si>
  <si>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</si>
  <si>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</si>
  <si>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</si>
  <si>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</si>
  <si>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</si>
  <si>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</si>
  <si>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</si>
  <si>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</si>
  <si>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</si>
  <si>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</si>
  <si>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</si>
  <si>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</si>
  <si>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</si>
  <si>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</si>
  <si>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</si>
  <si>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</si>
  <si>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</si>
  <si>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</si>
  <si>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</si>
  <si>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</si>
  <si>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</si>
  <si>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</si>
  <si>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</si>
  <si>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</si>
  <si>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</si>
  <si>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</si>
  <si>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</si>
  <si>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</si>
  <si>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</si>
  <si>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</si>
  <si>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</si>
  <si>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</si>
  <si>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</si>
  <si>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</si>
  <si>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</si>
  <si>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</si>
  <si>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</si>
  <si>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</si>
  <si>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</si>
  <si>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</si>
  <si>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</si>
  <si>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</si>
  <si>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</si>
  <si>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</si>
  <si>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</si>
  <si>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</si>
  <si>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</si>
  <si>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</si>
  <si>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</si>
  <si>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</si>
  <si>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</si>
  <si>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</si>
  <si>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</si>
  <si>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</si>
  <si>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</si>
  <si>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</si>
  <si>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</si>
  <si>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</si>
  <si>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</si>
  <si>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</si>
  <si>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</si>
  <si>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</si>
  <si>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</si>
  <si>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</si>
  <si>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</si>
  <si>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</si>
  <si>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</si>
  <si>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</si>
  <si>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</si>
  <si>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</si>
  <si>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</si>
  <si>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</si>
  <si>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</si>
  <si>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</si>
  <si>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</si>
  <si>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</si>
  <si>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</si>
  <si>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</si>
  <si>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</si>
  <si>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</si>
  <si>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</si>
  <si>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</si>
  <si>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</si>
  <si>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</si>
  <si>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</si>
  <si>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</si>
  <si>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</si>
  <si>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</si>
  <si>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</si>
  <si>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</si>
  <si>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</si>
  <si>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</si>
  <si>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</si>
  <si>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</si>
  <si>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</si>
  <si>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</si>
  <si>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</si>
  <si>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</si>
  <si>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</si>
  <si>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</si>
  <si>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</si>
  <si>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</si>
  <si>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</si>
  <si>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</si>
  <si>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</si>
  <si>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</si>
  <si>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</si>
  <si>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</si>
  <si>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</si>
  <si>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</si>
  <si>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</si>
  <si>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</si>
  <si>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</si>
  <si>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</si>
  <si>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</si>
  <si>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</si>
  <si>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</si>
  <si>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</si>
  <si>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</si>
  <si>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</si>
  <si>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</si>
  <si>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</si>
  <si>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</si>
  <si>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</si>
  <si>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</si>
  <si>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</si>
  <si>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</si>
  <si>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</si>
  <si>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</si>
  <si>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</si>
  <si>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</si>
  <si>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</si>
  <si>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</si>
  <si>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</si>
  <si>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</si>
  <si>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</si>
  <si>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</si>
  <si>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</si>
  <si>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</si>
  <si>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</si>
  <si>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</si>
  <si>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</si>
  <si>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</si>
  <si>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</si>
  <si>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</si>
  <si>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</si>
  <si>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</si>
  <si>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</si>
  <si>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</si>
  <si>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</si>
  <si>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</si>
  <si>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</si>
  <si>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</si>
  <si>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</si>
  <si>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</si>
  <si>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</si>
  <si>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</si>
  <si>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</si>
  <si>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</si>
  <si>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</si>
  <si>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</si>
  <si>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</si>
  <si>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</si>
  <si>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</si>
  <si>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</si>
  <si>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</si>
  <si>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</si>
  <si>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</si>
  <si>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</si>
  <si>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</si>
  <si>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</si>
  <si>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</si>
  <si>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</si>
  <si>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</si>
  <si>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</si>
  <si>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</si>
  <si>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</si>
  <si>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</si>
  <si>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</si>
  <si>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</si>
  <si>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</si>
  <si>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</si>
  <si>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</si>
  <si>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</si>
  <si>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</si>
  <si>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</si>
  <si>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</si>
  <si>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</si>
  <si>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</si>
  <si>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</si>
  <si>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</si>
  <si>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</si>
  <si>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</si>
  <si>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</si>
  <si>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</si>
  <si>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</si>
  <si>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</si>
  <si>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</si>
  <si>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</si>
  <si>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</si>
  <si>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</si>
  <si>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</si>
  <si>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</si>
  <si>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</si>
  <si>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</si>
  <si>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</si>
  <si>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</si>
  <si>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</si>
  <si>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</si>
  <si>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</si>
  <si>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</si>
  <si>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</si>
  <si>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</si>
  <si>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</si>
  <si>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</si>
  <si>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</si>
  <si>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</si>
  <si>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</si>
  <si>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</si>
  <si>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</si>
  <si>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</si>
  <si>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</si>
  <si>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</si>
  <si>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</si>
  <si>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</si>
  <si>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</si>
  <si>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</si>
  <si>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</si>
  <si>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</si>
  <si>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</si>
  <si>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</si>
  <si>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</si>
  <si>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</si>
  <si>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</si>
  <si>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</si>
  <si>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</si>
  <si>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</si>
  <si>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</si>
  <si>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</si>
  <si>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</si>
  <si>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</si>
  <si>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</si>
  <si>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</si>
  <si>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</si>
  <si>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</si>
  <si>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</si>
  <si>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</si>
  <si>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</si>
  <si>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</si>
  <si>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</si>
  <si>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</si>
  <si>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</si>
  <si>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</si>
  <si>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</si>
  <si>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</si>
  <si>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</si>
  <si>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</si>
  <si>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</si>
  <si>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</si>
  <si>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</si>
  <si>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</si>
  <si>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</si>
  <si>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</si>
  <si>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</si>
  <si>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</si>
  <si>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</si>
  <si>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</si>
  <si>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</si>
  <si>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</si>
  <si>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</si>
  <si>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</si>
  <si>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</si>
  <si>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</si>
  <si>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</si>
  <si>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</si>
  <si>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</si>
  <si>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</si>
  <si>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</si>
  <si>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</si>
  <si>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</si>
  <si>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</si>
  <si>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</si>
  <si>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</si>
  <si>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</si>
  <si>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</si>
  <si>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</si>
  <si>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</si>
  <si>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</si>
  <si>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</si>
  <si>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</si>
  <si>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</si>
  <si>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</si>
  <si>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</si>
  <si>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</si>
  <si>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</si>
  <si>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</si>
  <si>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</si>
  <si>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</si>
  <si>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</si>
  <si>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</si>
  <si>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</si>
  <si>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</si>
  <si>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</si>
  <si>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</si>
  <si>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</si>
  <si>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</si>
  <si>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</si>
  <si>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</si>
  <si>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</si>
  <si>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</si>
  <si>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</si>
  <si>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</si>
  <si>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</si>
  <si>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</si>
  <si>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</si>
  <si>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</si>
  <si>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</si>
  <si>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</si>
  <si>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</si>
  <si>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</si>
  <si>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</si>
  <si>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</si>
  <si>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</si>
  <si>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</si>
  <si>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</si>
  <si>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</si>
  <si>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</si>
  <si>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</si>
  <si>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</si>
  <si>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</si>
  <si>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</si>
  <si>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</si>
  <si>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</si>
  <si>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</si>
  <si>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</si>
  <si>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</si>
  <si>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</si>
  <si>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</si>
  <si>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</si>
  <si>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</si>
  <si>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</si>
  <si>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</si>
  <si>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</si>
  <si>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</si>
  <si>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</si>
  <si>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</si>
  <si>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</si>
  <si>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</si>
  <si>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</si>
  <si>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</si>
  <si>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</si>
  <si>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</si>
  <si>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</si>
  <si>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</si>
  <si>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</si>
  <si>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</si>
  <si>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</si>
  <si>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</si>
  <si>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</si>
  <si>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</si>
  <si>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</si>
  <si>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</si>
  <si>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</si>
  <si>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</si>
  <si>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</si>
  <si>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</si>
  <si>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</si>
  <si>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</si>
  <si>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</si>
  <si>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</si>
  <si>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</si>
  <si>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</si>
  <si>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</si>
  <si>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</si>
  <si>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</si>
  <si>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</si>
  <si>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</si>
  <si>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</si>
  <si>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</si>
  <si>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</si>
  <si>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</si>
  <si>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</si>
  <si>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</si>
  <si>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</si>
  <si>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</si>
  <si>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</si>
  <si>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</si>
  <si>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</si>
  <si>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</si>
  <si>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</si>
  <si>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</si>
  <si>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</si>
  <si>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</si>
  <si>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</si>
  <si>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</si>
  <si>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</si>
  <si>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</si>
  <si>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</si>
  <si>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</si>
  <si>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</si>
  <si>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</si>
  <si>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</si>
  <si>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</si>
  <si>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</si>
  <si>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</si>
  <si>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</si>
  <si>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</si>
  <si>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</si>
  <si>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</si>
  <si>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</si>
  <si>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</si>
  <si>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</si>
  <si>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</si>
  <si>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</si>
  <si>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</si>
  <si>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</si>
  <si>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</si>
  <si>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</si>
  <si>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</si>
  <si>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</si>
  <si>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</si>
  <si>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</si>
  <si>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</si>
  <si>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</si>
  <si>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</si>
  <si>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</si>
  <si>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</si>
  <si>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</si>
  <si>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</si>
  <si>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</si>
  <si>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</si>
  <si>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</si>
  <si>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</si>
  <si>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</si>
  <si>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</si>
  <si>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</si>
  <si>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</si>
  <si>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</si>
  <si>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</si>
  <si>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</si>
  <si>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</si>
  <si>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</si>
  <si>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</si>
  <si>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</si>
  <si>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</si>
  <si>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</si>
  <si>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</si>
  <si>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</si>
  <si>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</si>
  <si>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</si>
  <si>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</si>
  <si>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</si>
  <si>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</si>
  <si>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</si>
  <si>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</si>
  <si>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</si>
  <si>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</si>
  <si>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</si>
  <si>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</si>
  <si>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</si>
  <si>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</si>
  <si>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</si>
  <si>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</si>
  <si>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</si>
  <si>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</si>
  <si>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</si>
  <si>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</si>
  <si>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</si>
  <si>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</si>
  <si>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</si>
  <si>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</si>
  <si>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</si>
  <si>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</si>
  <si>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</si>
  <si>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</si>
  <si>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</si>
  <si>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</si>
  <si>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</si>
  <si>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</si>
  <si>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</si>
  <si>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</si>
  <si>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</si>
  <si>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</si>
  <si>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</si>
  <si>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</si>
  <si>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</si>
  <si>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</si>
  <si>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</si>
  <si>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</si>
  <si>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</si>
  <si>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</si>
  <si>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</si>
  <si>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</si>
  <si>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</si>
  <si>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</si>
  <si>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</si>
  <si>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</si>
  <si>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</si>
  <si>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</si>
  <si>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</si>
  <si>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</si>
  <si>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</si>
  <si>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</si>
  <si>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</si>
  <si>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</si>
  <si>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</si>
  <si>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</si>
  <si>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</si>
  <si>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</si>
  <si>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</si>
  <si>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</si>
  <si>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</si>
  <si>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</si>
  <si>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</si>
  <si>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</si>
  <si>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</si>
  <si>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</si>
  <si>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</si>
  <si>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</si>
  <si>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</si>
  <si>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</si>
  <si>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</si>
  <si>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</si>
  <si>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</si>
  <si>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</si>
  <si>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</si>
  <si>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</si>
  <si>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</si>
  <si>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</si>
  <si>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</si>
  <si>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</si>
  <si>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</si>
  <si>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</si>
  <si>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</si>
  <si>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</si>
  <si>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</si>
  <si>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</si>
  <si>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</si>
  <si>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</si>
  <si>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</si>
  <si>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</si>
  <si>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</si>
  <si>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</si>
  <si>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</si>
  <si>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</si>
  <si>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</si>
  <si>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</si>
  <si>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</si>
  <si>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</si>
  <si>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</si>
  <si>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</si>
  <si>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</si>
  <si>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</si>
  <si>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</si>
  <si>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</si>
  <si>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</si>
  <si>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</si>
  <si>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</si>
  <si>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</si>
  <si>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</si>
  <si>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</si>
  <si>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</si>
  <si>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</si>
  <si>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</si>
  <si>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</si>
  <si>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</si>
  <si>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</si>
  <si>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</si>
  <si>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</si>
  <si>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</si>
  <si>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</si>
  <si>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</si>
  <si>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</si>
  <si>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</si>
  <si>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</si>
  <si>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</si>
  <si>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</si>
  <si>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</si>
  <si>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</si>
  <si>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</si>
  <si>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</si>
  <si>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</si>
  <si>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</si>
  <si>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</si>
  <si>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</si>
  <si>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</si>
  <si>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</si>
  <si>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</si>
  <si>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</si>
  <si>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</si>
  <si>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</si>
  <si>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</si>
  <si>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</si>
  <si>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</si>
  <si>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</si>
  <si>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</si>
  <si>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</si>
  <si>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</si>
  <si>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</si>
  <si>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</si>
  <si>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</si>
  <si>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</si>
  <si>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</si>
  <si>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</si>
  <si>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</si>
  <si>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</si>
  <si>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</si>
  <si>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</si>
  <si>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</si>
  <si>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</si>
  <si>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</si>
  <si>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</si>
  <si>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</si>
  <si>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</si>
  <si>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</si>
  <si>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</si>
  <si>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</si>
  <si>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</si>
  <si>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</si>
  <si>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</si>
  <si>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</si>
  <si>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</si>
  <si>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</si>
  <si>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</si>
  <si>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</si>
  <si>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</si>
  <si>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</si>
  <si>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</si>
  <si>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</si>
  <si>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</si>
  <si>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</si>
  <si>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</si>
  <si>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</si>
  <si>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</si>
  <si>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</si>
  <si>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</si>
  <si>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</si>
  <si>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</si>
  <si>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</si>
  <si>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</si>
  <si>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</si>
  <si>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</si>
  <si>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</si>
  <si>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</si>
  <si>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</si>
  <si>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</si>
  <si>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</si>
  <si>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</si>
  <si>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</si>
  <si>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</si>
  <si>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</si>
  <si>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</si>
  <si>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</si>
  <si>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</si>
  <si>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</si>
  <si>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</si>
  <si>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</si>
  <si>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</si>
  <si>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</si>
  <si>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</si>
  <si>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</si>
  <si>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</si>
  <si>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</si>
  <si>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</si>
  <si>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</si>
  <si>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</si>
  <si>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</si>
  <si>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</si>
  <si>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</si>
  <si>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</si>
  <si>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</si>
  <si>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</si>
  <si>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</si>
  <si>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</si>
  <si>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</si>
  <si>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</si>
  <si>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</si>
  <si>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</si>
  <si>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</si>
  <si>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</si>
  <si>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</si>
  <si>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</si>
  <si>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</si>
  <si>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</si>
  <si>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</si>
  <si>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</si>
  <si>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</si>
  <si>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</si>
  <si>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</si>
  <si>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</si>
  <si>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</si>
  <si>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</si>
  <si>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</si>
  <si>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</si>
  <si>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</si>
  <si>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</si>
  <si>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</si>
  <si>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</si>
  <si>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</si>
  <si>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</si>
  <si>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</si>
  <si>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</si>
  <si>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</si>
  <si>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</si>
  <si>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</si>
  <si>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</si>
  <si>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</si>
  <si>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</si>
  <si>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</si>
  <si>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</si>
  <si>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</si>
  <si>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</si>
  <si>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</si>
  <si>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</si>
  <si>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</si>
  <si>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</si>
  <si>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</si>
  <si>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</si>
  <si>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</si>
  <si>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</si>
  <si>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</si>
  <si>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</si>
  <si>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</si>
  <si>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</si>
  <si>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</si>
  <si>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</si>
  <si>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</si>
  <si>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</si>
  <si>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</si>
  <si>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</si>
  <si>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</si>
  <si>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</si>
  <si>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</si>
  <si>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</si>
  <si>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</si>
  <si>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</si>
  <si>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</si>
  <si>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</si>
  <si>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</si>
  <si>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</si>
  <si>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</si>
  <si>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</si>
  <si>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</si>
  <si>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</si>
  <si>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</si>
  <si>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</si>
  <si>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</si>
  <si>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</si>
  <si>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</si>
  <si>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</si>
  <si>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</si>
  <si>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</si>
  <si>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</si>
  <si>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</si>
  <si>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</si>
  <si>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</si>
  <si>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</si>
  <si>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</si>
  <si>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</si>
  <si>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</si>
  <si>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</si>
  <si>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</si>
  <si>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</si>
  <si>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</si>
  <si>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</si>
  <si>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</si>
  <si>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</si>
  <si>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</si>
  <si>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</si>
  <si>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</si>
  <si>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</si>
  <si>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</si>
  <si>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</si>
  <si>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</si>
  <si>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</si>
  <si>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</si>
  <si>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</si>
  <si>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</si>
  <si>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</si>
  <si>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</si>
  <si>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</si>
  <si>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</si>
  <si>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</si>
  <si>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</si>
  <si>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</si>
  <si>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</si>
  <si>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</si>
  <si>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</si>
  <si>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</si>
  <si>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</si>
  <si>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</si>
  <si>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</si>
  <si>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</si>
  <si>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</si>
  <si>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</si>
  <si>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</si>
  <si>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</si>
  <si>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</si>
  <si>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</si>
  <si>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</si>
  <si>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</si>
  <si>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</si>
  <si>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</si>
  <si>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</si>
  <si>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</si>
  <si>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</si>
  <si>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</si>
  <si>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</si>
  <si>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</si>
  <si>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</si>
  <si>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</si>
  <si>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</si>
  <si>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</si>
  <si>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</si>
  <si>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</si>
  <si>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</si>
  <si>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</si>
  <si>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</si>
  <si>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</si>
  <si>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</si>
  <si>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</si>
  <si>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</si>
  <si>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</si>
  <si>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</si>
  <si>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</si>
  <si>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</si>
  <si>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</si>
  <si>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</si>
  <si>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</si>
  <si>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</si>
  <si>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</si>
  <si>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</si>
  <si>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</si>
  <si>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</si>
  <si>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</si>
  <si>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</si>
  <si>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</si>
  <si>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</si>
  <si>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</si>
  <si>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</si>
  <si>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</si>
  <si>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</si>
  <si>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</si>
  <si>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</si>
  <si>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</si>
  <si>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</si>
  <si>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</si>
  <si>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</si>
  <si>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</si>
  <si>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</si>
  <si>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</si>
  <si>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</si>
  <si>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</si>
  <si>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</si>
  <si>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</si>
  <si>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</si>
  <si>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</si>
  <si>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</si>
  <si>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</si>
  <si>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</si>
  <si>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</si>
  <si>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</si>
  <si>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</si>
  <si>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</si>
  <si>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</si>
  <si>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</si>
  <si>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</si>
  <si>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</si>
  <si>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</si>
  <si>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</si>
  <si>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</si>
  <si>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</si>
  <si>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</si>
  <si>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</si>
  <si>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</si>
  <si>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</si>
  <si>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</si>
  <si>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</si>
  <si>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</si>
  <si>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</si>
  <si>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</si>
  <si>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</si>
  <si>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</si>
  <si>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</si>
  <si>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</si>
  <si>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</si>
  <si>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</si>
  <si>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</si>
  <si>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</si>
  <si>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</si>
  <si>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</si>
  <si>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</si>
  <si>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</si>
  <si>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</si>
  <si>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</si>
  <si>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</si>
  <si>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</si>
  <si>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</si>
  <si>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</si>
  <si>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</si>
  <si>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</si>
  <si>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</si>
  <si>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</si>
  <si>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</si>
  <si>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</si>
  <si>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</si>
  <si>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</si>
  <si>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</si>
  <si>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</si>
  <si>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</si>
  <si>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</si>
  <si>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</si>
  <si>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</si>
  <si>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</si>
  <si>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</si>
  <si>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</si>
  <si>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</si>
  <si>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</si>
  <si>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</si>
  <si>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</si>
  <si>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</si>
  <si>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</si>
  <si>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</si>
  <si>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</si>
  <si>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</si>
  <si>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</si>
  <si>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</si>
  <si>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</si>
  <si>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</si>
  <si>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</si>
  <si>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</si>
  <si>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</si>
  <si>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</si>
  <si>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</si>
  <si>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</si>
  <si>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</si>
  <si>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</si>
  <si>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</si>
  <si>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</si>
  <si>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</si>
  <si>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</si>
  <si>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</si>
  <si>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</si>
  <si>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</si>
  <si>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</si>
  <si>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</si>
  <si>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</si>
  <si>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</si>
  <si>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</si>
  <si>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</si>
  <si>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</si>
  <si>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</si>
  <si>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</si>
  <si>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</si>
  <si>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</si>
  <si>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</si>
  <si>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</si>
  <si>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</si>
  <si>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</si>
  <si>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</si>
  <si>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</si>
  <si>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</si>
  <si>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</si>
  <si>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</si>
  <si>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</si>
  <si>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</si>
  <si>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</si>
  <si>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</si>
  <si>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</si>
  <si>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</si>
  <si>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</si>
  <si>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</si>
  <si>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</si>
  <si>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</si>
  <si>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</si>
  <si>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</si>
  <si>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</si>
  <si>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</si>
  <si>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</si>
  <si>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</si>
  <si>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</si>
  <si>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</si>
  <si>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</si>
  <si>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</si>
  <si>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</si>
  <si>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</si>
  <si>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</si>
  <si>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</si>
  <si>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</si>
  <si>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</si>
  <si>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</si>
  <si>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</si>
  <si>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</si>
  <si>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</si>
  <si>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</si>
  <si>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</si>
  <si>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</si>
  <si>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</si>
  <si>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</si>
  <si>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</si>
  <si>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</si>
  <si>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</si>
  <si>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</si>
  <si>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</si>
  <si>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</si>
  <si>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</si>
  <si>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</si>
  <si>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</si>
  <si>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</si>
  <si>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</si>
  <si>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</si>
  <si>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</si>
  <si>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</si>
  <si>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</si>
  <si>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</si>
  <si>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</si>
  <si>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</si>
  <si>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</si>
  <si>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</si>
  <si>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</si>
  <si>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</si>
  <si>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</si>
  <si>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</si>
  <si>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</si>
  <si>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</si>
  <si>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</si>
  <si>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</si>
  <si>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</si>
  <si>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</si>
  <si>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</si>
  <si>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</si>
  <si>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</si>
  <si>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</si>
  <si>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</si>
  <si>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</si>
  <si>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</si>
  <si>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</si>
  <si>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</si>
  <si>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</si>
  <si>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</si>
  <si>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</si>
  <si>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</si>
  <si>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</si>
  <si>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</si>
  <si>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</si>
  <si>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</si>
  <si>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</si>
  <si>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</si>
  <si>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</si>
  <si>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</si>
  <si>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</si>
  <si>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</si>
  <si>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</si>
  <si>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</si>
  <si>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</si>
  <si>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</si>
  <si>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</si>
  <si>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</si>
  <si>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</si>
  <si>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</si>
  <si>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</si>
  <si>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</si>
  <si>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</si>
  <si>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</si>
  <si>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</si>
  <si>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</si>
  <si>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</si>
  <si>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</si>
  <si>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</si>
  <si>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</si>
  <si>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</si>
  <si>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</si>
  <si>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</si>
  <si>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</si>
  <si>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</si>
  <si>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</si>
  <si>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</si>
  <si>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</si>
  <si>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</si>
  <si>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</si>
  <si>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</si>
  <si>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</si>
  <si>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</si>
  <si>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</si>
  <si>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</si>
  <si>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</si>
  <si>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</si>
  <si>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</si>
  <si>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</si>
  <si>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</si>
  <si>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</si>
  <si>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</si>
  <si>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</si>
  <si>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</si>
  <si>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</si>
  <si>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</si>
  <si>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</si>
  <si>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</si>
  <si>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</si>
  <si>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</si>
  <si>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</si>
  <si>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</si>
  <si>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</si>
  <si>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</si>
  <si>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</si>
  <si>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</si>
  <si>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</si>
  <si>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</si>
  <si>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</si>
  <si>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</si>
  <si>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</si>
  <si>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</si>
  <si>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</si>
  <si>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</si>
  <si>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</si>
  <si>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</si>
  <si>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</si>
  <si>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</si>
  <si>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</si>
  <si>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</si>
  <si>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</si>
  <si>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</si>
  <si>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</si>
  <si>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</si>
  <si>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</si>
  <si>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</si>
  <si>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</si>
  <si>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</si>
  <si>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</si>
  <si>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</si>
  <si>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</si>
  <si>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</si>
  <si>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</si>
  <si>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</si>
  <si>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</si>
  <si>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</si>
  <si>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</si>
  <si>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</si>
  <si>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</si>
  <si>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</si>
  <si>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</si>
  <si>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</si>
  <si>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</si>
  <si>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</si>
  <si>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</si>
  <si>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</si>
  <si>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</si>
  <si>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</si>
  <si>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</si>
  <si>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</si>
  <si>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</si>
  <si>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</si>
  <si>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</si>
  <si>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</si>
  <si>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</si>
  <si>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</si>
  <si>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</si>
  <si>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</si>
  <si>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</si>
  <si>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</si>
  <si>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</si>
  <si>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</si>
  <si>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</si>
  <si>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</si>
  <si>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</si>
  <si>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</si>
  <si>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</si>
  <si>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</si>
  <si>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</si>
  <si>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</si>
  <si>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</si>
  <si>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</si>
  <si>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</si>
  <si>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</si>
  <si>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</si>
  <si>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</si>
  <si>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</si>
  <si>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</si>
  <si>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</si>
  <si>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</si>
  <si>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</si>
  <si>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</si>
  <si>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</si>
  <si>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</si>
  <si>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</si>
  <si>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</si>
  <si>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</si>
  <si>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</si>
  <si>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</si>
  <si>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</si>
  <si>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</si>
  <si>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</si>
  <si>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</si>
  <si>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</si>
  <si>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</si>
  <si>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</si>
  <si>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</si>
  <si>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</si>
  <si>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</si>
  <si>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</si>
  <si>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</si>
  <si>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</si>
  <si>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</si>
  <si>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</si>
  <si>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</si>
  <si>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</si>
  <si>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</si>
  <si>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</si>
  <si>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</si>
  <si>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</si>
  <si>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</si>
  <si>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</si>
  <si>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</si>
  <si>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</si>
  <si>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</si>
  <si>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</si>
  <si>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</si>
  <si>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</si>
  <si>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</si>
  <si>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</si>
  <si>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</si>
  <si>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</si>
  <si>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</si>
  <si>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</si>
  <si>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</si>
  <si>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</si>
  <si>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</si>
  <si>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</si>
  <si>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</si>
  <si>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</si>
  <si>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</si>
  <si>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</si>
  <si>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</si>
  <si>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</si>
  <si>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</si>
  <si>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</si>
  <si>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</si>
  <si>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</si>
  <si>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</si>
  <si>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</si>
  <si>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</si>
  <si>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</si>
  <si>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</si>
  <si>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</si>
  <si>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</si>
  <si>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</si>
  <si>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</si>
  <si>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</si>
  <si>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</si>
  <si>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</si>
  <si>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</si>
  <si>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</si>
  <si>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</si>
  <si>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</si>
  <si>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</si>
  <si>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</si>
  <si>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</si>
  <si>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</si>
  <si>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</si>
  <si>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</si>
  <si>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</si>
  <si>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</si>
  <si>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</si>
  <si>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</si>
  <si>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</si>
  <si>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</si>
  <si>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</si>
  <si>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</si>
  <si>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</si>
  <si>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</si>
  <si>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</si>
  <si>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</si>
  <si>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</si>
  <si>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</si>
  <si>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</si>
  <si>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</si>
  <si>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</si>
  <si>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</si>
  <si>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</si>
  <si>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</si>
  <si>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</si>
  <si>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</si>
  <si>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</si>
  <si>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</si>
  <si>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</si>
  <si>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</si>
  <si>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</si>
  <si>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</si>
  <si>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</si>
  <si>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</si>
  <si>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</si>
  <si>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</si>
  <si>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</si>
  <si>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</si>
  <si>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</si>
  <si>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</si>
  <si>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</si>
  <si>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</si>
  <si>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</si>
  <si>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</si>
  <si>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</si>
  <si>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</si>
  <si>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</si>
  <si>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</si>
  <si>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</si>
  <si>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</si>
  <si>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</si>
  <si>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</si>
  <si>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</si>
  <si>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</si>
  <si>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</si>
  <si>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</si>
  <si>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</si>
  <si>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</si>
  <si>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</si>
  <si>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</si>
  <si>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</si>
  <si>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</si>
  <si>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</si>
  <si>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</si>
  <si>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</si>
  <si>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</si>
  <si>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</si>
  <si>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</si>
  <si>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</si>
  <si>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</si>
  <si>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</si>
  <si>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</si>
  <si>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</si>
  <si>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</si>
  <si>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</si>
  <si>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</si>
  <si>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</si>
  <si>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</si>
  <si>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</si>
  <si>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</si>
  <si>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</si>
  <si>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</si>
  <si>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</si>
  <si>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</si>
  <si>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</si>
  <si>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</si>
  <si>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</si>
  <si>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</si>
  <si>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</si>
  <si>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</si>
  <si>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</si>
  <si>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</si>
  <si>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</si>
  <si>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</si>
  <si>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</si>
  <si>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</si>
  <si>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</si>
  <si>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</si>
  <si>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</si>
  <si>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</si>
  <si>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</si>
  <si>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</si>
  <si>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</si>
  <si>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</si>
  <si>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</si>
  <si>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</si>
  <si>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</si>
  <si>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</si>
  <si>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</si>
  <si>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</si>
  <si>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</si>
  <si>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</si>
  <si>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</si>
  <si>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</si>
  <si>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</si>
  <si>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</si>
  <si>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</si>
  <si>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</si>
  <si>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</si>
  <si>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</si>
  <si>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</si>
  <si>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</si>
  <si>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</si>
  <si>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</si>
  <si>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</si>
  <si>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</si>
  <si>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</si>
  <si>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</si>
  <si>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</si>
  <si>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</si>
  <si>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</si>
  <si>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</si>
  <si>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</si>
  <si>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</si>
  <si>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</si>
  <si>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</si>
  <si>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</si>
  <si>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</si>
  <si>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</si>
  <si>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</si>
  <si>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</si>
  <si>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</si>
  <si>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</si>
  <si>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</si>
  <si>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</si>
  <si>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</si>
  <si>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</si>
  <si>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</si>
  <si>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</si>
  <si>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</si>
  <si>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</si>
  <si>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</si>
  <si>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</si>
  <si>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</si>
  <si>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</si>
  <si>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</si>
  <si>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</si>
  <si>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</si>
  <si>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</si>
  <si>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</si>
  <si>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</si>
  <si>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</si>
  <si>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</si>
  <si>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</si>
  <si>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</si>
  <si>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</si>
  <si>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</si>
  <si>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</si>
  <si>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</si>
  <si>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</si>
  <si>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</si>
  <si>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</si>
  <si>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</si>
  <si>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</si>
  <si>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</si>
  <si>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</si>
  <si>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</si>
  <si>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</si>
  <si>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</si>
  <si>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</si>
  <si>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</si>
  <si>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</si>
  <si>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</si>
  <si>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</si>
  <si>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</si>
  <si>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</si>
  <si>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</si>
  <si>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</si>
  <si>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</si>
  <si>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</si>
  <si>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</si>
  <si>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</si>
  <si>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</si>
  <si>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</si>
  <si>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</si>
  <si>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</si>
  <si>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</si>
  <si>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</si>
  <si>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</si>
  <si>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</si>
  <si>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</si>
  <si>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</si>
  <si>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</si>
  <si>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</si>
  <si>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</si>
  <si>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</si>
  <si>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</si>
  <si>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</si>
  <si>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</si>
  <si>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</si>
  <si>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</si>
  <si>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</si>
  <si>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</si>
  <si>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</si>
  <si>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</si>
  <si>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</si>
  <si>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</si>
  <si>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</si>
  <si>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</si>
  <si>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</si>
  <si>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</si>
  <si>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</si>
  <si>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</si>
  <si>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</si>
  <si>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</si>
  <si>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</si>
  <si>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</si>
  <si>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</si>
  <si>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</si>
  <si>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</si>
  <si>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</si>
  <si>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</si>
  <si>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</si>
  <si>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</si>
  <si>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</si>
  <si>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</si>
  <si>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</si>
  <si>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</si>
  <si>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</si>
  <si>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</si>
  <si>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</si>
  <si>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</si>
  <si>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</si>
  <si>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</si>
  <si>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</si>
  <si>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</si>
  <si>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</si>
  <si>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</si>
  <si>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</si>
  <si>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</si>
  <si>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</si>
  <si>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</si>
  <si>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</si>
  <si>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</si>
  <si>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</si>
  <si>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</si>
  <si>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</si>
  <si>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</si>
  <si>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</si>
  <si>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</si>
  <si>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</si>
  <si>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</si>
  <si>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</si>
  <si>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</si>
  <si>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</si>
  <si>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</si>
  <si>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</si>
  <si>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</si>
  <si>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</si>
  <si>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</si>
  <si>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</si>
  <si>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</si>
  <si>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</si>
  <si>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</si>
  <si>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</si>
  <si>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</si>
  <si>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</si>
  <si>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</si>
  <si>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</si>
  <si>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</si>
  <si>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</si>
  <si>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</si>
  <si>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</si>
  <si>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</si>
  <si>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</si>
  <si>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</si>
  <si>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</si>
  <si>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</si>
  <si>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</si>
  <si>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</si>
  <si>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</si>
  <si>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</si>
  <si>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</si>
  <si>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</si>
  <si>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</si>
  <si>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</si>
  <si>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</si>
  <si>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</si>
  <si>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</si>
  <si>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</si>
  <si>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</si>
  <si>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</si>
  <si>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</si>
  <si>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</si>
  <si>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</si>
  <si>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</si>
  <si>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</si>
  <si>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</si>
  <si>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</si>
  <si>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</si>
  <si>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</si>
  <si>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</si>
  <si>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</si>
  <si>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</si>
  <si>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</si>
  <si>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</si>
  <si>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</si>
  <si>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</si>
  <si>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</si>
  <si>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</si>
  <si>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</si>
  <si>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</si>
  <si>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</si>
  <si>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</si>
  <si>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</si>
  <si>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</si>
  <si>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</si>
  <si>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</si>
  <si>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</si>
  <si>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</si>
  <si>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</si>
  <si>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</si>
  <si>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</si>
  <si>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</si>
  <si>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</si>
  <si>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</si>
  <si>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</si>
  <si>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</si>
  <si>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</si>
  <si>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</si>
  <si>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</si>
  <si>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</si>
  <si>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</si>
  <si>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</si>
  <si>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</si>
  <si>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</si>
  <si>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</si>
  <si>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</si>
  <si>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</si>
  <si>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</si>
  <si>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</si>
  <si>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</si>
  <si>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</si>
  <si>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</si>
  <si>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</si>
  <si>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</si>
  <si>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</si>
  <si>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</si>
  <si>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</si>
  <si>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</si>
  <si>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</si>
  <si>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</si>
  <si>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</si>
  <si>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</si>
  <si>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</si>
  <si>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</si>
  <si>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</si>
  <si>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</si>
  <si>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</si>
  <si>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</si>
  <si>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</si>
  <si>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</si>
  <si>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</si>
  <si>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</si>
  <si>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</si>
  <si>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</si>
  <si>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</si>
  <si>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</si>
  <si>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</si>
  <si>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</si>
  <si>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</si>
  <si>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</si>
  <si>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</si>
  <si>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</si>
  <si>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</si>
  <si>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</si>
  <si>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</si>
  <si>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</si>
  <si>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</si>
  <si>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</si>
  <si>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</si>
  <si>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</si>
  <si>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</si>
  <si>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</si>
  <si>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</si>
  <si>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</si>
  <si>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</si>
  <si>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</si>
  <si>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</si>
  <si>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</si>
  <si>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</si>
  <si>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</si>
  <si>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</si>
  <si>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</si>
  <si>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</si>
  <si>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</si>
  <si>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</si>
  <si>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</si>
  <si>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</si>
  <si>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</si>
  <si>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</si>
  <si>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</si>
  <si>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</si>
  <si>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</si>
  <si>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</si>
  <si>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</si>
  <si>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</si>
  <si>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</si>
  <si>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</si>
  <si>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</si>
  <si>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</si>
  <si>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</si>
  <si>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</si>
  <si>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</si>
  <si>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</si>
  <si>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</si>
  <si>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</si>
  <si>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</si>
  <si>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</si>
  <si>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</si>
  <si>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</si>
  <si>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</si>
  <si>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</si>
  <si>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</si>
  <si>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</si>
  <si>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</si>
  <si>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</si>
  <si>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</si>
  <si>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</si>
  <si>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</si>
  <si>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</si>
  <si>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</si>
  <si>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</si>
  <si>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</si>
  <si>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</si>
  <si>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</si>
  <si>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</si>
  <si>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</si>
  <si>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</si>
  <si>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</si>
  <si>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</si>
  <si>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</si>
  <si>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</si>
  <si>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</si>
  <si>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</si>
  <si>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</si>
  <si>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</si>
  <si>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</si>
  <si>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</si>
  <si>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</si>
  <si>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</si>
  <si>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</si>
  <si>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</si>
  <si>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</si>
  <si>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</si>
  <si>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</si>
  <si>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</si>
  <si>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</si>
  <si>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</si>
  <si>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</si>
  <si>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</si>
  <si>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</si>
  <si>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</si>
  <si>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</si>
  <si>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</si>
  <si>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</si>
  <si>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</si>
  <si>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</si>
  <si>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</si>
  <si>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</si>
  <si>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</si>
  <si>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</si>
  <si>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</si>
  <si>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</si>
  <si>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</si>
  <si>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</si>
  <si>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</si>
  <si>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</si>
  <si>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</si>
  <si>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</si>
  <si>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</si>
  <si>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</si>
  <si>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</si>
  <si>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</si>
  <si>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</si>
  <si>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</si>
  <si>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</si>
  <si>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</si>
  <si>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</si>
  <si>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</si>
  <si>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</si>
  <si>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</si>
  <si>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</si>
  <si>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</si>
  <si>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</si>
  <si>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</si>
  <si>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</si>
  <si>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</si>
  <si>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</si>
  <si>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</si>
  <si>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</si>
  <si>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</si>
  <si>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</si>
  <si>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</si>
  <si>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</si>
  <si>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</si>
  <si>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</si>
  <si>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</si>
  <si>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</si>
  <si>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</si>
  <si>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</si>
  <si>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</si>
  <si>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</si>
  <si>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</si>
  <si>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</si>
  <si>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</si>
  <si>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</si>
  <si>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</si>
  <si>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</si>
  <si>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</si>
  <si>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</si>
  <si>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</si>
  <si>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</si>
  <si>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</si>
  <si>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</si>
  <si>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</si>
  <si>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</si>
  <si>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</si>
  <si>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</si>
  <si>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</si>
  <si>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</si>
  <si>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</si>
  <si>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</si>
  <si>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</si>
  <si>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</si>
  <si>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</si>
  <si>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</si>
  <si>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</si>
  <si>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</si>
  <si>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</si>
  <si>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</si>
  <si>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</si>
  <si>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</si>
  <si>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</si>
  <si>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</si>
  <si>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</si>
  <si>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</si>
  <si>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</si>
  <si>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</si>
  <si>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</si>
  <si>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</si>
  <si>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</si>
  <si>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</si>
  <si>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</si>
  <si>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</si>
  <si>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</si>
  <si>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</si>
  <si>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</si>
  <si>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</si>
  <si>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</si>
  <si>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</si>
  <si>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</si>
  <si>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</si>
  <si>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</si>
  <si>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</si>
  <si>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</si>
  <si>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</si>
  <si>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</si>
  <si>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</si>
  <si>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</si>
  <si>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</si>
  <si>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</si>
  <si>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</si>
  <si>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</si>
  <si>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</si>
  <si>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</si>
  <si>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</si>
  <si>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</si>
  <si>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</si>
  <si>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</si>
  <si>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</si>
  <si>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</si>
  <si>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</si>
  <si>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</si>
  <si>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</si>
  <si>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</si>
  <si>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</si>
  <si>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</si>
  <si>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</si>
  <si>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</si>
  <si>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</si>
  <si>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</si>
  <si>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</si>
  <si>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</si>
  <si>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</si>
  <si>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</si>
  <si>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</si>
  <si>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</si>
  <si>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</si>
  <si>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</si>
  <si>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</si>
  <si>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</si>
  <si>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</si>
  <si>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</si>
  <si>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</si>
  <si>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</si>
  <si>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</si>
  <si>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</si>
  <si>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</si>
  <si>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</si>
  <si>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</si>
  <si>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</si>
  <si>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</si>
  <si>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</si>
  <si>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</si>
  <si>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</si>
  <si>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</si>
  <si>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</si>
  <si>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</si>
  <si>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</si>
  <si>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</si>
  <si>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</si>
  <si>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</si>
  <si>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</si>
  <si>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</si>
  <si>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</si>
  <si>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</si>
  <si>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</si>
  <si>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</si>
  <si>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</si>
  <si>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</si>
  <si>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</si>
  <si>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</si>
  <si>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</si>
  <si>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</si>
  <si>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</si>
  <si>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</si>
  <si>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</si>
  <si>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</si>
  <si>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</si>
  <si>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</si>
  <si>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</si>
  <si>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</si>
  <si>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</si>
  <si>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</si>
  <si>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</si>
  <si>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</si>
  <si>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</si>
  <si>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</si>
  <si>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</si>
  <si>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</si>
  <si>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</si>
  <si>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</si>
  <si>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</si>
  <si>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</si>
  <si>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</si>
  <si>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</si>
  <si>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</si>
  <si>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</si>
  <si>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</si>
  <si>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</si>
  <si>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</si>
  <si>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</si>
  <si>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</si>
  <si>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</si>
  <si>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</si>
  <si>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</si>
  <si>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</si>
  <si>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</si>
  <si>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</si>
  <si>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</si>
  <si>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</si>
  <si>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</si>
  <si>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</si>
  <si>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</si>
  <si>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</si>
  <si>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</si>
  <si>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</si>
  <si>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</si>
  <si>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</si>
  <si>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</si>
  <si>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</si>
  <si>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</si>
  <si>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</si>
  <si>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</si>
  <si>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</si>
  <si>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</si>
  <si>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</si>
  <si>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</si>
  <si>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</si>
  <si>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</si>
  <si>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</si>
  <si>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</si>
  <si>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</si>
  <si>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</si>
  <si>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</si>
  <si>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</si>
  <si>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</si>
  <si>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</si>
  <si>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</si>
  <si>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</si>
  <si>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</si>
  <si>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</si>
  <si>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</si>
  <si>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</si>
  <si>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</si>
  <si>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</si>
  <si>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</si>
  <si>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</si>
  <si>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</si>
  <si>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</si>
  <si>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</si>
  <si>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</si>
  <si>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</si>
  <si>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</si>
  <si>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</si>
  <si>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</si>
  <si>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</si>
  <si>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</si>
  <si>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</si>
  <si>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</si>
  <si>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</si>
  <si>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</si>
  <si>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</si>
  <si>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</si>
  <si>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</si>
  <si>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</si>
  <si>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</si>
  <si>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</si>
  <si>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</si>
  <si>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</si>
  <si>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</si>
  <si>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</si>
  <si>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</si>
  <si>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</si>
  <si>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</si>
  <si>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</si>
  <si>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</si>
  <si>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</si>
  <si>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</si>
  <si>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</si>
  <si>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</si>
  <si>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</si>
  <si>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</si>
  <si>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</si>
  <si>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</si>
  <si>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</si>
  <si>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</si>
  <si>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</si>
  <si>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</si>
  <si>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</si>
  <si>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</si>
  <si>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</si>
  <si>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</si>
  <si>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</si>
  <si>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</si>
  <si>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</si>
  <si>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</si>
  <si>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</si>
  <si>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</si>
  <si>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</si>
  <si>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</si>
  <si>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</si>
  <si>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</si>
  <si>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</si>
  <si>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</si>
  <si>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</si>
  <si>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</si>
  <si>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</si>
  <si>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</si>
  <si>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</si>
  <si>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</si>
  <si>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</si>
  <si>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</si>
  <si>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</si>
  <si>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</si>
  <si>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</si>
  <si>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</si>
  <si>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</si>
  <si>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</si>
  <si>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</si>
  <si>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</si>
  <si>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</si>
  <si>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</si>
  <si>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</si>
  <si>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</si>
  <si>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</si>
  <si>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</si>
  <si>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</si>
  <si>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</si>
  <si>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</si>
  <si>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</si>
  <si>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</si>
  <si>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</si>
  <si>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</si>
  <si>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</si>
  <si>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</si>
  <si>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</si>
  <si>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</si>
  <si>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</si>
  <si>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</si>
  <si>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</si>
  <si>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</si>
  <si>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</si>
  <si>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</si>
  <si>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</si>
  <si>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</si>
  <si>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</si>
  <si>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</si>
  <si>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</si>
  <si>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</si>
  <si>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</si>
  <si>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</si>
  <si>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</si>
  <si>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</si>
  <si>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</si>
  <si>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</si>
  <si>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</si>
  <si>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</si>
  <si>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</si>
  <si>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</si>
  <si>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</si>
  <si>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</si>
  <si>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</si>
  <si>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</si>
  <si>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</si>
  <si>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</si>
  <si>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</si>
  <si>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</si>
  <si>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</si>
  <si>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</si>
  <si>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</si>
  <si>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</si>
  <si>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</si>
  <si>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</si>
  <si>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</si>
  <si>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</si>
  <si>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</si>
  <si>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</si>
  <si>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</si>
  <si>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</si>
  <si>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</si>
  <si>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</si>
  <si>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</si>
  <si>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</si>
  <si>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</si>
  <si>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</si>
  <si>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</si>
  <si>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</si>
  <si>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</si>
  <si>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</si>
  <si>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</si>
  <si>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</si>
  <si>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</si>
  <si>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</si>
  <si>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</si>
  <si>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</si>
  <si>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</si>
  <si>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</si>
  <si>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</si>
  <si>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</si>
  <si>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</si>
  <si>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</si>
  <si>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</si>
  <si>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</si>
  <si>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</si>
  <si>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</si>
  <si>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</si>
  <si>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</si>
  <si>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</si>
  <si>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</si>
  <si>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</si>
  <si>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</si>
  <si>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</si>
  <si>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</si>
  <si>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</si>
  <si>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</si>
  <si>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</si>
  <si>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</si>
  <si>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</si>
  <si>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</si>
  <si>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</si>
  <si>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</si>
  <si>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</si>
  <si>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</si>
  <si>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</si>
  <si>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</si>
  <si>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</si>
  <si>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</si>
  <si>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</si>
  <si>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</si>
  <si>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</si>
  <si>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</si>
  <si>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</si>
  <si>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</si>
  <si>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</si>
  <si>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</si>
  <si>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</si>
  <si>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</si>
  <si>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</si>
  <si>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</si>
  <si>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</si>
  <si>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</si>
  <si>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</si>
  <si>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</si>
  <si>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</si>
  <si>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</si>
  <si>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</si>
  <si>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</si>
  <si>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</si>
  <si>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</si>
  <si>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</si>
  <si>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</si>
  <si>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</si>
  <si>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</si>
  <si>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</si>
  <si>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</si>
  <si>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</si>
  <si>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</si>
  <si>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</si>
  <si>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</si>
  <si>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</si>
  <si>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</si>
  <si>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</si>
  <si>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</si>
  <si>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</si>
  <si>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</si>
  <si>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</si>
  <si>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</si>
  <si>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</si>
  <si>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</si>
  <si>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</si>
  <si>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</si>
  <si>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</si>
  <si>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</si>
  <si>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</si>
  <si>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</si>
  <si>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</si>
  <si>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</si>
  <si>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</si>
  <si>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</si>
  <si>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</si>
  <si>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</si>
  <si>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</si>
  <si>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</si>
  <si>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</si>
  <si>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</si>
  <si>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</si>
  <si>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</si>
  <si>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</si>
  <si>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</si>
  <si>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</si>
  <si>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</si>
  <si>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</si>
  <si>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</si>
  <si>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</si>
  <si>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</si>
  <si>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</si>
  <si>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</si>
  <si>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</si>
  <si>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</si>
  <si>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</si>
  <si>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</si>
  <si>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</si>
  <si>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</si>
  <si>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</si>
  <si>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</si>
  <si>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</si>
  <si>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</si>
  <si>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</si>
  <si>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</si>
  <si>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</si>
  <si>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</si>
  <si>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</si>
  <si>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</si>
  <si>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</si>
  <si>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</si>
  <si>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</si>
  <si>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</si>
  <si>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</si>
  <si>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</si>
  <si>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</si>
  <si>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</si>
  <si>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</si>
  <si>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</si>
  <si>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</si>
  <si>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</si>
  <si>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</si>
  <si>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</si>
  <si>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</si>
  <si>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</si>
  <si>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</si>
  <si>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</si>
  <si>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</si>
  <si>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</si>
  <si>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</si>
  <si>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</si>
  <si>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</si>
  <si>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</si>
  <si>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</si>
  <si>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</si>
  <si>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</si>
  <si>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</si>
  <si>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</si>
  <si>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</si>
  <si>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</si>
  <si>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</si>
  <si>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</si>
  <si>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</si>
  <si>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</si>
  <si>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</si>
  <si>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</si>
  <si>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</si>
  <si>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</si>
  <si>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</si>
  <si>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</si>
  <si>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</si>
  <si>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</si>
  <si>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</si>
  <si>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</si>
  <si>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</si>
  <si>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</si>
  <si>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</si>
  <si>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</si>
  <si>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</si>
  <si>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</si>
  <si>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</si>
  <si>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</si>
  <si>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</si>
  <si>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</si>
  <si>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</si>
  <si>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</si>
  <si>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</si>
  <si>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</si>
  <si>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</si>
  <si>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</si>
  <si>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</si>
  <si>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</si>
  <si>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</si>
  <si>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</si>
  <si>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</si>
  <si>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</si>
  <si>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</si>
  <si>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</si>
  <si>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</si>
  <si>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</si>
  <si>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</si>
  <si>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</si>
  <si>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</si>
  <si>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</si>
  <si>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</si>
  <si>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</si>
  <si>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</si>
  <si>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</si>
  <si>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</si>
  <si>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</si>
  <si>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</si>
  <si>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</si>
  <si>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</si>
  <si>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</si>
  <si>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</si>
  <si>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</si>
  <si>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</si>
  <si>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</si>
  <si>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</si>
  <si>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</si>
  <si>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</si>
  <si>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</si>
  <si>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</si>
  <si>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</si>
  <si>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</si>
  <si>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</si>
  <si>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</si>
  <si>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</si>
  <si>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</si>
  <si>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</si>
  <si>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</si>
  <si>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</si>
  <si>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</si>
  <si>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</si>
  <si>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</si>
  <si>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</si>
  <si>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</si>
  <si>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</si>
  <si>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</si>
  <si>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</si>
  <si>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</si>
  <si>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</si>
  <si>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</si>
  <si>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</si>
  <si>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</si>
  <si>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</si>
  <si>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</si>
  <si>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</si>
  <si>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</si>
  <si>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</si>
  <si>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</si>
  <si>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</si>
  <si>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</si>
  <si>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</si>
  <si>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</si>
  <si>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</si>
  <si>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</si>
  <si>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</si>
  <si>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</si>
  <si>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</si>
  <si>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</si>
  <si>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</si>
  <si>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</si>
  <si>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</si>
  <si>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</si>
  <si>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</si>
  <si>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</si>
  <si>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</si>
  <si>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</si>
  <si>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</si>
  <si>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</si>
  <si>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</si>
  <si>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</si>
  <si>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</si>
  <si>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</si>
  <si>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</si>
  <si>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</si>
  <si>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</si>
  <si>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</si>
  <si>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</si>
  <si>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</si>
  <si>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</si>
  <si>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</si>
  <si>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</si>
  <si>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</si>
  <si>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</si>
  <si>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</si>
  <si>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</si>
  <si>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</si>
  <si>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</si>
  <si>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</si>
  <si>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</si>
  <si>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</si>
  <si>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</si>
  <si>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</si>
  <si>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</si>
  <si>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</si>
  <si>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</si>
  <si>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</si>
  <si>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</si>
  <si>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</si>
  <si>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</si>
  <si>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</si>
  <si>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</si>
  <si>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</si>
  <si>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</si>
  <si>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</si>
  <si>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</si>
  <si>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</si>
  <si>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</si>
  <si>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</si>
  <si>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</si>
  <si>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</si>
  <si>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</si>
  <si>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</si>
  <si>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</si>
  <si>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</si>
  <si>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</si>
  <si>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</si>
  <si>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</si>
  <si>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</si>
  <si>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</si>
  <si>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</si>
  <si>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</si>
  <si>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</si>
  <si>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</si>
  <si>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</si>
  <si>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</si>
  <si>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</si>
  <si>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</si>
  <si>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</si>
  <si>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</si>
  <si>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</si>
  <si>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</si>
  <si>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</si>
  <si>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</si>
  <si>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</si>
  <si>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</si>
  <si>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</si>
  <si>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</si>
  <si>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</si>
  <si>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</si>
  <si>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</si>
  <si>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</si>
  <si>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</si>
  <si>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</si>
  <si>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</si>
  <si>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</si>
  <si>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</si>
  <si>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</si>
  <si>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</si>
  <si>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</si>
  <si>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</si>
  <si>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</si>
  <si>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</si>
  <si>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</si>
  <si>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</si>
  <si>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</si>
  <si>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</si>
  <si>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</si>
  <si>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</si>
  <si>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</si>
  <si>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</si>
  <si>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</si>
  <si>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</si>
  <si>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</si>
  <si>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</si>
  <si>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</si>
  <si>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</si>
  <si>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</si>
  <si>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</si>
  <si>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</si>
  <si>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</si>
  <si>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</si>
  <si>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</si>
  <si>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</si>
  <si>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</si>
  <si>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</si>
  <si>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</si>
  <si>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</si>
  <si>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</si>
  <si>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</si>
  <si>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</si>
  <si>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</si>
  <si>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</si>
  <si>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</si>
  <si>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</si>
  <si>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</si>
  <si>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</si>
  <si>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</si>
  <si>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</si>
  <si>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</si>
  <si>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</si>
  <si>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</si>
  <si>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</si>
  <si>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</si>
  <si>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</si>
  <si>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</si>
  <si>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</si>
  <si>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</si>
  <si>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</si>
  <si>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</si>
  <si>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</si>
  <si>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</si>
  <si>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</si>
  <si>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</si>
  <si>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</si>
  <si>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</si>
  <si>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</si>
  <si>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</si>
  <si>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</si>
  <si>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</si>
  <si>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</si>
  <si>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</si>
  <si>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</si>
  <si>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</si>
  <si>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</si>
  <si>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</si>
  <si>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</si>
  <si>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</si>
  <si>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</si>
  <si>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</si>
  <si>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</si>
  <si>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</si>
  <si>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</si>
  <si>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</si>
  <si>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</si>
  <si>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</si>
  <si>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</si>
  <si>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</si>
  <si>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</si>
  <si>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</si>
  <si>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</si>
  <si>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</si>
  <si>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</si>
  <si>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</si>
  <si>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</si>
  <si>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</si>
  <si>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</si>
  <si>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</si>
  <si>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</si>
  <si>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</si>
  <si>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</si>
  <si>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</si>
  <si>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</si>
  <si>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</si>
  <si>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</si>
  <si>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</si>
  <si>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</si>
  <si>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</si>
  <si>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</si>
  <si>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</si>
  <si>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</si>
  <si>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</si>
  <si>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</si>
  <si>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</si>
  <si>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</si>
  <si>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</si>
  <si>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</si>
  <si>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</si>
  <si>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</si>
  <si>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</si>
  <si>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</si>
  <si>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</si>
  <si>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</si>
  <si>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</si>
  <si>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</si>
  <si>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</si>
  <si>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</si>
  <si>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</si>
  <si>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</si>
  <si>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</si>
  <si>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</si>
  <si>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</si>
  <si>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</si>
  <si>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</si>
  <si>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</si>
  <si>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</si>
  <si>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</si>
  <si>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</si>
  <si>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</si>
  <si>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</si>
  <si>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</si>
  <si>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</si>
  <si>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</si>
  <si>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</si>
  <si>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</si>
  <si>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</si>
  <si>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</si>
  <si>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</si>
  <si>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</si>
  <si>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</si>
  <si>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</si>
  <si>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</si>
  <si>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</si>
  <si>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</si>
  <si>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</si>
  <si>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</si>
  <si>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</si>
  <si>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</si>
  <si>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</si>
  <si>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</si>
  <si>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</si>
  <si>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</si>
  <si>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</si>
  <si>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</si>
  <si>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</si>
  <si>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</si>
  <si>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</si>
  <si>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</si>
  <si>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</si>
  <si>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</si>
  <si>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</si>
  <si>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</si>
  <si>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</si>
  <si>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</si>
  <si>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</si>
  <si>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</si>
  <si>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</si>
  <si>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</si>
  <si>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</si>
  <si>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</si>
  <si>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</si>
  <si>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</si>
  <si>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</si>
  <si>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</si>
  <si>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</si>
  <si>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</si>
  <si>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</si>
  <si>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</si>
  <si>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</si>
  <si>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</si>
  <si>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</si>
  <si>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</si>
  <si>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</si>
  <si>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</si>
  <si>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</si>
  <si>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</si>
  <si>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</si>
  <si>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</si>
  <si>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</si>
  <si>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</si>
  <si>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</si>
  <si>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</si>
  <si>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</si>
  <si>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</si>
  <si>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</si>
  <si>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</si>
  <si>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</si>
  <si>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</si>
  <si>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</si>
  <si>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</si>
  <si>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</si>
  <si>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</si>
  <si>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</si>
  <si>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</si>
  <si>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</si>
  <si>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</si>
  <si>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</si>
  <si>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</si>
  <si>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</si>
  <si>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</si>
  <si>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</si>
  <si>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</si>
  <si>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</si>
  <si>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</si>
  <si>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</si>
  <si>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</si>
  <si>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</si>
  <si>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</si>
  <si>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</si>
  <si>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</si>
  <si>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</si>
  <si>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</si>
  <si>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</si>
  <si>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</si>
  <si>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</si>
  <si>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</si>
  <si>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</si>
  <si>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</si>
  <si>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</si>
  <si>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</si>
  <si>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</si>
  <si>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</si>
  <si>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</si>
  <si>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</si>
  <si>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</si>
  <si>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</si>
  <si>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</si>
  <si>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</si>
  <si>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</si>
  <si>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</si>
  <si>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</si>
  <si>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</si>
  <si>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</si>
  <si>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</si>
  <si>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</si>
  <si>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</si>
  <si>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</si>
  <si>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</si>
  <si>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</si>
  <si>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</si>
  <si>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</si>
  <si>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</si>
  <si>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</si>
  <si>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</si>
  <si>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</si>
  <si>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</si>
  <si>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</si>
  <si>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</si>
  <si>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</si>
  <si>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</si>
  <si>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</si>
  <si>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</si>
  <si>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</si>
  <si>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</si>
  <si>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</si>
  <si>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</si>
  <si>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</si>
  <si>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</si>
  <si>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</si>
  <si>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</si>
  <si>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</si>
  <si>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</si>
  <si>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</si>
  <si>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</si>
  <si>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</si>
  <si>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</si>
  <si>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</si>
  <si>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</si>
  <si>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</si>
  <si>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</si>
  <si>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</si>
  <si>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</si>
  <si>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</si>
  <si>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</si>
  <si>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</si>
  <si>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</si>
  <si>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</si>
  <si>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</si>
  <si>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</si>
  <si>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</si>
  <si>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</si>
  <si>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</si>
  <si>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</si>
  <si>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</si>
  <si>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</si>
  <si>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</si>
  <si>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</si>
  <si>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</si>
  <si>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</si>
  <si>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</si>
  <si>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</si>
  <si>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</si>
  <si>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</si>
  <si>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</si>
  <si>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</si>
  <si>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</si>
  <si>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</si>
  <si>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</si>
  <si>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</si>
  <si>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</si>
  <si>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</si>
  <si>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</si>
  <si>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</si>
  <si>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</si>
  <si>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</si>
  <si>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</si>
  <si>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</si>
  <si>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</si>
  <si>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</si>
  <si>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</si>
  <si>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</si>
  <si>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</si>
  <si>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</si>
  <si>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</si>
  <si>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</si>
  <si>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</si>
  <si>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</si>
  <si>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</si>
  <si>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</si>
  <si>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</si>
  <si>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</si>
  <si>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</si>
  <si>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</si>
  <si>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</si>
  <si>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</si>
  <si>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</si>
  <si>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</si>
  <si>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</si>
  <si>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</si>
  <si>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</si>
  <si>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</si>
  <si>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</si>
  <si>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</si>
  <si>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</si>
  <si>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</si>
  <si>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</si>
  <si>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</si>
  <si>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</si>
  <si>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</si>
  <si>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</si>
  <si>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</si>
  <si>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</si>
  <si>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</si>
  <si>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</si>
  <si>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</si>
  <si>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</si>
  <si>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</si>
  <si>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</si>
  <si>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</si>
  <si>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</si>
  <si>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</si>
  <si>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</si>
  <si>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</si>
  <si>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</si>
  <si>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</si>
  <si>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</si>
  <si>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</si>
  <si>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</si>
  <si>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</si>
  <si>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</si>
  <si>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</si>
  <si>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</si>
  <si>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</si>
  <si>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</si>
  <si>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</si>
  <si>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</si>
  <si>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</si>
  <si>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</si>
  <si>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</si>
  <si>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</si>
  <si>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</si>
  <si>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</si>
  <si>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</si>
  <si>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</si>
  <si>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</si>
  <si>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</si>
  <si>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</si>
  <si>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</si>
  <si>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</si>
  <si>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</si>
  <si>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</si>
  <si>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</si>
  <si>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</si>
  <si>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</si>
  <si>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</si>
  <si>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</si>
  <si>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</si>
  <si>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</si>
  <si>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</si>
  <si>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</si>
  <si>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</si>
  <si>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</si>
  <si>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</si>
  <si>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</si>
  <si>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</si>
  <si>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</si>
  <si>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</si>
  <si>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</si>
  <si>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</si>
  <si>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</si>
  <si>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</si>
  <si>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</si>
  <si>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</si>
  <si>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</si>
  <si>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</si>
  <si>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</si>
  <si>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</si>
  <si>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</si>
  <si>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</si>
  <si>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</si>
  <si>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</si>
  <si>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</si>
  <si>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</si>
  <si>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</si>
  <si>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</si>
  <si>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</si>
  <si>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</si>
  <si>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</si>
  <si>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</si>
  <si>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</si>
  <si>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</si>
  <si>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</si>
  <si>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</si>
  <si>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</si>
  <si>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</si>
  <si>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</si>
  <si>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</si>
  <si>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</si>
  <si>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</si>
  <si>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</si>
  <si>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</si>
  <si>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</si>
  <si>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</si>
  <si>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</si>
  <si>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</si>
  <si>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</si>
  <si>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</si>
  <si>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</si>
  <si>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</si>
  <si>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</si>
  <si>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</si>
  <si>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</si>
  <si>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</si>
  <si>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</si>
  <si>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</si>
  <si>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</si>
  <si>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</si>
  <si>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</si>
  <si>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</si>
  <si>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</si>
  <si>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</si>
  <si>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</si>
  <si>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</si>
  <si>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</si>
  <si>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</si>
  <si>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</si>
  <si>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</si>
  <si>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</si>
  <si>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</si>
  <si>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</si>
  <si>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</si>
  <si>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</si>
  <si>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</si>
  <si>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</si>
  <si>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</si>
  <si>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</si>
  <si>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</si>
  <si>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</si>
  <si>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</si>
  <si>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</si>
  <si>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</si>
  <si>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</si>
  <si>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</si>
  <si>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</si>
  <si>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</si>
  <si>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</si>
  <si>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</si>
  <si>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</si>
  <si>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</si>
  <si>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</si>
  <si>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</si>
  <si>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</si>
  <si>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</si>
  <si>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</si>
  <si>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</si>
  <si>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</si>
  <si>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</si>
  <si>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</si>
  <si>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</si>
  <si>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</si>
  <si>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</si>
  <si>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</si>
  <si>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</si>
  <si>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</si>
  <si>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</si>
  <si>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</si>
  <si>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</si>
  <si>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</si>
  <si>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</si>
  <si>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</si>
  <si>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</si>
  <si>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</si>
  <si>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</si>
  <si>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</si>
  <si>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</si>
  <si>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</si>
  <si>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</si>
  <si>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</si>
  <si>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</si>
  <si>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</si>
  <si>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</si>
  <si>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</si>
  <si>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</si>
  <si>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</si>
  <si>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</si>
  <si>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</si>
  <si>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</si>
  <si>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</si>
  <si>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</si>
  <si>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</si>
  <si>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</si>
  <si>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</si>
  <si>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</si>
  <si>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</si>
  <si>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</si>
  <si>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</si>
  <si>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</si>
  <si>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</si>
  <si>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</si>
  <si>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</si>
  <si>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</si>
  <si>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</si>
  <si>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</si>
  <si>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</si>
  <si>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</si>
  <si>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</si>
  <si>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</si>
  <si>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</si>
  <si>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</si>
  <si>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</si>
  <si>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</si>
  <si>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</si>
  <si>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</si>
  <si>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</si>
  <si>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</si>
  <si>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</si>
  <si>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</si>
  <si>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</si>
  <si>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</si>
  <si>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</si>
  <si>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</si>
  <si>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</si>
  <si>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</si>
  <si>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</si>
  <si>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</si>
  <si>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</si>
  <si>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</si>
  <si>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</si>
  <si>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</si>
  <si>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</si>
  <si>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</si>
  <si>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</si>
  <si>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</si>
  <si>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</si>
  <si>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</si>
  <si>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</si>
  <si>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</si>
  <si>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</si>
  <si>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</si>
  <si>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</si>
  <si>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</si>
  <si>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</si>
  <si>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</si>
  <si>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</si>
  <si>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</si>
  <si>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</si>
  <si>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</si>
  <si>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</si>
  <si>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</si>
  <si>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</si>
  <si>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</si>
  <si>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</si>
  <si>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</si>
  <si>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</si>
  <si>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</si>
  <si>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</si>
  <si>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</si>
  <si>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</si>
  <si>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</si>
  <si>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</si>
  <si>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</si>
  <si>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</si>
  <si>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</si>
  <si>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</si>
  <si>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</si>
  <si>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</si>
  <si>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</si>
  <si>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</si>
  <si>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</si>
  <si>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</si>
  <si>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</si>
  <si>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</si>
  <si>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</si>
  <si>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</si>
  <si>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</si>
  <si>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</si>
  <si>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</si>
  <si>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</si>
  <si>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</si>
  <si>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</si>
  <si>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</si>
  <si>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</si>
  <si>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</si>
  <si>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</si>
  <si>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</si>
  <si>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</si>
  <si>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</si>
  <si>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</si>
  <si>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</si>
  <si>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</si>
  <si>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</si>
  <si>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</si>
  <si>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</si>
  <si>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</si>
  <si>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</si>
  <si>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</si>
  <si>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</si>
  <si>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</si>
  <si>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</si>
  <si>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</si>
  <si>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</si>
  <si>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</si>
  <si>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</si>
  <si>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</si>
  <si>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</si>
  <si>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</si>
  <si>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</si>
  <si>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</si>
  <si>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</si>
  <si>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</si>
  <si>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</si>
  <si>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</si>
  <si>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</si>
  <si>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</si>
  <si>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</si>
  <si>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</si>
  <si>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</si>
  <si>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</si>
  <si>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</si>
  <si>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</si>
  <si>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</si>
  <si>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</si>
  <si>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</si>
  <si>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</si>
  <si>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</si>
  <si>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</si>
  <si>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</si>
  <si>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</si>
  <si>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</si>
  <si>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</si>
  <si>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</si>
  <si>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</si>
  <si>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</si>
  <si>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</si>
  <si>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</si>
  <si>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</si>
  <si>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</si>
  <si>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</si>
  <si>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</si>
  <si>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</si>
  <si>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</si>
  <si>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</si>
  <si>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</si>
  <si>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</si>
  <si>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</si>
  <si>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</si>
  <si>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</si>
  <si>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</si>
  <si>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</si>
  <si>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</si>
  <si>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</si>
  <si>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</si>
  <si>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</si>
  <si>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</si>
  <si>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</si>
  <si>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</si>
  <si>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</si>
  <si>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</si>
  <si>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</si>
  <si>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</si>
  <si>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</si>
  <si>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</si>
  <si>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</si>
  <si>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</si>
  <si>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</si>
  <si>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</si>
  <si>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</si>
  <si>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</si>
  <si>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</si>
  <si>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</si>
  <si>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</si>
  <si>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</si>
  <si>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</si>
  <si>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</si>
  <si>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</si>
  <si>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</si>
  <si>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</si>
  <si>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</si>
  <si>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</si>
  <si>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</si>
  <si>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</si>
  <si>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</si>
  <si>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</si>
  <si>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</si>
  <si>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</si>
  <si>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</si>
  <si>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</si>
  <si>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</si>
  <si>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</si>
  <si>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</si>
  <si>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</si>
  <si>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</si>
  <si>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</si>
  <si>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</si>
  <si>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</si>
  <si>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</si>
  <si>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</si>
  <si>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</si>
  <si>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</si>
  <si>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</si>
  <si>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</si>
  <si>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</si>
  <si>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</si>
  <si>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</si>
  <si>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</si>
  <si>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</si>
  <si>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</si>
  <si>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</si>
  <si>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</si>
  <si>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</si>
  <si>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</si>
  <si>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</si>
  <si>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</si>
  <si>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</si>
  <si>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</si>
  <si>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</si>
  <si>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</si>
  <si>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</si>
  <si>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</si>
  <si>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</si>
  <si>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</si>
  <si>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</si>
  <si>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</si>
  <si>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</si>
  <si>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</si>
  <si>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</si>
  <si>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</si>
  <si>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</si>
  <si>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</si>
  <si>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</si>
  <si>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</si>
  <si>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</si>
  <si>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</si>
  <si>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</si>
  <si>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</si>
  <si>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</si>
  <si>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</si>
  <si>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</si>
  <si>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</si>
  <si>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</si>
  <si>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</si>
  <si>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</si>
  <si>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</si>
  <si>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</si>
  <si>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</si>
  <si>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</si>
  <si>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</si>
  <si>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</si>
  <si>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</si>
  <si>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</si>
  <si>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</si>
  <si>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</si>
  <si>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</si>
  <si>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</si>
  <si>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</si>
  <si>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</si>
  <si>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</si>
  <si>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</si>
  <si>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</si>
  <si>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</si>
  <si>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</si>
  <si>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</si>
  <si>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</si>
  <si>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</si>
  <si>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</si>
  <si>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</si>
  <si>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</si>
  <si>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</si>
  <si>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</si>
  <si>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</si>
  <si>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</si>
  <si>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</si>
  <si>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</si>
  <si>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</si>
  <si>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</si>
  <si>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</si>
  <si>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</si>
  <si>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</si>
  <si>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</si>
  <si>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</si>
  <si>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</si>
  <si>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</si>
  <si>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</si>
  <si>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</si>
  <si>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</si>
  <si>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</si>
  <si>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</si>
  <si>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</si>
  <si>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</si>
  <si>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</si>
  <si>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</si>
  <si>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</si>
  <si>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</si>
  <si>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</si>
  <si>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</si>
  <si>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</si>
  <si>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</si>
  <si>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</si>
  <si>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</si>
  <si>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</si>
  <si>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</si>
  <si>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</si>
  <si>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</si>
  <si>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</si>
  <si>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</si>
  <si>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</si>
  <si>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</si>
  <si>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</si>
  <si>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</si>
  <si>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</si>
  <si>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</si>
  <si>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</si>
  <si>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</si>
  <si>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</si>
  <si>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</si>
  <si>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</si>
  <si>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</si>
  <si>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</si>
  <si>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</si>
  <si>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</si>
  <si>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</si>
  <si>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</si>
  <si>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</si>
  <si>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</si>
  <si>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</si>
  <si>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</si>
  <si>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</si>
  <si>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</si>
  <si>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</si>
  <si>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</si>
  <si>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</si>
  <si>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</si>
  <si>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</si>
  <si>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</si>
  <si>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</si>
  <si>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</si>
  <si>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</si>
  <si>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</si>
  <si>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</si>
  <si>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</si>
  <si>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</si>
  <si>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</si>
  <si>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</si>
  <si>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</si>
  <si>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</si>
  <si>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</si>
  <si>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</si>
  <si>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</si>
  <si>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</si>
  <si>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</si>
  <si>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</si>
  <si>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</si>
  <si>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</si>
  <si>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</si>
  <si>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</si>
  <si>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</si>
  <si>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</si>
  <si>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</si>
  <si>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</si>
  <si>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</si>
  <si>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</si>
  <si>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</si>
  <si>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</si>
  <si>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</si>
  <si>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</si>
  <si>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</si>
  <si>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</si>
  <si>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</si>
  <si>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</si>
  <si>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</si>
  <si>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</si>
  <si>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</si>
  <si>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</si>
  <si>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</si>
  <si>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</si>
  <si>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</si>
  <si>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</si>
  <si>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</si>
  <si>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</si>
  <si>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</si>
  <si>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</si>
  <si>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</si>
  <si>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</si>
  <si>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</si>
  <si>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</si>
  <si>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</si>
  <si>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</si>
  <si>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</si>
  <si>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</si>
  <si>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</si>
  <si>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</si>
  <si>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</si>
  <si>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</si>
  <si>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</si>
  <si>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</si>
  <si>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</si>
  <si>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</si>
  <si>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</si>
  <si>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</si>
  <si>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</si>
  <si>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</si>
  <si>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</si>
  <si>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</si>
  <si>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</si>
  <si>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</si>
  <si>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</si>
  <si>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</si>
  <si>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</si>
  <si>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</si>
  <si>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</si>
  <si>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</si>
  <si>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</si>
  <si>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</si>
  <si>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</si>
  <si>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</si>
  <si>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</si>
  <si>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</si>
  <si>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</si>
  <si>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</si>
  <si>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</si>
  <si>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</si>
  <si>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</si>
  <si>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</si>
  <si>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</si>
  <si>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</si>
  <si>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</si>
  <si>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</si>
  <si>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</si>
  <si>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</si>
  <si>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</si>
  <si>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</si>
  <si>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</si>
  <si>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</si>
  <si>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</si>
  <si>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</si>
  <si>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</si>
  <si>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</si>
  <si>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</si>
  <si>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</si>
  <si>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</si>
  <si>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</si>
  <si>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</si>
  <si>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</si>
  <si>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</si>
  <si>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</si>
  <si>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</si>
  <si>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</si>
  <si>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</si>
  <si>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</si>
  <si>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</si>
  <si>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</si>
  <si>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</si>
  <si>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</si>
  <si>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</si>
  <si>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</si>
  <si>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</si>
  <si>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</si>
  <si>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</si>
  <si>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</si>
  <si>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</si>
  <si>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</si>
  <si>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</si>
  <si>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</si>
  <si>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</si>
  <si>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</si>
  <si>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</si>
  <si>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</si>
  <si>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</si>
  <si>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</si>
  <si>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</si>
  <si>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</si>
  <si>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</si>
  <si>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</si>
  <si>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</si>
  <si>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</si>
  <si>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</si>
  <si>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</si>
  <si>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</si>
  <si>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</si>
  <si>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</si>
  <si>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</si>
  <si>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</si>
  <si>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</si>
  <si>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</si>
  <si>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</si>
  <si>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</si>
  <si>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</si>
  <si>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</si>
  <si>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</si>
  <si>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</si>
  <si>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</si>
  <si>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</si>
  <si>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</si>
  <si>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</si>
  <si>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</si>
  <si>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</si>
  <si>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</si>
  <si>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</si>
  <si>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</si>
  <si>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</si>
  <si>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</si>
  <si>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</si>
  <si>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</si>
  <si>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</si>
  <si>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</si>
  <si>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</si>
  <si>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</si>
  <si>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</si>
  <si>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</si>
  <si>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</si>
  <si>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</si>
  <si>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</si>
  <si>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</si>
  <si>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</si>
  <si>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</si>
  <si>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</si>
  <si>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</si>
  <si>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</si>
  <si>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</si>
  <si>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</si>
  <si>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</si>
  <si>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</si>
  <si>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</si>
  <si>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</si>
  <si>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</si>
  <si>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</si>
  <si>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</si>
  <si>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</si>
  <si>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</si>
  <si>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</si>
  <si>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</si>
  <si>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</si>
  <si>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</si>
  <si>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</si>
  <si>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</si>
  <si>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</si>
  <si>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</si>
  <si>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</si>
  <si>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</si>
  <si>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</si>
  <si>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</si>
  <si>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</si>
  <si>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</si>
  <si>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</si>
  <si>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</si>
  <si>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</si>
  <si>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</si>
  <si>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</si>
  <si>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</si>
  <si>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</si>
  <si>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</si>
  <si>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</si>
  <si>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</si>
  <si>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</si>
  <si>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</si>
  <si>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</si>
  <si>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</si>
  <si>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</si>
  <si>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</si>
  <si>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</si>
  <si>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</si>
  <si>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</si>
  <si>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</si>
  <si>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</si>
  <si>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</si>
  <si>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</si>
  <si>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</si>
  <si>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</si>
  <si>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</si>
  <si>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</si>
  <si>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</si>
  <si>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</si>
  <si>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</si>
  <si>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</si>
  <si>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</si>
  <si>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</si>
  <si>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</si>
  <si>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</si>
  <si>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</si>
  <si>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</si>
  <si>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</si>
  <si>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</si>
  <si>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</si>
  <si>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</si>
  <si>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</si>
  <si>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</si>
  <si>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</si>
  <si>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</si>
  <si>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</si>
  <si>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</si>
  <si>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</si>
  <si>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</si>
  <si>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</si>
  <si>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</si>
  <si>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</si>
  <si>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</si>
  <si>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</si>
  <si>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</si>
  <si>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</si>
  <si>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</si>
  <si>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</si>
  <si>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</si>
  <si>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</si>
  <si>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</si>
  <si>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</si>
  <si>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</si>
  <si>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</si>
  <si>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</si>
  <si>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</si>
  <si>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</si>
  <si>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</si>
  <si>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</si>
  <si>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</si>
  <si>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</si>
  <si>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</si>
  <si>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</si>
  <si>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</si>
  <si>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</si>
  <si>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</si>
  <si>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</si>
  <si>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</si>
  <si>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</si>
  <si>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</si>
  <si>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</si>
  <si>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</si>
  <si>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</si>
  <si>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</si>
  <si>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</si>
  <si>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</si>
  <si>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</si>
  <si>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</si>
  <si>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</si>
  <si>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</si>
  <si>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</si>
  <si>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</si>
  <si>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</si>
  <si>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</si>
  <si>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</si>
  <si>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</si>
  <si>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</si>
  <si>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</si>
  <si>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</si>
  <si>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</si>
  <si>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</si>
  <si>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</si>
  <si>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</si>
  <si>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</si>
  <si>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</si>
  <si>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</si>
  <si>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</si>
  <si>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</si>
  <si>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</si>
  <si>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</si>
  <si>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</si>
  <si>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</si>
  <si>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</si>
  <si>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</si>
  <si>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</si>
  <si>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</si>
  <si>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</si>
  <si>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</si>
  <si>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</si>
  <si>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</si>
  <si>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</si>
  <si>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</si>
  <si>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</si>
  <si>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</si>
  <si>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</si>
  <si>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</si>
  <si>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</si>
  <si>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</si>
  <si>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</si>
  <si>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</si>
  <si>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</si>
  <si>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</si>
  <si>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</si>
  <si>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</si>
  <si>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</si>
  <si>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</si>
  <si>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</si>
  <si>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</si>
  <si>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</si>
  <si>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</si>
  <si>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</si>
  <si>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</si>
  <si>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</si>
  <si>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</si>
  <si>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</si>
  <si>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</si>
  <si>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</si>
  <si>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</si>
  <si>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</si>
  <si>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</si>
  <si>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</si>
  <si>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</si>
  <si>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</si>
  <si>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</si>
  <si>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</si>
  <si>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</si>
  <si>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</si>
  <si>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</si>
  <si>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</si>
  <si>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</si>
  <si>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</si>
  <si>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</si>
  <si>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</si>
  <si>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</si>
  <si>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</si>
  <si>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</si>
  <si>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</si>
  <si>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</si>
  <si>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</si>
  <si>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</si>
  <si>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</si>
  <si>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</si>
  <si>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</si>
  <si>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</si>
  <si>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</si>
  <si>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</si>
  <si>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</si>
  <si>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</si>
  <si>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</si>
  <si>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</si>
  <si>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</si>
  <si>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</si>
  <si>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</si>
  <si>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</si>
  <si>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</si>
  <si>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</si>
  <si>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</si>
  <si>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</si>
  <si>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</si>
  <si>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</si>
  <si>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</si>
  <si>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</si>
  <si>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</si>
  <si>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</si>
  <si>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</si>
  <si>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</si>
  <si>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</si>
  <si>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</si>
  <si>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</si>
  <si>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</si>
  <si>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</si>
  <si>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</si>
  <si>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</si>
  <si>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</si>
  <si>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</si>
  <si>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</si>
  <si>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</si>
  <si>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</si>
  <si>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</si>
  <si>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</si>
  <si>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</si>
  <si>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</si>
  <si>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</si>
  <si>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</si>
  <si>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</si>
  <si>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</si>
  <si>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</si>
  <si>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</si>
  <si>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</si>
  <si>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</si>
  <si>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</si>
  <si>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</si>
  <si>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</si>
  <si>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</si>
  <si>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</si>
  <si>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</si>
  <si>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</si>
  <si>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</si>
  <si>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</si>
  <si>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</si>
  <si>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</si>
  <si>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</si>
  <si>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</si>
  <si>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</si>
  <si>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</si>
  <si>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</si>
  <si>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</si>
  <si>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</si>
  <si>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</si>
  <si>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</si>
  <si>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</si>
  <si>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</si>
  <si>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</si>
  <si>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</si>
  <si>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</si>
  <si>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</si>
  <si>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</si>
  <si>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</si>
  <si>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</si>
  <si>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</si>
  <si>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</si>
  <si>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</si>
  <si>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</si>
  <si>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</si>
  <si>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</si>
  <si>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</si>
  <si>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</si>
  <si>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</si>
  <si>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</si>
  <si>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</si>
  <si>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</si>
  <si>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</si>
  <si>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</si>
  <si>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</si>
  <si>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</si>
  <si>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</si>
  <si>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</si>
  <si>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</si>
  <si>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</si>
  <si>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</si>
  <si>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</si>
  <si>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</si>
  <si>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</si>
  <si>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</si>
  <si>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</si>
  <si>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</si>
  <si>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</si>
  <si>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</si>
  <si>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</si>
  <si>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</si>
  <si>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</si>
  <si>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</si>
  <si>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</si>
  <si>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</si>
  <si>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</si>
  <si>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</si>
  <si>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</si>
  <si>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</si>
  <si>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</si>
  <si>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</si>
  <si>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</si>
  <si>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</si>
  <si>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</si>
  <si>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</si>
  <si>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</si>
  <si>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</si>
  <si>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</si>
  <si>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</si>
  <si>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</si>
  <si>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</si>
  <si>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</si>
  <si>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</si>
  <si>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</si>
  <si>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</si>
  <si>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</si>
  <si>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</si>
  <si>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</si>
  <si>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</si>
  <si>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</si>
  <si>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</si>
  <si>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</si>
  <si>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</si>
  <si>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</si>
  <si>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</si>
  <si>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</si>
  <si>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</si>
  <si>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</si>
  <si>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</si>
  <si>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</si>
  <si>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</si>
  <si>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</si>
  <si>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</si>
  <si>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</si>
  <si>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</si>
  <si>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</si>
  <si>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</si>
  <si>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</si>
  <si>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</si>
  <si>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</si>
  <si>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</si>
  <si>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</si>
  <si>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</si>
  <si>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</si>
  <si>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</si>
  <si>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</si>
  <si>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</si>
  <si>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</si>
  <si>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</si>
  <si>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</si>
  <si>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</si>
  <si>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</si>
  <si>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</si>
  <si>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</si>
  <si>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</si>
  <si>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</si>
  <si>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</si>
  <si>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</si>
  <si>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</si>
  <si>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</si>
  <si>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</si>
  <si>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</si>
  <si>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</si>
  <si>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</si>
  <si>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</si>
  <si>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</si>
  <si>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</si>
  <si>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</si>
  <si>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</si>
  <si>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</si>
  <si>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</si>
  <si>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</si>
  <si>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</si>
  <si>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</si>
  <si>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</si>
  <si>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</si>
  <si>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</si>
  <si>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</si>
  <si>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</si>
  <si>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</si>
  <si>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</si>
  <si>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</si>
  <si>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</si>
  <si>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</si>
  <si>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</si>
  <si>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</si>
  <si>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</si>
  <si>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</si>
  <si>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</si>
  <si>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</si>
  <si>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</si>
  <si>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</si>
  <si>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</si>
  <si>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</si>
  <si>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</si>
  <si>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</si>
  <si>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</si>
  <si>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</si>
  <si>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</si>
  <si>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</si>
  <si>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</si>
  <si>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</si>
  <si>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</si>
  <si>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</si>
  <si>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</si>
  <si>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</si>
  <si>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</si>
  <si>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</si>
  <si>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</si>
  <si>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</si>
  <si>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</si>
  <si>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</si>
  <si>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</si>
  <si>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</si>
  <si>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</si>
  <si>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</si>
  <si>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</si>
  <si>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</si>
  <si>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</si>
  <si>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</si>
  <si>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</si>
  <si>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</si>
  <si>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</si>
  <si>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</si>
  <si>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</si>
  <si>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</si>
  <si>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</si>
  <si>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</si>
  <si>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</si>
  <si>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</si>
  <si>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</si>
  <si>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</si>
  <si>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</si>
  <si>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</si>
  <si>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</si>
  <si>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</si>
  <si>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</si>
  <si>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</si>
  <si>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</si>
  <si>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</si>
  <si>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</si>
  <si>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</si>
  <si>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</si>
  <si>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</si>
  <si>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</si>
  <si>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</si>
  <si>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</si>
  <si>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</si>
  <si>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</si>
  <si>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</si>
  <si>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</si>
  <si>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</si>
  <si>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</si>
  <si>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</si>
  <si>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</si>
  <si>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</si>
  <si>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</si>
  <si>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</si>
  <si>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</si>
  <si>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</si>
  <si>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</si>
  <si>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</si>
  <si>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</si>
  <si>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</si>
  <si>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</si>
  <si>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</si>
  <si>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</si>
  <si>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</si>
  <si>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</si>
  <si>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</si>
  <si>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</si>
  <si>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</si>
  <si>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</si>
  <si>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</si>
  <si>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</si>
  <si>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</si>
  <si>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</si>
  <si>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</si>
  <si>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</si>
  <si>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</si>
  <si>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</si>
  <si>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</si>
  <si>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</si>
  <si>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</si>
  <si>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</si>
  <si>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</si>
  <si>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</si>
  <si>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</si>
  <si>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</si>
  <si>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</si>
  <si>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</si>
  <si>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</si>
  <si>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</si>
  <si>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</si>
  <si>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</si>
  <si>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</si>
  <si>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</si>
  <si>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</si>
  <si>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</si>
  <si>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</si>
  <si>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</si>
  <si>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</si>
  <si>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</si>
  <si>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</si>
  <si>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</si>
  <si>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</si>
  <si>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</si>
  <si>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</si>
  <si>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</si>
  <si>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</si>
  <si>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</si>
  <si>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</si>
  <si>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</si>
  <si>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</si>
  <si>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</si>
  <si>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</si>
  <si>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</si>
  <si>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</si>
  <si>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</si>
  <si>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</si>
  <si>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</si>
  <si>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</si>
  <si>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</si>
  <si>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</si>
  <si>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</si>
  <si>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</si>
  <si>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</si>
  <si>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</si>
  <si>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</si>
  <si>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</si>
  <si>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</si>
  <si>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</si>
  <si>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</si>
  <si>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</si>
  <si>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</si>
  <si>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</si>
  <si>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</si>
  <si>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</si>
  <si>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</si>
  <si>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</si>
  <si>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</si>
  <si>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</si>
  <si>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</si>
  <si>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</si>
  <si>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</si>
  <si>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</si>
  <si>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</si>
  <si>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</si>
  <si>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</si>
  <si>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</si>
  <si>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</si>
  <si>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</si>
  <si>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</si>
  <si>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</si>
  <si>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</si>
  <si>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</si>
  <si>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</si>
  <si>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</si>
  <si>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</si>
  <si>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</si>
  <si>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</si>
  <si>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</si>
  <si>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</si>
  <si>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</si>
  <si>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</si>
  <si>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</si>
  <si>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</si>
  <si>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</si>
  <si>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</si>
  <si>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</si>
  <si>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</si>
  <si>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</si>
  <si>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</si>
  <si>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</si>
  <si>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</si>
  <si>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</si>
  <si>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</si>
  <si>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</si>
  <si>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</si>
  <si>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</si>
  <si>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</si>
  <si>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</si>
  <si>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</si>
  <si>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</si>
  <si>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</si>
  <si>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</si>
  <si>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</si>
  <si>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</si>
  <si>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</si>
  <si>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</si>
  <si>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</si>
  <si>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</si>
  <si>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</si>
  <si>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</si>
  <si>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</si>
  <si>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</si>
  <si>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</si>
  <si>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</si>
  <si>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</si>
  <si>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</si>
  <si>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</si>
  <si>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</si>
  <si>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</si>
  <si>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</si>
  <si>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</si>
  <si>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</si>
  <si>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</si>
  <si>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</si>
  <si>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</si>
  <si>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</si>
  <si>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</si>
  <si>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</si>
  <si>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</si>
  <si>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</si>
  <si>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</si>
  <si>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</si>
  <si>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</si>
  <si>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</si>
  <si>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</si>
  <si>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</si>
  <si>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</si>
  <si>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</si>
  <si>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</si>
  <si>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</si>
  <si>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</si>
  <si>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</si>
  <si>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</si>
  <si>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</si>
  <si>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</si>
  <si>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</si>
  <si>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</si>
  <si>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</si>
  <si>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</si>
  <si>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</si>
  <si>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</si>
  <si>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</si>
  <si>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</si>
  <si>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</si>
  <si>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</si>
  <si>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</si>
  <si>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</si>
  <si>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</si>
  <si>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</si>
  <si>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</si>
  <si>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</si>
  <si>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</si>
  <si>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</si>
  <si>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</si>
  <si>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</si>
  <si>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</si>
  <si>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</si>
  <si>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</si>
  <si>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</si>
  <si>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</si>
  <si>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</si>
  <si>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</si>
  <si>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</si>
  <si>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</si>
  <si>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</si>
  <si>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</si>
  <si>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</si>
  <si>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</si>
  <si>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</si>
  <si>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</si>
  <si>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</si>
  <si>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</si>
  <si>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</si>
  <si>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</si>
  <si>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</si>
  <si>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</si>
  <si>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</si>
  <si>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</si>
  <si>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</si>
  <si>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</si>
  <si>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</si>
  <si>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</si>
  <si>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</si>
  <si>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</si>
  <si>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</si>
  <si>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</si>
  <si>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</si>
  <si>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</si>
  <si>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</si>
  <si>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</si>
  <si>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</si>
  <si>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</si>
  <si>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</si>
  <si>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</si>
  <si>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</si>
  <si>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</si>
  <si>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</si>
  <si>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</si>
  <si>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</si>
  <si>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</si>
  <si>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</si>
  <si>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</si>
  <si>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</si>
  <si>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</si>
  <si>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</si>
  <si>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</si>
  <si>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</si>
  <si>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</si>
  <si>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</si>
  <si>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</si>
  <si>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</si>
  <si>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</si>
  <si>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</si>
  <si>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</si>
  <si>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</si>
  <si>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</si>
  <si>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</si>
  <si>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</si>
  <si>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</si>
  <si>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</si>
  <si>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</si>
  <si>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</si>
  <si>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</si>
  <si>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</si>
  <si>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</si>
  <si>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</si>
  <si>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</si>
  <si>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</si>
  <si>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</si>
  <si>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</si>
  <si>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</si>
  <si>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</si>
  <si>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</si>
  <si>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</si>
  <si>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</si>
  <si>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</si>
  <si>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</si>
  <si>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</si>
  <si>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</si>
  <si>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</si>
  <si>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</si>
  <si>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</si>
  <si>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</si>
  <si>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</si>
  <si>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</si>
  <si>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</si>
  <si>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</si>
  <si>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</si>
  <si>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</si>
  <si>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</si>
  <si>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</si>
  <si>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</si>
  <si>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</si>
  <si>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</si>
  <si>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</si>
  <si>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</si>
  <si>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</si>
  <si>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</si>
  <si>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</si>
  <si>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</si>
  <si>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</si>
  <si>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</si>
  <si>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</si>
  <si>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</si>
  <si>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</si>
  <si>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</si>
  <si>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</si>
  <si>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</si>
  <si>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</si>
  <si>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</si>
  <si>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</si>
  <si>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</si>
  <si>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</si>
  <si>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</si>
  <si>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</si>
  <si>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</si>
  <si>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</si>
  <si>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</si>
  <si>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</si>
  <si>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</si>
  <si>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</si>
  <si>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</si>
  <si>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</si>
  <si>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</si>
  <si>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</si>
  <si>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</si>
  <si>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</si>
  <si>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</si>
  <si>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</si>
  <si>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</si>
  <si>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</si>
  <si>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</si>
  <si>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</si>
  <si>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</si>
  <si>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</si>
  <si>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</si>
  <si>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</si>
  <si>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</si>
  <si>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</si>
  <si>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</si>
  <si>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</si>
  <si>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</si>
  <si>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</si>
  <si>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</si>
  <si>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</si>
  <si>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</si>
  <si>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</si>
  <si>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</si>
  <si>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</si>
  <si>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</si>
  <si>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</si>
  <si>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</si>
  <si>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</si>
  <si>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</si>
  <si>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</si>
  <si>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</si>
  <si>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</si>
  <si>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</si>
  <si>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</si>
  <si>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</si>
  <si>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</si>
  <si>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</si>
  <si>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</si>
  <si>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</si>
  <si>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</si>
  <si>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</si>
  <si>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</si>
  <si>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</si>
  <si>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</si>
  <si>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</si>
  <si>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</si>
  <si>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</si>
  <si>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</si>
  <si>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</si>
  <si>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</si>
  <si>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</si>
  <si>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</si>
  <si>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</si>
  <si>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</si>
  <si>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</si>
  <si>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</si>
  <si>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</si>
  <si>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</si>
  <si>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</si>
  <si>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</si>
  <si>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</si>
  <si>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</si>
  <si>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</si>
  <si>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</si>
  <si>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</si>
  <si>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</si>
  <si>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</si>
  <si>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</si>
  <si>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</si>
  <si>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</si>
  <si>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</si>
  <si>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</si>
  <si>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</si>
  <si>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</si>
  <si>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</si>
  <si>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</si>
  <si>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</si>
  <si>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</si>
  <si>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</si>
  <si>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</si>
  <si>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</si>
  <si>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</si>
  <si>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</si>
  <si>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</si>
  <si>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</si>
  <si>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</si>
  <si>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</si>
  <si>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</si>
  <si>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</si>
  <si>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</si>
  <si>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</si>
  <si>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</si>
  <si>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</si>
  <si>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</si>
  <si>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</si>
  <si>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</si>
  <si>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</si>
  <si>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</si>
  <si>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</si>
  <si>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</si>
  <si>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</si>
  <si>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</si>
  <si>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</si>
  <si>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</si>
  <si>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</si>
  <si>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</si>
  <si>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</si>
  <si>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</si>
  <si>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</si>
  <si>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</si>
  <si>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</si>
  <si>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</si>
  <si>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</si>
  <si>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</si>
  <si>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</si>
  <si>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</si>
  <si>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</si>
  <si>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</si>
  <si>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</si>
  <si>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</si>
  <si>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</si>
  <si>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</si>
  <si>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</si>
  <si>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</si>
  <si>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</si>
  <si>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</si>
  <si>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</si>
  <si>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</si>
  <si>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</si>
  <si>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</si>
  <si>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</si>
  <si>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</si>
  <si>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</si>
  <si>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</si>
  <si>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</si>
  <si>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</si>
  <si>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</si>
  <si>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</si>
  <si>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</si>
  <si>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</si>
  <si>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</si>
  <si>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</si>
  <si>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</si>
  <si>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</si>
  <si>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</si>
  <si>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</si>
  <si>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</si>
  <si>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</si>
  <si>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</si>
  <si>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</si>
  <si>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</si>
  <si>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</si>
  <si>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</si>
  <si>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</si>
  <si>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</si>
  <si>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</si>
  <si>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</si>
  <si>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</si>
  <si>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</si>
  <si>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</si>
  <si>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</si>
  <si>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</si>
  <si>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</si>
  <si>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</si>
  <si>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</si>
  <si>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</si>
  <si>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</si>
  <si>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</si>
  <si>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</si>
  <si>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</si>
  <si>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</si>
  <si>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</si>
  <si>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</si>
  <si>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</si>
  <si>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</si>
  <si>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</si>
  <si>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</si>
  <si>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</si>
  <si>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</si>
  <si>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</si>
  <si>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</si>
  <si>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</si>
  <si>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</si>
  <si>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</si>
  <si>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</si>
  <si>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</si>
  <si>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</si>
  <si>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</si>
  <si>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</si>
  <si>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</si>
  <si>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</si>
  <si>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</si>
  <si>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</si>
  <si>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</si>
  <si>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</si>
  <si>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</si>
  <si>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</si>
  <si>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</si>
  <si>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</si>
  <si>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</si>
  <si>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</si>
  <si>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</si>
  <si>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</si>
  <si>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</si>
  <si>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</si>
  <si>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</si>
  <si>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</si>
  <si>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</si>
  <si>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</si>
  <si>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</si>
  <si>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</si>
  <si>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</si>
  <si>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</si>
  <si>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</si>
  <si>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</si>
  <si>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</si>
  <si>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</si>
  <si>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</si>
  <si>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</si>
  <si>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</si>
  <si>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</si>
  <si>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</si>
  <si>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</si>
  <si>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</si>
  <si>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</si>
  <si>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</si>
  <si>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</si>
  <si>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</si>
  <si>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</si>
  <si>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</si>
  <si>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</si>
  <si>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</si>
  <si>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</si>
  <si>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</si>
  <si>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</si>
  <si>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</si>
  <si>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</si>
  <si>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</si>
  <si>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</si>
  <si>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</si>
  <si>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</si>
  <si>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</si>
  <si>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</si>
  <si>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</si>
  <si>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</si>
  <si>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</si>
  <si>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</si>
  <si>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</si>
  <si>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</si>
  <si>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</si>
  <si>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</si>
  <si>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</si>
  <si>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</si>
  <si>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</si>
  <si>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</si>
  <si>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</si>
  <si>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</si>
  <si>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</si>
  <si>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</si>
  <si>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</si>
  <si>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</si>
  <si>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</si>
  <si>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</si>
  <si>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</si>
  <si>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</si>
  <si>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</si>
  <si>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</si>
  <si>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</si>
  <si>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</si>
  <si>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</si>
  <si>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</si>
  <si>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</si>
  <si>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</si>
  <si>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</si>
  <si>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</si>
  <si>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</si>
  <si>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</si>
  <si>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</si>
  <si>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</si>
  <si>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</si>
  <si>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</si>
  <si>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</si>
  <si>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</si>
  <si>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</si>
  <si>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</si>
  <si>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</si>
  <si>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</si>
  <si>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</si>
  <si>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</si>
  <si>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</si>
  <si>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</si>
  <si>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</si>
  <si>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</si>
  <si>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</si>
  <si>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</si>
  <si>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</si>
  <si>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</si>
  <si>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</si>
  <si>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</si>
  <si>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</si>
  <si>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</si>
  <si>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</si>
  <si>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</si>
  <si>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</si>
  <si>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</si>
  <si>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</si>
  <si>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</si>
  <si>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</si>
  <si>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</si>
  <si>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</si>
  <si>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</si>
  <si>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</si>
  <si>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</si>
  <si>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</si>
  <si>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</si>
  <si>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</si>
  <si>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</si>
  <si>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</si>
  <si>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</si>
  <si>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</si>
  <si>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</si>
  <si>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</si>
  <si>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</si>
  <si>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</si>
  <si>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</si>
  <si>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</si>
  <si>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</si>
  <si>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</si>
  <si>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</si>
  <si>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</si>
  <si>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</si>
  <si>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</si>
  <si>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</si>
  <si>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</si>
  <si>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</si>
  <si>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</si>
  <si>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</si>
  <si>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</si>
  <si>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</si>
  <si>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</si>
  <si>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</si>
  <si>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</si>
  <si>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</si>
  <si>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</si>
  <si>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</si>
  <si>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</si>
  <si>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</si>
  <si>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</si>
  <si>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</si>
  <si>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</si>
  <si>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</si>
  <si>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</si>
  <si>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</si>
  <si>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</si>
  <si>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</si>
  <si>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</si>
  <si>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</si>
  <si>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</si>
  <si>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</si>
  <si>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</si>
  <si>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</si>
  <si>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</si>
  <si>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</si>
  <si>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</si>
  <si>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</si>
  <si>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</si>
  <si>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</si>
  <si>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</si>
  <si>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</si>
  <si>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</si>
  <si>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</si>
  <si>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</si>
  <si>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</si>
  <si>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</si>
  <si>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</si>
  <si>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</si>
  <si>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</si>
  <si>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</si>
  <si>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</si>
  <si>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</si>
  <si>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</si>
  <si>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</si>
  <si>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</si>
  <si>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</si>
  <si>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</si>
  <si>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</si>
  <si>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</si>
  <si>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</si>
  <si>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</si>
  <si>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</si>
  <si>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</si>
  <si>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</si>
  <si>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</si>
  <si>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</si>
  <si>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</si>
  <si>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</si>
  <si>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</si>
  <si>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</si>
  <si>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</si>
  <si>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</si>
  <si>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</si>
  <si>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</si>
  <si>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</si>
  <si>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</si>
  <si>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</si>
  <si>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</si>
  <si>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</si>
  <si>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</si>
  <si>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</si>
  <si>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</si>
  <si>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</si>
  <si>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</si>
  <si>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</si>
  <si>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</si>
  <si>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</si>
  <si>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</si>
  <si>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</si>
  <si>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</si>
  <si>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</si>
  <si>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</si>
  <si>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</si>
  <si>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</si>
  <si>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</si>
  <si>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</si>
  <si>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</si>
  <si>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</si>
  <si>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</si>
  <si>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</si>
  <si>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</si>
  <si>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</si>
  <si>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</si>
  <si>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</si>
  <si>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</si>
  <si>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</si>
  <si>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</si>
  <si>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</si>
  <si>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</si>
  <si>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</si>
  <si>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</si>
  <si>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</si>
  <si>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</si>
  <si>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</si>
  <si>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</si>
  <si>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</si>
  <si>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</si>
  <si>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</si>
  <si>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</si>
  <si>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</si>
  <si>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</si>
  <si>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</si>
  <si>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</si>
  <si>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</si>
  <si>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</si>
  <si>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</si>
  <si>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</si>
  <si>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</si>
  <si>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</si>
  <si>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</si>
  <si>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</si>
  <si>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</si>
  <si>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</si>
  <si>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</si>
  <si>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</si>
  <si>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</si>
  <si>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</si>
  <si>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</si>
  <si>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</si>
  <si>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</si>
  <si>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</si>
  <si>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</si>
  <si>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</si>
  <si>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</si>
  <si>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</si>
  <si>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</si>
  <si>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</si>
  <si>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</si>
  <si>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</si>
  <si>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</si>
  <si>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</si>
  <si>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</si>
  <si>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</si>
  <si>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</si>
  <si>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</si>
  <si>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</si>
  <si>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</si>
  <si>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</si>
  <si>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</si>
  <si>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</si>
  <si>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</si>
  <si>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</si>
  <si>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</si>
  <si>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</si>
  <si>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</si>
  <si>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</si>
  <si>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</si>
  <si>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</si>
  <si>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</si>
  <si>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</si>
  <si>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</si>
  <si>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</si>
  <si>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</si>
  <si>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</si>
  <si>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</si>
  <si>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</si>
  <si>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</si>
  <si>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</si>
  <si>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</si>
  <si>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</si>
  <si>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</si>
  <si>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</si>
  <si>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</si>
  <si>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</si>
  <si>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</si>
  <si>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</si>
  <si>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</si>
  <si>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</si>
  <si>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</si>
  <si>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</si>
  <si>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</si>
  <si>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</si>
  <si>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</si>
  <si>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</si>
  <si>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</si>
  <si>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</si>
  <si>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</si>
  <si>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</si>
  <si>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</si>
  <si>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</si>
  <si>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</si>
  <si>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</si>
  <si>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</si>
  <si>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</si>
  <si>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</si>
  <si>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</si>
  <si>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</si>
  <si>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</si>
  <si>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</si>
  <si>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</si>
  <si>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</si>
  <si>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</si>
  <si>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</si>
  <si>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</si>
  <si>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</si>
  <si>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</si>
  <si>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</si>
  <si>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</si>
  <si>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</si>
  <si>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</si>
  <si>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</si>
  <si>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</si>
  <si>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</si>
  <si>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</si>
  <si>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</si>
  <si>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</si>
  <si>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</si>
  <si>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</si>
  <si>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</si>
  <si>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</si>
  <si>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</si>
  <si>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</si>
  <si>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</si>
  <si>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</si>
  <si>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</si>
  <si>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</si>
  <si>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</si>
  <si>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</si>
  <si>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</si>
  <si>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</si>
  <si>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</si>
  <si>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</si>
  <si>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</si>
  <si>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</si>
  <si>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</si>
  <si>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</si>
  <si>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</si>
  <si>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</si>
  <si>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</si>
  <si>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</si>
  <si>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</si>
  <si>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</si>
  <si>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</si>
  <si>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</si>
  <si>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</si>
  <si>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</si>
  <si>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</si>
  <si>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</si>
  <si>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</si>
  <si>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</si>
  <si>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</si>
  <si>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</si>
  <si>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</si>
  <si>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</si>
  <si>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</si>
  <si>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</si>
  <si>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</si>
  <si>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</si>
  <si>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</si>
  <si>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</si>
  <si>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</si>
  <si>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</si>
  <si>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</si>
  <si>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</si>
  <si>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</si>
  <si>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</si>
  <si>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</si>
  <si>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</si>
  <si>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</si>
  <si>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</si>
  <si>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</si>
  <si>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</si>
  <si>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</si>
  <si>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</si>
  <si>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</si>
  <si>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</si>
  <si>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</si>
  <si>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</si>
  <si>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</si>
  <si>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</si>
  <si>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</si>
  <si>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</si>
  <si>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</si>
  <si>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</si>
  <si>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</si>
  <si>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</si>
  <si>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</si>
  <si>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</si>
  <si>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</si>
  <si>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</si>
  <si>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</si>
  <si>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</si>
  <si>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</si>
  <si>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</si>
  <si>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</si>
  <si>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</si>
  <si>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</si>
  <si>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</si>
  <si>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</si>
  <si>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</si>
  <si>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</si>
  <si>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</si>
  <si>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</si>
  <si>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</si>
  <si>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</si>
  <si>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</si>
  <si>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</si>
  <si>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</si>
  <si>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</si>
  <si>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</si>
  <si>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</si>
  <si>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</si>
  <si>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</si>
  <si>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</si>
  <si>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</si>
  <si>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</si>
  <si>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</si>
  <si>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</si>
  <si>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</si>
  <si>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</si>
  <si>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</si>
  <si>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</si>
  <si>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</si>
  <si>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</si>
  <si>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</si>
  <si>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</si>
  <si>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</si>
  <si>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</si>
  <si>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</si>
  <si>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</si>
  <si>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</si>
  <si>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</si>
  <si>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</si>
  <si>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</si>
  <si>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</si>
  <si>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</si>
  <si>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</si>
  <si>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</si>
  <si>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</si>
  <si>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</si>
  <si>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</si>
  <si>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</si>
  <si>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</si>
  <si>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</si>
  <si>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</si>
  <si>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</si>
  <si>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</si>
  <si>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</si>
  <si>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</si>
  <si>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</si>
  <si>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</si>
  <si>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</si>
  <si>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</si>
  <si>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</si>
  <si>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</si>
  <si>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</si>
  <si>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</si>
  <si>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</si>
  <si>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</si>
  <si>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</si>
  <si>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</si>
  <si>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</si>
  <si>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</si>
  <si>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</si>
  <si>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</si>
  <si>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</si>
  <si>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</si>
  <si>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</si>
  <si>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</si>
  <si>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</si>
  <si>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</si>
  <si>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</si>
  <si>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</si>
  <si>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</si>
  <si>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</si>
  <si>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</si>
  <si>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</si>
  <si>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</si>
  <si>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</si>
  <si>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</si>
  <si>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</si>
  <si>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</si>
  <si>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</si>
  <si>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</si>
  <si>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</si>
  <si>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</si>
  <si>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</si>
  <si>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</si>
  <si>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</si>
  <si>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</si>
  <si>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</si>
  <si>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</si>
  <si>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</si>
  <si>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</si>
  <si>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</si>
  <si>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</si>
  <si>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</si>
  <si>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</si>
  <si>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</si>
  <si>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</si>
  <si>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</si>
  <si>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</si>
  <si>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</si>
  <si>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</si>
  <si>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</si>
  <si>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</si>
  <si>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</si>
  <si>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</si>
  <si>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</si>
  <si>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</si>
  <si>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</si>
  <si>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</si>
  <si>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</si>
  <si>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</si>
  <si>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</si>
  <si>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</si>
  <si>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</si>
  <si>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</si>
  <si>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</si>
  <si>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</si>
  <si>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</si>
  <si>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</si>
  <si>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</si>
  <si>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</si>
  <si>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</si>
  <si>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</si>
  <si>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</si>
  <si>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</si>
  <si>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</si>
  <si>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</si>
  <si>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</si>
  <si>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</si>
  <si>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</si>
  <si>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</si>
  <si>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</si>
  <si>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</si>
  <si>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</si>
  <si>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</si>
  <si>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</si>
  <si>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</si>
  <si>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</si>
  <si>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</si>
  <si>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</si>
  <si>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</si>
  <si>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</si>
  <si>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</si>
  <si>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</si>
  <si>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</si>
  <si>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</si>
  <si>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</si>
  <si>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</si>
  <si>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</si>
  <si>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</si>
  <si>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</si>
  <si>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</si>
  <si>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</si>
  <si>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</si>
  <si>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</si>
  <si>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</si>
  <si>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</si>
  <si>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</si>
  <si>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</si>
  <si>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</si>
  <si>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</si>
  <si>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</si>
  <si>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</si>
  <si>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</si>
  <si>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</si>
  <si>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</si>
  <si>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</si>
  <si>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</si>
  <si>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</si>
  <si>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</si>
  <si>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</si>
  <si>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</si>
  <si>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</si>
  <si>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</si>
  <si>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</si>
  <si>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</si>
  <si>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</si>
  <si>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</si>
  <si>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</si>
  <si>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</si>
  <si>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</si>
  <si>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</si>
  <si>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</si>
  <si>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</si>
  <si>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</si>
  <si>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</si>
  <si>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</si>
  <si>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</si>
  <si>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</si>
  <si>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</si>
  <si>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</si>
  <si>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</si>
  <si>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</si>
  <si>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</si>
  <si>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</si>
  <si>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</si>
  <si>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</si>
  <si>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</si>
  <si>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</si>
  <si>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</si>
  <si>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</si>
  <si>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</si>
  <si>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</si>
  <si>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</si>
  <si>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</si>
  <si>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</si>
  <si>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</si>
  <si>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</si>
  <si>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</si>
  <si>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</si>
  <si>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</si>
  <si>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</si>
  <si>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</si>
  <si>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</si>
  <si>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</si>
  <si>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</si>
  <si>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</si>
  <si>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</si>
  <si>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</si>
  <si>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</si>
  <si>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</si>
  <si>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</si>
  <si>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</si>
  <si>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</si>
  <si>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</si>
  <si>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</si>
  <si>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</si>
  <si>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</si>
  <si>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</si>
  <si>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</si>
  <si>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</si>
  <si>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</si>
  <si>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</si>
  <si>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</si>
  <si>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</si>
  <si>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</si>
  <si>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</si>
  <si>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</si>
  <si>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</si>
  <si>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</si>
  <si>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</si>
  <si>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</si>
  <si>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</si>
  <si>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</si>
  <si>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</si>
  <si>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</si>
  <si>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</si>
  <si>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</si>
  <si>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</si>
  <si>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</si>
  <si>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</si>
  <si>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</si>
  <si>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</si>
  <si>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</si>
  <si>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</si>
  <si>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</si>
  <si>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</si>
  <si>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</si>
  <si>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</si>
  <si>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</si>
  <si>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</si>
  <si>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</si>
  <si>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</si>
  <si>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</si>
  <si>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</si>
  <si>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</si>
  <si>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</si>
  <si>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</si>
  <si>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</si>
  <si>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</si>
  <si>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</si>
  <si>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</si>
  <si>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</si>
  <si>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</si>
  <si>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</si>
  <si>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</si>
  <si>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</si>
  <si>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</si>
  <si>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</si>
  <si>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</si>
  <si>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</si>
  <si>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</si>
  <si>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</si>
  <si>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</si>
  <si>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</si>
  <si>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</si>
  <si>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</si>
  <si>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</si>
  <si>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</si>
  <si>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</si>
  <si>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</si>
  <si>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</si>
  <si>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</si>
  <si>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</si>
  <si>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</si>
  <si>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</si>
  <si>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</si>
  <si>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</si>
  <si>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</si>
  <si>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</si>
  <si>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</si>
  <si>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</si>
  <si>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</si>
  <si>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</si>
  <si>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</si>
  <si>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</si>
  <si>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</si>
  <si>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</si>
  <si>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</si>
  <si>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</si>
  <si>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</si>
  <si>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</si>
  <si>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</si>
  <si>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</si>
  <si>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</si>
  <si>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</si>
  <si>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</si>
  <si>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</si>
  <si>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</si>
  <si>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</si>
  <si>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</si>
  <si>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</si>
  <si>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</si>
  <si>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</si>
  <si>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</si>
  <si>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</si>
  <si>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</si>
  <si>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</si>
  <si>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</si>
  <si>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</si>
  <si>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</si>
  <si>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</si>
  <si>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</si>
  <si>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</si>
  <si>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</si>
  <si>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</si>
  <si>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</si>
  <si>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</si>
  <si>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</si>
  <si>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</si>
  <si>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</si>
  <si>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</si>
  <si>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</si>
  <si>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</si>
  <si>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</si>
  <si>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</si>
  <si>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</si>
  <si>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</si>
  <si>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</si>
  <si>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</si>
  <si>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</si>
  <si>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</si>
  <si>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</si>
  <si>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</si>
  <si>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</si>
  <si>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</si>
  <si>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</si>
  <si>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</si>
  <si>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</si>
  <si>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</si>
  <si>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</si>
  <si>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</si>
  <si>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</si>
  <si>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</si>
  <si>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</si>
  <si>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</si>
  <si>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</si>
  <si>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</si>
  <si>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</si>
  <si>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</si>
  <si>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</si>
  <si>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</si>
  <si>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</si>
  <si>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</si>
  <si>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</si>
  <si>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</si>
  <si>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</si>
  <si>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Less Than 1000</t>
  </si>
  <si>
    <t>Min</t>
  </si>
  <si>
    <t>Max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</si>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</sst>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theme="2" tint="-9.9948118533890809E-2"/>
        </patternFill>
      </fill>
    </dxf>
  </dxfs>
  <tableStyles count="0" defaultTableStyle="TableStyleMedium2" defaultPivotStyle="PivotStyleLight16"/>
  <colors>
    <mruColors>
      <color rgb="FF9CF6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Exercise 1 - Charts - LC.xlsx]Outcome by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2-4427-BBB1-DEF83296EDC5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52-4427-BBB1-DEF83296EDC5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52-4427-BBB1-DEF83296EDC5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52-4427-BBB1-DEF83296E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3885168"/>
        <c:axId val="413882872"/>
      </c:barChart>
      <c:catAx>
        <c:axId val="4138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82872"/>
        <c:crosses val="autoZero"/>
        <c:auto val="1"/>
        <c:lblAlgn val="ctr"/>
        <c:lblOffset val="100"/>
        <c:noMultiLvlLbl val="0"/>
      </c:catAx>
      <c:valAx>
        <c:axId val="41388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Exercise 1 - Charts - LC.xlsx]Outcome by Sub Cateogory!PivotTable3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 Cateogory'!$B$4:$B$5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Sub Cateogory'!$A$6:$A$47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 Cateogory'!$B$6:$B$47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3-4F65-8E1F-3BC0140C9BC1}"/>
            </c:ext>
          </c:extLst>
        </c:ser>
        <c:ser>
          <c:idx val="1"/>
          <c:order val="1"/>
          <c:tx>
            <c:strRef>
              <c:f>'Outcome by Sub Cateogory'!$C$4:$C$5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Sub Cateogory'!$A$6:$A$47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 Cateogory'!$C$6:$C$47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33-4F65-8E1F-3BC0140C9BC1}"/>
            </c:ext>
          </c:extLst>
        </c:ser>
        <c:ser>
          <c:idx val="2"/>
          <c:order val="2"/>
          <c:tx>
            <c:strRef>
              <c:f>'Outcome by Sub Cateogory'!$D$4:$D$5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 Cateogory'!$A$6:$A$47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 Cateogory'!$D$6:$D$47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33-4F65-8E1F-3BC0140C9BC1}"/>
            </c:ext>
          </c:extLst>
        </c:ser>
        <c:ser>
          <c:idx val="3"/>
          <c:order val="3"/>
          <c:tx>
            <c:strRef>
              <c:f>'Outcome by Sub Cateogory'!$E$4:$E$5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Sub Cateogory'!$A$6:$A$47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 Cateogory'!$E$6:$E$47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33-4F65-8E1F-3BC0140C9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3920264"/>
        <c:axId val="413915016"/>
      </c:barChart>
      <c:catAx>
        <c:axId val="41392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15016"/>
        <c:crosses val="autoZero"/>
        <c:auto val="1"/>
        <c:lblAlgn val="ctr"/>
        <c:lblOffset val="100"/>
        <c:noMultiLvlLbl val="0"/>
      </c:catAx>
      <c:valAx>
        <c:axId val="41391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2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Exercise 1 - Charts - LC.xlsx]Project Outcomes Over Time!PivotTable1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Outcomes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'Project 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Outcomes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7-4343-BCD7-930887B1D969}"/>
            </c:ext>
          </c:extLst>
        </c:ser>
        <c:ser>
          <c:idx val="1"/>
          <c:order val="1"/>
          <c:tx>
            <c:strRef>
              <c:f>'Project Outcomes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'Project 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Outcomes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D7-4343-BCD7-930887B1D969}"/>
            </c:ext>
          </c:extLst>
        </c:ser>
        <c:ser>
          <c:idx val="2"/>
          <c:order val="2"/>
          <c:tx>
            <c:strRef>
              <c:f>'Project Outcomes Over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'Project 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Outcomes Over Time'!$D$6:$D$18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D7-4343-BCD7-930887B1D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605688"/>
        <c:axId val="394606016"/>
      </c:lineChart>
      <c:catAx>
        <c:axId val="39460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606016"/>
        <c:crosses val="autoZero"/>
        <c:auto val="1"/>
        <c:lblAlgn val="ctr"/>
        <c:lblOffset val="100"/>
        <c:noMultiLvlLbl val="0"/>
      </c:catAx>
      <c:valAx>
        <c:axId val="39460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60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FB-42BF-B08F-5503A520B922}"/>
            </c:ext>
          </c:extLst>
        </c:ser>
        <c:ser>
          <c:idx val="1"/>
          <c:order val="1"/>
          <c:tx>
            <c:strRef>
              <c:f>'Bonus Sheet'!$I$1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Sheet'!$I$2:$I$13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FB-42BF-B08F-5503A520B922}"/>
            </c:ext>
          </c:extLst>
        </c:ser>
        <c:ser>
          <c:idx val="2"/>
          <c:order val="2"/>
          <c:tx>
            <c:strRef>
              <c:f>'Bonus Sheet'!$J$1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Sheet'!$J$2:$J$13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FB-42BF-B08F-5503A520B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744528"/>
        <c:axId val="403738624"/>
      </c:lineChart>
      <c:catAx>
        <c:axId val="40374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38624"/>
        <c:crosses val="autoZero"/>
        <c:auto val="1"/>
        <c:lblAlgn val="ctr"/>
        <c:lblOffset val="100"/>
        <c:noMultiLvlLbl val="0"/>
      </c:catAx>
      <c:valAx>
        <c:axId val="40373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4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361951</xdr:colOff>
      <xdr:row>1</xdr:row>
      <xdr:rowOff>180974</xdr:rowOff>
    </xdr:from>
    <xdr:to>
      <xdr:col>19</xdr:col>
      <xdr:colOff>600075</xdr:colOff>
      <xdr:row>32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30F7C-4F7C-415B-84F6-8D4391040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152399</xdr:rowOff>
    </xdr:from>
    <xdr:to>
      <xdr:col>23</xdr:col>
      <xdr:colOff>228600</xdr:colOff>
      <xdr:row>36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05939-BA54-44F3-A915-6B5EC9ED9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0</xdr:row>
      <xdr:rowOff>161925</xdr:rowOff>
    </xdr:from>
    <xdr:to>
      <xdr:col>17</xdr:col>
      <xdr:colOff>342900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1B7F7-97F6-4273-9C41-B30A22890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12</xdr:col>
          <xdr:colOff>809625</xdr:colOff>
          <xdr:row>6</xdr:row>
          <xdr:rowOff>285750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A03446C4-37B4-4FB0-9ECF-EF102AF40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14</xdr:row>
      <xdr:rowOff>33336</xdr:rowOff>
    </xdr:from>
    <xdr:to>
      <xdr:col>9</xdr:col>
      <xdr:colOff>1400176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3038E-F384-4249-8CE1-AFABFEE92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10</xdr:col>
          <xdr:colOff>304800</xdr:colOff>
          <xdr:row>39</xdr:row>
          <xdr:rowOff>47625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60BF54EA-F6FE-4EC3-B66B-E5B333F3D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Creatura" refreshedDate="43257.709013310188" createdVersion="6" refreshedVersion="6" minRefreshableVersion="3" recordCount="4114" xr:uid="{A4EBF3E5-5901-414B-B9D2-9F0ABC8B2F3C}">
  <cacheSource type="worksheet">
    <worksheetSource ref="A1:R4115" sheet="Bas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Creatura" refreshedDate="43257.78804699074" createdVersion="6" refreshedVersion="6" minRefreshableVersion="3" recordCount="4114" xr:uid="{A9C63CF7-F384-4B83-A3F5-6FEFACBF7E66}">
  <cacheSource type="worksheet">
    <worksheetSource ref="A1:T4115" sheet="Bas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2259B6-AA31-4E20-8848-09631A7FA1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0230C-951B-40C0-A5D2-58D5295E5C4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235B9-BAE8-44B1-8D84-DF27E6A89B2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Word_Document1.doc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AAFE3-44E1-4491-904D-B75C7D6AF6FA}">
  <sheetPr codeName="Sheet1"/>
  <dimension ref="A1:F14"/>
  <sheetViews>
    <sheetView workbookViewId="0">
      <selection activeCell="A24" sqref="A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8323</v>
      </c>
      <c r="B3" s="8" t="s">
        <v>8312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52413-AFDB-4BC3-9CA9-ECE32400C307}">
  <sheetPr codeName="Sheet2"/>
  <dimension ref="A1:F47"/>
  <sheetViews>
    <sheetView workbookViewId="0">
      <selection activeCell="G26" sqref="G2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8308</v>
      </c>
      <c r="B1" t="s">
        <v>8322</v>
      </c>
    </row>
    <row r="2" spans="1:6" x14ac:dyDescent="0.25">
      <c r="A2" s="8" t="s">
        <v>8223</v>
      </c>
      <c r="B2" t="s">
        <v>8322</v>
      </c>
    </row>
    <row r="4" spans="1:6" x14ac:dyDescent="0.25">
      <c r="A4" s="8" t="s">
        <v>8323</v>
      </c>
      <c r="B4" s="8" t="s">
        <v>8312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3D2F2-D00A-4B23-8F4A-051B8CB54C22}">
  <sheetPr codeName="Sheet3"/>
  <dimension ref="A1:E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8379</v>
      </c>
      <c r="B1" t="s">
        <v>8322</v>
      </c>
    </row>
    <row r="2" spans="1:5" x14ac:dyDescent="0.25">
      <c r="A2" s="8" t="s">
        <v>8308</v>
      </c>
      <c r="B2" t="s">
        <v>8322</v>
      </c>
    </row>
    <row r="4" spans="1:5" x14ac:dyDescent="0.25">
      <c r="A4" s="8" t="s">
        <v>8323</v>
      </c>
      <c r="B4" s="8" t="s">
        <v>8312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2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90" zoomScaleNormal="90" workbookViewId="0">
      <pane ySplit="1" topLeftCell="A2" activePane="bottomLeft" state="frozen"/>
      <selection pane="bottomLeft" activeCell="H9" sqref="H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t="s">
        <v>8308</v>
      </c>
      <c r="R1" t="s">
        <v>8309</v>
      </c>
      <c r="S1" t="s">
        <v>8365</v>
      </c>
      <c r="T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</f>
        <v>42177.007071759261</v>
      </c>
      <c r="T2" s="11">
        <f>(I2/86400)+25569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(J3/86400)+25569</f>
        <v>42766.600497685184</v>
      </c>
      <c r="T3" s="11">
        <f t="shared" ref="T3:T66" si="5">(I3/86400)+25569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(J67/86400)+25569</f>
        <v>41835.821226851855</v>
      </c>
      <c r="T67" s="11">
        <f t="shared" ref="T67:T130" si="11">(I67/86400)+25569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(J131/86400)+25569</f>
        <v>41882.937303240738</v>
      </c>
      <c r="T131" s="11">
        <f t="shared" ref="T131:T194" si="17">(I131/86400)+25569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(J195/86400)+25569</f>
        <v>41911.934791666667</v>
      </c>
      <c r="T195" s="11">
        <f t="shared" ref="T195:T258" si="23">(I195/86400)+25569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(J259/86400)+25569</f>
        <v>42479.626875000002</v>
      </c>
      <c r="T259" s="11">
        <f t="shared" ref="T259:T322" si="29">(I259/86400)+25569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(J323/86400)+25569</f>
        <v>42647.446597222224</v>
      </c>
      <c r="T323" s="11">
        <f t="shared" ref="T323:T386" si="35">(I323/86400)+25569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(J387/86400)+25569</f>
        <v>41934.584502314814</v>
      </c>
      <c r="T387" s="11">
        <f t="shared" ref="T387:T450" si="41">(I387/86400)+25569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(J451/86400)+25569</f>
        <v>41534.568113425928</v>
      </c>
      <c r="T451" s="11">
        <f t="shared" ref="T451:T514" si="47">(I451/86400)+25569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(J515/86400)+25569</f>
        <v>42552.653993055559</v>
      </c>
      <c r="T515" s="11">
        <f t="shared" ref="T515:T578" si="53">(I515/86400)+25569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(J579/86400)+25569</f>
        <v>42450.589143518519</v>
      </c>
      <c r="T579" s="11">
        <f t="shared" ref="T579:T642" si="59">(I579/86400)+25569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(J643/86400)+25569</f>
        <v>42199.57</v>
      </c>
      <c r="T643" s="11">
        <f t="shared" ref="T643:T706" si="65">(I643/86400)+25569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(J707/86400)+25569</f>
        <v>42726.491643518515</v>
      </c>
      <c r="T707" s="11">
        <f t="shared" ref="T707:T770" si="71">(I707/86400)+25569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(J771/86400)+25569</f>
        <v>41604.996458333335</v>
      </c>
      <c r="T771" s="11">
        <f t="shared" ref="T771:T834" si="77">(I771/86400)+25569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(J835/86400)+25569</f>
        <v>41718.878182870372</v>
      </c>
      <c r="T835" s="11">
        <f t="shared" ref="T835:T898" si="83">(I835/86400)+25569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(J899/86400)+25569</f>
        <v>41211.688750000001</v>
      </c>
      <c r="T899" s="11">
        <f t="shared" ref="T899:T962" si="89">(I899/86400)+25569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(J963/86400)+25569</f>
        <v>42740.693692129629</v>
      </c>
      <c r="T963" s="11">
        <f t="shared" ref="T963:T1026" si="95">(I963/86400)+25569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(J1027/86400)+25569</f>
        <v>42049.833761574075</v>
      </c>
      <c r="T1027" s="11">
        <f t="shared" ref="T1027:T1090" si="101">(I1027/86400)+25569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(J1091/86400)+25569</f>
        <v>42151.189525462964</v>
      </c>
      <c r="T1091" s="11">
        <f t="shared" ref="T1091:T1154" si="107">(I1091/86400)+25569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(J1155/86400)+25569</f>
        <v>42143.714178240742</v>
      </c>
      <c r="T1155" s="11">
        <f t="shared" ref="T1155:T1218" si="113">(I1155/86400)+25569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(J1219/86400)+25569</f>
        <v>42535.809490740736</v>
      </c>
      <c r="T1219" s="11">
        <f t="shared" ref="T1219:T1282" si="119">(I1219/86400)+25569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(J1283/86400)+25569</f>
        <v>41463.743472222224</v>
      </c>
      <c r="T1283" s="11">
        <f t="shared" ref="T1283:T1346" si="125">(I1283/86400)+25569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(J1347/86400)+25569</f>
        <v>41799.814340277779</v>
      </c>
      <c r="T1347" s="11">
        <f t="shared" ref="T1347:T1410" si="131">(I1347/86400)+25569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(J1411/86400)+25569</f>
        <v>41945.133506944447</v>
      </c>
      <c r="T1411" s="11">
        <f t="shared" ref="T1411:T1474" si="137">(I1411/86400)+25569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(J1475/86400)+25569</f>
        <v>40939.979618055557</v>
      </c>
      <c r="T1475" s="11">
        <f t="shared" ref="T1475:T1538" si="143">(I1475/86400)+25569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(J1539/86400)+25569</f>
        <v>42552.315127314811</v>
      </c>
      <c r="T1539" s="11">
        <f t="shared" ref="T1539:T1602" si="149">(I1539/86400)+25569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(J1603/86400)+25569</f>
        <v>40638.092974537038</v>
      </c>
      <c r="T1603" s="11">
        <f t="shared" ref="T1603:T1666" si="155">(I1603/86400)+25569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(J1667/86400)+25569</f>
        <v>40564.649456018517</v>
      </c>
      <c r="T1667" s="11">
        <f t="shared" ref="T1667:T1730" si="161">(I1667/86400)+25569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(J1731/86400)+25569</f>
        <v>42471.052152777775</v>
      </c>
      <c r="T1731" s="11">
        <f t="shared" ref="T1731:T1794" si="167">(I1731/86400)+25569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(J1795/86400)+25569</f>
        <v>41940.891666666663</v>
      </c>
      <c r="T1795" s="11">
        <f t="shared" ref="T1795:T1858" si="173">(I1795/86400)+25569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(J1859/86400)+25569</f>
        <v>41864.76866898148</v>
      </c>
      <c r="T1859" s="11">
        <f t="shared" ref="T1859:T1922" si="179">(I1859/86400)+25569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(J1923/86400)+25569</f>
        <v>41074.221562500003</v>
      </c>
      <c r="T1923" s="11">
        <f t="shared" ref="T1923:T1986" si="185">(I1923/86400)+25569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(J1987/86400)+25569</f>
        <v>42555.698738425926</v>
      </c>
      <c r="T1987" s="11">
        <f t="shared" ref="T1987:T2050" si="191">(I1987/86400)+25569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(J2051/86400)+25569</f>
        <v>41575.527349537035</v>
      </c>
      <c r="T2051" s="11">
        <f t="shared" ref="T2051:T2114" si="197">(I2051/86400)+25569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(J2115/86400)+25569</f>
        <v>41870.86546296296</v>
      </c>
      <c r="T2115" s="11">
        <f t="shared" ref="T2115:T2178" si="203">(I2115/86400)+25569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(J2179/86400)+25569</f>
        <v>42502.250775462962</v>
      </c>
      <c r="T2179" s="11">
        <f t="shared" ref="T2179:T2242" si="209">(I2179/86400)+25569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(J2243/86400)+25569</f>
        <v>42766.827546296292</v>
      </c>
      <c r="T2243" s="11">
        <f t="shared" ref="T2243:T2306" si="215">(I2243/86400)+25569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(J2307/86400)+25569</f>
        <v>41834.695277777777</v>
      </c>
      <c r="T2307" s="11">
        <f t="shared" ref="T2307:T2370" si="221">(I2307/86400)+25569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(J2371/86400)+25569</f>
        <v>42380.812627314815</v>
      </c>
      <c r="T2371" s="11">
        <f t="shared" ref="T2371:T2434" si="227">(I2371/86400)+25569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(J2435/86400)+25569</f>
        <v>42397.89980324074</v>
      </c>
      <c r="T2435" s="11">
        <f t="shared" ref="T2435:T2498" si="233">(I2435/86400)+25569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(J2499/86400)+25569</f>
        <v>40730.878912037035</v>
      </c>
      <c r="T2499" s="11">
        <f t="shared" ref="T2499:T2562" si="239">(I2499/86400)+25569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(J2563/86400)+25569</f>
        <v>42260.528807870374</v>
      </c>
      <c r="T2563" s="11">
        <f t="shared" ref="T2563:T2626" si="245">(I2563/86400)+25569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(J2627/86400)+25569</f>
        <v>42658.810277777782</v>
      </c>
      <c r="T2627" s="11">
        <f t="shared" ref="T2627:T2690" si="251">(I2627/86400)+25569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(J2691/86400)+25569</f>
        <v>42551.961689814816</v>
      </c>
      <c r="T2691" s="11">
        <f t="shared" ref="T2691:T2754" si="257">(I2691/86400)+25569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(J2755/86400)+25569</f>
        <v>41117.900729166664</v>
      </c>
      <c r="T2755" s="11">
        <f t="shared" ref="T2755:T2818" si="263">(I2755/86400)+25569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(J2819/86400)+25569</f>
        <v>42023.634976851856</v>
      </c>
      <c r="T2819" s="11">
        <f t="shared" ref="T2819:T2882" si="269">(I2819/86400)+25569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(J2883/86400)+25569</f>
        <v>41916.597638888888</v>
      </c>
      <c r="T2883" s="11">
        <f t="shared" ref="T2883:T2946" si="275">(I2883/86400)+25569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(J2947/86400)+25569</f>
        <v>42118.139583333337</v>
      </c>
      <c r="T2947" s="11">
        <f t="shared" ref="T2947:T3010" si="281">(I2947/86400)+25569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(J3011/86400)+25569</f>
        <v>41939.569907407407</v>
      </c>
      <c r="T3011" s="11">
        <f t="shared" ref="T3011:T3074" si="287">(I3011/86400)+25569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(J3075/86400)+25569</f>
        <v>42111.684027777781</v>
      </c>
      <c r="T3075" s="11">
        <f t="shared" ref="T3075:T3138" si="293">(I3075/86400)+25569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(J3139/86400)+25569</f>
        <v>42807.885057870371</v>
      </c>
      <c r="T3139" s="11">
        <f t="shared" ref="T3139:T3202" si="299">(I3139/86400)+25569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(J3203/86400)+25569</f>
        <v>41861.767094907409</v>
      </c>
      <c r="T3203" s="11">
        <f t="shared" ref="T3203:T3266" si="305">(I3203/86400)+25569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(J3267/86400)+25569</f>
        <v>42311.711979166663</v>
      </c>
      <c r="T3267" s="11">
        <f t="shared" ref="T3267:T3330" si="311">(I3267/86400)+25569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(J3331/86400)+25569</f>
        <v>41837.323009259257</v>
      </c>
      <c r="T3331" s="11">
        <f t="shared" ref="T3331:T3394" si="317">(I3331/86400)+25569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(J3395/86400)+25569</f>
        <v>41923.921643518523</v>
      </c>
      <c r="T3395" s="11">
        <f t="shared" ref="T3395:T3458" si="323">(I3395/86400)+25569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(J3459/86400)+25569</f>
        <v>42016.706678240742</v>
      </c>
      <c r="T3459" s="11">
        <f t="shared" ref="T3459:T3522" si="329">(I3459/86400)+25569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(J3523/86400)+25569</f>
        <v>41881.361342592594</v>
      </c>
      <c r="T3523" s="11">
        <f t="shared" ref="T3523:T3586" si="335">(I3523/86400)+25569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(J3587/86400)+25569</f>
        <v>41964.716319444444</v>
      </c>
      <c r="T3587" s="11">
        <f t="shared" ref="T3587:T3650" si="341">(I3587/86400)+25569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(J3651/86400)+25569</f>
        <v>41780.712893518517</v>
      </c>
      <c r="T3651" s="11">
        <f t="shared" ref="T3651:T3714" si="347">(I3651/86400)+25569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(J3715/86400)+25569</f>
        <v>42505.738032407404</v>
      </c>
      <c r="T3715" s="11">
        <f t="shared" ref="T3715:T3778" si="353">(I3715/86400)+25569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(J3779/86400)+25569</f>
        <v>41887.111354166671</v>
      </c>
      <c r="T3779" s="11">
        <f t="shared" ref="T3779:T3842" si="359">(I3779/86400)+25569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(J3843/86400)+25569</f>
        <v>41780.785729166666</v>
      </c>
      <c r="T3843" s="11">
        <f t="shared" ref="T3843:T3906" si="365">(I3843/86400)+25569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(J3907/86400)+25569</f>
        <v>42124.623877314814</v>
      </c>
      <c r="T3907" s="11">
        <f t="shared" ref="T3907:T3970" si="371">(I3907/86400)+25569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(J3971/86400)+25569</f>
        <v>42601.854699074072</v>
      </c>
      <c r="T3971" s="11">
        <f t="shared" ref="T3971:T4034" si="377">(I3971/86400)+25569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(J4035/86400)+25569</f>
        <v>42614.268796296295</v>
      </c>
      <c r="T4035" s="11">
        <f t="shared" ref="T4035:T4098" si="383">(I4035/86400)+25569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(J4099/86400)+25569</f>
        <v>42344.824502314819</v>
      </c>
      <c r="T4099" s="11">
        <f t="shared" ref="T4099:T4115" si="389">(I4099/86400)+25569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 xr:uid="{3E1F38AA-A52B-4565-BAF9-61136ADC56A8}"/>
  <conditionalFormatting sqref="F1:F411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5121" r:id="rId4">
          <objectPr defaultSize="0" r:id="rId5">
            <anchor moveWithCells="1">
              <from>
                <xdr:col>8</xdr:col>
                <xdr:colOff>0</xdr:colOff>
                <xdr:row>6</xdr:row>
                <xdr:rowOff>0</xdr:rowOff>
              </from>
              <to>
                <xdr:col>12</xdr:col>
                <xdr:colOff>809625</xdr:colOff>
                <xdr:row>6</xdr:row>
                <xdr:rowOff>285750</xdr:rowOff>
              </to>
            </anchor>
          </objectPr>
        </oleObject>
      </mc:Choice>
      <mc:Fallback>
        <oleObject progId="Word.Document.12" shapeId="5121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0405-2CD8-4B2F-8B26-E01DA80A3834}">
  <sheetPr codeName="Sheet5"/>
  <dimension ref="A1:J13"/>
  <sheetViews>
    <sheetView workbookViewId="0">
      <selection activeCell="K9" sqref="K9"/>
    </sheetView>
  </sheetViews>
  <sheetFormatPr defaultRowHeight="15" x14ac:dyDescent="0.25"/>
  <cols>
    <col min="1" max="1" width="17.85546875" bestFit="1" customWidth="1"/>
    <col min="2" max="3" width="14" customWidth="1"/>
    <col min="4" max="4" width="18.140625" bestFit="1" customWidth="1"/>
    <col min="5" max="5" width="14.28515625" bestFit="1" customWidth="1"/>
    <col min="6" max="6" width="17.7109375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21.140625" bestFit="1" customWidth="1"/>
  </cols>
  <sheetData>
    <row r="1" spans="1:10" x14ac:dyDescent="0.25">
      <c r="A1" t="s">
        <v>8380</v>
      </c>
      <c r="B1" t="s">
        <v>8388</v>
      </c>
      <c r="C1" t="s">
        <v>8389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8401</v>
      </c>
    </row>
    <row r="2" spans="1:10" x14ac:dyDescent="0.25">
      <c r="A2" t="s">
        <v>8387</v>
      </c>
      <c r="B2" s="14"/>
      <c r="C2" s="14">
        <v>1000</v>
      </c>
      <c r="D2" s="13">
        <f>COUNTIFS('Base Data'!$F:$F,"successful",'Base Data'!$D:$D,"&lt;"&amp;$C2)</f>
        <v>322</v>
      </c>
      <c r="E2" s="13">
        <f>COUNTIFS('Base Data'!$F:$F,"failed",'Base Data'!$D:$D,"&lt;"&amp;$C2)</f>
        <v>113</v>
      </c>
      <c r="F2" s="13">
        <f>COUNTIFS('Base Data'!$F:$F,"canceled",'Base Data'!$D:$D,"&lt;"&amp;$C2)</f>
        <v>18</v>
      </c>
      <c r="G2">
        <f>SUM(D2:F2)</f>
        <v>453</v>
      </c>
      <c r="H2" s="15">
        <f>D2/$G2</f>
        <v>0.71081677704194257</v>
      </c>
      <c r="I2" s="15">
        <f t="shared" ref="I2:J13" si="0">E2/$G2</f>
        <v>0.24944812362030905</v>
      </c>
      <c r="J2" s="15">
        <f t="shared" si="0"/>
        <v>3.9735099337748346E-2</v>
      </c>
    </row>
    <row r="3" spans="1:10" x14ac:dyDescent="0.25">
      <c r="A3" t="s">
        <v>8390</v>
      </c>
      <c r="B3" s="14">
        <v>1000</v>
      </c>
      <c r="C3" s="14">
        <v>4999</v>
      </c>
      <c r="D3" s="13">
        <f>COUNTIFS('Base Data'!$F:$F,"successful",'Base Data'!$D:$D,"&lt;"&amp;$C3,'Base Data'!$D:$D,"&gt;="&amp;$B3)</f>
        <v>931</v>
      </c>
      <c r="E3" s="13">
        <f>COUNTIFS('Base Data'!$F:$F,"failed",'Base Data'!$D:$D,"&lt;"&amp;$C3,'Base Data'!$D:$D,"&gt;="&amp;$B3)</f>
        <v>420</v>
      </c>
      <c r="F3" s="13">
        <f>COUNTIFS('Base Data'!$F:$F,"canceled",'Base Data'!$D:$D,"&lt;"&amp;$C3,'Base Data'!$D:$D,"&gt;="&amp;$B3)</f>
        <v>60</v>
      </c>
      <c r="G3">
        <f t="shared" ref="G3:G13" si="1">SUM(D3:F3)</f>
        <v>1411</v>
      </c>
      <c r="H3" s="15">
        <f t="shared" ref="H3:H13" si="2">D3/$G3</f>
        <v>0.65981573352232459</v>
      </c>
      <c r="I3" s="15">
        <f t="shared" si="0"/>
        <v>0.297661233167966</v>
      </c>
      <c r="J3" s="15">
        <f t="shared" si="0"/>
        <v>4.2523033309709427E-2</v>
      </c>
    </row>
    <row r="4" spans="1:10" x14ac:dyDescent="0.25">
      <c r="A4" t="s">
        <v>8391</v>
      </c>
      <c r="B4" s="14">
        <v>5000</v>
      </c>
      <c r="C4" s="14">
        <v>9999</v>
      </c>
      <c r="D4" s="13">
        <f>COUNTIFS('Base Data'!$F:$F,"successful",'Base Data'!$D:$D,"&lt;"&amp;$C4,'Base Data'!$D:$D,"&gt;="&amp;$B4)</f>
        <v>380</v>
      </c>
      <c r="E4" s="13">
        <f>COUNTIFS('Base Data'!$F:$F,"failed",'Base Data'!$D:$D,"&lt;"&amp;$C4,'Base Data'!$D:$D,"&gt;="&amp;$B4)</f>
        <v>282</v>
      </c>
      <c r="F4" s="13">
        <f>COUNTIFS('Base Data'!$F:$F,"canceled",'Base Data'!$D:$D,"&lt;"&amp;$C4,'Base Data'!$D:$D,"&gt;="&amp;$B4)</f>
        <v>51</v>
      </c>
      <c r="G4">
        <f t="shared" si="1"/>
        <v>713</v>
      </c>
      <c r="H4" s="15">
        <f t="shared" si="2"/>
        <v>0.53295932678821878</v>
      </c>
      <c r="I4" s="15">
        <f t="shared" si="0"/>
        <v>0.39551192145862551</v>
      </c>
      <c r="J4" s="15">
        <f t="shared" si="0"/>
        <v>7.1528751753155678E-2</v>
      </c>
    </row>
    <row r="5" spans="1:10" x14ac:dyDescent="0.25">
      <c r="A5" t="s">
        <v>8392</v>
      </c>
      <c r="B5" s="14">
        <v>10000</v>
      </c>
      <c r="C5" s="14">
        <v>14999</v>
      </c>
      <c r="D5" s="13">
        <f>COUNTIFS('Base Data'!$F:$F,"successful",'Base Data'!$D:$D,"&lt;"&amp;$C5,'Base Data'!$D:$D,"&gt;="&amp;$B5)</f>
        <v>168</v>
      </c>
      <c r="E5" s="13">
        <f>COUNTIFS('Base Data'!$F:$F,"failed",'Base Data'!$D:$D,"&lt;"&amp;$C5,'Base Data'!$D:$D,"&gt;="&amp;$B5)</f>
        <v>144</v>
      </c>
      <c r="F5" s="13">
        <f>COUNTIFS('Base Data'!$F:$F,"canceled",'Base Data'!$D:$D,"&lt;"&amp;$C5,'Base Data'!$D:$D,"&gt;="&amp;$B5)</f>
        <v>40</v>
      </c>
      <c r="G5">
        <f t="shared" si="1"/>
        <v>352</v>
      </c>
      <c r="H5" s="15">
        <f t="shared" si="2"/>
        <v>0.47727272727272729</v>
      </c>
      <c r="I5" s="15">
        <f t="shared" si="0"/>
        <v>0.40909090909090912</v>
      </c>
      <c r="J5" s="15">
        <f t="shared" si="0"/>
        <v>0.11363636363636363</v>
      </c>
    </row>
    <row r="6" spans="1:10" x14ac:dyDescent="0.25">
      <c r="A6" t="s">
        <v>8393</v>
      </c>
      <c r="B6" s="14">
        <v>15000</v>
      </c>
      <c r="C6" s="14">
        <v>19999</v>
      </c>
      <c r="D6" s="13">
        <f>COUNTIFS('Base Data'!$F:$F,"successful",'Base Data'!$D:$D,"&lt;"&amp;$C6,'Base Data'!$D:$D,"&gt;="&amp;$B6)</f>
        <v>94</v>
      </c>
      <c r="E6" s="13">
        <f>COUNTIFS('Base Data'!$F:$F,"failed",'Base Data'!$D:$D,"&lt;"&amp;$C6,'Base Data'!$D:$D,"&gt;="&amp;$B6)</f>
        <v>90</v>
      </c>
      <c r="F6" s="13">
        <f>COUNTIFS('Base Data'!$F:$F,"canceled",'Base Data'!$D:$D,"&lt;"&amp;$C6,'Base Data'!$D:$D,"&gt;="&amp;$B6)</f>
        <v>17</v>
      </c>
      <c r="G6">
        <f t="shared" si="1"/>
        <v>201</v>
      </c>
      <c r="H6" s="15">
        <f t="shared" si="2"/>
        <v>0.46766169154228854</v>
      </c>
      <c r="I6" s="15">
        <f t="shared" si="0"/>
        <v>0.44776119402985076</v>
      </c>
      <c r="J6" s="15">
        <f t="shared" si="0"/>
        <v>8.45771144278607E-2</v>
      </c>
    </row>
    <row r="7" spans="1:10" x14ac:dyDescent="0.25">
      <c r="A7" t="s">
        <v>8394</v>
      </c>
      <c r="B7" s="14">
        <v>20000</v>
      </c>
      <c r="C7" s="14">
        <v>24999</v>
      </c>
      <c r="D7" s="13">
        <f>COUNTIFS('Base Data'!$F:$F,"successful",'Base Data'!$D:$D,"&lt;"&amp;$C7,'Base Data'!$D:$D,"&gt;="&amp;$B7)</f>
        <v>62</v>
      </c>
      <c r="E7" s="13">
        <f>COUNTIFS('Base Data'!$F:$F,"failed",'Base Data'!$D:$D,"&lt;"&amp;$C7,'Base Data'!$D:$D,"&gt;="&amp;$B7)</f>
        <v>72</v>
      </c>
      <c r="F7" s="13">
        <f>COUNTIFS('Base Data'!$F:$F,"canceled",'Base Data'!$D:$D,"&lt;"&amp;$C7,'Base Data'!$D:$D,"&gt;="&amp;$B7)</f>
        <v>14</v>
      </c>
      <c r="G7">
        <f t="shared" si="1"/>
        <v>148</v>
      </c>
      <c r="H7" s="15">
        <f t="shared" si="2"/>
        <v>0.41891891891891891</v>
      </c>
      <c r="I7" s="15">
        <f t="shared" si="0"/>
        <v>0.48648648648648651</v>
      </c>
      <c r="J7" s="15">
        <f t="shared" si="0"/>
        <v>9.45945945945946E-2</v>
      </c>
    </row>
    <row r="8" spans="1:10" x14ac:dyDescent="0.25">
      <c r="A8" t="s">
        <v>8395</v>
      </c>
      <c r="B8" s="14">
        <v>25000</v>
      </c>
      <c r="C8" s="14">
        <v>29999</v>
      </c>
      <c r="D8" s="13">
        <f>COUNTIFS('Base Data'!$F:$F,"successful",'Base Data'!$D:$D,"&lt;"&amp;$C8,'Base Data'!$D:$D,"&gt;="&amp;$B8)</f>
        <v>55</v>
      </c>
      <c r="E8" s="13">
        <f>COUNTIFS('Base Data'!$F:$F,"failed",'Base Data'!$D:$D,"&lt;"&amp;$C8,'Base Data'!$D:$D,"&gt;="&amp;$B8)</f>
        <v>64</v>
      </c>
      <c r="F8" s="13">
        <f>COUNTIFS('Base Data'!$F:$F,"canceled",'Base Data'!$D:$D,"&lt;"&amp;$C8,'Base Data'!$D:$D,"&gt;="&amp;$B8)</f>
        <v>18</v>
      </c>
      <c r="G8">
        <f t="shared" si="1"/>
        <v>137</v>
      </c>
      <c r="H8" s="15">
        <f t="shared" si="2"/>
        <v>0.40145985401459855</v>
      </c>
      <c r="I8" s="15">
        <f t="shared" si="0"/>
        <v>0.46715328467153283</v>
      </c>
      <c r="J8" s="15">
        <f t="shared" si="0"/>
        <v>0.13138686131386862</v>
      </c>
    </row>
    <row r="9" spans="1:10" x14ac:dyDescent="0.25">
      <c r="A9" t="s">
        <v>8396</v>
      </c>
      <c r="B9" s="14">
        <v>30000</v>
      </c>
      <c r="C9" s="14">
        <v>34999</v>
      </c>
      <c r="D9" s="13">
        <f>COUNTIFS('Base Data'!$F:$F,"successful",'Base Data'!$D:$D,"&lt;"&amp;$C9,'Base Data'!$D:$D,"&gt;="&amp;$B9)</f>
        <v>32</v>
      </c>
      <c r="E9" s="13">
        <f>COUNTIFS('Base Data'!$F:$F,"failed",'Base Data'!$D:$D,"&lt;"&amp;$C9,'Base Data'!$D:$D,"&gt;="&amp;$B9)</f>
        <v>37</v>
      </c>
      <c r="F9" s="13">
        <f>COUNTIFS('Base Data'!$F:$F,"canceled",'Base Data'!$D:$D,"&lt;"&amp;$C9,'Base Data'!$D:$D,"&gt;="&amp;$B9)</f>
        <v>13</v>
      </c>
      <c r="G9">
        <f t="shared" si="1"/>
        <v>82</v>
      </c>
      <c r="H9" s="15">
        <f t="shared" si="2"/>
        <v>0.3902439024390244</v>
      </c>
      <c r="I9" s="15">
        <f t="shared" si="0"/>
        <v>0.45121951219512196</v>
      </c>
      <c r="J9" s="15">
        <f t="shared" si="0"/>
        <v>0.15853658536585366</v>
      </c>
    </row>
    <row r="10" spans="1:10" x14ac:dyDescent="0.25">
      <c r="A10" t="s">
        <v>8397</v>
      </c>
      <c r="B10" s="14">
        <v>35000</v>
      </c>
      <c r="C10" s="14">
        <v>39999</v>
      </c>
      <c r="D10" s="13">
        <f>COUNTIFS('Base Data'!$F:$F,"successful",'Base Data'!$D:$D,"&lt;"&amp;$C10,'Base Data'!$D:$D,"&gt;="&amp;$B10)</f>
        <v>26</v>
      </c>
      <c r="E10" s="13">
        <f>COUNTIFS('Base Data'!$F:$F,"failed",'Base Data'!$D:$D,"&lt;"&amp;$C10,'Base Data'!$D:$D,"&gt;="&amp;$B10)</f>
        <v>22</v>
      </c>
      <c r="F10" s="13">
        <f>COUNTIFS('Base Data'!$F:$F,"canceled",'Base Data'!$D:$D,"&lt;"&amp;$C10,'Base Data'!$D:$D,"&gt;="&amp;$B10)</f>
        <v>7</v>
      </c>
      <c r="G10">
        <f t="shared" si="1"/>
        <v>55</v>
      </c>
      <c r="H10" s="15">
        <f t="shared" si="2"/>
        <v>0.47272727272727272</v>
      </c>
      <c r="I10" s="15">
        <f t="shared" si="0"/>
        <v>0.4</v>
      </c>
      <c r="J10" s="15">
        <f t="shared" si="0"/>
        <v>0.12727272727272726</v>
      </c>
    </row>
    <row r="11" spans="1:10" x14ac:dyDescent="0.25">
      <c r="A11" t="s">
        <v>8398</v>
      </c>
      <c r="B11" s="14">
        <v>40000</v>
      </c>
      <c r="C11" s="14">
        <v>44999</v>
      </c>
      <c r="D11" s="13">
        <f>COUNTIFS('Base Data'!$F:$F,"successful",'Base Data'!$D:$D,"&lt;"&amp;$C11,'Base Data'!$D:$D,"&gt;="&amp;$B11)</f>
        <v>21</v>
      </c>
      <c r="E11" s="13">
        <f>COUNTIFS('Base Data'!$F:$F,"failed",'Base Data'!$D:$D,"&lt;"&amp;$C11,'Base Data'!$D:$D,"&gt;="&amp;$B11)</f>
        <v>16</v>
      </c>
      <c r="F11" s="13">
        <f>COUNTIFS('Base Data'!$F:$F,"canceled",'Base Data'!$D:$D,"&lt;"&amp;$C11,'Base Data'!$D:$D,"&gt;="&amp;$B11)</f>
        <v>6</v>
      </c>
      <c r="G11">
        <f t="shared" si="1"/>
        <v>43</v>
      </c>
      <c r="H11" s="15">
        <f t="shared" si="2"/>
        <v>0.48837209302325579</v>
      </c>
      <c r="I11" s="15">
        <f t="shared" si="0"/>
        <v>0.37209302325581395</v>
      </c>
      <c r="J11" s="15">
        <f t="shared" si="0"/>
        <v>0.13953488372093023</v>
      </c>
    </row>
    <row r="12" spans="1:10" x14ac:dyDescent="0.25">
      <c r="A12" t="s">
        <v>8399</v>
      </c>
      <c r="B12" s="14">
        <v>45000</v>
      </c>
      <c r="C12" s="14">
        <v>49999</v>
      </c>
      <c r="D12" s="13">
        <f>COUNTIFS('Base Data'!$F:$F,"successful",'Base Data'!$D:$D,"&lt;"&amp;$C12,'Base Data'!$D:$D,"&gt;="&amp;$B12)</f>
        <v>6</v>
      </c>
      <c r="E12" s="13">
        <f>COUNTIFS('Base Data'!$F:$F,"failed",'Base Data'!$D:$D,"&lt;"&amp;$C12,'Base Data'!$D:$D,"&gt;="&amp;$B12)</f>
        <v>11</v>
      </c>
      <c r="F12" s="13">
        <f>COUNTIFS('Base Data'!$F:$F,"canceled",'Base Data'!$D:$D,"&lt;"&amp;$C12,'Base Data'!$D:$D,"&gt;="&amp;$B12)</f>
        <v>4</v>
      </c>
      <c r="G12">
        <f t="shared" si="1"/>
        <v>21</v>
      </c>
      <c r="H12" s="15">
        <f t="shared" si="2"/>
        <v>0.2857142857142857</v>
      </c>
      <c r="I12" s="15">
        <f t="shared" si="0"/>
        <v>0.52380952380952384</v>
      </c>
      <c r="J12" s="15">
        <f t="shared" si="0"/>
        <v>0.19047619047619047</v>
      </c>
    </row>
    <row r="13" spans="1:10" x14ac:dyDescent="0.25">
      <c r="A13" t="s">
        <v>8400</v>
      </c>
      <c r="B13" s="14">
        <v>50000</v>
      </c>
      <c r="C13" s="14"/>
      <c r="D13" s="13">
        <f>COUNTIFS('Base Data'!$F:$F,"successful",'Base Data'!$D:$D,"&gt;="&amp;$B13)</f>
        <v>86</v>
      </c>
      <c r="E13" s="13">
        <f>COUNTIFS('Base Data'!$F:$F,"failed",'Base Data'!$D:$D,"&gt;="&amp;$B13)</f>
        <v>258</v>
      </c>
      <c r="F13" s="13">
        <f>COUNTIFS('Base Data'!$F:$F,"canceled",'Base Data'!$D:$D,"&gt;="&amp;$B13)</f>
        <v>100</v>
      </c>
      <c r="G13">
        <f t="shared" si="1"/>
        <v>444</v>
      </c>
      <c r="H13" s="15">
        <f t="shared" si="2"/>
        <v>0.19369369369369369</v>
      </c>
      <c r="I13" s="15">
        <f t="shared" si="0"/>
        <v>0.58108108108108103</v>
      </c>
      <c r="J13" s="1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C2EE-94F2-418A-9DF9-7F99EB0CCAF5}">
  <dimension ref="A1"/>
  <sheetViews>
    <sheetView tabSelected="1" workbookViewId="0">
      <selection activeCell="P25" sqref="P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6145" r:id="rId4">
          <objectPr defaultSize="0" autoPict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10</xdr:col>
                <xdr:colOff>304800</xdr:colOff>
                <xdr:row>39</xdr:row>
                <xdr:rowOff>47625</xdr:rowOff>
              </to>
            </anchor>
          </objectPr>
        </oleObject>
      </mc:Choice>
      <mc:Fallback>
        <oleObject progId="Word.Document.12" shapeId="614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 by Category</vt:lpstr>
      <vt:lpstr>Outcome by Sub Cateogory</vt:lpstr>
      <vt:lpstr>Project Outcomes Over Time</vt:lpstr>
      <vt:lpstr>Base Data</vt:lpstr>
      <vt:lpstr>Bonus Sheet</vt:lpstr>
      <vt:lpstr>Written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Creatura</cp:lastModifiedBy>
  <dcterms:created xsi:type="dcterms:W3CDTF">2017-04-20T15:17:24Z</dcterms:created>
  <dcterms:modified xsi:type="dcterms:W3CDTF">2018-06-15T00:38:38Z</dcterms:modified>
</cp:coreProperties>
</file>