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talbot/Desktop/Work/Third Year/Spring Term/SWENG/Finance/Financial Report 1/"/>
    </mc:Choice>
  </mc:AlternateContent>
  <xr:revisionPtr revIDLastSave="0" documentId="13_ncr:1_{A8D69240-D3D6-274F-98E5-041069E5FE31}" xr6:coauthVersionLast="33" xr6:coauthVersionMax="33" xr10:uidLastSave="{00000000-0000-0000-0000-000000000000}"/>
  <bookViews>
    <workbookView xWindow="1160" yWindow="460" windowWidth="27640" windowHeight="15640" xr2:uid="{B8D8E330-2BFF-DD4F-A0FC-44BE34802DD9}"/>
  </bookViews>
  <sheets>
    <sheet name="Financial Report 1" sheetId="1" r:id="rId1"/>
    <sheet name="Individual Hours Breakdown" sheetId="2" r:id="rId2"/>
  </sheets>
  <definedNames>
    <definedName name="_xlnm.Print_Area" localSheetId="0">'Financial Report 1'!$B$1:$V$37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0" i="1" l="1"/>
  <c r="H34" i="1"/>
  <c r="V12" i="1"/>
  <c r="U12" i="1"/>
  <c r="V15" i="1"/>
  <c r="U15" i="1"/>
  <c r="V11" i="1"/>
  <c r="U11" i="1"/>
  <c r="V13" i="1"/>
  <c r="U13" i="1"/>
  <c r="V14" i="1"/>
  <c r="U14" i="1"/>
  <c r="V10" i="1"/>
  <c r="U10" i="1"/>
  <c r="C36" i="1"/>
  <c r="D34" i="1"/>
  <c r="C34" i="1"/>
  <c r="I21" i="1"/>
  <c r="F21" i="1"/>
  <c r="K16" i="1"/>
  <c r="J16" i="1"/>
  <c r="I16" i="1"/>
  <c r="H16" i="1"/>
  <c r="G16" i="1"/>
  <c r="F16" i="1"/>
  <c r="E16" i="1"/>
  <c r="D16" i="1"/>
  <c r="K15" i="1"/>
  <c r="J15" i="1"/>
  <c r="I15" i="1"/>
  <c r="H15" i="1"/>
  <c r="G15" i="1"/>
  <c r="F15" i="1"/>
  <c r="E15" i="1"/>
  <c r="D15" i="1"/>
  <c r="K14" i="1"/>
  <c r="J14" i="1"/>
  <c r="I14" i="1"/>
  <c r="H14" i="1"/>
  <c r="G14" i="1"/>
  <c r="F14" i="1"/>
  <c r="E14" i="1"/>
  <c r="D14" i="1"/>
  <c r="K13" i="1"/>
  <c r="J13" i="1"/>
  <c r="I13" i="1"/>
  <c r="H13" i="1"/>
  <c r="G13" i="1"/>
  <c r="F13" i="1"/>
  <c r="E13" i="1"/>
  <c r="D13" i="1"/>
  <c r="K12" i="1"/>
  <c r="J12" i="1"/>
  <c r="I12" i="1"/>
  <c r="H12" i="1"/>
  <c r="G12" i="1"/>
  <c r="F12" i="1"/>
  <c r="E12" i="1"/>
  <c r="D12" i="1"/>
  <c r="K11" i="1"/>
  <c r="J11" i="1"/>
  <c r="I11" i="1"/>
  <c r="H11" i="1"/>
  <c r="G11" i="1"/>
  <c r="F11" i="1"/>
  <c r="E11" i="1"/>
  <c r="D11" i="1"/>
  <c r="K10" i="1"/>
  <c r="K17" i="1" s="1"/>
  <c r="J10" i="1"/>
  <c r="J17" i="1" s="1"/>
  <c r="I10" i="1"/>
  <c r="I17" i="1" s="1"/>
  <c r="H10" i="1"/>
  <c r="H17" i="1" s="1"/>
  <c r="I34" i="1" s="1"/>
  <c r="G10" i="1"/>
  <c r="G17" i="1" s="1"/>
  <c r="F10" i="1"/>
  <c r="F17" i="1" s="1"/>
  <c r="E10" i="1"/>
  <c r="E17" i="1" s="1"/>
  <c r="D10" i="1"/>
  <c r="D17" i="1" s="1"/>
  <c r="C37" i="1" l="1"/>
  <c r="D36" i="1" s="1"/>
  <c r="D37" i="1" s="1"/>
  <c r="E36" i="1" s="1"/>
  <c r="F18" i="1"/>
  <c r="F34" i="1"/>
  <c r="J18" i="1"/>
  <c r="J34" i="1"/>
  <c r="G34" i="1"/>
  <c r="G18" i="1"/>
  <c r="K18" i="1"/>
  <c r="K34" i="1"/>
  <c r="H18" i="1"/>
  <c r="E34" i="1"/>
  <c r="E37" i="1" s="1"/>
  <c r="F36" i="1" s="1"/>
  <c r="F37" i="1" s="1"/>
  <c r="G36" i="1" s="1"/>
  <c r="G37" i="1" s="1"/>
  <c r="H36" i="1" s="1"/>
  <c r="E18" i="1"/>
  <c r="I18" i="1"/>
  <c r="H37" i="1" l="1"/>
  <c r="I36" i="1" s="1"/>
  <c r="I37" i="1" s="1"/>
  <c r="J36" i="1" s="1"/>
  <c r="J37" i="1" s="1"/>
  <c r="K36" i="1" s="1"/>
  <c r="K37" i="1" s="1"/>
  <c r="U16" i="1" l="1"/>
  <c r="V16" i="1"/>
  <c r="V17" i="1" s="1"/>
  <c r="V34" i="1" s="1"/>
  <c r="U17" i="1"/>
  <c r="U34" i="1" s="1"/>
  <c r="V18" i="1" l="1"/>
  <c r="T15" i="1"/>
  <c r="R16" i="1"/>
  <c r="T10" i="1"/>
  <c r="T11" i="1"/>
  <c r="R10" i="1"/>
  <c r="S11" i="1"/>
  <c r="T12" i="1"/>
  <c r="S12" i="1"/>
  <c r="T13" i="1"/>
  <c r="S13" i="1"/>
  <c r="R13" i="1"/>
  <c r="Q13" i="1"/>
  <c r="P13" i="1"/>
  <c r="T14" i="1"/>
  <c r="S14" i="1"/>
  <c r="R14" i="1"/>
  <c r="Q14" i="1"/>
  <c r="O14" i="1"/>
  <c r="U30" i="2" l="1"/>
  <c r="T30" i="2"/>
  <c r="S30" i="2"/>
  <c r="R30" i="2"/>
  <c r="Q30" i="2"/>
  <c r="P30" i="2"/>
  <c r="O30" i="2"/>
  <c r="I30" i="2"/>
  <c r="H30" i="2"/>
  <c r="G30" i="2"/>
  <c r="F30" i="2"/>
  <c r="E30" i="2"/>
  <c r="D30" i="2"/>
  <c r="C30" i="2"/>
  <c r="V29" i="2"/>
  <c r="W29" i="2" s="1"/>
  <c r="J29" i="2"/>
  <c r="K29" i="2" s="1"/>
  <c r="V28" i="2"/>
  <c r="W28" i="2" s="1"/>
  <c r="J28" i="2"/>
  <c r="K28" i="2" s="1"/>
  <c r="V27" i="2"/>
  <c r="W27" i="2" s="1"/>
  <c r="J27" i="2"/>
  <c r="K27" i="2" s="1"/>
  <c r="V26" i="2"/>
  <c r="W26" i="2" s="1"/>
  <c r="J26" i="2"/>
  <c r="K26" i="2" s="1"/>
  <c r="V25" i="2"/>
  <c r="W25" i="2" s="1"/>
  <c r="J25" i="2"/>
  <c r="K25" i="2" s="1"/>
  <c r="V24" i="2"/>
  <c r="W24" i="2" s="1"/>
  <c r="J24" i="2"/>
  <c r="K24" i="2" s="1"/>
  <c r="V23" i="2"/>
  <c r="W23" i="2" s="1"/>
  <c r="J23" i="2"/>
  <c r="K23" i="2" s="1"/>
  <c r="V22" i="2"/>
  <c r="W22" i="2" s="1"/>
  <c r="J22" i="2"/>
  <c r="K22" i="2" s="1"/>
  <c r="V21" i="2"/>
  <c r="W21" i="2" s="1"/>
  <c r="J21" i="2"/>
  <c r="K21" i="2" s="1"/>
  <c r="V20" i="2"/>
  <c r="W20" i="2" s="1"/>
  <c r="J20" i="2"/>
  <c r="K20" i="2" s="1"/>
  <c r="V19" i="2"/>
  <c r="W19" i="2" s="1"/>
  <c r="J19" i="2"/>
  <c r="K19" i="2" s="1"/>
  <c r="V18" i="2"/>
  <c r="W18" i="2" s="1"/>
  <c r="J18" i="2"/>
  <c r="K18" i="2" s="1"/>
  <c r="V17" i="2"/>
  <c r="W17" i="2" s="1"/>
  <c r="J17" i="2"/>
  <c r="K17" i="2" s="1"/>
  <c r="V16" i="2"/>
  <c r="W16" i="2" s="1"/>
  <c r="J16" i="2"/>
  <c r="K16" i="2" s="1"/>
  <c r="V15" i="2"/>
  <c r="W15" i="2" s="1"/>
  <c r="J15" i="2"/>
  <c r="K15" i="2" s="1"/>
  <c r="V14" i="2"/>
  <c r="W14" i="2" s="1"/>
  <c r="J14" i="2"/>
  <c r="K14" i="2" s="1"/>
  <c r="V13" i="2"/>
  <c r="W13" i="2" s="1"/>
  <c r="J13" i="2"/>
  <c r="K13" i="2" s="1"/>
  <c r="V12" i="2"/>
  <c r="W12" i="2" s="1"/>
  <c r="J12" i="2"/>
  <c r="K12" i="2" s="1"/>
  <c r="V11" i="2"/>
  <c r="W11" i="2" s="1"/>
  <c r="J11" i="2"/>
  <c r="K11" i="2" s="1"/>
  <c r="V10" i="2"/>
  <c r="W10" i="2" s="1"/>
  <c r="J10" i="2"/>
  <c r="K10" i="2" s="1"/>
  <c r="V9" i="2"/>
  <c r="W9" i="2" s="1"/>
  <c r="J9" i="2"/>
  <c r="K9" i="2" s="1"/>
  <c r="V8" i="2"/>
  <c r="W8" i="2" s="1"/>
  <c r="J8" i="2"/>
  <c r="K8" i="2" s="1"/>
  <c r="V7" i="2"/>
  <c r="W7" i="2" s="1"/>
  <c r="J7" i="2"/>
  <c r="K7" i="2" s="1"/>
  <c r="V6" i="2"/>
  <c r="J6" i="2"/>
  <c r="K6" i="2" s="1"/>
  <c r="N36" i="1"/>
  <c r="N34" i="1"/>
  <c r="T21" i="1"/>
  <c r="Q21" i="1"/>
  <c r="T16" i="1"/>
  <c r="S16" i="1"/>
  <c r="Q16" i="1"/>
  <c r="P16" i="1"/>
  <c r="O16" i="1"/>
  <c r="S15" i="1"/>
  <c r="R15" i="1"/>
  <c r="Q15" i="1"/>
  <c r="P15" i="1"/>
  <c r="O15" i="1"/>
  <c r="P14" i="1"/>
  <c r="O13" i="1"/>
  <c r="R12" i="1"/>
  <c r="Q12" i="1"/>
  <c r="P12" i="1"/>
  <c r="O12" i="1"/>
  <c r="R11" i="1"/>
  <c r="Q11" i="1"/>
  <c r="P11" i="1"/>
  <c r="O11" i="1"/>
  <c r="S10" i="1"/>
  <c r="Q10" i="1"/>
  <c r="P10" i="1"/>
  <c r="O10" i="1"/>
  <c r="V30" i="2" l="1"/>
  <c r="K30" i="2"/>
  <c r="W6" i="2"/>
  <c r="W30" i="2" s="1"/>
  <c r="J30" i="2"/>
  <c r="Q17" i="1"/>
  <c r="Q34" i="1" s="1"/>
  <c r="O17" i="1"/>
  <c r="S17" i="1"/>
  <c r="S34" i="1" s="1"/>
  <c r="R17" i="1"/>
  <c r="R34" i="1" s="1"/>
  <c r="P17" i="1"/>
  <c r="P34" i="1" s="1"/>
  <c r="T17" i="1"/>
  <c r="T34" i="1" s="1"/>
  <c r="N37" i="1"/>
  <c r="O36" i="1" s="1"/>
  <c r="S18" i="1"/>
  <c r="Q18" i="1"/>
  <c r="U18" i="1" l="1"/>
  <c r="R18" i="1"/>
  <c r="P18" i="1"/>
  <c r="O34" i="1"/>
  <c r="O37" i="1" s="1"/>
  <c r="P36" i="1" s="1"/>
  <c r="P37" i="1" s="1"/>
  <c r="Q36" i="1" s="1"/>
  <c r="Q37" i="1" s="1"/>
  <c r="R36" i="1" s="1"/>
  <c r="R37" i="1" s="1"/>
  <c r="S36" i="1" s="1"/>
  <c r="S37" i="1" s="1"/>
  <c r="T36" i="1" s="1"/>
  <c r="T37" i="1" s="1"/>
  <c r="U36" i="1" s="1"/>
  <c r="U37" i="1" s="1"/>
  <c r="V36" i="1" s="1"/>
  <c r="V37" i="1" s="1"/>
  <c r="T18" i="1"/>
</calcChain>
</file>

<file path=xl/sharedStrings.xml><?xml version="1.0" encoding="utf-8"?>
<sst xmlns="http://schemas.openxmlformats.org/spreadsheetml/2006/main" count="182" uniqueCount="43">
  <si>
    <t>Spring Term</t>
  </si>
  <si>
    <t>WEEK</t>
  </si>
  <si>
    <t xml:space="preserve">Loan </t>
  </si>
  <si>
    <t>Loan Payments In</t>
  </si>
  <si>
    <t>Interest Payments on Loan</t>
  </si>
  <si>
    <t>Labour</t>
  </si>
  <si>
    <t>Liam (Project Manager)</t>
  </si>
  <si>
    <t>Lauren (Lead Developer)</t>
  </si>
  <si>
    <t>Jon (QA &amp; Documentation)</t>
  </si>
  <si>
    <t>Jack (Testing &amp; Integration)</t>
  </si>
  <si>
    <t>James (GUI Developer)</t>
  </si>
  <si>
    <t>Ollie Marketing Manager</t>
  </si>
  <si>
    <t>Tom (Financial Manager)</t>
  </si>
  <si>
    <t>Total</t>
  </si>
  <si>
    <t>-</t>
  </si>
  <si>
    <t>Labour Payments</t>
  </si>
  <si>
    <t>Rent</t>
  </si>
  <si>
    <t>Rent Payments</t>
  </si>
  <si>
    <t>IT Infrastructure</t>
  </si>
  <si>
    <t>IT Infrastructure Payments</t>
  </si>
  <si>
    <t>Uitilities</t>
  </si>
  <si>
    <t>Utilities Payments</t>
  </si>
  <si>
    <t>Marketing Costs</t>
  </si>
  <si>
    <t>Payments Due</t>
  </si>
  <si>
    <t>Open</t>
  </si>
  <si>
    <t>Close</t>
  </si>
  <si>
    <t>Actual</t>
  </si>
  <si>
    <t>Week Commencing</t>
  </si>
  <si>
    <t>Liam</t>
  </si>
  <si>
    <t>James</t>
  </si>
  <si>
    <t>Jack</t>
  </si>
  <si>
    <t>Lauren</t>
  </si>
  <si>
    <t>Ollie</t>
  </si>
  <si>
    <t xml:space="preserve">Jon </t>
  </si>
  <si>
    <t>Tom</t>
  </si>
  <si>
    <t>Total Hours</t>
  </si>
  <si>
    <t>Money Total</t>
  </si>
  <si>
    <t>Totals</t>
  </si>
  <si>
    <t>Weekly Breakdown Projection</t>
  </si>
  <si>
    <t>Weekly Breakdown Actual</t>
  </si>
  <si>
    <t>Module Payments Out</t>
  </si>
  <si>
    <t>Module Payments In</t>
  </si>
  <si>
    <t>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</si>
</sst>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454545"/>
      <name val="Helvetica Neue"/>
      <family val="2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58">
    <xf numFmtId="0" fontId="0" fillId="0" borderId="0" xfId="0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22" xfId="0" applyFill="1" applyBorder="1" applyAlignment="1">
      <alignment horizontal="center" vertical="center"/>
    </xf>
    <xf numFmtId="0" fontId="3" fillId="2" borderId="16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0" fillId="2" borderId="18" xfId="0" applyFill="1" applyBorder="1"/>
    <xf numFmtId="0" fontId="3" fillId="2" borderId="20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0" borderId="2" xfId="2"/>
    <xf numFmtId="14" fontId="2" fillId="0" borderId="2" xfId="2" applyNumberFormat="1" applyFill="1"/>
    <xf numFmtId="0" fontId="0" fillId="0" borderId="0" xfId="0" applyFill="1"/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2" borderId="19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/>
    <xf numFmtId="0" fontId="8" fillId="3" borderId="14" xfId="0" applyFont="1" applyFill="1" applyBorder="1" applyAlignment="1">
      <alignment vertical="center"/>
    </xf>
    <xf numFmtId="0" fontId="0" fillId="2" borderId="0" xfId="0" applyFill="1" applyBorder="1"/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19" xfId="0" applyFill="1" applyBorder="1"/>
    <xf numFmtId="0" fontId="9" fillId="3" borderId="19" xfId="0" applyFont="1" applyFill="1" applyBorder="1" applyAlignment="1">
      <alignment horizontal="center" vertical="center"/>
    </xf>
    <xf numFmtId="0" fontId="0" fillId="2" borderId="7" xfId="0" applyFill="1" applyBorder="1"/>
    <xf numFmtId="0" fontId="9" fillId="3" borderId="7" xfId="0" applyFont="1" applyFill="1" applyBorder="1" applyAlignment="1">
      <alignment horizontal="center" vertical="center"/>
    </xf>
    <xf numFmtId="0" fontId="0" fillId="0" borderId="0" xfId="0" applyBorder="1"/>
    <xf numFmtId="0" fontId="0" fillId="2" borderId="16" xfId="0" applyFont="1" applyFill="1" applyBorder="1" applyAlignment="1">
      <alignment vertical="center"/>
    </xf>
    <xf numFmtId="0" fontId="1" fillId="0" borderId="0" xfId="1" applyBorder="1" applyAlignment="1">
      <alignment horizontal="center"/>
    </xf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8FD9-9C0D-5041-8E53-841864B0F15E}">
  <sheetPr>
    <pageSetUpPr fitToPage="1"/>
  </sheetPr>
  <dimension ref="B1:X39"/>
  <sheetViews>
    <sheetView tabSelected="1" zoomScale="64" workbookViewId="0">
      <selection activeCell="V37" sqref="B1:V37"/>
    </sheetView>
  </sheetViews>
  <sheetFormatPr baseColWidth="10" defaultRowHeight="16"/>
  <cols>
    <col min="2" max="2" width="28.1640625" customWidth="1"/>
    <col min="12" max="12" width="25.33203125" customWidth="1"/>
    <col min="13" max="13" width="27.5" customWidth="1"/>
    <col min="14" max="14" width="14.5" customWidth="1"/>
  </cols>
  <sheetData>
    <row r="1" spans="2:22" ht="17" thickBot="1">
      <c r="B1" s="38" t="s">
        <v>42</v>
      </c>
      <c r="M1" s="38" t="s">
        <v>26</v>
      </c>
    </row>
    <row r="2" spans="2:22">
      <c r="B2" s="12"/>
      <c r="C2" s="13"/>
      <c r="D2" s="14"/>
      <c r="E2" s="14"/>
      <c r="F2" s="14"/>
      <c r="G2" s="14" t="s">
        <v>0</v>
      </c>
      <c r="H2" s="14"/>
      <c r="I2" s="14"/>
      <c r="J2" s="14"/>
      <c r="K2" s="15"/>
      <c r="M2" s="12"/>
      <c r="N2" s="13"/>
      <c r="O2" s="14"/>
      <c r="P2" s="14"/>
      <c r="Q2" s="14"/>
      <c r="R2" s="14" t="s">
        <v>0</v>
      </c>
      <c r="S2" s="14"/>
      <c r="T2" s="14"/>
      <c r="U2" s="49"/>
      <c r="V2" s="50"/>
    </row>
    <row r="3" spans="2:22">
      <c r="B3" s="16" t="s">
        <v>1</v>
      </c>
      <c r="C3" s="3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17">
        <v>9</v>
      </c>
      <c r="M3" s="16" t="s">
        <v>1</v>
      </c>
      <c r="N3" s="1">
        <v>1</v>
      </c>
      <c r="O3" s="2">
        <v>2</v>
      </c>
      <c r="P3" s="2">
        <v>3</v>
      </c>
      <c r="Q3" s="2">
        <v>4</v>
      </c>
      <c r="R3" s="2">
        <v>5</v>
      </c>
      <c r="S3" s="2">
        <v>6</v>
      </c>
      <c r="T3" s="2">
        <v>7</v>
      </c>
      <c r="U3" s="2">
        <v>8</v>
      </c>
      <c r="V3" s="20">
        <v>9</v>
      </c>
    </row>
    <row r="4" spans="2:22">
      <c r="B4" s="18"/>
      <c r="C4" s="3"/>
      <c r="D4" s="4"/>
      <c r="E4" s="4"/>
      <c r="F4" s="4"/>
      <c r="G4" s="4"/>
      <c r="H4" s="4"/>
      <c r="I4" s="4"/>
      <c r="J4" s="4"/>
      <c r="K4" s="17"/>
      <c r="M4" s="18"/>
      <c r="N4" s="1"/>
      <c r="O4" s="2"/>
      <c r="P4" s="2"/>
      <c r="Q4" s="2"/>
      <c r="R4" s="2"/>
      <c r="S4" s="2"/>
      <c r="T4" s="2"/>
      <c r="U4" s="2"/>
      <c r="V4" s="20"/>
    </row>
    <row r="5" spans="2:22">
      <c r="B5" s="19" t="s">
        <v>2</v>
      </c>
      <c r="C5" s="3"/>
      <c r="D5" s="4"/>
      <c r="E5" s="4"/>
      <c r="F5" s="4"/>
      <c r="G5" s="4"/>
      <c r="H5" s="4"/>
      <c r="I5" s="4"/>
      <c r="J5" s="4"/>
      <c r="K5" s="17"/>
      <c r="M5" s="19" t="s">
        <v>2</v>
      </c>
      <c r="N5" s="1"/>
      <c r="O5" s="2"/>
      <c r="P5" s="2"/>
      <c r="Q5" s="2"/>
      <c r="R5" s="2"/>
      <c r="S5" s="2"/>
      <c r="T5" s="2"/>
      <c r="U5" s="2"/>
      <c r="V5" s="20"/>
    </row>
    <row r="6" spans="2:22">
      <c r="B6" s="16" t="s">
        <v>3</v>
      </c>
      <c r="C6" s="3">
        <v>24000</v>
      </c>
      <c r="D6" s="4"/>
      <c r="E6" s="4"/>
      <c r="F6" s="4"/>
      <c r="G6" s="4"/>
      <c r="H6" s="4"/>
      <c r="I6" s="4"/>
      <c r="J6" s="4"/>
      <c r="K6" s="17"/>
      <c r="M6" s="16" t="s">
        <v>3</v>
      </c>
      <c r="N6" s="3">
        <v>24000</v>
      </c>
      <c r="O6" s="4"/>
      <c r="P6" s="4"/>
      <c r="Q6" s="4"/>
      <c r="R6" s="4"/>
      <c r="S6" s="4"/>
      <c r="T6" s="4"/>
      <c r="U6" s="4"/>
      <c r="V6" s="17"/>
    </row>
    <row r="7" spans="2:22">
      <c r="B7" s="16" t="s">
        <v>4</v>
      </c>
      <c r="C7" s="1">
        <v>175.08</v>
      </c>
      <c r="D7" s="2">
        <v>175.08</v>
      </c>
      <c r="E7" s="2">
        <v>175.08</v>
      </c>
      <c r="F7" s="2">
        <v>175.08</v>
      </c>
      <c r="G7" s="2">
        <v>175.08</v>
      </c>
      <c r="H7" s="2">
        <v>175.08</v>
      </c>
      <c r="I7" s="2">
        <v>175.08</v>
      </c>
      <c r="J7" s="2">
        <v>175.08</v>
      </c>
      <c r="K7" s="20">
        <v>175.08</v>
      </c>
      <c r="M7" s="16" t="s">
        <v>4</v>
      </c>
      <c r="N7" s="1">
        <v>175.08</v>
      </c>
      <c r="O7" s="2">
        <v>175.08</v>
      </c>
      <c r="P7" s="2">
        <v>175.08</v>
      </c>
      <c r="Q7" s="2">
        <v>175.08</v>
      </c>
      <c r="R7" s="2">
        <v>175.08</v>
      </c>
      <c r="S7" s="2">
        <v>175.08</v>
      </c>
      <c r="T7" s="2">
        <v>175.08</v>
      </c>
      <c r="U7" s="2">
        <v>175.08</v>
      </c>
      <c r="V7" s="20">
        <v>175.08</v>
      </c>
    </row>
    <row r="8" spans="2:22">
      <c r="B8" s="18"/>
      <c r="C8" s="6"/>
      <c r="D8" s="7"/>
      <c r="E8" s="7"/>
      <c r="F8" s="7"/>
      <c r="G8" s="7"/>
      <c r="H8" s="7"/>
      <c r="I8" s="7"/>
      <c r="J8" s="7"/>
      <c r="K8" s="21"/>
      <c r="M8" s="18"/>
      <c r="N8" s="8"/>
      <c r="O8" s="9"/>
      <c r="P8" s="9"/>
      <c r="Q8" s="9"/>
      <c r="R8" s="9"/>
      <c r="S8" s="9"/>
      <c r="T8" s="9"/>
      <c r="U8" s="9"/>
      <c r="V8" s="24"/>
    </row>
    <row r="9" spans="2:22">
      <c r="B9" s="19" t="s">
        <v>5</v>
      </c>
      <c r="C9" s="3"/>
      <c r="D9" s="4"/>
      <c r="E9" s="4"/>
      <c r="F9" s="4"/>
      <c r="G9" s="4"/>
      <c r="H9" s="4"/>
      <c r="I9" s="4"/>
      <c r="J9" s="4"/>
      <c r="K9" s="17"/>
      <c r="M9" s="19" t="s">
        <v>5</v>
      </c>
      <c r="N9" s="1"/>
      <c r="O9" s="2"/>
      <c r="P9" s="2"/>
      <c r="Q9" s="2"/>
      <c r="R9" s="2"/>
      <c r="S9" s="2"/>
      <c r="T9" s="2"/>
      <c r="U9" s="2"/>
      <c r="V9" s="20"/>
    </row>
    <row r="10" spans="2:22">
      <c r="B10" s="22" t="s">
        <v>6</v>
      </c>
      <c r="C10" s="3">
        <v>0</v>
      </c>
      <c r="D10" s="4">
        <f>3*12.5</f>
        <v>37.5</v>
      </c>
      <c r="E10" s="4">
        <f>5*12.5</f>
        <v>62.5</v>
      </c>
      <c r="F10" s="4">
        <f>8*12.5</f>
        <v>100</v>
      </c>
      <c r="G10" s="4">
        <f>10*12.5</f>
        <v>125</v>
      </c>
      <c r="H10" s="4">
        <f>10*12.5</f>
        <v>125</v>
      </c>
      <c r="I10" s="4">
        <f>12*12.5</f>
        <v>150</v>
      </c>
      <c r="J10" s="4">
        <f>12.5*12</f>
        <v>150</v>
      </c>
      <c r="K10" s="17">
        <f t="shared" ref="K10" si="0">16*12.5</f>
        <v>200</v>
      </c>
      <c r="M10" s="22" t="s">
        <v>6</v>
      </c>
      <c r="N10" s="6">
        <v>0</v>
      </c>
      <c r="O10" s="7">
        <f>3*12.5</f>
        <v>37.5</v>
      </c>
      <c r="P10" s="7">
        <f>5*12.5</f>
        <v>62.5</v>
      </c>
      <c r="Q10" s="7">
        <f>8*12.5</f>
        <v>100</v>
      </c>
      <c r="R10" s="7">
        <f>8*12.5</f>
        <v>100</v>
      </c>
      <c r="S10" s="7">
        <f>10*12.5</f>
        <v>125</v>
      </c>
      <c r="T10" s="7">
        <f>8.75*12.5</f>
        <v>109.375</v>
      </c>
      <c r="U10" s="7">
        <f>4*12.5</f>
        <v>50</v>
      </c>
      <c r="V10" s="21">
        <f>10.5*12.5</f>
        <v>131.25</v>
      </c>
    </row>
    <row r="11" spans="2:22">
      <c r="B11" s="18" t="s">
        <v>7</v>
      </c>
      <c r="C11" s="6">
        <v>0</v>
      </c>
      <c r="D11" s="7">
        <f>3*12.5</f>
        <v>37.5</v>
      </c>
      <c r="E11" s="7">
        <f t="shared" ref="E11:E14" si="1">5*12.5</f>
        <v>62.5</v>
      </c>
      <c r="F11" s="7">
        <f t="shared" ref="F11:F13" si="2">8*12.5</f>
        <v>100</v>
      </c>
      <c r="G11" s="7">
        <f>7*12.5</f>
        <v>87.5</v>
      </c>
      <c r="H11" s="7">
        <f>17*12.5</f>
        <v>212.5</v>
      </c>
      <c r="I11" s="7">
        <f>14*12.5</f>
        <v>175</v>
      </c>
      <c r="J11" s="7">
        <f t="shared" ref="J11:K11" si="3">14*12.5</f>
        <v>175</v>
      </c>
      <c r="K11" s="21">
        <f t="shared" si="3"/>
        <v>175</v>
      </c>
      <c r="M11" s="18" t="s">
        <v>7</v>
      </c>
      <c r="N11" s="6">
        <v>0</v>
      </c>
      <c r="O11" s="7">
        <f>3*12.5</f>
        <v>37.5</v>
      </c>
      <c r="P11" s="7">
        <f>5*12.5</f>
        <v>62.5</v>
      </c>
      <c r="Q11" s="7">
        <f>8*12.5</f>
        <v>100</v>
      </c>
      <c r="R11" s="7">
        <f>7*12.5</f>
        <v>87.5</v>
      </c>
      <c r="S11" s="7">
        <f>27*12.5</f>
        <v>337.5</v>
      </c>
      <c r="T11" s="47">
        <f>10*12.5</f>
        <v>125</v>
      </c>
      <c r="U11" s="47">
        <f>13*12.5</f>
        <v>162.5</v>
      </c>
      <c r="V11" s="41">
        <f>12*12.5</f>
        <v>150</v>
      </c>
    </row>
    <row r="12" spans="2:22">
      <c r="B12" s="18" t="s">
        <v>8</v>
      </c>
      <c r="C12" s="6">
        <v>0</v>
      </c>
      <c r="D12" s="7">
        <f t="shared" ref="D12:D16" si="4">3*12.5</f>
        <v>37.5</v>
      </c>
      <c r="E12" s="7">
        <f t="shared" si="1"/>
        <v>62.5</v>
      </c>
      <c r="F12" s="7">
        <f t="shared" si="2"/>
        <v>100</v>
      </c>
      <c r="G12" s="7">
        <f t="shared" ref="G12:G14" si="5">7*12.5</f>
        <v>87.5</v>
      </c>
      <c r="H12" s="7">
        <f>10*12.5</f>
        <v>125</v>
      </c>
      <c r="I12" s="7">
        <f>12*12.5</f>
        <v>150</v>
      </c>
      <c r="J12" s="7">
        <f>12*12.5</f>
        <v>150</v>
      </c>
      <c r="K12" s="21">
        <f>14*12.5</f>
        <v>175</v>
      </c>
      <c r="M12" s="56" t="s">
        <v>8</v>
      </c>
      <c r="N12" s="6">
        <v>0</v>
      </c>
      <c r="O12" s="7">
        <f>3*12.5</f>
        <v>37.5</v>
      </c>
      <c r="P12" s="7">
        <f>5*12.5</f>
        <v>62.5</v>
      </c>
      <c r="Q12" s="7">
        <f>8*12.5</f>
        <v>100</v>
      </c>
      <c r="R12" s="7">
        <f>7*12.5</f>
        <v>87.5</v>
      </c>
      <c r="S12" s="7">
        <f>12*12.5</f>
        <v>150</v>
      </c>
      <c r="T12" s="7">
        <f>11.5*12.5</f>
        <v>143.75</v>
      </c>
      <c r="U12" s="7">
        <f>8*12.5</f>
        <v>100</v>
      </c>
      <c r="V12" s="21">
        <f>19*12.5</f>
        <v>237.5</v>
      </c>
    </row>
    <row r="13" spans="2:22">
      <c r="B13" s="18" t="s">
        <v>9</v>
      </c>
      <c r="C13" s="6">
        <v>0</v>
      </c>
      <c r="D13" s="7">
        <f t="shared" si="4"/>
        <v>37.5</v>
      </c>
      <c r="E13" s="7">
        <f t="shared" si="1"/>
        <v>62.5</v>
      </c>
      <c r="F13" s="7">
        <f t="shared" si="2"/>
        <v>100</v>
      </c>
      <c r="G13" s="7">
        <f t="shared" si="5"/>
        <v>87.5</v>
      </c>
      <c r="H13" s="7">
        <f t="shared" ref="H13:H14" si="6">8*12.5</f>
        <v>100</v>
      </c>
      <c r="I13" s="7">
        <f>8*12.5</f>
        <v>100</v>
      </c>
      <c r="J13" s="7">
        <f>12.5*8</f>
        <v>100</v>
      </c>
      <c r="K13" s="21">
        <f t="shared" ref="K13" si="7">12*12.5</f>
        <v>150</v>
      </c>
      <c r="M13" s="56" t="s">
        <v>9</v>
      </c>
      <c r="N13" s="6">
        <v>0</v>
      </c>
      <c r="O13" s="7">
        <f>3*12.5</f>
        <v>37.5</v>
      </c>
      <c r="P13" s="7">
        <f>4*12.5</f>
        <v>50</v>
      </c>
      <c r="Q13" s="7">
        <f>6.5*12.5</f>
        <v>81.25</v>
      </c>
      <c r="R13" s="7">
        <f>4.5*12.5</f>
        <v>56.25</v>
      </c>
      <c r="S13" s="7">
        <f>7*12.5</f>
        <v>87.5</v>
      </c>
      <c r="T13" s="7">
        <f>9.5*12.5</f>
        <v>118.75</v>
      </c>
      <c r="U13" s="7">
        <f>11.5*12.5</f>
        <v>143.75</v>
      </c>
      <c r="V13" s="21">
        <f>15*12.5</f>
        <v>187.5</v>
      </c>
    </row>
    <row r="14" spans="2:22">
      <c r="B14" s="18" t="s">
        <v>10</v>
      </c>
      <c r="C14" s="6">
        <v>0</v>
      </c>
      <c r="D14" s="7">
        <f t="shared" si="4"/>
        <v>37.5</v>
      </c>
      <c r="E14" s="7">
        <f t="shared" si="1"/>
        <v>62.5</v>
      </c>
      <c r="F14" s="7">
        <f>9*12.5</f>
        <v>112.5</v>
      </c>
      <c r="G14" s="7">
        <f t="shared" si="5"/>
        <v>87.5</v>
      </c>
      <c r="H14" s="7">
        <f t="shared" si="6"/>
        <v>100</v>
      </c>
      <c r="I14" s="7">
        <f>11*12.5</f>
        <v>137.5</v>
      </c>
      <c r="J14" s="7">
        <f>12.5*13</f>
        <v>162.5</v>
      </c>
      <c r="K14" s="21">
        <f>14*12.5</f>
        <v>175</v>
      </c>
      <c r="M14" s="56" t="s">
        <v>10</v>
      </c>
      <c r="N14" s="6">
        <v>0</v>
      </c>
      <c r="O14" s="7">
        <f>4*12.5</f>
        <v>50</v>
      </c>
      <c r="P14" s="7">
        <f>5*12.5</f>
        <v>62.5</v>
      </c>
      <c r="Q14" s="7">
        <f>8*12.5</f>
        <v>100</v>
      </c>
      <c r="R14" s="7">
        <f>6*12.5</f>
        <v>75</v>
      </c>
      <c r="S14" s="7">
        <f>5*12.5</f>
        <v>62.5</v>
      </c>
      <c r="T14" s="7">
        <f>8*12.5</f>
        <v>100</v>
      </c>
      <c r="U14" s="7">
        <f>6*12.5</f>
        <v>75</v>
      </c>
      <c r="V14" s="21">
        <f>12*12.5</f>
        <v>150</v>
      </c>
    </row>
    <row r="15" spans="2:22">
      <c r="B15" s="18" t="s">
        <v>11</v>
      </c>
      <c r="C15" s="6">
        <v>0</v>
      </c>
      <c r="D15" s="7">
        <f t="shared" si="4"/>
        <v>37.5</v>
      </c>
      <c r="E15" s="7">
        <f>3*12.5</f>
        <v>37.5</v>
      </c>
      <c r="F15" s="7">
        <f>8*12.5</f>
        <v>100</v>
      </c>
      <c r="G15" s="7">
        <f>6*12.5</f>
        <v>75</v>
      </c>
      <c r="H15" s="7">
        <f>12*12.5</f>
        <v>150</v>
      </c>
      <c r="I15" s="7">
        <f t="shared" ref="I15:K15" si="8">12*12.5</f>
        <v>150</v>
      </c>
      <c r="J15" s="7">
        <f t="shared" si="8"/>
        <v>150</v>
      </c>
      <c r="K15" s="21">
        <f t="shared" si="8"/>
        <v>150</v>
      </c>
      <c r="M15" s="56" t="s">
        <v>11</v>
      </c>
      <c r="N15" s="6">
        <v>0</v>
      </c>
      <c r="O15" s="7">
        <f>3*12.5</f>
        <v>37.5</v>
      </c>
      <c r="P15" s="7">
        <f>3*12.5</f>
        <v>37.5</v>
      </c>
      <c r="Q15" s="7">
        <f>8*12.5</f>
        <v>100</v>
      </c>
      <c r="R15" s="7">
        <f>6*12.5</f>
        <v>75</v>
      </c>
      <c r="S15" s="7">
        <f>12*12.5</f>
        <v>150</v>
      </c>
      <c r="T15" s="7">
        <f>10.5*12.5</f>
        <v>131.25</v>
      </c>
      <c r="U15" s="7">
        <f>7*12.5</f>
        <v>87.5</v>
      </c>
      <c r="V15" s="21">
        <f>9*12.5</f>
        <v>112.5</v>
      </c>
    </row>
    <row r="16" spans="2:22">
      <c r="B16" s="23" t="s">
        <v>12</v>
      </c>
      <c r="C16" s="8">
        <v>0</v>
      </c>
      <c r="D16" s="9">
        <f t="shared" si="4"/>
        <v>37.5</v>
      </c>
      <c r="E16" s="9">
        <f>5*12.5</f>
        <v>62.5</v>
      </c>
      <c r="F16" s="9">
        <f>8*12.5</f>
        <v>100</v>
      </c>
      <c r="G16" s="9">
        <f>10*12.5</f>
        <v>125</v>
      </c>
      <c r="H16" s="9">
        <f>12*12.5</f>
        <v>150</v>
      </c>
      <c r="I16" s="9">
        <f>14*12.5</f>
        <v>175</v>
      </c>
      <c r="J16" s="9">
        <f>12.5*14</f>
        <v>175</v>
      </c>
      <c r="K16" s="24">
        <f t="shared" ref="K16" si="9">12.5*14</f>
        <v>175</v>
      </c>
      <c r="M16" s="23" t="s">
        <v>12</v>
      </c>
      <c r="N16" s="6">
        <v>0</v>
      </c>
      <c r="O16" s="7">
        <f>3*12.5</f>
        <v>37.5</v>
      </c>
      <c r="P16" s="7">
        <f>5*12.5</f>
        <v>62.5</v>
      </c>
      <c r="Q16" s="7">
        <f>8*12.5</f>
        <v>100</v>
      </c>
      <c r="R16" s="7">
        <f>12*12.5</f>
        <v>150</v>
      </c>
      <c r="S16" s="7">
        <f>12*12.5</f>
        <v>150</v>
      </c>
      <c r="T16" s="7">
        <f>14*12.5</f>
        <v>175</v>
      </c>
      <c r="U16" s="7">
        <f t="shared" ref="U16:V16" si="10">14*12.5</f>
        <v>175</v>
      </c>
      <c r="V16" s="21">
        <f t="shared" si="10"/>
        <v>175</v>
      </c>
    </row>
    <row r="17" spans="2:24">
      <c r="B17" s="25" t="s">
        <v>13</v>
      </c>
      <c r="C17" s="6" t="s">
        <v>14</v>
      </c>
      <c r="D17" s="7">
        <f>SUM(D10:D16)</f>
        <v>262.5</v>
      </c>
      <c r="E17" s="7">
        <f>SUM(E10:E16)</f>
        <v>412.5</v>
      </c>
      <c r="F17" s="7">
        <f t="shared" ref="F17:K17" si="11">SUM(F10:F16)</f>
        <v>712.5</v>
      </c>
      <c r="G17" s="7">
        <f t="shared" si="11"/>
        <v>675</v>
      </c>
      <c r="H17" s="7">
        <f t="shared" si="11"/>
        <v>962.5</v>
      </c>
      <c r="I17" s="7">
        <f t="shared" si="11"/>
        <v>1037.5</v>
      </c>
      <c r="J17" s="7">
        <f t="shared" si="11"/>
        <v>1062.5</v>
      </c>
      <c r="K17" s="21">
        <f t="shared" si="11"/>
        <v>1200</v>
      </c>
      <c r="M17" s="25" t="s">
        <v>13</v>
      </c>
      <c r="N17" s="1" t="s">
        <v>14</v>
      </c>
      <c r="O17" s="2">
        <f t="shared" ref="O17:T17" si="12">SUM(O10:O16)</f>
        <v>275</v>
      </c>
      <c r="P17" s="2">
        <f t="shared" si="12"/>
        <v>400</v>
      </c>
      <c r="Q17" s="2">
        <f t="shared" si="12"/>
        <v>681.25</v>
      </c>
      <c r="R17" s="2">
        <f t="shared" si="12"/>
        <v>631.25</v>
      </c>
      <c r="S17" s="2">
        <f t="shared" si="12"/>
        <v>1062.5</v>
      </c>
      <c r="T17" s="2">
        <f t="shared" si="12"/>
        <v>903.125</v>
      </c>
      <c r="U17" s="2">
        <f t="shared" ref="U17:V17" si="13">SUM(U10:U16)</f>
        <v>793.75</v>
      </c>
      <c r="V17" s="20">
        <f t="shared" si="13"/>
        <v>1143.75</v>
      </c>
    </row>
    <row r="18" spans="2:24">
      <c r="B18" s="26" t="s">
        <v>15</v>
      </c>
      <c r="C18" s="1" t="s">
        <v>14</v>
      </c>
      <c r="D18" s="2" t="s">
        <v>14</v>
      </c>
      <c r="E18" s="2">
        <f t="shared" ref="E18:K18" si="14">D17</f>
        <v>262.5</v>
      </c>
      <c r="F18" s="2">
        <f t="shared" si="14"/>
        <v>412.5</v>
      </c>
      <c r="G18" s="2">
        <f t="shared" si="14"/>
        <v>712.5</v>
      </c>
      <c r="H18" s="2">
        <f t="shared" si="14"/>
        <v>675</v>
      </c>
      <c r="I18" s="2">
        <f t="shared" si="14"/>
        <v>962.5</v>
      </c>
      <c r="J18" s="2">
        <f t="shared" si="14"/>
        <v>1037.5</v>
      </c>
      <c r="K18" s="20">
        <f t="shared" si="14"/>
        <v>1062.5</v>
      </c>
      <c r="M18" s="26" t="s">
        <v>15</v>
      </c>
      <c r="N18" s="6" t="s">
        <v>14</v>
      </c>
      <c r="O18" s="7" t="s">
        <v>14</v>
      </c>
      <c r="P18" s="7">
        <f>O17</f>
        <v>275</v>
      </c>
      <c r="Q18" s="7">
        <f>P17</f>
        <v>400</v>
      </c>
      <c r="R18" s="7">
        <f>Q17</f>
        <v>681.25</v>
      </c>
      <c r="S18" s="7">
        <f>R17</f>
        <v>631.25</v>
      </c>
      <c r="T18" s="7">
        <f>S17</f>
        <v>1062.5</v>
      </c>
      <c r="U18" s="7">
        <f t="shared" ref="U18:V18" si="15">T17</f>
        <v>903.125</v>
      </c>
      <c r="V18" s="21">
        <f t="shared" si="15"/>
        <v>793.75</v>
      </c>
    </row>
    <row r="19" spans="2:24">
      <c r="B19" s="26"/>
      <c r="C19" s="10"/>
      <c r="D19" s="11"/>
      <c r="E19" s="11"/>
      <c r="F19" s="11"/>
      <c r="G19" s="11"/>
      <c r="H19" s="11"/>
      <c r="I19" s="11"/>
      <c r="J19" s="11"/>
      <c r="K19" s="27"/>
      <c r="M19" s="26"/>
      <c r="N19" s="10"/>
      <c r="O19" s="11"/>
      <c r="P19" s="11"/>
      <c r="Q19" s="11"/>
      <c r="R19" s="11"/>
      <c r="S19" s="11"/>
      <c r="T19" s="11"/>
      <c r="U19" s="11"/>
      <c r="V19" s="27"/>
    </row>
    <row r="20" spans="2:24">
      <c r="B20" s="26" t="s">
        <v>16</v>
      </c>
      <c r="C20" s="1">
        <v>632.69000000000005</v>
      </c>
      <c r="D20" s="2">
        <v>632.69000000000005</v>
      </c>
      <c r="E20" s="2">
        <v>632.69000000000005</v>
      </c>
      <c r="F20" s="2">
        <v>632.69000000000005</v>
      </c>
      <c r="G20" s="2">
        <v>632.69000000000005</v>
      </c>
      <c r="H20" s="2">
        <v>632.69000000000005</v>
      </c>
      <c r="I20" s="2">
        <v>632.69000000000005</v>
      </c>
      <c r="J20" s="2">
        <v>632.69000000000005</v>
      </c>
      <c r="K20" s="20">
        <v>632.69000000000005</v>
      </c>
      <c r="M20" s="26" t="s">
        <v>16</v>
      </c>
      <c r="N20" s="6">
        <v>632.69000000000005</v>
      </c>
      <c r="O20" s="7">
        <v>632.69000000000005</v>
      </c>
      <c r="P20" s="7">
        <v>632.69000000000005</v>
      </c>
      <c r="Q20" s="7">
        <v>632.69000000000005</v>
      </c>
      <c r="R20" s="7">
        <v>632.69000000000005</v>
      </c>
      <c r="S20" s="7">
        <v>632.69000000000005</v>
      </c>
      <c r="T20" s="7">
        <v>632.69000000000005</v>
      </c>
      <c r="U20" s="7">
        <v>633.69000000000005</v>
      </c>
      <c r="V20" s="21">
        <v>634.69000000000005</v>
      </c>
    </row>
    <row r="21" spans="2:24">
      <c r="B21" s="19" t="s">
        <v>17</v>
      </c>
      <c r="C21" s="1" t="s">
        <v>14</v>
      </c>
      <c r="D21" s="2" t="s">
        <v>14</v>
      </c>
      <c r="E21" s="2" t="s">
        <v>14</v>
      </c>
      <c r="F21" s="2">
        <f>SUM(C20:F20)</f>
        <v>2530.7600000000002</v>
      </c>
      <c r="G21" s="2" t="s">
        <v>14</v>
      </c>
      <c r="H21" s="2" t="s">
        <v>14</v>
      </c>
      <c r="I21" s="2">
        <f>SUM(G20:I20)</f>
        <v>1898.0700000000002</v>
      </c>
      <c r="J21" s="2" t="s">
        <v>14</v>
      </c>
      <c r="K21" s="20" t="s">
        <v>14</v>
      </c>
      <c r="M21" s="26" t="s">
        <v>17</v>
      </c>
      <c r="N21" s="1" t="s">
        <v>14</v>
      </c>
      <c r="O21" s="2" t="s">
        <v>14</v>
      </c>
      <c r="P21" s="2" t="s">
        <v>14</v>
      </c>
      <c r="Q21" s="2">
        <f>SUM(N20:Q20)</f>
        <v>2530.7600000000002</v>
      </c>
      <c r="R21" s="2" t="s">
        <v>14</v>
      </c>
      <c r="S21" s="2" t="s">
        <v>14</v>
      </c>
      <c r="T21" s="2">
        <f>SUM(R20:T20)</f>
        <v>1898.0700000000002</v>
      </c>
      <c r="U21" s="2" t="s">
        <v>14</v>
      </c>
      <c r="V21" s="20" t="s">
        <v>14</v>
      </c>
      <c r="W21" s="55"/>
      <c r="X21" s="55"/>
    </row>
    <row r="22" spans="2:24">
      <c r="B22" s="25"/>
      <c r="C22" s="10"/>
      <c r="D22" s="11"/>
      <c r="E22" s="11"/>
      <c r="F22" s="11"/>
      <c r="G22" s="11"/>
      <c r="H22" s="11"/>
      <c r="I22" s="11"/>
      <c r="J22" s="11"/>
      <c r="K22" s="27"/>
      <c r="M22" s="25"/>
      <c r="N22" s="53"/>
      <c r="O22" s="45"/>
      <c r="P22" s="45"/>
      <c r="Q22" s="45"/>
      <c r="R22" s="45"/>
      <c r="S22" s="45"/>
      <c r="T22" s="45"/>
      <c r="U22" s="45"/>
      <c r="V22" s="51"/>
      <c r="W22" s="55"/>
      <c r="X22" s="55"/>
    </row>
    <row r="23" spans="2:24">
      <c r="B23" s="26" t="s">
        <v>18</v>
      </c>
      <c r="C23" s="1">
        <v>100</v>
      </c>
      <c r="D23" s="2">
        <v>100</v>
      </c>
      <c r="E23" s="2">
        <v>100</v>
      </c>
      <c r="F23" s="2">
        <v>100</v>
      </c>
      <c r="G23" s="2">
        <v>100</v>
      </c>
      <c r="H23" s="2">
        <v>100</v>
      </c>
      <c r="I23" s="2">
        <v>100</v>
      </c>
      <c r="J23" s="2">
        <v>100</v>
      </c>
      <c r="K23" s="20">
        <v>100</v>
      </c>
      <c r="M23" s="26" t="s">
        <v>18</v>
      </c>
      <c r="N23" s="1">
        <v>100</v>
      </c>
      <c r="O23" s="2">
        <v>100</v>
      </c>
      <c r="P23" s="2">
        <v>100</v>
      </c>
      <c r="Q23" s="2">
        <v>100</v>
      </c>
      <c r="R23" s="2">
        <v>100</v>
      </c>
      <c r="S23" s="2">
        <v>100</v>
      </c>
      <c r="T23" s="2">
        <v>100</v>
      </c>
      <c r="U23" s="2">
        <v>101</v>
      </c>
      <c r="V23" s="20">
        <v>102</v>
      </c>
      <c r="W23" s="55"/>
      <c r="X23" s="55"/>
    </row>
    <row r="24" spans="2:24">
      <c r="B24" s="26" t="s">
        <v>19</v>
      </c>
      <c r="C24" s="1" t="s">
        <v>14</v>
      </c>
      <c r="D24" s="2" t="s">
        <v>14</v>
      </c>
      <c r="E24" s="2" t="s">
        <v>14</v>
      </c>
      <c r="F24" s="2" t="s">
        <v>14</v>
      </c>
      <c r="G24" s="2" t="s">
        <v>14</v>
      </c>
      <c r="H24" s="2">
        <v>600</v>
      </c>
      <c r="I24" s="2" t="s">
        <v>14</v>
      </c>
      <c r="J24" s="2" t="s">
        <v>14</v>
      </c>
      <c r="K24" s="20" t="s">
        <v>14</v>
      </c>
      <c r="M24" s="26" t="s">
        <v>19</v>
      </c>
      <c r="N24" s="6" t="s">
        <v>14</v>
      </c>
      <c r="O24" s="7" t="s">
        <v>14</v>
      </c>
      <c r="P24" s="7" t="s">
        <v>14</v>
      </c>
      <c r="Q24" s="7" t="s">
        <v>14</v>
      </c>
      <c r="R24" s="7" t="s">
        <v>14</v>
      </c>
      <c r="S24" s="7">
        <v>600</v>
      </c>
      <c r="T24" s="7" t="s">
        <v>14</v>
      </c>
      <c r="U24" s="7" t="s">
        <v>14</v>
      </c>
      <c r="V24" s="21" t="s">
        <v>14</v>
      </c>
    </row>
    <row r="25" spans="2:24">
      <c r="B25" s="18"/>
      <c r="C25" s="6"/>
      <c r="D25" s="7"/>
      <c r="E25" s="7"/>
      <c r="F25" s="7"/>
      <c r="G25" s="7"/>
      <c r="H25" s="7"/>
      <c r="I25" s="7"/>
      <c r="J25" s="7"/>
      <c r="K25" s="21"/>
      <c r="M25" s="18"/>
      <c r="N25" s="1"/>
      <c r="O25" s="2"/>
      <c r="P25" s="2"/>
      <c r="Q25" s="2"/>
      <c r="R25" s="2"/>
      <c r="S25" s="2"/>
      <c r="T25" s="2"/>
      <c r="U25" s="2"/>
      <c r="V25" s="20"/>
    </row>
    <row r="26" spans="2:24">
      <c r="B26" s="26" t="s">
        <v>20</v>
      </c>
      <c r="C26" s="3">
        <v>50</v>
      </c>
      <c r="D26" s="4">
        <v>50</v>
      </c>
      <c r="E26" s="4">
        <v>50</v>
      </c>
      <c r="F26" s="4">
        <v>50</v>
      </c>
      <c r="G26" s="4">
        <v>50</v>
      </c>
      <c r="H26" s="4">
        <v>50</v>
      </c>
      <c r="I26" s="4">
        <v>50</v>
      </c>
      <c r="J26" s="4">
        <v>50</v>
      </c>
      <c r="K26" s="17">
        <v>50</v>
      </c>
      <c r="M26" s="26" t="s">
        <v>20</v>
      </c>
      <c r="N26" s="6">
        <v>50</v>
      </c>
      <c r="O26" s="7">
        <v>50</v>
      </c>
      <c r="P26" s="7">
        <v>50</v>
      </c>
      <c r="Q26" s="7">
        <v>50</v>
      </c>
      <c r="R26" s="7">
        <v>50</v>
      </c>
      <c r="S26" s="7">
        <v>50</v>
      </c>
      <c r="T26" s="7">
        <v>50</v>
      </c>
      <c r="U26" s="7">
        <v>51</v>
      </c>
      <c r="V26" s="21">
        <v>52</v>
      </c>
    </row>
    <row r="27" spans="2:24">
      <c r="B27" s="26" t="s">
        <v>21</v>
      </c>
      <c r="C27" s="1" t="s">
        <v>14</v>
      </c>
      <c r="D27" s="2" t="s">
        <v>14</v>
      </c>
      <c r="E27" s="2" t="s">
        <v>14</v>
      </c>
      <c r="F27" s="2" t="s">
        <v>14</v>
      </c>
      <c r="G27" s="2" t="s">
        <v>14</v>
      </c>
      <c r="H27" s="2">
        <v>300</v>
      </c>
      <c r="I27" s="2" t="s">
        <v>14</v>
      </c>
      <c r="J27" s="2" t="s">
        <v>14</v>
      </c>
      <c r="K27" s="20" t="s">
        <v>14</v>
      </c>
      <c r="M27" s="26" t="s">
        <v>21</v>
      </c>
      <c r="N27" s="1" t="s">
        <v>14</v>
      </c>
      <c r="O27" s="2" t="s">
        <v>14</v>
      </c>
      <c r="P27" s="2" t="s">
        <v>14</v>
      </c>
      <c r="Q27" s="2" t="s">
        <v>14</v>
      </c>
      <c r="R27" s="2" t="s">
        <v>14</v>
      </c>
      <c r="S27" s="2">
        <v>300</v>
      </c>
      <c r="T27" s="2" t="s">
        <v>14</v>
      </c>
      <c r="U27" s="2" t="s">
        <v>14</v>
      </c>
      <c r="V27" s="20" t="s">
        <v>14</v>
      </c>
    </row>
    <row r="28" spans="2:24">
      <c r="B28" s="18"/>
      <c r="C28" s="5"/>
      <c r="D28" s="7"/>
      <c r="E28" s="7"/>
      <c r="F28" s="7"/>
      <c r="G28" s="7"/>
      <c r="H28" s="7"/>
      <c r="I28" s="7"/>
      <c r="J28" s="7"/>
      <c r="K28" s="21"/>
      <c r="M28" s="18"/>
      <c r="N28" s="5"/>
      <c r="O28" s="7"/>
      <c r="P28" s="7"/>
      <c r="Q28" s="7"/>
      <c r="R28" s="7"/>
      <c r="S28" s="7"/>
      <c r="T28" s="7"/>
      <c r="U28" s="7"/>
      <c r="V28" s="21"/>
    </row>
    <row r="29" spans="2:24">
      <c r="B29" s="26" t="s">
        <v>40</v>
      </c>
      <c r="C29" s="1" t="s">
        <v>14</v>
      </c>
      <c r="D29" s="2" t="s">
        <v>14</v>
      </c>
      <c r="E29" s="2" t="s">
        <v>14</v>
      </c>
      <c r="F29" s="2" t="s">
        <v>14</v>
      </c>
      <c r="G29" s="2" t="s">
        <v>14</v>
      </c>
      <c r="H29" s="2" t="s">
        <v>14</v>
      </c>
      <c r="I29" s="2" t="s">
        <v>14</v>
      </c>
      <c r="J29" s="2">
        <v>500</v>
      </c>
      <c r="K29" s="20" t="s">
        <v>14</v>
      </c>
      <c r="M29" s="26" t="s">
        <v>40</v>
      </c>
      <c r="N29" s="1" t="s">
        <v>14</v>
      </c>
      <c r="O29" s="2" t="s">
        <v>14</v>
      </c>
      <c r="P29" s="2" t="s">
        <v>14</v>
      </c>
      <c r="Q29" s="2" t="s">
        <v>14</v>
      </c>
      <c r="R29" s="2" t="s">
        <v>14</v>
      </c>
      <c r="S29" s="2" t="s">
        <v>14</v>
      </c>
      <c r="T29" s="2" t="s">
        <v>14</v>
      </c>
      <c r="U29" s="2">
        <v>750</v>
      </c>
      <c r="V29" s="20" t="s">
        <v>14</v>
      </c>
    </row>
    <row r="30" spans="2:24">
      <c r="B30" s="26" t="s">
        <v>41</v>
      </c>
      <c r="C30" s="1" t="s">
        <v>14</v>
      </c>
      <c r="D30" s="2" t="s">
        <v>14</v>
      </c>
      <c r="E30" s="2" t="s">
        <v>14</v>
      </c>
      <c r="F30" s="2" t="s">
        <v>14</v>
      </c>
      <c r="G30" s="2" t="s">
        <v>14</v>
      </c>
      <c r="H30" s="2" t="s">
        <v>14</v>
      </c>
      <c r="I30" s="2" t="s">
        <v>14</v>
      </c>
      <c r="J30" s="2">
        <v>500</v>
      </c>
      <c r="K30" s="20" t="s">
        <v>14</v>
      </c>
      <c r="M30" s="44" t="s">
        <v>41</v>
      </c>
      <c r="N30" s="54" t="s">
        <v>14</v>
      </c>
      <c r="O30" s="48" t="s">
        <v>14</v>
      </c>
      <c r="P30" s="48" t="s">
        <v>14</v>
      </c>
      <c r="Q30" s="48" t="s">
        <v>14</v>
      </c>
      <c r="R30" s="48" t="s">
        <v>14</v>
      </c>
      <c r="S30" s="48" t="s">
        <v>14</v>
      </c>
      <c r="T30" s="48" t="s">
        <v>14</v>
      </c>
      <c r="U30" s="48">
        <f>750+125+375</f>
        <v>1250</v>
      </c>
      <c r="V30" s="52" t="s">
        <v>14</v>
      </c>
    </row>
    <row r="31" spans="2:24">
      <c r="B31" s="18"/>
      <c r="C31" s="6"/>
      <c r="D31" s="7"/>
      <c r="E31" s="7"/>
      <c r="F31" s="7"/>
      <c r="G31" s="7"/>
      <c r="H31" s="7"/>
      <c r="I31" s="7"/>
      <c r="J31" s="7"/>
      <c r="K31" s="21"/>
      <c r="M31" s="18"/>
      <c r="N31" s="1"/>
      <c r="O31" s="2"/>
      <c r="P31" s="2"/>
      <c r="Q31" s="2"/>
      <c r="R31" s="2"/>
      <c r="S31" s="2"/>
      <c r="T31" s="2"/>
      <c r="U31" s="2"/>
      <c r="V31" s="20"/>
    </row>
    <row r="32" spans="2:24">
      <c r="B32" s="26" t="s">
        <v>22</v>
      </c>
      <c r="C32" s="1" t="s">
        <v>14</v>
      </c>
      <c r="D32" s="2" t="s">
        <v>14</v>
      </c>
      <c r="E32" s="2" t="s">
        <v>14</v>
      </c>
      <c r="F32" s="2" t="s">
        <v>14</v>
      </c>
      <c r="G32" s="2" t="s">
        <v>14</v>
      </c>
      <c r="H32" s="2" t="s">
        <v>14</v>
      </c>
      <c r="I32" s="2" t="s">
        <v>14</v>
      </c>
      <c r="J32" s="2" t="s">
        <v>14</v>
      </c>
      <c r="K32" s="20" t="s">
        <v>14</v>
      </c>
      <c r="M32" s="26" t="s">
        <v>22</v>
      </c>
      <c r="N32" s="6" t="s">
        <v>14</v>
      </c>
      <c r="O32" s="7" t="s">
        <v>14</v>
      </c>
      <c r="P32" s="7" t="s">
        <v>14</v>
      </c>
      <c r="Q32" s="7" t="s">
        <v>14</v>
      </c>
      <c r="R32" s="7" t="s">
        <v>14</v>
      </c>
      <c r="S32" s="7" t="s">
        <v>14</v>
      </c>
      <c r="T32" s="7" t="s">
        <v>14</v>
      </c>
      <c r="U32" s="7" t="s">
        <v>14</v>
      </c>
      <c r="V32" s="21" t="s">
        <v>14</v>
      </c>
    </row>
    <row r="33" spans="2:23">
      <c r="B33" s="25"/>
      <c r="C33" s="8"/>
      <c r="D33" s="9"/>
      <c r="E33" s="9"/>
      <c r="F33" s="9"/>
      <c r="G33" s="9"/>
      <c r="H33" s="9"/>
      <c r="I33" s="9"/>
      <c r="J33" s="9"/>
      <c r="K33" s="24"/>
      <c r="M33" s="25"/>
      <c r="N33" s="1"/>
      <c r="O33" s="2"/>
      <c r="P33" s="2"/>
      <c r="Q33" s="2"/>
      <c r="R33" s="2"/>
      <c r="S33" s="2"/>
      <c r="T33" s="2"/>
      <c r="U33" s="2"/>
      <c r="V33" s="20"/>
    </row>
    <row r="34" spans="2:23">
      <c r="B34" s="26" t="s">
        <v>23</v>
      </c>
      <c r="C34" s="1">
        <f>SUM(C7)</f>
        <v>175.08</v>
      </c>
      <c r="D34" s="2">
        <f>SUM(D7)</f>
        <v>175.08</v>
      </c>
      <c r="E34" s="2">
        <f>SUM(D17+E7)</f>
        <v>437.58000000000004</v>
      </c>
      <c r="F34" s="2">
        <f>SUM(C20:F20) +E17+F7</f>
        <v>3118.34</v>
      </c>
      <c r="G34" s="2">
        <f>SUM(F17+G7)</f>
        <v>887.58</v>
      </c>
      <c r="H34" s="2">
        <f>SUM(C26:H26)+SUM(C23:H23)+G17+H7</f>
        <v>1750.08</v>
      </c>
      <c r="I34" s="2">
        <f>H17+SUM(G20:I20)+I7</f>
        <v>3035.65</v>
      </c>
      <c r="J34" s="2">
        <f>I17+J29+J7</f>
        <v>1712.58</v>
      </c>
      <c r="K34" s="20">
        <f>J17+K7</f>
        <v>1237.58</v>
      </c>
      <c r="M34" s="26" t="s">
        <v>23</v>
      </c>
      <c r="N34" s="6">
        <f>SUM(N7)</f>
        <v>175.08</v>
      </c>
      <c r="O34" s="7">
        <f>SUM(O7+O17)</f>
        <v>450.08000000000004</v>
      </c>
      <c r="P34" s="7">
        <f>SUM(P7+P17)</f>
        <v>575.08000000000004</v>
      </c>
      <c r="Q34" s="7">
        <f>SUM(Q7+Q17+Q21)</f>
        <v>3387.09</v>
      </c>
      <c r="R34" s="7">
        <f>SUM(R7+R17)</f>
        <v>806.33</v>
      </c>
      <c r="S34" s="7">
        <f>SUM(S7+S17)+S24+S27</f>
        <v>2137.58</v>
      </c>
      <c r="T34" s="7">
        <f>SUM(T7+T17+T21)</f>
        <v>2976.2750000000001</v>
      </c>
      <c r="U34" s="7">
        <f>SUM(U7+U17-U30+U29)</f>
        <v>468.83000000000004</v>
      </c>
      <c r="V34" s="21">
        <f t="shared" ref="V34" si="16">SUM(V7+V17)</f>
        <v>1318.83</v>
      </c>
    </row>
    <row r="35" spans="2:23">
      <c r="B35" s="18"/>
      <c r="C35" s="6"/>
      <c r="D35" s="7"/>
      <c r="E35" s="7"/>
      <c r="F35" s="7"/>
      <c r="G35" s="7"/>
      <c r="H35" s="7"/>
      <c r="I35" s="7"/>
      <c r="J35" s="7"/>
      <c r="K35" s="21"/>
      <c r="M35" s="18"/>
      <c r="N35" s="1"/>
      <c r="O35" s="2"/>
      <c r="P35" s="2"/>
      <c r="Q35" s="2"/>
      <c r="R35" s="2"/>
      <c r="S35" s="2"/>
      <c r="T35" s="2"/>
      <c r="U35" s="2"/>
      <c r="V35" s="20"/>
    </row>
    <row r="36" spans="2:23">
      <c r="B36" s="28" t="s">
        <v>24</v>
      </c>
      <c r="C36" s="3">
        <f>C6</f>
        <v>24000</v>
      </c>
      <c r="D36" s="4">
        <f>C37</f>
        <v>23824.92</v>
      </c>
      <c r="E36" s="4">
        <f>D37</f>
        <v>23649.839999999997</v>
      </c>
      <c r="F36" s="4">
        <f t="shared" ref="F36:K36" si="17">E37</f>
        <v>23212.259999999995</v>
      </c>
      <c r="G36" s="4">
        <f t="shared" si="17"/>
        <v>20093.919999999995</v>
      </c>
      <c r="H36" s="4">
        <f t="shared" si="17"/>
        <v>19206.339999999993</v>
      </c>
      <c r="I36" s="4">
        <f t="shared" si="17"/>
        <v>17456.259999999995</v>
      </c>
      <c r="J36" s="4">
        <f t="shared" si="17"/>
        <v>14420.609999999995</v>
      </c>
      <c r="K36" s="17">
        <f t="shared" si="17"/>
        <v>12708.029999999995</v>
      </c>
      <c r="M36" s="28" t="s">
        <v>24</v>
      </c>
      <c r="N36" s="6">
        <f>N6</f>
        <v>24000</v>
      </c>
      <c r="O36" s="7">
        <f t="shared" ref="O36:T36" si="18">N37</f>
        <v>23824.92</v>
      </c>
      <c r="P36" s="7">
        <f t="shared" si="18"/>
        <v>23374.839999999997</v>
      </c>
      <c r="Q36" s="7">
        <f t="shared" si="18"/>
        <v>22799.759999999995</v>
      </c>
      <c r="R36" s="7">
        <f t="shared" si="18"/>
        <v>19412.669999999995</v>
      </c>
      <c r="S36" s="7">
        <f t="shared" si="18"/>
        <v>18606.339999999993</v>
      </c>
      <c r="T36" s="7">
        <f t="shared" si="18"/>
        <v>16468.759999999995</v>
      </c>
      <c r="U36" s="7">
        <f t="shared" ref="U36" si="19">T37</f>
        <v>13492.484999999995</v>
      </c>
      <c r="V36" s="21">
        <f t="shared" ref="V36" si="20">U37</f>
        <v>13023.654999999995</v>
      </c>
    </row>
    <row r="37" spans="2:23" ht="17" thickBot="1">
      <c r="B37" s="29" t="s">
        <v>25</v>
      </c>
      <c r="C37" s="30">
        <f>C36-C34</f>
        <v>23824.92</v>
      </c>
      <c r="D37" s="31">
        <f>D36-D34</f>
        <v>23649.839999999997</v>
      </c>
      <c r="E37" s="31">
        <f t="shared" ref="E37:K37" si="21">E36-E34</f>
        <v>23212.259999999995</v>
      </c>
      <c r="F37" s="31">
        <f t="shared" si="21"/>
        <v>20093.919999999995</v>
      </c>
      <c r="G37" s="31">
        <f t="shared" si="21"/>
        <v>19206.339999999993</v>
      </c>
      <c r="H37" s="31">
        <f t="shared" si="21"/>
        <v>17456.259999999995</v>
      </c>
      <c r="I37" s="31">
        <f t="shared" si="21"/>
        <v>14420.609999999995</v>
      </c>
      <c r="J37" s="31">
        <f t="shared" si="21"/>
        <v>12708.029999999995</v>
      </c>
      <c r="K37" s="32">
        <f t="shared" si="21"/>
        <v>11470.449999999995</v>
      </c>
      <c r="M37" s="29" t="s">
        <v>25</v>
      </c>
      <c r="N37" s="30">
        <f t="shared" ref="N37:T37" si="22">N36-N34</f>
        <v>23824.92</v>
      </c>
      <c r="O37" s="31">
        <f t="shared" si="22"/>
        <v>23374.839999999997</v>
      </c>
      <c r="P37" s="31">
        <f t="shared" si="22"/>
        <v>22799.759999999995</v>
      </c>
      <c r="Q37" s="31">
        <f t="shared" si="22"/>
        <v>19412.669999999995</v>
      </c>
      <c r="R37" s="31">
        <f t="shared" si="22"/>
        <v>18606.339999999993</v>
      </c>
      <c r="S37" s="31">
        <f t="shared" si="22"/>
        <v>16468.759999999995</v>
      </c>
      <c r="T37" s="31">
        <f t="shared" si="22"/>
        <v>13492.484999999995</v>
      </c>
      <c r="U37" s="31">
        <f t="shared" ref="U37:V37" si="23">U36-U34</f>
        <v>13023.654999999995</v>
      </c>
      <c r="V37" s="32">
        <f t="shared" si="23"/>
        <v>11704.824999999995</v>
      </c>
    </row>
    <row r="38" spans="2:23">
      <c r="B38" s="46"/>
      <c r="C38" s="7"/>
      <c r="D38" s="7"/>
      <c r="E38" s="7"/>
      <c r="F38" s="7"/>
      <c r="G38" s="7"/>
      <c r="H38" s="7"/>
      <c r="I38" s="7"/>
      <c r="J38" s="7"/>
      <c r="K38" s="7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</row>
    <row r="39" spans="2:23">
      <c r="M39" s="55"/>
      <c r="N39" s="55"/>
      <c r="O39" s="55"/>
      <c r="P39" s="55"/>
      <c r="Q39" s="55"/>
      <c r="R39" s="55"/>
      <c r="S39" s="55"/>
      <c r="T39" s="55"/>
      <c r="U39" s="55"/>
      <c r="V39" s="55"/>
    </row>
  </sheetData>
  <sheetProtection algorithmName="SHA-512" hashValue="6l9Jk7v38KySS2vp3xsY98yHESlUD2MyTuk629JlikCoXv/qPGaplI21KGo31Me1YQANduPZBG7Io+JQ2jViLg==" saltValue="NKeU6uNmORtQaiy6hz63Lw==" spinCount="100000" sheet="1" objects="1" scenarios="1"/>
  <pageMargins left="0.7" right="0.7" top="0.75" bottom="0.75" header="0.3" footer="0.3"/>
  <pageSetup paperSize="9" scale="4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0EF4-EEAD-2E4E-9ABB-01FF2B7C401E}">
  <dimension ref="A4:W31"/>
  <sheetViews>
    <sheetView topLeftCell="E1" workbookViewId="0">
      <selection activeCell="P16" sqref="P16"/>
    </sheetView>
  </sheetViews>
  <sheetFormatPr baseColWidth="10" defaultRowHeight="16"/>
  <cols>
    <col min="2" max="2" width="23.1640625" bestFit="1" customWidth="1"/>
    <col min="14" max="14" width="21.6640625" bestFit="1" customWidth="1"/>
  </cols>
  <sheetData>
    <row r="4" spans="1:23" ht="20">
      <c r="B4" s="57" t="s">
        <v>38</v>
      </c>
      <c r="C4" s="57"/>
      <c r="N4" s="57" t="s">
        <v>39</v>
      </c>
      <c r="O4" s="57"/>
    </row>
    <row r="5" spans="1:23" ht="18" thickBot="1">
      <c r="B5" s="33" t="s">
        <v>27</v>
      </c>
      <c r="C5" s="33" t="s">
        <v>28</v>
      </c>
      <c r="D5" s="33" t="s">
        <v>29</v>
      </c>
      <c r="E5" s="33" t="s">
        <v>30</v>
      </c>
      <c r="F5" s="33" t="s">
        <v>31</v>
      </c>
      <c r="G5" s="33" t="s">
        <v>32</v>
      </c>
      <c r="H5" s="33" t="s">
        <v>33</v>
      </c>
      <c r="I5" s="33" t="s">
        <v>34</v>
      </c>
      <c r="J5" s="33" t="s">
        <v>35</v>
      </c>
      <c r="K5" s="33" t="s">
        <v>36</v>
      </c>
      <c r="N5" s="33" t="s">
        <v>27</v>
      </c>
      <c r="O5" s="33" t="s">
        <v>28</v>
      </c>
      <c r="P5" s="33" t="s">
        <v>29</v>
      </c>
      <c r="Q5" s="33" t="s">
        <v>30</v>
      </c>
      <c r="R5" s="33" t="s">
        <v>31</v>
      </c>
      <c r="S5" s="33" t="s">
        <v>32</v>
      </c>
      <c r="T5" s="33" t="s">
        <v>33</v>
      </c>
      <c r="U5" s="33" t="s">
        <v>34</v>
      </c>
      <c r="V5" s="33" t="s">
        <v>35</v>
      </c>
      <c r="W5" s="33" t="s">
        <v>36</v>
      </c>
    </row>
    <row r="6" spans="1:23" ht="19" thickTop="1" thickBot="1">
      <c r="A6" s="33">
        <v>1</v>
      </c>
      <c r="B6" s="34">
        <v>43108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>
        <f t="shared" ref="J6:J29" si="0">C6+D6+E6+F6+G6+H6+I6</f>
        <v>0</v>
      </c>
      <c r="K6">
        <f t="shared" ref="K6:K29" si="1">J6*12.5</f>
        <v>0</v>
      </c>
      <c r="M6" s="33">
        <v>1</v>
      </c>
      <c r="N6" s="34">
        <v>43108</v>
      </c>
      <c r="O6" s="35">
        <v>0</v>
      </c>
      <c r="P6" s="35">
        <v>0</v>
      </c>
      <c r="Q6" s="35">
        <v>0</v>
      </c>
      <c r="R6" s="35">
        <v>0</v>
      </c>
      <c r="S6" s="43">
        <v>0</v>
      </c>
      <c r="T6" s="35">
        <v>0</v>
      </c>
      <c r="U6" s="35">
        <v>0</v>
      </c>
      <c r="V6">
        <f t="shared" ref="V6:V29" si="2">O6+P6+Q6+R6+S6+T6+U6</f>
        <v>0</v>
      </c>
      <c r="W6">
        <f t="shared" ref="W6:W29" si="3">V6*12.5</f>
        <v>0</v>
      </c>
    </row>
    <row r="7" spans="1:23" ht="19" thickTop="1" thickBot="1">
      <c r="A7" s="33">
        <v>2</v>
      </c>
      <c r="B7" s="34">
        <v>43115</v>
      </c>
      <c r="C7" s="35">
        <v>3</v>
      </c>
      <c r="D7" s="35">
        <v>3</v>
      </c>
      <c r="E7" s="35">
        <v>3</v>
      </c>
      <c r="F7" s="35">
        <v>3</v>
      </c>
      <c r="G7" s="35">
        <v>3</v>
      </c>
      <c r="H7" s="35">
        <v>3</v>
      </c>
      <c r="I7" s="35">
        <v>3</v>
      </c>
      <c r="J7">
        <f t="shared" si="0"/>
        <v>21</v>
      </c>
      <c r="K7">
        <f t="shared" si="1"/>
        <v>262.5</v>
      </c>
      <c r="M7" s="33">
        <v>2</v>
      </c>
      <c r="N7" s="34">
        <v>43115</v>
      </c>
      <c r="O7" s="35">
        <v>3</v>
      </c>
      <c r="P7" s="35">
        <v>4</v>
      </c>
      <c r="Q7" s="35">
        <v>3</v>
      </c>
      <c r="R7" s="35">
        <v>3</v>
      </c>
      <c r="S7" s="43">
        <v>3</v>
      </c>
      <c r="T7" s="35">
        <v>3</v>
      </c>
      <c r="U7" s="35">
        <v>3</v>
      </c>
      <c r="V7">
        <f t="shared" si="2"/>
        <v>22</v>
      </c>
      <c r="W7">
        <f t="shared" si="3"/>
        <v>275</v>
      </c>
    </row>
    <row r="8" spans="1:23" ht="19" thickTop="1" thickBot="1">
      <c r="A8" s="33">
        <v>3</v>
      </c>
      <c r="B8" s="34">
        <v>43122</v>
      </c>
      <c r="C8">
        <v>5</v>
      </c>
      <c r="D8">
        <v>5</v>
      </c>
      <c r="E8">
        <v>5</v>
      </c>
      <c r="F8">
        <v>5</v>
      </c>
      <c r="G8">
        <v>3</v>
      </c>
      <c r="H8">
        <v>5</v>
      </c>
      <c r="I8">
        <v>5</v>
      </c>
      <c r="J8">
        <f t="shared" si="0"/>
        <v>33</v>
      </c>
      <c r="K8">
        <f t="shared" si="1"/>
        <v>412.5</v>
      </c>
      <c r="M8" s="33">
        <v>3</v>
      </c>
      <c r="N8" s="34">
        <v>43122</v>
      </c>
      <c r="O8">
        <v>5</v>
      </c>
      <c r="P8">
        <v>5</v>
      </c>
      <c r="Q8">
        <v>4</v>
      </c>
      <c r="R8">
        <v>5</v>
      </c>
      <c r="S8" s="42">
        <v>3</v>
      </c>
      <c r="T8">
        <v>5</v>
      </c>
      <c r="U8">
        <v>6</v>
      </c>
      <c r="V8">
        <f t="shared" si="2"/>
        <v>33</v>
      </c>
      <c r="W8">
        <f t="shared" si="3"/>
        <v>412.5</v>
      </c>
    </row>
    <row r="9" spans="1:23" ht="19" thickTop="1" thickBot="1">
      <c r="A9" s="33">
        <v>4</v>
      </c>
      <c r="B9" s="34">
        <v>43129</v>
      </c>
      <c r="C9">
        <v>8</v>
      </c>
      <c r="D9">
        <v>9</v>
      </c>
      <c r="E9">
        <v>8</v>
      </c>
      <c r="F9">
        <v>8</v>
      </c>
      <c r="G9">
        <v>8</v>
      </c>
      <c r="H9">
        <v>8</v>
      </c>
      <c r="I9">
        <v>8</v>
      </c>
      <c r="J9">
        <f t="shared" si="0"/>
        <v>57</v>
      </c>
      <c r="K9">
        <f t="shared" si="1"/>
        <v>712.5</v>
      </c>
      <c r="M9" s="33">
        <v>4</v>
      </c>
      <c r="N9" s="34">
        <v>43129</v>
      </c>
      <c r="O9">
        <v>8</v>
      </c>
      <c r="P9">
        <v>8</v>
      </c>
      <c r="Q9">
        <v>6.5</v>
      </c>
      <c r="R9">
        <v>8</v>
      </c>
      <c r="S9" s="42">
        <v>8</v>
      </c>
      <c r="T9">
        <v>8</v>
      </c>
      <c r="U9">
        <v>9</v>
      </c>
      <c r="V9">
        <f t="shared" si="2"/>
        <v>55.5</v>
      </c>
      <c r="W9">
        <f t="shared" si="3"/>
        <v>693.75</v>
      </c>
    </row>
    <row r="10" spans="1:23" ht="19" thickTop="1" thickBot="1">
      <c r="A10" s="33">
        <v>5</v>
      </c>
      <c r="B10" s="34">
        <v>43136</v>
      </c>
      <c r="C10">
        <v>10</v>
      </c>
      <c r="D10">
        <v>7</v>
      </c>
      <c r="E10">
        <v>7</v>
      </c>
      <c r="F10">
        <v>7</v>
      </c>
      <c r="G10">
        <v>6</v>
      </c>
      <c r="H10">
        <v>7</v>
      </c>
      <c r="I10">
        <v>10</v>
      </c>
      <c r="J10">
        <f t="shared" si="0"/>
        <v>54</v>
      </c>
      <c r="K10">
        <f t="shared" si="1"/>
        <v>675</v>
      </c>
      <c r="M10" s="33">
        <v>5</v>
      </c>
      <c r="N10" s="34">
        <v>43136</v>
      </c>
      <c r="O10">
        <v>8</v>
      </c>
      <c r="P10">
        <v>6</v>
      </c>
      <c r="Q10">
        <v>4.5</v>
      </c>
      <c r="R10">
        <v>7</v>
      </c>
      <c r="S10" s="42">
        <v>6</v>
      </c>
      <c r="T10">
        <v>7</v>
      </c>
      <c r="U10">
        <v>12</v>
      </c>
      <c r="V10">
        <f t="shared" si="2"/>
        <v>50.5</v>
      </c>
      <c r="W10">
        <f t="shared" si="3"/>
        <v>631.25</v>
      </c>
    </row>
    <row r="11" spans="1:23" ht="19" thickTop="1" thickBot="1">
      <c r="A11" s="33">
        <v>6</v>
      </c>
      <c r="B11" s="34">
        <v>43143</v>
      </c>
      <c r="C11">
        <v>10</v>
      </c>
      <c r="D11">
        <v>8</v>
      </c>
      <c r="E11">
        <v>8</v>
      </c>
      <c r="F11">
        <v>17</v>
      </c>
      <c r="G11">
        <v>12</v>
      </c>
      <c r="H11" s="36">
        <v>10</v>
      </c>
      <c r="I11">
        <v>12</v>
      </c>
      <c r="J11">
        <f t="shared" si="0"/>
        <v>77</v>
      </c>
      <c r="K11">
        <f t="shared" si="1"/>
        <v>962.5</v>
      </c>
      <c r="M11" s="33">
        <v>6</v>
      </c>
      <c r="N11" s="34">
        <v>43143</v>
      </c>
      <c r="O11" s="42">
        <v>10</v>
      </c>
      <c r="P11">
        <v>5</v>
      </c>
      <c r="Q11">
        <v>7</v>
      </c>
      <c r="R11">
        <v>27</v>
      </c>
      <c r="S11" s="42">
        <v>12</v>
      </c>
      <c r="T11" s="40">
        <v>12</v>
      </c>
      <c r="U11">
        <v>12</v>
      </c>
      <c r="V11">
        <f t="shared" si="2"/>
        <v>85</v>
      </c>
      <c r="W11">
        <f t="shared" si="3"/>
        <v>1062.5</v>
      </c>
    </row>
    <row r="12" spans="1:23" ht="19" thickTop="1" thickBot="1">
      <c r="A12" s="33">
        <v>7</v>
      </c>
      <c r="B12" s="34">
        <v>43150</v>
      </c>
      <c r="C12">
        <v>12</v>
      </c>
      <c r="D12">
        <v>11</v>
      </c>
      <c r="E12">
        <v>8</v>
      </c>
      <c r="F12">
        <v>14</v>
      </c>
      <c r="G12">
        <v>12</v>
      </c>
      <c r="H12">
        <v>12</v>
      </c>
      <c r="I12">
        <v>14</v>
      </c>
      <c r="J12">
        <f t="shared" si="0"/>
        <v>83</v>
      </c>
      <c r="K12">
        <f t="shared" si="1"/>
        <v>1037.5</v>
      </c>
      <c r="M12" s="33">
        <v>7</v>
      </c>
      <c r="N12" s="34">
        <v>43150</v>
      </c>
      <c r="O12" s="42">
        <v>8.75</v>
      </c>
      <c r="P12">
        <v>8</v>
      </c>
      <c r="Q12">
        <v>9.5</v>
      </c>
      <c r="R12" s="42">
        <v>10</v>
      </c>
      <c r="S12" s="42">
        <v>10.5</v>
      </c>
      <c r="T12">
        <v>11.5</v>
      </c>
      <c r="U12">
        <v>14</v>
      </c>
      <c r="V12">
        <f t="shared" si="2"/>
        <v>72.25</v>
      </c>
      <c r="W12">
        <f t="shared" si="3"/>
        <v>903.125</v>
      </c>
    </row>
    <row r="13" spans="1:23" ht="19" thickTop="1" thickBot="1">
      <c r="A13" s="33">
        <v>8</v>
      </c>
      <c r="B13" s="34">
        <v>43157</v>
      </c>
      <c r="C13">
        <v>12</v>
      </c>
      <c r="D13">
        <v>13</v>
      </c>
      <c r="E13">
        <v>8</v>
      </c>
      <c r="F13">
        <v>14</v>
      </c>
      <c r="G13">
        <v>12</v>
      </c>
      <c r="H13">
        <v>12</v>
      </c>
      <c r="I13">
        <v>14</v>
      </c>
      <c r="J13">
        <f t="shared" si="0"/>
        <v>85</v>
      </c>
      <c r="K13">
        <f t="shared" si="1"/>
        <v>1062.5</v>
      </c>
      <c r="M13" s="33">
        <v>8</v>
      </c>
      <c r="N13" s="34">
        <v>43157</v>
      </c>
      <c r="O13" s="42">
        <v>4</v>
      </c>
      <c r="P13">
        <v>6</v>
      </c>
      <c r="Q13">
        <v>11.5</v>
      </c>
      <c r="R13" s="42">
        <v>13</v>
      </c>
      <c r="S13" s="42">
        <v>7</v>
      </c>
      <c r="T13">
        <v>8</v>
      </c>
      <c r="U13">
        <v>14</v>
      </c>
      <c r="V13">
        <f t="shared" si="2"/>
        <v>63.5</v>
      </c>
      <c r="W13">
        <f t="shared" si="3"/>
        <v>793.75</v>
      </c>
    </row>
    <row r="14" spans="1:23" ht="19" thickTop="1" thickBot="1">
      <c r="A14" s="33">
        <v>9</v>
      </c>
      <c r="B14" s="34">
        <v>43164</v>
      </c>
      <c r="C14">
        <v>16</v>
      </c>
      <c r="D14">
        <v>14</v>
      </c>
      <c r="E14">
        <v>12</v>
      </c>
      <c r="F14">
        <v>14</v>
      </c>
      <c r="G14">
        <v>12</v>
      </c>
      <c r="H14">
        <v>14</v>
      </c>
      <c r="I14">
        <v>14</v>
      </c>
      <c r="J14">
        <f t="shared" si="0"/>
        <v>96</v>
      </c>
      <c r="K14">
        <f t="shared" si="1"/>
        <v>1200</v>
      </c>
      <c r="M14" s="33">
        <v>9</v>
      </c>
      <c r="N14" s="34">
        <v>43164</v>
      </c>
      <c r="O14" s="42">
        <v>10.5</v>
      </c>
      <c r="P14">
        <v>12</v>
      </c>
      <c r="Q14">
        <v>15</v>
      </c>
      <c r="R14" s="42">
        <v>12</v>
      </c>
      <c r="S14" s="42">
        <v>9</v>
      </c>
      <c r="T14">
        <v>19</v>
      </c>
      <c r="U14">
        <v>14</v>
      </c>
      <c r="V14">
        <f t="shared" si="2"/>
        <v>91.5</v>
      </c>
      <c r="W14">
        <f t="shared" si="3"/>
        <v>1143.75</v>
      </c>
    </row>
    <row r="15" spans="1:23" ht="19" thickTop="1" thickBot="1">
      <c r="A15" s="33">
        <v>10</v>
      </c>
      <c r="B15" s="34">
        <v>43171</v>
      </c>
      <c r="C15" s="37">
        <v>16</v>
      </c>
      <c r="D15">
        <v>14</v>
      </c>
      <c r="E15">
        <v>16</v>
      </c>
      <c r="F15">
        <v>14</v>
      </c>
      <c r="G15">
        <v>14</v>
      </c>
      <c r="H15" s="38">
        <v>16</v>
      </c>
      <c r="I15">
        <v>16</v>
      </c>
      <c r="J15">
        <f t="shared" si="0"/>
        <v>106</v>
      </c>
      <c r="K15">
        <f t="shared" si="1"/>
        <v>1325</v>
      </c>
      <c r="M15" s="33">
        <v>10</v>
      </c>
      <c r="N15" s="34">
        <v>43171</v>
      </c>
      <c r="O15" s="37"/>
      <c r="T15" s="38"/>
      <c r="V15">
        <f t="shared" si="2"/>
        <v>0</v>
      </c>
      <c r="W15">
        <f t="shared" si="3"/>
        <v>0</v>
      </c>
    </row>
    <row r="16" spans="1:23" ht="19" thickTop="1" thickBot="1">
      <c r="A16" s="33">
        <v>11</v>
      </c>
      <c r="B16" s="34">
        <v>43178</v>
      </c>
      <c r="C16">
        <v>16</v>
      </c>
      <c r="D16">
        <v>14</v>
      </c>
      <c r="E16">
        <v>11</v>
      </c>
      <c r="F16">
        <v>16</v>
      </c>
      <c r="G16">
        <v>13</v>
      </c>
      <c r="H16">
        <v>13</v>
      </c>
      <c r="I16">
        <v>13</v>
      </c>
      <c r="J16">
        <f t="shared" si="0"/>
        <v>96</v>
      </c>
      <c r="K16">
        <f t="shared" si="1"/>
        <v>1200</v>
      </c>
      <c r="M16" s="33">
        <v>11</v>
      </c>
      <c r="N16" s="34">
        <v>43178</v>
      </c>
      <c r="V16">
        <f t="shared" si="2"/>
        <v>0</v>
      </c>
      <c r="W16">
        <f t="shared" si="3"/>
        <v>0</v>
      </c>
    </row>
    <row r="17" spans="1:23" ht="19" thickTop="1" thickBot="1">
      <c r="A17" s="33">
        <v>12</v>
      </c>
      <c r="B17" s="34">
        <v>43185</v>
      </c>
      <c r="C17">
        <v>16</v>
      </c>
      <c r="D17">
        <v>14</v>
      </c>
      <c r="E17">
        <v>11</v>
      </c>
      <c r="F17" s="39">
        <v>16</v>
      </c>
      <c r="G17">
        <v>13</v>
      </c>
      <c r="H17">
        <v>13</v>
      </c>
      <c r="I17">
        <v>13</v>
      </c>
      <c r="J17">
        <f t="shared" si="0"/>
        <v>96</v>
      </c>
      <c r="K17">
        <f t="shared" si="1"/>
        <v>1200</v>
      </c>
      <c r="M17" s="33">
        <v>12</v>
      </c>
      <c r="N17" s="34">
        <v>43185</v>
      </c>
      <c r="R17" s="39"/>
      <c r="V17">
        <f t="shared" si="2"/>
        <v>0</v>
      </c>
      <c r="W17">
        <f t="shared" si="3"/>
        <v>0</v>
      </c>
    </row>
    <row r="18" spans="1:23" ht="19" thickTop="1" thickBot="1">
      <c r="A18" s="33">
        <v>13</v>
      </c>
      <c r="B18" s="34">
        <v>43192</v>
      </c>
      <c r="C18">
        <v>16</v>
      </c>
      <c r="D18">
        <v>14</v>
      </c>
      <c r="E18">
        <v>11</v>
      </c>
      <c r="F18">
        <v>16</v>
      </c>
      <c r="G18">
        <v>13</v>
      </c>
      <c r="H18">
        <v>13</v>
      </c>
      <c r="I18">
        <v>13</v>
      </c>
      <c r="J18">
        <f t="shared" si="0"/>
        <v>96</v>
      </c>
      <c r="K18">
        <f t="shared" si="1"/>
        <v>1200</v>
      </c>
      <c r="M18" s="33">
        <v>13</v>
      </c>
      <c r="N18" s="34">
        <v>43192</v>
      </c>
      <c r="V18">
        <f t="shared" si="2"/>
        <v>0</v>
      </c>
      <c r="W18">
        <f t="shared" si="3"/>
        <v>0</v>
      </c>
    </row>
    <row r="19" spans="1:23" ht="19" thickTop="1" thickBot="1">
      <c r="A19" s="33">
        <v>14</v>
      </c>
      <c r="B19" s="34">
        <v>43199</v>
      </c>
      <c r="C19" s="38">
        <v>16</v>
      </c>
      <c r="D19">
        <v>14</v>
      </c>
      <c r="E19">
        <v>11</v>
      </c>
      <c r="F19">
        <v>16</v>
      </c>
      <c r="G19">
        <v>13</v>
      </c>
      <c r="H19">
        <v>13</v>
      </c>
      <c r="I19">
        <v>13</v>
      </c>
      <c r="J19">
        <f t="shared" si="0"/>
        <v>96</v>
      </c>
      <c r="K19">
        <f t="shared" si="1"/>
        <v>1200</v>
      </c>
      <c r="M19" s="33">
        <v>14</v>
      </c>
      <c r="N19" s="34">
        <v>43199</v>
      </c>
      <c r="O19" s="38"/>
      <c r="V19">
        <f t="shared" si="2"/>
        <v>0</v>
      </c>
      <c r="W19">
        <f t="shared" si="3"/>
        <v>0</v>
      </c>
    </row>
    <row r="20" spans="1:23" ht="19" thickTop="1" thickBot="1">
      <c r="A20" s="33">
        <v>15</v>
      </c>
      <c r="B20" s="34">
        <v>43206</v>
      </c>
      <c r="C20">
        <v>16</v>
      </c>
      <c r="D20">
        <v>14</v>
      </c>
      <c r="E20">
        <v>14</v>
      </c>
      <c r="F20">
        <v>16</v>
      </c>
      <c r="G20">
        <v>15</v>
      </c>
      <c r="H20">
        <v>14</v>
      </c>
      <c r="I20" s="37">
        <v>16</v>
      </c>
      <c r="J20">
        <f t="shared" si="0"/>
        <v>105</v>
      </c>
      <c r="K20">
        <f t="shared" si="1"/>
        <v>1312.5</v>
      </c>
      <c r="M20" s="33">
        <v>15</v>
      </c>
      <c r="N20" s="34">
        <v>43206</v>
      </c>
      <c r="U20" s="37"/>
      <c r="V20">
        <f t="shared" si="2"/>
        <v>0</v>
      </c>
      <c r="W20">
        <f t="shared" si="3"/>
        <v>0</v>
      </c>
    </row>
    <row r="21" spans="1:23" ht="19" thickTop="1" thickBot="1">
      <c r="A21" s="33">
        <v>16</v>
      </c>
      <c r="B21" s="34">
        <v>43213</v>
      </c>
      <c r="C21">
        <v>16</v>
      </c>
      <c r="D21">
        <v>16</v>
      </c>
      <c r="E21" s="38">
        <v>17</v>
      </c>
      <c r="F21">
        <v>16</v>
      </c>
      <c r="G21">
        <v>15</v>
      </c>
      <c r="H21">
        <v>14</v>
      </c>
      <c r="I21">
        <v>16</v>
      </c>
      <c r="J21">
        <f t="shared" si="0"/>
        <v>110</v>
      </c>
      <c r="K21">
        <f t="shared" si="1"/>
        <v>1375</v>
      </c>
      <c r="M21" s="33">
        <v>16</v>
      </c>
      <c r="N21" s="34">
        <v>43213</v>
      </c>
      <c r="Q21" s="38"/>
      <c r="V21">
        <f t="shared" si="2"/>
        <v>0</v>
      </c>
      <c r="W21">
        <f t="shared" si="3"/>
        <v>0</v>
      </c>
    </row>
    <row r="22" spans="1:23" ht="19" thickTop="1" thickBot="1">
      <c r="A22" s="33">
        <v>17</v>
      </c>
      <c r="B22" s="34">
        <v>43220</v>
      </c>
      <c r="C22">
        <v>16</v>
      </c>
      <c r="D22">
        <v>16</v>
      </c>
      <c r="E22" s="37">
        <v>17</v>
      </c>
      <c r="F22">
        <v>16</v>
      </c>
      <c r="G22">
        <v>15</v>
      </c>
      <c r="H22">
        <v>14</v>
      </c>
      <c r="I22">
        <v>16</v>
      </c>
      <c r="J22">
        <f t="shared" si="0"/>
        <v>110</v>
      </c>
      <c r="K22">
        <f t="shared" si="1"/>
        <v>1375</v>
      </c>
      <c r="M22" s="33">
        <v>17</v>
      </c>
      <c r="N22" s="34">
        <v>43220</v>
      </c>
      <c r="Q22" s="37"/>
      <c r="V22">
        <f t="shared" si="2"/>
        <v>0</v>
      </c>
      <c r="W22">
        <f t="shared" si="3"/>
        <v>0</v>
      </c>
    </row>
    <row r="23" spans="1:23" ht="19" thickTop="1" thickBot="1">
      <c r="A23" s="33">
        <v>18</v>
      </c>
      <c r="B23" s="34">
        <v>43227</v>
      </c>
      <c r="C23">
        <v>16</v>
      </c>
      <c r="D23">
        <v>16</v>
      </c>
      <c r="E23" s="39">
        <v>17</v>
      </c>
      <c r="F23">
        <v>16</v>
      </c>
      <c r="G23">
        <v>15</v>
      </c>
      <c r="H23">
        <v>14</v>
      </c>
      <c r="I23">
        <v>16</v>
      </c>
      <c r="J23">
        <f t="shared" si="0"/>
        <v>110</v>
      </c>
      <c r="K23">
        <f t="shared" si="1"/>
        <v>1375</v>
      </c>
      <c r="M23" s="33">
        <v>18</v>
      </c>
      <c r="N23" s="34">
        <v>43227</v>
      </c>
      <c r="Q23" s="39"/>
      <c r="V23">
        <f t="shared" si="2"/>
        <v>0</v>
      </c>
      <c r="W23">
        <f t="shared" si="3"/>
        <v>0</v>
      </c>
    </row>
    <row r="24" spans="1:23" ht="19" thickTop="1" thickBot="1">
      <c r="A24" s="33">
        <v>19</v>
      </c>
      <c r="B24" s="34">
        <v>43234</v>
      </c>
      <c r="C24">
        <v>18</v>
      </c>
      <c r="D24">
        <v>18</v>
      </c>
      <c r="E24" s="39">
        <v>16</v>
      </c>
      <c r="F24">
        <v>16</v>
      </c>
      <c r="G24">
        <v>15</v>
      </c>
      <c r="H24">
        <v>14</v>
      </c>
      <c r="I24" s="39">
        <v>16</v>
      </c>
      <c r="J24">
        <f t="shared" si="0"/>
        <v>113</v>
      </c>
      <c r="K24">
        <f t="shared" si="1"/>
        <v>1412.5</v>
      </c>
      <c r="M24" s="33">
        <v>19</v>
      </c>
      <c r="N24" s="34">
        <v>43234</v>
      </c>
      <c r="Q24" s="39"/>
      <c r="U24" s="39"/>
      <c r="V24">
        <f t="shared" si="2"/>
        <v>0</v>
      </c>
      <c r="W24">
        <f t="shared" si="3"/>
        <v>0</v>
      </c>
    </row>
    <row r="25" spans="1:23" ht="19" thickTop="1" thickBot="1">
      <c r="A25" s="33">
        <v>20</v>
      </c>
      <c r="B25" s="34">
        <v>43241</v>
      </c>
      <c r="C25">
        <v>18</v>
      </c>
      <c r="D25">
        <v>18</v>
      </c>
      <c r="E25">
        <v>16</v>
      </c>
      <c r="F25">
        <v>16</v>
      </c>
      <c r="G25">
        <v>15</v>
      </c>
      <c r="H25">
        <v>14</v>
      </c>
      <c r="I25">
        <v>16</v>
      </c>
      <c r="J25">
        <f t="shared" si="0"/>
        <v>113</v>
      </c>
      <c r="K25">
        <f t="shared" si="1"/>
        <v>1412.5</v>
      </c>
      <c r="M25" s="33">
        <v>20</v>
      </c>
      <c r="N25" s="34">
        <v>43241</v>
      </c>
      <c r="V25">
        <f t="shared" si="2"/>
        <v>0</v>
      </c>
      <c r="W25">
        <f t="shared" si="3"/>
        <v>0</v>
      </c>
    </row>
    <row r="26" spans="1:23" ht="19" thickTop="1" thickBot="1">
      <c r="A26" s="33">
        <v>21</v>
      </c>
      <c r="B26" s="34">
        <v>43248</v>
      </c>
      <c r="C26">
        <v>14</v>
      </c>
      <c r="D26">
        <v>12</v>
      </c>
      <c r="E26">
        <v>12</v>
      </c>
      <c r="F26">
        <v>16</v>
      </c>
      <c r="G26">
        <v>15</v>
      </c>
      <c r="H26">
        <v>14</v>
      </c>
      <c r="I26">
        <v>12</v>
      </c>
      <c r="J26">
        <f t="shared" si="0"/>
        <v>95</v>
      </c>
      <c r="K26">
        <f t="shared" si="1"/>
        <v>1187.5</v>
      </c>
      <c r="M26" s="33">
        <v>21</v>
      </c>
      <c r="N26" s="34">
        <v>43248</v>
      </c>
      <c r="V26">
        <f t="shared" si="2"/>
        <v>0</v>
      </c>
      <c r="W26">
        <f t="shared" si="3"/>
        <v>0</v>
      </c>
    </row>
    <row r="27" spans="1:23" ht="19" thickTop="1" thickBot="1">
      <c r="A27" s="33">
        <v>22</v>
      </c>
      <c r="B27" s="34">
        <v>43255</v>
      </c>
      <c r="C27">
        <v>12</v>
      </c>
      <c r="D27">
        <v>10</v>
      </c>
      <c r="E27">
        <v>10</v>
      </c>
      <c r="F27">
        <v>10</v>
      </c>
      <c r="G27">
        <v>15</v>
      </c>
      <c r="H27">
        <v>12</v>
      </c>
      <c r="I27">
        <v>10</v>
      </c>
      <c r="J27">
        <f t="shared" si="0"/>
        <v>79</v>
      </c>
      <c r="K27">
        <f t="shared" si="1"/>
        <v>987.5</v>
      </c>
      <c r="M27" s="33">
        <v>22</v>
      </c>
      <c r="N27" s="34">
        <v>43255</v>
      </c>
      <c r="V27">
        <f t="shared" si="2"/>
        <v>0</v>
      </c>
      <c r="W27">
        <f t="shared" si="3"/>
        <v>0</v>
      </c>
    </row>
    <row r="28" spans="1:23" ht="19" thickTop="1" thickBot="1">
      <c r="A28" s="33">
        <v>23</v>
      </c>
      <c r="B28" s="34">
        <v>43262</v>
      </c>
      <c r="C28">
        <v>10</v>
      </c>
      <c r="D28">
        <v>10</v>
      </c>
      <c r="E28">
        <v>10</v>
      </c>
      <c r="F28">
        <v>10</v>
      </c>
      <c r="G28">
        <v>14</v>
      </c>
      <c r="H28">
        <v>10</v>
      </c>
      <c r="I28">
        <v>10</v>
      </c>
      <c r="J28">
        <f t="shared" si="0"/>
        <v>74</v>
      </c>
      <c r="K28">
        <f t="shared" si="1"/>
        <v>925</v>
      </c>
      <c r="M28" s="33">
        <v>23</v>
      </c>
      <c r="N28" s="34">
        <v>43262</v>
      </c>
      <c r="V28">
        <f t="shared" si="2"/>
        <v>0</v>
      </c>
      <c r="W28">
        <f t="shared" si="3"/>
        <v>0</v>
      </c>
    </row>
    <row r="29" spans="1:23" ht="19" thickTop="1" thickBot="1">
      <c r="A29" s="33">
        <v>24</v>
      </c>
      <c r="B29" s="34">
        <v>43269</v>
      </c>
      <c r="C29">
        <v>10</v>
      </c>
      <c r="D29">
        <v>7</v>
      </c>
      <c r="E29">
        <v>7</v>
      </c>
      <c r="F29">
        <v>7</v>
      </c>
      <c r="G29">
        <v>14</v>
      </c>
      <c r="H29">
        <v>7</v>
      </c>
      <c r="I29">
        <v>7</v>
      </c>
      <c r="J29">
        <f t="shared" si="0"/>
        <v>59</v>
      </c>
      <c r="K29">
        <f t="shared" si="1"/>
        <v>737.5</v>
      </c>
      <c r="M29" s="33">
        <v>24</v>
      </c>
      <c r="N29" s="34">
        <v>43269</v>
      </c>
      <c r="V29">
        <f t="shared" si="2"/>
        <v>0</v>
      </c>
      <c r="W29">
        <f t="shared" si="3"/>
        <v>0</v>
      </c>
    </row>
    <row r="30" spans="1:23" ht="19" thickTop="1" thickBot="1">
      <c r="B30" s="33" t="s">
        <v>37</v>
      </c>
      <c r="C30">
        <f t="shared" ref="C30:J30" si="4">SUM(C6:C28)</f>
        <v>292</v>
      </c>
      <c r="D30">
        <f t="shared" si="4"/>
        <v>270</v>
      </c>
      <c r="E30">
        <f t="shared" si="4"/>
        <v>248</v>
      </c>
      <c r="F30">
        <f t="shared" si="4"/>
        <v>292</v>
      </c>
      <c r="G30">
        <f t="shared" si="4"/>
        <v>268</v>
      </c>
      <c r="H30">
        <f t="shared" si="4"/>
        <v>259</v>
      </c>
      <c r="I30">
        <f t="shared" si="4"/>
        <v>276</v>
      </c>
      <c r="J30">
        <f t="shared" si="4"/>
        <v>1905</v>
      </c>
      <c r="K30">
        <f>SUM(K6:K29)</f>
        <v>24550</v>
      </c>
      <c r="N30" s="33" t="s">
        <v>37</v>
      </c>
      <c r="O30">
        <f t="shared" ref="O30:V30" si="5">SUM(O6:O28)</f>
        <v>57.25</v>
      </c>
      <c r="P30">
        <f t="shared" si="5"/>
        <v>54</v>
      </c>
      <c r="Q30">
        <f t="shared" si="5"/>
        <v>61</v>
      </c>
      <c r="R30">
        <f t="shared" si="5"/>
        <v>85</v>
      </c>
      <c r="S30">
        <f t="shared" si="5"/>
        <v>58.5</v>
      </c>
      <c r="T30">
        <f t="shared" si="5"/>
        <v>73.5</v>
      </c>
      <c r="U30">
        <f t="shared" si="5"/>
        <v>84</v>
      </c>
      <c r="V30">
        <f t="shared" si="5"/>
        <v>473.25</v>
      </c>
      <c r="W30">
        <f>SUM(W6:W29)</f>
        <v>5915.625</v>
      </c>
    </row>
    <row r="31" spans="1:23" ht="17" thickTop="1"/>
  </sheetData>
  <mergeCells count="2">
    <mergeCell ref="B4:C4"/>
    <mergeCell ref="N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Financial Report 1</vt:lpstr>
      <vt:lpstr>Individual Hours Breakdown</vt:lpstr>
      <vt:lpstr>'Financial Report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2018-06-06T17:16:19Z</cp:lastPrinted>
  <dcterms:created xsi:type="dcterms:W3CDTF">2018-02-22T16:19:22Z</dcterms:created>
  <dcterms:modified xsi:type="dcterms:W3CDTF">2018-06-06T17:24:47Z</dcterms:modified>
</cp:coreProperties>
</file>