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lbot/Desktop/Work/Third Year/Spring Term/SWENG/Finance/Financial Summary/"/>
    </mc:Choice>
  </mc:AlternateContent>
  <xr:revisionPtr revIDLastSave="0" documentId="13_ncr:1_{7499D43C-C3E9-6941-B25F-E420BF9F899E}" xr6:coauthVersionLast="33" xr6:coauthVersionMax="33" xr10:uidLastSave="{00000000-0000-0000-0000-000000000000}"/>
  <workbookProtection workbookAlgorithmName="SHA-512" workbookHashValue="OnLdWBPw0hsFlBK74ilebvdZY9mEjR/m8ngthHRGje1SexMI1sYm7Jx6ZqishQ9C1l6Br/qyEJdszGPrZWZ2dw==" workbookSaltValue="Q3XmKwOGvLTLVae9YfAEvg==" workbookSpinCount="100000" lockStructure="1"/>
  <bookViews>
    <workbookView xWindow="0" yWindow="460" windowWidth="28800" windowHeight="16040" xr2:uid="{E7C3D644-FFC2-BD41-B211-16B1308DD9F5}"/>
  </bookViews>
  <sheets>
    <sheet name="Cash Flow" sheetId="1" r:id="rId1"/>
  </sheets>
  <externalReferences>
    <externalReference r:id="rId2"/>
  </externalReferences>
  <definedNames>
    <definedName name="_xlnm.Print_Area" localSheetId="0">'Cash Flow'!$A$1:$U$75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U48" i="1"/>
  <c r="U55" i="1" s="1"/>
  <c r="T49" i="1"/>
  <c r="R72" i="1"/>
  <c r="R74" i="1" s="1"/>
  <c r="R75" i="1" s="1"/>
  <c r="S74" i="1" s="1"/>
  <c r="S59" i="1"/>
  <c r="R56" i="1"/>
  <c r="T54" i="1"/>
  <c r="S54" i="1"/>
  <c r="R54" i="1"/>
  <c r="U53" i="1"/>
  <c r="T53" i="1"/>
  <c r="S53" i="1"/>
  <c r="R53" i="1"/>
  <c r="U52" i="1"/>
  <c r="T52" i="1"/>
  <c r="S52" i="1"/>
  <c r="R52" i="1"/>
  <c r="T51" i="1"/>
  <c r="S51" i="1"/>
  <c r="R51" i="1"/>
  <c r="U50" i="1"/>
  <c r="T50" i="1"/>
  <c r="S50" i="1"/>
  <c r="R50" i="1"/>
  <c r="U49" i="1"/>
  <c r="S49" i="1"/>
  <c r="R49" i="1"/>
  <c r="T48" i="1"/>
  <c r="T55" i="1" s="1"/>
  <c r="S48" i="1"/>
  <c r="S55" i="1" s="1"/>
  <c r="R48" i="1"/>
  <c r="R55" i="1" s="1"/>
  <c r="R34" i="1"/>
  <c r="R36" i="1" s="1"/>
  <c r="R37" i="1" s="1"/>
  <c r="S36" i="1" s="1"/>
  <c r="S21" i="1"/>
  <c r="R18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T17" i="1" s="1"/>
  <c r="S10" i="1"/>
  <c r="S17" i="1" s="1"/>
  <c r="R10" i="1"/>
  <c r="R17" i="1" s="1"/>
  <c r="S72" i="1" l="1"/>
  <c r="S56" i="1"/>
  <c r="T56" i="1"/>
  <c r="T72" i="1"/>
  <c r="U72" i="1"/>
  <c r="U56" i="1"/>
  <c r="S75" i="1"/>
  <c r="T74" i="1" s="1"/>
  <c r="U17" i="1"/>
  <c r="S34" i="1"/>
  <c r="S18" i="1"/>
  <c r="T34" i="1"/>
  <c r="T18" i="1"/>
  <c r="U34" i="1"/>
  <c r="U18" i="1"/>
  <c r="S37" i="1"/>
  <c r="T36" i="1" s="1"/>
  <c r="T75" i="1" l="1"/>
  <c r="U74" i="1" s="1"/>
  <c r="U75" i="1" s="1"/>
  <c r="T37" i="1"/>
  <c r="U36" i="1" s="1"/>
  <c r="U37" i="1" s="1"/>
  <c r="Q54" i="1" l="1"/>
  <c r="P54" i="1"/>
  <c r="N54" i="1"/>
  <c r="M54" i="1"/>
  <c r="L54" i="1"/>
  <c r="O54" i="1"/>
  <c r="Q53" i="1"/>
  <c r="P53" i="1"/>
  <c r="O53" i="1"/>
  <c r="N53" i="1"/>
  <c r="M53" i="1"/>
  <c r="L53" i="1"/>
  <c r="K53" i="1"/>
  <c r="Q48" i="1"/>
  <c r="P48" i="1"/>
  <c r="O48" i="1"/>
  <c r="N48" i="1"/>
  <c r="M48" i="1"/>
  <c r="L48" i="1"/>
  <c r="K48" i="1"/>
  <c r="Q49" i="1"/>
  <c r="P49" i="1"/>
  <c r="O49" i="1"/>
  <c r="N49" i="1"/>
  <c r="M49" i="1"/>
  <c r="L49" i="1"/>
  <c r="K49" i="1"/>
  <c r="Q50" i="1"/>
  <c r="P50" i="1"/>
  <c r="O50" i="1"/>
  <c r="N50" i="1"/>
  <c r="M50" i="1"/>
  <c r="K50" i="1"/>
  <c r="K52" i="1"/>
  <c r="Q51" i="1"/>
  <c r="P51" i="1"/>
  <c r="O51" i="1"/>
  <c r="N51" i="1"/>
  <c r="M51" i="1"/>
  <c r="L51" i="1"/>
  <c r="K51" i="1"/>
  <c r="B74" i="1" l="1"/>
  <c r="C72" i="1"/>
  <c r="B72" i="1"/>
  <c r="K59" i="1"/>
  <c r="H59" i="1"/>
  <c r="E59" i="1"/>
  <c r="K54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Q52" i="1"/>
  <c r="P52" i="1"/>
  <c r="O52" i="1"/>
  <c r="N52" i="1"/>
  <c r="M52" i="1"/>
  <c r="L52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L50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F55" i="1" l="1"/>
  <c r="J55" i="1"/>
  <c r="N55" i="1"/>
  <c r="O72" i="1" s="1"/>
  <c r="D55" i="1"/>
  <c r="E72" i="1" s="1"/>
  <c r="H55" i="1"/>
  <c r="I72" i="1" s="1"/>
  <c r="L55" i="1"/>
  <c r="M56" i="1" s="1"/>
  <c r="P55" i="1"/>
  <c r="Q72" i="1" s="1"/>
  <c r="C55" i="1"/>
  <c r="D56" i="1" s="1"/>
  <c r="G55" i="1"/>
  <c r="K55" i="1"/>
  <c r="L56" i="1" s="1"/>
  <c r="O55" i="1"/>
  <c r="E55" i="1"/>
  <c r="F72" i="1" s="1"/>
  <c r="I55" i="1"/>
  <c r="J72" i="1" s="1"/>
  <c r="M55" i="1"/>
  <c r="N72" i="1" s="1"/>
  <c r="Q55" i="1"/>
  <c r="B75" i="1"/>
  <c r="C74" i="1" s="1"/>
  <c r="C75" i="1" s="1"/>
  <c r="D74" i="1" s="1"/>
  <c r="G56" i="1"/>
  <c r="G72" i="1"/>
  <c r="K56" i="1"/>
  <c r="K72" i="1"/>
  <c r="I56" i="1"/>
  <c r="H56" i="1"/>
  <c r="H72" i="1"/>
  <c r="N56" i="1"/>
  <c r="F56" i="1" l="1"/>
  <c r="O56" i="1"/>
  <c r="P56" i="1"/>
  <c r="P72" i="1"/>
  <c r="J56" i="1"/>
  <c r="Q56" i="1"/>
  <c r="L72" i="1"/>
  <c r="M72" i="1"/>
  <c r="D72" i="1"/>
  <c r="D75" i="1" s="1"/>
  <c r="E74" i="1" s="1"/>
  <c r="E75" i="1" s="1"/>
  <c r="F74" i="1" s="1"/>
  <c r="F75" i="1" s="1"/>
  <c r="G74" i="1" s="1"/>
  <c r="G75" i="1" s="1"/>
  <c r="H74" i="1" s="1"/>
  <c r="H75" i="1" s="1"/>
  <c r="I74" i="1" s="1"/>
  <c r="I75" i="1" s="1"/>
  <c r="J74" i="1" s="1"/>
  <c r="J75" i="1" s="1"/>
  <c r="K74" i="1" s="1"/>
  <c r="K75" i="1" s="1"/>
  <c r="L74" i="1" s="1"/>
  <c r="L75" i="1" s="1"/>
  <c r="M74" i="1" s="1"/>
  <c r="E56" i="1"/>
  <c r="M75" i="1" l="1"/>
  <c r="N74" i="1" s="1"/>
  <c r="N75" i="1" s="1"/>
  <c r="O74" i="1" s="1"/>
  <c r="O75" i="1" s="1"/>
  <c r="P74" i="1" s="1"/>
  <c r="P75" i="1" s="1"/>
  <c r="Q74" i="1" s="1"/>
  <c r="Q75" i="1" s="1"/>
</calcChain>
</file>

<file path=xl/sharedStrings.xml><?xml version="1.0" encoding="utf-8"?>
<sst xmlns="http://schemas.openxmlformats.org/spreadsheetml/2006/main" count="242" uniqueCount="33">
  <si>
    <t>Projected</t>
  </si>
  <si>
    <t>Close</t>
  </si>
  <si>
    <t>Open</t>
  </si>
  <si>
    <t>Payments Due</t>
  </si>
  <si>
    <t>-</t>
  </si>
  <si>
    <t>Marketing Costs</t>
  </si>
  <si>
    <t>Module Payments In</t>
  </si>
  <si>
    <t>Module Payments Out</t>
  </si>
  <si>
    <t>Utilities Payments</t>
  </si>
  <si>
    <t>Uitilities</t>
  </si>
  <si>
    <t>IT Infrastructure Payments</t>
  </si>
  <si>
    <t>IT Infrastructure</t>
  </si>
  <si>
    <t>Rent Payments</t>
  </si>
  <si>
    <t>Rent</t>
  </si>
  <si>
    <t>Labour Payments</t>
  </si>
  <si>
    <t>Total</t>
  </si>
  <si>
    <t>Tom (Financial Manager)</t>
  </si>
  <si>
    <t>Ollie Marketing Manager</t>
  </si>
  <si>
    <t>James (GUI Developer)</t>
  </si>
  <si>
    <t>Jack (Testing &amp; Integration)</t>
  </si>
  <si>
    <t>Jon (QA &amp; Documentation)</t>
  </si>
  <si>
    <t>Lauren (Lead Developer)</t>
  </si>
  <si>
    <t>Liam (Project Manager)</t>
  </si>
  <si>
    <t>Labour</t>
  </si>
  <si>
    <t>Interest Payments on Loan</t>
  </si>
  <si>
    <t>Loan Payments In</t>
  </si>
  <si>
    <t xml:space="preserve">Loan </t>
  </si>
  <si>
    <t>WEEK</t>
  </si>
  <si>
    <t>Vacation</t>
  </si>
  <si>
    <t>Spring Term</t>
  </si>
  <si>
    <t>Actual</t>
  </si>
  <si>
    <t>Summer Term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</si>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</sst>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0" fillId="2" borderId="14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3" fillId="3" borderId="1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3" fillId="3" borderId="10" xfId="0" applyFont="1" applyFill="1" applyBorder="1"/>
    <xf numFmtId="0" fontId="3" fillId="3" borderId="9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4" fillId="3" borderId="3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1" xfId="0" applyFill="1" applyBorder="1"/>
    <xf numFmtId="0" fontId="5" fillId="0" borderId="20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0" borderId="20" xfId="0" applyFill="1" applyBorder="1"/>
    <xf numFmtId="0" fontId="0" fillId="2" borderId="0" xfId="0" applyFill="1" applyBorder="1"/>
    <xf numFmtId="0" fontId="1" fillId="0" borderId="0" xfId="0" applyFont="1"/>
    <xf numFmtId="0" fontId="3" fillId="3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talbot/Desktop/Work/Third%20Year/Spring%20Term/SWENG/Finance/Financial%20Report%201/financial%20repor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Q17">
            <v>1375</v>
          </cell>
        </row>
        <row r="18">
          <cell r="Q18">
            <v>1312.5</v>
          </cell>
        </row>
        <row r="56">
          <cell r="Q56">
            <v>850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DA7C-56F3-2F46-AE4A-066F24108757}">
  <sheetPr>
    <pageSetUpPr fitToPage="1"/>
  </sheetPr>
  <dimension ref="A1:V86"/>
  <sheetViews>
    <sheetView tabSelected="1" topLeftCell="A27" zoomScale="60" zoomScaleNormal="50" workbookViewId="0">
      <selection activeCell="P51" sqref="P51"/>
    </sheetView>
  </sheetViews>
  <sheetFormatPr baseColWidth="10" defaultRowHeight="16"/>
  <cols>
    <col min="1" max="1" width="24" bestFit="1" customWidth="1"/>
  </cols>
  <sheetData>
    <row r="1" spans="1:21" ht="17" thickBot="1">
      <c r="A1" s="106" t="s">
        <v>0</v>
      </c>
    </row>
    <row r="2" spans="1:21">
      <c r="A2" s="46"/>
      <c r="B2" s="47"/>
      <c r="C2" s="48"/>
      <c r="D2" s="48"/>
      <c r="E2" s="48"/>
      <c r="F2" s="48" t="s">
        <v>29</v>
      </c>
      <c r="G2" s="48"/>
      <c r="H2" s="48"/>
      <c r="I2" s="48"/>
      <c r="J2" s="48"/>
      <c r="K2" s="48"/>
      <c r="L2" s="47"/>
      <c r="M2" s="107" t="s">
        <v>28</v>
      </c>
      <c r="N2" s="107"/>
      <c r="O2" s="48"/>
      <c r="P2" s="49"/>
      <c r="Q2" s="50"/>
      <c r="R2" s="51"/>
      <c r="S2" s="51"/>
      <c r="T2" s="51" t="s">
        <v>31</v>
      </c>
      <c r="U2" s="93"/>
    </row>
    <row r="3" spans="1:21">
      <c r="A3" s="52" t="s">
        <v>27</v>
      </c>
      <c r="B3" s="53">
        <v>1</v>
      </c>
      <c r="C3" s="54">
        <v>2</v>
      </c>
      <c r="D3" s="54">
        <v>3</v>
      </c>
      <c r="E3" s="54">
        <v>4</v>
      </c>
      <c r="F3" s="54">
        <v>5</v>
      </c>
      <c r="G3" s="54">
        <v>6</v>
      </c>
      <c r="H3" s="54">
        <v>7</v>
      </c>
      <c r="I3" s="54">
        <v>8</v>
      </c>
      <c r="J3" s="54">
        <v>9</v>
      </c>
      <c r="K3" s="54">
        <v>10</v>
      </c>
      <c r="L3" s="53">
        <v>1</v>
      </c>
      <c r="M3" s="54">
        <v>2</v>
      </c>
      <c r="N3" s="54">
        <v>3</v>
      </c>
      <c r="O3" s="54">
        <v>4</v>
      </c>
      <c r="P3" s="55">
        <v>1</v>
      </c>
      <c r="Q3" s="56">
        <v>2</v>
      </c>
      <c r="R3" s="57">
        <v>3</v>
      </c>
      <c r="S3" s="57">
        <v>4</v>
      </c>
      <c r="T3" s="57">
        <v>5</v>
      </c>
      <c r="U3" s="94">
        <v>6</v>
      </c>
    </row>
    <row r="4" spans="1:21">
      <c r="A4" s="58"/>
      <c r="B4" s="59"/>
      <c r="C4" s="60"/>
      <c r="D4" s="60"/>
      <c r="E4" s="60"/>
      <c r="F4" s="60"/>
      <c r="G4" s="60"/>
      <c r="H4" s="60"/>
      <c r="I4" s="60"/>
      <c r="J4" s="60"/>
      <c r="K4" s="60"/>
      <c r="L4" s="59"/>
      <c r="M4" s="60"/>
      <c r="N4" s="60"/>
      <c r="O4" s="60"/>
      <c r="P4" s="61"/>
      <c r="Q4" s="62"/>
      <c r="R4" s="63"/>
      <c r="S4" s="63"/>
      <c r="T4" s="63"/>
      <c r="U4" s="95"/>
    </row>
    <row r="5" spans="1:21">
      <c r="A5" s="64" t="s">
        <v>26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55"/>
      <c r="Q5" s="56"/>
      <c r="R5" s="57"/>
      <c r="S5" s="57"/>
      <c r="T5" s="57"/>
      <c r="U5" s="94"/>
    </row>
    <row r="6" spans="1:21">
      <c r="A6" s="65" t="s">
        <v>25</v>
      </c>
      <c r="B6" s="59">
        <v>24000</v>
      </c>
      <c r="C6" s="60"/>
      <c r="D6" s="60"/>
      <c r="E6" s="60"/>
      <c r="F6" s="60"/>
      <c r="G6" s="60"/>
      <c r="H6" s="60"/>
      <c r="I6" s="60"/>
      <c r="J6" s="60"/>
      <c r="K6" s="60"/>
      <c r="L6" s="59"/>
      <c r="M6" s="60"/>
      <c r="N6" s="60"/>
      <c r="O6" s="60"/>
      <c r="P6" s="61">
        <v>30000</v>
      </c>
      <c r="Q6" s="62"/>
      <c r="R6" s="63"/>
      <c r="S6" s="63"/>
      <c r="T6" s="63"/>
      <c r="U6" s="95"/>
    </row>
    <row r="7" spans="1:21">
      <c r="A7" s="65" t="s">
        <v>24</v>
      </c>
      <c r="B7" s="66">
        <v>175.08</v>
      </c>
      <c r="C7" s="67">
        <v>175.08</v>
      </c>
      <c r="D7" s="67">
        <v>175.08</v>
      </c>
      <c r="E7" s="67">
        <v>175.08</v>
      </c>
      <c r="F7" s="67">
        <v>175.08</v>
      </c>
      <c r="G7" s="67">
        <v>175.08</v>
      </c>
      <c r="H7" s="67">
        <v>175.08</v>
      </c>
      <c r="I7" s="67">
        <v>175.08</v>
      </c>
      <c r="J7" s="67">
        <v>175.08</v>
      </c>
      <c r="K7" s="67">
        <v>175.08</v>
      </c>
      <c r="L7" s="66">
        <v>175.08</v>
      </c>
      <c r="M7" s="67">
        <v>175.08</v>
      </c>
      <c r="N7" s="67">
        <v>175.08</v>
      </c>
      <c r="O7" s="67">
        <v>175.08</v>
      </c>
      <c r="P7" s="55">
        <v>175.08</v>
      </c>
      <c r="Q7" s="56">
        <v>175.08</v>
      </c>
      <c r="R7" s="57">
        <v>175.08</v>
      </c>
      <c r="S7" s="57">
        <v>175.08</v>
      </c>
      <c r="T7" s="57">
        <v>175.08</v>
      </c>
      <c r="U7" s="94">
        <v>175.08</v>
      </c>
    </row>
    <row r="8" spans="1:21">
      <c r="A8" s="58"/>
      <c r="B8" s="53"/>
      <c r="C8" s="54"/>
      <c r="D8" s="54"/>
      <c r="E8" s="54"/>
      <c r="F8" s="54"/>
      <c r="G8" s="54"/>
      <c r="H8" s="54"/>
      <c r="I8" s="54"/>
      <c r="J8" s="54"/>
      <c r="K8" s="54"/>
      <c r="L8" s="53"/>
      <c r="M8" s="54"/>
      <c r="N8" s="54"/>
      <c r="O8" s="54"/>
      <c r="P8" s="55"/>
      <c r="Q8" s="56"/>
      <c r="R8" s="57"/>
      <c r="S8" s="57"/>
      <c r="T8" s="57"/>
      <c r="U8" s="94"/>
    </row>
    <row r="9" spans="1:21">
      <c r="A9" s="64" t="s">
        <v>23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6"/>
      <c r="M9" s="67"/>
      <c r="N9" s="67"/>
      <c r="O9" s="67"/>
      <c r="P9" s="61"/>
      <c r="Q9" s="62"/>
      <c r="R9" s="63"/>
      <c r="S9" s="63"/>
      <c r="T9" s="63"/>
      <c r="U9" s="95"/>
    </row>
    <row r="10" spans="1:21">
      <c r="A10" s="58" t="s">
        <v>22</v>
      </c>
      <c r="B10" s="59">
        <v>0</v>
      </c>
      <c r="C10" s="60">
        <v>37.5</v>
      </c>
      <c r="D10" s="60">
        <v>62.5</v>
      </c>
      <c r="E10" s="60">
        <v>100</v>
      </c>
      <c r="F10" s="60">
        <v>125</v>
      </c>
      <c r="G10" s="60">
        <v>125</v>
      </c>
      <c r="H10" s="60">
        <v>150</v>
      </c>
      <c r="I10" s="60">
        <v>150</v>
      </c>
      <c r="J10" s="60">
        <v>200</v>
      </c>
      <c r="K10" s="60">
        <v>200</v>
      </c>
      <c r="L10" s="53">
        <v>200</v>
      </c>
      <c r="M10" s="54">
        <v>200</v>
      </c>
      <c r="N10" s="54">
        <v>200</v>
      </c>
      <c r="O10" s="54">
        <v>200</v>
      </c>
      <c r="P10" s="68">
        <v>200</v>
      </c>
      <c r="Q10" s="69">
        <v>200</v>
      </c>
      <c r="R10" s="70">
        <f t="shared" ref="R10:U11" si="0">16*12.5</f>
        <v>200</v>
      </c>
      <c r="S10" s="70">
        <f t="shared" si="0"/>
        <v>200</v>
      </c>
      <c r="T10" s="70">
        <f t="shared" si="0"/>
        <v>200</v>
      </c>
      <c r="U10" s="96">
        <f t="shared" si="0"/>
        <v>200</v>
      </c>
    </row>
    <row r="11" spans="1:21">
      <c r="A11" s="58" t="s">
        <v>21</v>
      </c>
      <c r="B11" s="53">
        <v>0</v>
      </c>
      <c r="C11" s="54">
        <v>37.5</v>
      </c>
      <c r="D11" s="54">
        <v>62.5</v>
      </c>
      <c r="E11" s="54">
        <v>100</v>
      </c>
      <c r="F11" s="54">
        <v>87.5</v>
      </c>
      <c r="G11" s="54">
        <v>212.5</v>
      </c>
      <c r="H11" s="54">
        <v>175</v>
      </c>
      <c r="I11" s="54">
        <v>175</v>
      </c>
      <c r="J11" s="54">
        <v>175</v>
      </c>
      <c r="K11" s="54">
        <v>175</v>
      </c>
      <c r="L11" s="53">
        <v>200</v>
      </c>
      <c r="M11" s="54">
        <v>200</v>
      </c>
      <c r="N11" s="54">
        <v>200</v>
      </c>
      <c r="O11" s="54">
        <v>200</v>
      </c>
      <c r="P11" s="61">
        <v>200</v>
      </c>
      <c r="Q11" s="62">
        <v>200</v>
      </c>
      <c r="R11" s="63">
        <f t="shared" si="0"/>
        <v>200</v>
      </c>
      <c r="S11" s="63">
        <f t="shared" si="0"/>
        <v>200</v>
      </c>
      <c r="T11" s="63">
        <f t="shared" si="0"/>
        <v>200</v>
      </c>
      <c r="U11" s="95">
        <f t="shared" si="0"/>
        <v>200</v>
      </c>
    </row>
    <row r="12" spans="1:21">
      <c r="A12" s="58" t="s">
        <v>20</v>
      </c>
      <c r="B12" s="53">
        <v>0</v>
      </c>
      <c r="C12" s="54">
        <v>37.5</v>
      </c>
      <c r="D12" s="54">
        <v>62.5</v>
      </c>
      <c r="E12" s="54">
        <v>100</v>
      </c>
      <c r="F12" s="54">
        <v>87.5</v>
      </c>
      <c r="G12" s="54">
        <v>125</v>
      </c>
      <c r="H12" s="54">
        <v>150</v>
      </c>
      <c r="I12" s="54">
        <v>150</v>
      </c>
      <c r="J12" s="54">
        <v>175</v>
      </c>
      <c r="K12" s="54">
        <v>175</v>
      </c>
      <c r="L12" s="53">
        <v>162.5</v>
      </c>
      <c r="M12" s="54">
        <v>162.5</v>
      </c>
      <c r="N12" s="54">
        <v>162.5</v>
      </c>
      <c r="O12" s="54">
        <v>162.5</v>
      </c>
      <c r="P12" s="61">
        <v>175</v>
      </c>
      <c r="Q12" s="62">
        <v>175</v>
      </c>
      <c r="R12" s="63">
        <f t="shared" ref="R12:U12" si="1">14*12.5</f>
        <v>175</v>
      </c>
      <c r="S12" s="63">
        <f t="shared" si="1"/>
        <v>175</v>
      </c>
      <c r="T12" s="63">
        <f t="shared" si="1"/>
        <v>175</v>
      </c>
      <c r="U12" s="95">
        <f t="shared" si="1"/>
        <v>175</v>
      </c>
    </row>
    <row r="13" spans="1:21">
      <c r="A13" s="58" t="s">
        <v>19</v>
      </c>
      <c r="B13" s="53">
        <v>0</v>
      </c>
      <c r="C13" s="54">
        <v>37.5</v>
      </c>
      <c r="D13" s="54">
        <v>62.5</v>
      </c>
      <c r="E13" s="54">
        <v>100</v>
      </c>
      <c r="F13" s="54">
        <v>87.5</v>
      </c>
      <c r="G13" s="54">
        <v>100</v>
      </c>
      <c r="H13" s="54">
        <v>100</v>
      </c>
      <c r="I13" s="54">
        <v>100</v>
      </c>
      <c r="J13" s="54">
        <v>150</v>
      </c>
      <c r="K13" s="54">
        <v>200</v>
      </c>
      <c r="L13" s="53">
        <v>162.5</v>
      </c>
      <c r="M13" s="54">
        <v>162.5</v>
      </c>
      <c r="N13" s="54">
        <v>162.5</v>
      </c>
      <c r="O13" s="54">
        <v>162.5</v>
      </c>
      <c r="P13" s="61">
        <v>175</v>
      </c>
      <c r="Q13" s="62">
        <v>212.5</v>
      </c>
      <c r="R13" s="63">
        <f>17*12.5</f>
        <v>212.5</v>
      </c>
      <c r="S13" s="63">
        <f>17*12.5</f>
        <v>212.5</v>
      </c>
      <c r="T13" s="63">
        <f>16*12.5</f>
        <v>200</v>
      </c>
      <c r="U13" s="95">
        <f>16*12.5</f>
        <v>200</v>
      </c>
    </row>
    <row r="14" spans="1:21">
      <c r="A14" s="58" t="s">
        <v>18</v>
      </c>
      <c r="B14" s="53">
        <v>0</v>
      </c>
      <c r="C14" s="54">
        <v>37.5</v>
      </c>
      <c r="D14" s="54">
        <v>62.5</v>
      </c>
      <c r="E14" s="54">
        <v>112.5</v>
      </c>
      <c r="F14" s="54">
        <v>87.5</v>
      </c>
      <c r="G14" s="54">
        <v>100</v>
      </c>
      <c r="H14" s="54">
        <v>137.5</v>
      </c>
      <c r="I14" s="54">
        <v>162.5</v>
      </c>
      <c r="J14" s="54">
        <v>175</v>
      </c>
      <c r="K14" s="54">
        <v>175</v>
      </c>
      <c r="L14" s="53">
        <v>175</v>
      </c>
      <c r="M14" s="54">
        <v>175</v>
      </c>
      <c r="N14" s="54">
        <v>175</v>
      </c>
      <c r="O14" s="54">
        <v>175</v>
      </c>
      <c r="P14" s="61">
        <v>175</v>
      </c>
      <c r="Q14" s="62">
        <v>200</v>
      </c>
      <c r="R14" s="63">
        <f>16*12.5</f>
        <v>200</v>
      </c>
      <c r="S14" s="63">
        <f>16*12.5</f>
        <v>200</v>
      </c>
      <c r="T14" s="63">
        <f>18*12.5</f>
        <v>225</v>
      </c>
      <c r="U14" s="95">
        <f>18*12.5</f>
        <v>225</v>
      </c>
    </row>
    <row r="15" spans="1:21">
      <c r="A15" s="58" t="s">
        <v>17</v>
      </c>
      <c r="B15" s="53">
        <v>0</v>
      </c>
      <c r="C15" s="54">
        <v>37.5</v>
      </c>
      <c r="D15" s="54">
        <v>37.5</v>
      </c>
      <c r="E15" s="54">
        <v>100</v>
      </c>
      <c r="F15" s="54">
        <v>75</v>
      </c>
      <c r="G15" s="54">
        <v>150</v>
      </c>
      <c r="H15" s="54">
        <v>150</v>
      </c>
      <c r="I15" s="54">
        <v>150</v>
      </c>
      <c r="J15" s="54">
        <v>150</v>
      </c>
      <c r="K15" s="54">
        <v>175</v>
      </c>
      <c r="L15" s="53">
        <v>162.5</v>
      </c>
      <c r="M15" s="54">
        <v>162.5</v>
      </c>
      <c r="N15" s="54">
        <v>162.5</v>
      </c>
      <c r="O15" s="54">
        <v>162.5</v>
      </c>
      <c r="P15" s="61">
        <v>187.5</v>
      </c>
      <c r="Q15" s="62">
        <v>187.5</v>
      </c>
      <c r="R15" s="63">
        <f t="shared" ref="R15:U15" si="2">15*12.5</f>
        <v>187.5</v>
      </c>
      <c r="S15" s="63">
        <f t="shared" si="2"/>
        <v>187.5</v>
      </c>
      <c r="T15" s="63">
        <f t="shared" si="2"/>
        <v>187.5</v>
      </c>
      <c r="U15" s="95">
        <f t="shared" si="2"/>
        <v>187.5</v>
      </c>
    </row>
    <row r="16" spans="1:21">
      <c r="A16" s="65" t="s">
        <v>16</v>
      </c>
      <c r="B16" s="71">
        <v>0</v>
      </c>
      <c r="C16" s="72">
        <v>37.5</v>
      </c>
      <c r="D16" s="72">
        <v>62.5</v>
      </c>
      <c r="E16" s="72">
        <v>100</v>
      </c>
      <c r="F16" s="72">
        <v>125</v>
      </c>
      <c r="G16" s="72">
        <v>150</v>
      </c>
      <c r="H16" s="72">
        <v>175</v>
      </c>
      <c r="I16" s="72">
        <v>175</v>
      </c>
      <c r="J16" s="72">
        <v>175</v>
      </c>
      <c r="K16" s="72">
        <v>175</v>
      </c>
      <c r="L16" s="71">
        <v>162.5</v>
      </c>
      <c r="M16" s="72">
        <v>162.5</v>
      </c>
      <c r="N16" s="72">
        <v>162.5</v>
      </c>
      <c r="O16" s="72">
        <v>162.5</v>
      </c>
      <c r="P16" s="73">
        <v>200</v>
      </c>
      <c r="Q16" s="74">
        <v>200</v>
      </c>
      <c r="R16" s="75">
        <f t="shared" ref="R16:U16" si="3">16*12.5</f>
        <v>200</v>
      </c>
      <c r="S16" s="75">
        <f t="shared" si="3"/>
        <v>200</v>
      </c>
      <c r="T16" s="75">
        <f t="shared" si="3"/>
        <v>200</v>
      </c>
      <c r="U16" s="97">
        <f t="shared" si="3"/>
        <v>200</v>
      </c>
    </row>
    <row r="17" spans="1:21">
      <c r="A17" s="76" t="s">
        <v>15</v>
      </c>
      <c r="B17" s="53" t="s">
        <v>4</v>
      </c>
      <c r="C17" s="54">
        <v>262.5</v>
      </c>
      <c r="D17" s="54">
        <v>412.5</v>
      </c>
      <c r="E17" s="54">
        <v>712.5</v>
      </c>
      <c r="F17" s="54">
        <v>675</v>
      </c>
      <c r="G17" s="54">
        <v>962.5</v>
      </c>
      <c r="H17" s="54">
        <v>1037.5</v>
      </c>
      <c r="I17" s="54">
        <v>1062.5</v>
      </c>
      <c r="J17" s="54">
        <v>1200</v>
      </c>
      <c r="K17" s="54">
        <v>1275</v>
      </c>
      <c r="L17" s="53">
        <v>1225</v>
      </c>
      <c r="M17" s="54">
        <v>1225</v>
      </c>
      <c r="N17" s="54">
        <v>1225</v>
      </c>
      <c r="O17" s="54">
        <v>1225</v>
      </c>
      <c r="P17" s="55">
        <v>1312.5</v>
      </c>
      <c r="Q17" s="56">
        <v>1375</v>
      </c>
      <c r="R17" s="57">
        <f t="shared" ref="R17:U17" si="4">SUM(R10:R16)</f>
        <v>1375</v>
      </c>
      <c r="S17" s="57">
        <f t="shared" si="4"/>
        <v>1375</v>
      </c>
      <c r="T17" s="57">
        <f t="shared" si="4"/>
        <v>1387.5</v>
      </c>
      <c r="U17" s="94">
        <f t="shared" si="4"/>
        <v>1387.5</v>
      </c>
    </row>
    <row r="18" spans="1:21">
      <c r="A18" s="77" t="s">
        <v>14</v>
      </c>
      <c r="B18" s="66" t="s">
        <v>4</v>
      </c>
      <c r="C18" s="67" t="s">
        <v>4</v>
      </c>
      <c r="D18" s="67">
        <v>262.5</v>
      </c>
      <c r="E18" s="67">
        <v>412.5</v>
      </c>
      <c r="F18" s="67">
        <v>712.5</v>
      </c>
      <c r="G18" s="67">
        <v>675</v>
      </c>
      <c r="H18" s="67">
        <v>962.5</v>
      </c>
      <c r="I18" s="67">
        <v>1037.5</v>
      </c>
      <c r="J18" s="67">
        <v>1062.5</v>
      </c>
      <c r="K18" s="67">
        <v>1200</v>
      </c>
      <c r="L18" s="66">
        <v>1275</v>
      </c>
      <c r="M18" s="67">
        <v>1225</v>
      </c>
      <c r="N18" s="67">
        <v>1225</v>
      </c>
      <c r="O18" s="67">
        <v>1225</v>
      </c>
      <c r="P18" s="55">
        <v>1225</v>
      </c>
      <c r="Q18" s="56">
        <v>1312.5</v>
      </c>
      <c r="R18" s="57">
        <f>[1]Sheet1!Q18</f>
        <v>1312.5</v>
      </c>
      <c r="S18" s="57">
        <f t="shared" ref="S18:U18" si="5">R17</f>
        <v>1375</v>
      </c>
      <c r="T18" s="57">
        <f t="shared" si="5"/>
        <v>1375</v>
      </c>
      <c r="U18" s="94">
        <f t="shared" si="5"/>
        <v>1387.5</v>
      </c>
    </row>
    <row r="19" spans="1:21">
      <c r="A19" s="78"/>
      <c r="B19" s="79"/>
      <c r="C19" s="80"/>
      <c r="D19" s="80"/>
      <c r="E19" s="80"/>
      <c r="F19" s="80"/>
      <c r="G19" s="80"/>
      <c r="H19" s="80"/>
      <c r="I19" s="80"/>
      <c r="J19" s="80"/>
      <c r="K19" s="80"/>
      <c r="L19" s="79"/>
      <c r="M19" s="80"/>
      <c r="N19" s="80"/>
      <c r="O19" s="80"/>
      <c r="P19" s="81"/>
      <c r="Q19" s="82"/>
      <c r="R19" s="83"/>
      <c r="S19" s="83"/>
      <c r="T19" s="83"/>
      <c r="U19" s="98"/>
    </row>
    <row r="20" spans="1:21">
      <c r="A20" s="78" t="s">
        <v>13</v>
      </c>
      <c r="B20" s="71">
        <v>632.69000000000005</v>
      </c>
      <c r="C20" s="72">
        <v>632.69000000000005</v>
      </c>
      <c r="D20" s="72">
        <v>632.69000000000005</v>
      </c>
      <c r="E20" s="72">
        <v>632.69000000000005</v>
      </c>
      <c r="F20" s="72">
        <v>632.69000000000005</v>
      </c>
      <c r="G20" s="72">
        <v>632.69000000000005</v>
      </c>
      <c r="H20" s="72">
        <v>632.69000000000005</v>
      </c>
      <c r="I20" s="72">
        <v>632.69000000000005</v>
      </c>
      <c r="J20" s="72">
        <v>632.69000000000005</v>
      </c>
      <c r="K20" s="72">
        <v>632.69000000000005</v>
      </c>
      <c r="L20" s="71">
        <v>632.69000000000005</v>
      </c>
      <c r="M20" s="72">
        <v>632.69000000000005</v>
      </c>
      <c r="N20" s="72">
        <v>632.69000000000005</v>
      </c>
      <c r="O20" s="72">
        <v>632.69000000000005</v>
      </c>
      <c r="P20" s="68">
        <v>632.69000000000005</v>
      </c>
      <c r="Q20" s="69">
        <v>632.69000000000005</v>
      </c>
      <c r="R20" s="70">
        <v>632.69000000000005</v>
      </c>
      <c r="S20" s="70">
        <v>632.69000000000005</v>
      </c>
      <c r="T20" s="70">
        <v>632.69000000000005</v>
      </c>
      <c r="U20" s="96">
        <v>632.69000000000005</v>
      </c>
    </row>
    <row r="21" spans="1:21">
      <c r="A21" s="84" t="s">
        <v>12</v>
      </c>
      <c r="B21" s="72" t="s">
        <v>4</v>
      </c>
      <c r="C21" s="72" t="s">
        <v>4</v>
      </c>
      <c r="D21" s="72" t="s">
        <v>4</v>
      </c>
      <c r="E21" s="72">
        <v>2530.7600000000002</v>
      </c>
      <c r="F21" s="72" t="s">
        <v>4</v>
      </c>
      <c r="G21" s="72" t="s">
        <v>4</v>
      </c>
      <c r="H21" s="72">
        <v>1898.07</v>
      </c>
      <c r="I21" s="72" t="s">
        <v>4</v>
      </c>
      <c r="J21" s="72" t="s">
        <v>4</v>
      </c>
      <c r="K21" s="72">
        <v>1898.07</v>
      </c>
      <c r="L21" s="71" t="s">
        <v>4</v>
      </c>
      <c r="M21" s="72" t="s">
        <v>4</v>
      </c>
      <c r="N21" s="72" t="s">
        <v>4</v>
      </c>
      <c r="O21" s="72" t="s">
        <v>4</v>
      </c>
      <c r="P21" s="55" t="s">
        <v>4</v>
      </c>
      <c r="Q21" s="56" t="s">
        <v>4</v>
      </c>
      <c r="R21" s="57" t="s">
        <v>4</v>
      </c>
      <c r="S21" s="57">
        <f>SUM(R20:S20)</f>
        <v>1265.3800000000001</v>
      </c>
      <c r="T21" s="57" t="s">
        <v>4</v>
      </c>
      <c r="U21" s="94" t="s">
        <v>4</v>
      </c>
    </row>
    <row r="22" spans="1:21">
      <c r="A22" s="76"/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79"/>
      <c r="M22" s="80"/>
      <c r="N22" s="80"/>
      <c r="O22" s="80"/>
      <c r="P22" s="101"/>
      <c r="Q22" s="102"/>
      <c r="R22" s="103"/>
      <c r="S22" s="103"/>
      <c r="T22" s="103"/>
      <c r="U22" s="104"/>
    </row>
    <row r="23" spans="1:21">
      <c r="A23" s="77" t="s">
        <v>11</v>
      </c>
      <c r="B23" s="71">
        <v>100</v>
      </c>
      <c r="C23" s="72">
        <v>100</v>
      </c>
      <c r="D23" s="72">
        <v>100</v>
      </c>
      <c r="E23" s="72">
        <v>100</v>
      </c>
      <c r="F23" s="72">
        <v>100</v>
      </c>
      <c r="G23" s="72">
        <v>100</v>
      </c>
      <c r="H23" s="72">
        <v>100</v>
      </c>
      <c r="I23" s="72">
        <v>100</v>
      </c>
      <c r="J23" s="72">
        <v>100</v>
      </c>
      <c r="K23" s="72">
        <v>100</v>
      </c>
      <c r="L23" s="71">
        <v>100</v>
      </c>
      <c r="M23" s="72">
        <v>100</v>
      </c>
      <c r="N23" s="72">
        <v>100</v>
      </c>
      <c r="O23" s="72">
        <v>100</v>
      </c>
      <c r="P23" s="55">
        <v>100</v>
      </c>
      <c r="Q23" s="56">
        <v>100</v>
      </c>
      <c r="R23" s="57">
        <v>100</v>
      </c>
      <c r="S23" s="57">
        <v>100</v>
      </c>
      <c r="T23" s="57">
        <v>100</v>
      </c>
      <c r="U23" s="94">
        <v>100</v>
      </c>
    </row>
    <row r="24" spans="1:21">
      <c r="A24" s="78" t="s">
        <v>10</v>
      </c>
      <c r="B24" s="71" t="s">
        <v>4</v>
      </c>
      <c r="C24" s="72" t="s">
        <v>4</v>
      </c>
      <c r="D24" s="72" t="s">
        <v>4</v>
      </c>
      <c r="E24" s="72" t="s">
        <v>4</v>
      </c>
      <c r="F24" s="72" t="s">
        <v>4</v>
      </c>
      <c r="G24" s="72">
        <v>600</v>
      </c>
      <c r="H24" s="72" t="s">
        <v>4</v>
      </c>
      <c r="I24" s="72" t="s">
        <v>4</v>
      </c>
      <c r="J24" s="72" t="s">
        <v>4</v>
      </c>
      <c r="K24" s="72">
        <v>400</v>
      </c>
      <c r="L24" s="71" t="s">
        <v>4</v>
      </c>
      <c r="M24" s="72" t="s">
        <v>4</v>
      </c>
      <c r="N24" s="72" t="s">
        <v>4</v>
      </c>
      <c r="O24" s="72" t="s">
        <v>4</v>
      </c>
      <c r="P24" s="55" t="s">
        <v>4</v>
      </c>
      <c r="Q24" s="56" t="s">
        <v>4</v>
      </c>
      <c r="R24" s="57" t="s">
        <v>4</v>
      </c>
      <c r="S24" s="57" t="s">
        <v>4</v>
      </c>
      <c r="T24" s="57" t="s">
        <v>4</v>
      </c>
      <c r="U24" s="99">
        <v>1000</v>
      </c>
    </row>
    <row r="25" spans="1:21">
      <c r="A25" s="58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3"/>
      <c r="M25" s="54"/>
      <c r="N25" s="54"/>
      <c r="O25" s="54"/>
      <c r="P25" s="61"/>
      <c r="Q25" s="62"/>
      <c r="R25" s="63"/>
      <c r="S25" s="63"/>
      <c r="T25" s="63"/>
      <c r="U25" s="95"/>
    </row>
    <row r="26" spans="1:21">
      <c r="A26" s="77" t="s">
        <v>9</v>
      </c>
      <c r="B26" s="59">
        <v>50</v>
      </c>
      <c r="C26" s="60">
        <v>50</v>
      </c>
      <c r="D26" s="60">
        <v>50</v>
      </c>
      <c r="E26" s="60">
        <v>50</v>
      </c>
      <c r="F26" s="60">
        <v>50</v>
      </c>
      <c r="G26" s="60">
        <v>50</v>
      </c>
      <c r="H26" s="60">
        <v>50</v>
      </c>
      <c r="I26" s="60">
        <v>50</v>
      </c>
      <c r="J26" s="60">
        <v>50</v>
      </c>
      <c r="K26" s="60">
        <v>50</v>
      </c>
      <c r="L26" s="59">
        <v>50</v>
      </c>
      <c r="M26" s="60">
        <v>50</v>
      </c>
      <c r="N26" s="60">
        <v>50</v>
      </c>
      <c r="O26" s="60">
        <v>50</v>
      </c>
      <c r="P26" s="55">
        <v>50</v>
      </c>
      <c r="Q26" s="56">
        <v>50</v>
      </c>
      <c r="R26" s="57">
        <v>50</v>
      </c>
      <c r="S26" s="57">
        <v>50</v>
      </c>
      <c r="T26" s="57">
        <v>50</v>
      </c>
      <c r="U26" s="94">
        <v>50</v>
      </c>
    </row>
    <row r="27" spans="1:21">
      <c r="A27" s="78" t="s">
        <v>8</v>
      </c>
      <c r="B27" s="66" t="s">
        <v>4</v>
      </c>
      <c r="C27" s="67" t="s">
        <v>4</v>
      </c>
      <c r="D27" s="67" t="s">
        <v>4</v>
      </c>
      <c r="E27" s="67" t="s">
        <v>4</v>
      </c>
      <c r="F27" s="67" t="s">
        <v>4</v>
      </c>
      <c r="G27" s="67">
        <v>300</v>
      </c>
      <c r="H27" s="67" t="s">
        <v>4</v>
      </c>
      <c r="I27" s="67" t="s">
        <v>4</v>
      </c>
      <c r="J27" s="67" t="s">
        <v>4</v>
      </c>
      <c r="K27" s="67">
        <v>200</v>
      </c>
      <c r="L27" s="66" t="s">
        <v>4</v>
      </c>
      <c r="M27" s="67" t="s">
        <v>4</v>
      </c>
      <c r="N27" s="67" t="s">
        <v>4</v>
      </c>
      <c r="O27" s="67" t="s">
        <v>4</v>
      </c>
      <c r="P27" s="55" t="s">
        <v>4</v>
      </c>
      <c r="Q27" s="56" t="s">
        <v>4</v>
      </c>
      <c r="R27" s="57" t="s">
        <v>4</v>
      </c>
      <c r="S27" s="57" t="s">
        <v>4</v>
      </c>
      <c r="T27" s="57" t="s">
        <v>4</v>
      </c>
      <c r="U27" s="94">
        <v>500</v>
      </c>
    </row>
    <row r="28" spans="1:21">
      <c r="A28" s="58"/>
      <c r="B28" s="85"/>
      <c r="C28" s="54"/>
      <c r="D28" s="54"/>
      <c r="E28" s="54"/>
      <c r="F28" s="54"/>
      <c r="G28" s="54"/>
      <c r="H28" s="54"/>
      <c r="I28" s="54"/>
      <c r="J28" s="54"/>
      <c r="K28" s="54"/>
      <c r="L28" s="53"/>
      <c r="M28" s="54"/>
      <c r="N28" s="54"/>
      <c r="O28" s="54"/>
      <c r="P28" s="61"/>
      <c r="Q28" s="62"/>
      <c r="R28" s="63"/>
      <c r="S28" s="63"/>
      <c r="T28" s="63"/>
      <c r="U28" s="95"/>
    </row>
    <row r="29" spans="1:21">
      <c r="A29" s="77" t="s">
        <v>7</v>
      </c>
      <c r="B29" s="66" t="s">
        <v>4</v>
      </c>
      <c r="C29" s="67" t="s">
        <v>4</v>
      </c>
      <c r="D29" s="67" t="s">
        <v>4</v>
      </c>
      <c r="E29" s="67" t="s">
        <v>4</v>
      </c>
      <c r="F29" s="67" t="s">
        <v>4</v>
      </c>
      <c r="G29" s="67" t="s">
        <v>4</v>
      </c>
      <c r="H29" s="67" t="s">
        <v>4</v>
      </c>
      <c r="I29" s="67">
        <v>500</v>
      </c>
      <c r="J29" s="67" t="s">
        <v>4</v>
      </c>
      <c r="K29" s="67" t="s">
        <v>4</v>
      </c>
      <c r="L29" s="66" t="s">
        <v>4</v>
      </c>
      <c r="M29" s="67" t="s">
        <v>4</v>
      </c>
      <c r="N29" s="67" t="s">
        <v>4</v>
      </c>
      <c r="O29" s="67" t="s">
        <v>4</v>
      </c>
      <c r="P29" s="55">
        <v>1000</v>
      </c>
      <c r="Q29" s="56">
        <v>500</v>
      </c>
      <c r="R29" s="57" t="s">
        <v>4</v>
      </c>
      <c r="S29" s="57" t="s">
        <v>4</v>
      </c>
      <c r="T29" s="57" t="s">
        <v>4</v>
      </c>
      <c r="U29" s="94" t="s">
        <v>4</v>
      </c>
    </row>
    <row r="30" spans="1:21">
      <c r="A30" s="78" t="s">
        <v>6</v>
      </c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1"/>
      <c r="M30" s="72"/>
      <c r="N30" s="72"/>
      <c r="O30" s="72"/>
      <c r="P30" s="61"/>
      <c r="Q30" s="62"/>
      <c r="R30" s="63"/>
      <c r="S30" s="63"/>
      <c r="T30" s="63"/>
      <c r="U30" s="95"/>
    </row>
    <row r="31" spans="1:21">
      <c r="A31" s="58"/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3"/>
      <c r="M31" s="54"/>
      <c r="N31" s="54"/>
      <c r="O31" s="54"/>
      <c r="P31" s="55"/>
      <c r="Q31" s="56"/>
      <c r="R31" s="57"/>
      <c r="S31" s="57"/>
      <c r="T31" s="57"/>
      <c r="U31" s="94"/>
    </row>
    <row r="32" spans="1:21">
      <c r="A32" s="77" t="s">
        <v>5</v>
      </c>
      <c r="B32" s="66" t="s">
        <v>4</v>
      </c>
      <c r="C32" s="67" t="s">
        <v>4</v>
      </c>
      <c r="D32" s="67" t="s">
        <v>4</v>
      </c>
      <c r="E32" s="67" t="s">
        <v>4</v>
      </c>
      <c r="F32" s="67" t="s">
        <v>4</v>
      </c>
      <c r="G32" s="67" t="s">
        <v>4</v>
      </c>
      <c r="H32" s="67" t="s">
        <v>4</v>
      </c>
      <c r="I32" s="67" t="s">
        <v>4</v>
      </c>
      <c r="J32" s="67" t="s">
        <v>4</v>
      </c>
      <c r="K32" s="67" t="s">
        <v>4</v>
      </c>
      <c r="L32" s="66" t="s">
        <v>4</v>
      </c>
      <c r="M32" s="67" t="s">
        <v>4</v>
      </c>
      <c r="N32" s="67" t="s">
        <v>4</v>
      </c>
      <c r="O32" s="67" t="s">
        <v>4</v>
      </c>
      <c r="P32" s="61">
        <v>400</v>
      </c>
      <c r="Q32" s="62">
        <v>400</v>
      </c>
      <c r="R32" s="63">
        <v>400</v>
      </c>
      <c r="S32" s="63">
        <v>400</v>
      </c>
      <c r="T32" s="63">
        <v>400</v>
      </c>
      <c r="U32" s="95">
        <v>400</v>
      </c>
    </row>
    <row r="33" spans="1:22">
      <c r="A33" s="76"/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1"/>
      <c r="M33" s="72"/>
      <c r="N33" s="72"/>
      <c r="O33" s="72"/>
      <c r="P33" s="55"/>
      <c r="Q33" s="56"/>
      <c r="R33" s="57"/>
      <c r="S33" s="57"/>
      <c r="T33" s="57"/>
      <c r="U33" s="94"/>
    </row>
    <row r="34" spans="1:22">
      <c r="A34" s="77" t="s">
        <v>3</v>
      </c>
      <c r="B34" s="71">
        <v>175.08</v>
      </c>
      <c r="C34" s="72">
        <v>175.08</v>
      </c>
      <c r="D34" s="72">
        <v>437.58</v>
      </c>
      <c r="E34" s="72">
        <v>3118.34</v>
      </c>
      <c r="F34" s="72">
        <v>887.58</v>
      </c>
      <c r="G34" s="72">
        <v>1750.08</v>
      </c>
      <c r="H34" s="72">
        <v>3035.65</v>
      </c>
      <c r="I34" s="72">
        <v>1712.58</v>
      </c>
      <c r="J34" s="72">
        <v>1237.58</v>
      </c>
      <c r="K34" s="72">
        <v>3873.15</v>
      </c>
      <c r="L34" s="71">
        <v>1450.08</v>
      </c>
      <c r="M34" s="72">
        <v>1400.08</v>
      </c>
      <c r="N34" s="72">
        <v>1400.08</v>
      </c>
      <c r="O34" s="72">
        <v>1400.08</v>
      </c>
      <c r="P34" s="61">
        <v>2800.08</v>
      </c>
      <c r="Q34" s="62">
        <v>2387.58</v>
      </c>
      <c r="R34" s="63">
        <f>[1]Sheet1!Q18+R32+R7</f>
        <v>1887.58</v>
      </c>
      <c r="S34" s="63">
        <f>R17+SUM(R20:S20)+S32+S7</f>
        <v>3215.46</v>
      </c>
      <c r="T34" s="63">
        <f>S17+T32+T7</f>
        <v>1950.08</v>
      </c>
      <c r="U34" s="95">
        <f>T17+SUM(R23:U23)+SUM(R26:U26)+U32+U7</f>
        <v>2562.58</v>
      </c>
    </row>
    <row r="35" spans="1:22">
      <c r="A35" s="5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3"/>
      <c r="M35" s="54"/>
      <c r="N35" s="54"/>
      <c r="O35" s="54"/>
      <c r="P35" s="55"/>
      <c r="Q35" s="56"/>
      <c r="R35" s="57"/>
      <c r="S35" s="57"/>
      <c r="T35" s="57"/>
      <c r="U35" s="94"/>
    </row>
    <row r="36" spans="1:22">
      <c r="A36" s="86" t="s">
        <v>2</v>
      </c>
      <c r="B36" s="59">
        <v>24000</v>
      </c>
      <c r="C36" s="60">
        <v>23824.92</v>
      </c>
      <c r="D36" s="60">
        <v>23649.84</v>
      </c>
      <c r="E36" s="60">
        <v>23212.26</v>
      </c>
      <c r="F36" s="60">
        <v>20093.919999999998</v>
      </c>
      <c r="G36" s="60">
        <v>19206.34</v>
      </c>
      <c r="H36" s="60">
        <v>17456.259999999998</v>
      </c>
      <c r="I36" s="60">
        <v>14420.61</v>
      </c>
      <c r="J36" s="60">
        <v>12708.03</v>
      </c>
      <c r="K36" s="60">
        <v>11470.45</v>
      </c>
      <c r="L36" s="59">
        <v>7597.3</v>
      </c>
      <c r="M36" s="60">
        <v>6147.22</v>
      </c>
      <c r="N36" s="60">
        <v>4747.1400000000003</v>
      </c>
      <c r="O36" s="60">
        <v>3347.06</v>
      </c>
      <c r="P36" s="61">
        <v>31946.98</v>
      </c>
      <c r="Q36" s="62">
        <v>29146.9</v>
      </c>
      <c r="R36" s="63">
        <f>Q37-R34</f>
        <v>24871.739999999998</v>
      </c>
      <c r="S36" s="63">
        <f t="shared" ref="S36:U36" si="6">R37</f>
        <v>22984.159999999996</v>
      </c>
      <c r="T36" s="63">
        <f t="shared" si="6"/>
        <v>19768.699999999997</v>
      </c>
      <c r="U36" s="95">
        <f t="shared" si="6"/>
        <v>17818.619999999995</v>
      </c>
    </row>
    <row r="37" spans="1:22" ht="17" thickBot="1">
      <c r="A37" s="87" t="s">
        <v>1</v>
      </c>
      <c r="B37" s="88">
        <v>23824.92</v>
      </c>
      <c r="C37" s="89">
        <v>23649.84</v>
      </c>
      <c r="D37" s="89">
        <v>23212.26</v>
      </c>
      <c r="E37" s="89">
        <v>20093.919999999998</v>
      </c>
      <c r="F37" s="89">
        <v>19206.34</v>
      </c>
      <c r="G37" s="89">
        <v>17456.259999999998</v>
      </c>
      <c r="H37" s="89">
        <v>14420.61</v>
      </c>
      <c r="I37" s="89">
        <v>12708.03</v>
      </c>
      <c r="J37" s="89">
        <v>11470.45</v>
      </c>
      <c r="K37" s="89">
        <v>7597.3</v>
      </c>
      <c r="L37" s="88">
        <v>6147.22</v>
      </c>
      <c r="M37" s="89">
        <v>4747.1400000000003</v>
      </c>
      <c r="N37" s="89">
        <v>3347.06</v>
      </c>
      <c r="O37" s="89">
        <v>1946.98</v>
      </c>
      <c r="P37" s="90">
        <v>29146.9</v>
      </c>
      <c r="Q37" s="91">
        <v>26759.32</v>
      </c>
      <c r="R37" s="92">
        <f t="shared" ref="R37:U37" si="7">R36-R34</f>
        <v>22984.159999999996</v>
      </c>
      <c r="S37" s="92">
        <f t="shared" si="7"/>
        <v>19768.699999999997</v>
      </c>
      <c r="T37" s="92">
        <f t="shared" si="7"/>
        <v>17818.619999999995</v>
      </c>
      <c r="U37" s="100">
        <f t="shared" si="7"/>
        <v>15256.039999999995</v>
      </c>
      <c r="V37" s="63"/>
    </row>
    <row r="38" spans="1:22">
      <c r="A38" s="34"/>
    </row>
    <row r="39" spans="1:22" ht="17" thickBot="1">
      <c r="A39" s="33" t="s">
        <v>30</v>
      </c>
    </row>
    <row r="40" spans="1:22">
      <c r="A40" s="18"/>
      <c r="B40" s="19"/>
      <c r="C40" s="35"/>
      <c r="D40" s="35"/>
      <c r="E40" s="35"/>
      <c r="F40" s="35" t="s">
        <v>29</v>
      </c>
      <c r="G40" s="35"/>
      <c r="H40" s="35"/>
      <c r="I40" s="35"/>
      <c r="J40" s="35"/>
      <c r="K40" s="35"/>
      <c r="L40" s="19"/>
      <c r="M40" s="108" t="s">
        <v>28</v>
      </c>
      <c r="N40" s="108"/>
      <c r="O40" s="20"/>
      <c r="P40" s="35"/>
      <c r="Q40" s="35"/>
      <c r="R40" s="51"/>
      <c r="S40" s="51"/>
      <c r="T40" s="51" t="s">
        <v>31</v>
      </c>
      <c r="U40" s="93"/>
    </row>
    <row r="41" spans="1:22">
      <c r="A41" s="21" t="s">
        <v>27</v>
      </c>
      <c r="B41" s="6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6">
        <v>1</v>
      </c>
      <c r="M41" s="5">
        <v>2</v>
      </c>
      <c r="N41" s="5">
        <v>3</v>
      </c>
      <c r="O41" s="4">
        <v>4</v>
      </c>
      <c r="P41" s="6">
        <v>1</v>
      </c>
      <c r="Q41" s="5">
        <v>2</v>
      </c>
      <c r="R41" s="57">
        <v>3</v>
      </c>
      <c r="S41" s="57">
        <v>4</v>
      </c>
      <c r="T41" s="57">
        <v>5</v>
      </c>
      <c r="U41" s="94">
        <v>6</v>
      </c>
    </row>
    <row r="42" spans="1:22">
      <c r="A42" s="22"/>
      <c r="B42" s="6"/>
      <c r="C42" s="5"/>
      <c r="D42" s="5"/>
      <c r="E42" s="5"/>
      <c r="F42" s="5"/>
      <c r="G42" s="5"/>
      <c r="H42" s="5"/>
      <c r="I42" s="5"/>
      <c r="J42" s="5"/>
      <c r="K42" s="5"/>
      <c r="L42" s="6"/>
      <c r="M42" s="5"/>
      <c r="N42" s="5"/>
      <c r="O42" s="4"/>
      <c r="P42" s="6"/>
      <c r="Q42" s="5"/>
      <c r="R42" s="63"/>
      <c r="S42" s="63"/>
      <c r="T42" s="63"/>
      <c r="U42" s="95"/>
    </row>
    <row r="43" spans="1:22">
      <c r="A43" s="23" t="s">
        <v>26</v>
      </c>
      <c r="B43" s="6"/>
      <c r="C43" s="5"/>
      <c r="D43" s="5"/>
      <c r="E43" s="5"/>
      <c r="F43" s="5"/>
      <c r="G43" s="5"/>
      <c r="H43" s="5"/>
      <c r="I43" s="5"/>
      <c r="J43" s="5"/>
      <c r="K43" s="5"/>
      <c r="L43" s="6"/>
      <c r="M43" s="5"/>
      <c r="N43" s="5"/>
      <c r="O43" s="4"/>
      <c r="P43" s="6"/>
      <c r="Q43" s="5"/>
      <c r="R43" s="57"/>
      <c r="S43" s="57"/>
      <c r="T43" s="57"/>
      <c r="U43" s="94"/>
    </row>
    <row r="44" spans="1:22">
      <c r="A44" s="21" t="s">
        <v>25</v>
      </c>
      <c r="B44" s="6">
        <v>24000</v>
      </c>
      <c r="C44" s="5"/>
      <c r="D44" s="5"/>
      <c r="E44" s="5"/>
      <c r="F44" s="5"/>
      <c r="G44" s="5"/>
      <c r="H44" s="5"/>
      <c r="I44" s="5"/>
      <c r="J44" s="5"/>
      <c r="K44" s="5"/>
      <c r="L44" s="6"/>
      <c r="M44" s="5"/>
      <c r="N44" s="5"/>
      <c r="O44" s="4"/>
      <c r="P44" s="6">
        <v>30000</v>
      </c>
      <c r="Q44" s="5"/>
      <c r="R44" s="63"/>
      <c r="S44" s="63"/>
      <c r="T44" s="63"/>
      <c r="U44" s="95"/>
    </row>
    <row r="45" spans="1:22">
      <c r="A45" s="21" t="s">
        <v>24</v>
      </c>
      <c r="B45" s="2">
        <v>175.08</v>
      </c>
      <c r="C45" s="1">
        <v>175.08</v>
      </c>
      <c r="D45" s="1">
        <v>175.08</v>
      </c>
      <c r="E45" s="1">
        <v>175.08</v>
      </c>
      <c r="F45" s="1">
        <v>175.08</v>
      </c>
      <c r="G45" s="1">
        <v>175.08</v>
      </c>
      <c r="H45" s="1">
        <v>175.08</v>
      </c>
      <c r="I45" s="1">
        <v>175.08</v>
      </c>
      <c r="J45" s="1">
        <v>175.08</v>
      </c>
      <c r="K45" s="1">
        <v>175.08</v>
      </c>
      <c r="L45" s="2">
        <v>175.08</v>
      </c>
      <c r="M45" s="1">
        <v>175.08</v>
      </c>
      <c r="N45" s="1">
        <v>175.08</v>
      </c>
      <c r="O45" s="3">
        <v>175.08</v>
      </c>
      <c r="P45" s="1">
        <v>175.08</v>
      </c>
      <c r="Q45" s="1">
        <v>175.08</v>
      </c>
      <c r="R45" s="57">
        <v>175.08</v>
      </c>
      <c r="S45" s="57">
        <v>175.08</v>
      </c>
      <c r="T45" s="57">
        <v>175.08</v>
      </c>
      <c r="U45" s="94">
        <v>175.08</v>
      </c>
    </row>
    <row r="46" spans="1:22">
      <c r="A46" s="22"/>
      <c r="B46" s="8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  <c r="N46" s="7"/>
      <c r="O46" s="9"/>
      <c r="P46" s="8"/>
      <c r="Q46" s="7"/>
      <c r="R46" s="57"/>
      <c r="S46" s="57"/>
      <c r="T46" s="57"/>
      <c r="U46" s="94"/>
    </row>
    <row r="47" spans="1:22">
      <c r="A47" s="23" t="s">
        <v>23</v>
      </c>
      <c r="B47" s="6"/>
      <c r="C47" s="5"/>
      <c r="D47" s="5"/>
      <c r="E47" s="5"/>
      <c r="F47" s="5"/>
      <c r="G47" s="5"/>
      <c r="H47" s="5"/>
      <c r="I47" s="5"/>
      <c r="J47" s="5"/>
      <c r="K47" s="5"/>
      <c r="L47" s="2"/>
      <c r="M47" s="1"/>
      <c r="N47" s="1"/>
      <c r="O47" s="3"/>
      <c r="P47" s="6"/>
      <c r="Q47" s="5"/>
      <c r="R47" s="63"/>
      <c r="S47" s="63"/>
      <c r="T47" s="63"/>
      <c r="U47" s="95"/>
    </row>
    <row r="48" spans="1:22">
      <c r="A48" s="24" t="s">
        <v>22</v>
      </c>
      <c r="B48" s="6">
        <v>0</v>
      </c>
      <c r="C48" s="5">
        <f t="shared" ref="C48:C54" si="8">3*12.5</f>
        <v>37.5</v>
      </c>
      <c r="D48" s="5">
        <f>5*12.5</f>
        <v>62.5</v>
      </c>
      <c r="E48" s="5">
        <f>8*12.5</f>
        <v>100</v>
      </c>
      <c r="F48" s="5">
        <f>10*12.5</f>
        <v>125</v>
      </c>
      <c r="G48" s="5">
        <f>10*12.5</f>
        <v>125</v>
      </c>
      <c r="H48" s="5">
        <f>12*12.5</f>
        <v>150</v>
      </c>
      <c r="I48" s="5">
        <f>12.5*12</f>
        <v>150</v>
      </c>
      <c r="J48" s="5">
        <f t="shared" ref="J48" si="9">16*12.5</f>
        <v>200</v>
      </c>
      <c r="K48" s="39">
        <f>21*12.5</f>
        <v>262.5</v>
      </c>
      <c r="L48" s="40">
        <f>6*12.5</f>
        <v>75</v>
      </c>
      <c r="M48" s="39">
        <f>6*12.5</f>
        <v>75</v>
      </c>
      <c r="N48" s="39">
        <f>6*12.5</f>
        <v>75</v>
      </c>
      <c r="O48" s="41">
        <f>12*12.5</f>
        <v>150</v>
      </c>
      <c r="P48" s="40">
        <f>12*12.5</f>
        <v>150</v>
      </c>
      <c r="Q48" s="39">
        <f>4*12.5</f>
        <v>50</v>
      </c>
      <c r="R48" s="70">
        <f t="shared" ref="R48:U49" si="10">16*12.5</f>
        <v>200</v>
      </c>
      <c r="S48" s="70">
        <f t="shared" si="10"/>
        <v>200</v>
      </c>
      <c r="T48" s="70">
        <f t="shared" si="10"/>
        <v>200</v>
      </c>
      <c r="U48" s="96">
        <f>20*12.5</f>
        <v>250</v>
      </c>
    </row>
    <row r="49" spans="1:21">
      <c r="A49" s="22" t="s">
        <v>21</v>
      </c>
      <c r="B49" s="8">
        <v>0</v>
      </c>
      <c r="C49" s="7">
        <f t="shared" si="8"/>
        <v>37.5</v>
      </c>
      <c r="D49" s="7">
        <f>5*12.5</f>
        <v>62.5</v>
      </c>
      <c r="E49" s="7">
        <f>8*12.5</f>
        <v>100</v>
      </c>
      <c r="F49" s="7">
        <f>7*12.5</f>
        <v>87.5</v>
      </c>
      <c r="G49" s="7">
        <f>17*12.5</f>
        <v>212.5</v>
      </c>
      <c r="H49" s="7">
        <f>14*12.5</f>
        <v>175</v>
      </c>
      <c r="I49" s="7">
        <f>14*12.5</f>
        <v>175</v>
      </c>
      <c r="J49" s="7">
        <f>14*12.5</f>
        <v>175</v>
      </c>
      <c r="K49" s="36">
        <f>17*12.5</f>
        <v>212.5</v>
      </c>
      <c r="L49" s="37">
        <f>0*12.5</f>
        <v>0</v>
      </c>
      <c r="M49" s="36">
        <f>0*12.5</f>
        <v>0</v>
      </c>
      <c r="N49" s="36">
        <f>0*12.5</f>
        <v>0</v>
      </c>
      <c r="O49" s="38">
        <f>26*12.5</f>
        <v>325</v>
      </c>
      <c r="P49" s="37">
        <f>1*12.5</f>
        <v>12.5</v>
      </c>
      <c r="Q49" s="36">
        <f>1*12.5</f>
        <v>12.5</v>
      </c>
      <c r="R49" s="63">
        <f t="shared" si="10"/>
        <v>200</v>
      </c>
      <c r="S49" s="63">
        <f t="shared" si="10"/>
        <v>200</v>
      </c>
      <c r="T49" s="63">
        <f>20*12.5</f>
        <v>250</v>
      </c>
      <c r="U49" s="95">
        <f t="shared" si="10"/>
        <v>200</v>
      </c>
    </row>
    <row r="50" spans="1:21">
      <c r="A50" s="22" t="s">
        <v>20</v>
      </c>
      <c r="B50" s="8">
        <v>0</v>
      </c>
      <c r="C50" s="7">
        <f t="shared" si="8"/>
        <v>37.5</v>
      </c>
      <c r="D50" s="7">
        <f>5*12.5</f>
        <v>62.5</v>
      </c>
      <c r="E50" s="7">
        <f>8*12.5</f>
        <v>100</v>
      </c>
      <c r="F50" s="7">
        <f>7*12.5</f>
        <v>87.5</v>
      </c>
      <c r="G50" s="7">
        <f>10*12.5</f>
        <v>125</v>
      </c>
      <c r="H50" s="7">
        <f>12*12.5</f>
        <v>150</v>
      </c>
      <c r="I50" s="7">
        <f>12*12.5</f>
        <v>150</v>
      </c>
      <c r="J50" s="7">
        <f>14*12.5</f>
        <v>175</v>
      </c>
      <c r="K50" s="36">
        <f>18.5*12.5</f>
        <v>231.25</v>
      </c>
      <c r="L50" s="37">
        <f t="shared" ref="L50" si="11">13*12.5</f>
        <v>162.5</v>
      </c>
      <c r="M50" s="36">
        <f>10*12.5</f>
        <v>125</v>
      </c>
      <c r="N50" s="36">
        <f>5*12.5</f>
        <v>62.5</v>
      </c>
      <c r="O50" s="38">
        <f>8*12.5</f>
        <v>100</v>
      </c>
      <c r="P50" s="37">
        <f>8*12.5</f>
        <v>100</v>
      </c>
      <c r="Q50" s="36">
        <f>8*12.5</f>
        <v>100</v>
      </c>
      <c r="R50" s="63">
        <f t="shared" ref="R50:U50" si="12">14*12.5</f>
        <v>175</v>
      </c>
      <c r="S50" s="63">
        <f t="shared" si="12"/>
        <v>175</v>
      </c>
      <c r="T50" s="63">
        <f t="shared" si="12"/>
        <v>175</v>
      </c>
      <c r="U50" s="95">
        <f t="shared" si="12"/>
        <v>175</v>
      </c>
    </row>
    <row r="51" spans="1:21">
      <c r="A51" s="22" t="s">
        <v>19</v>
      </c>
      <c r="B51" s="8">
        <v>0</v>
      </c>
      <c r="C51" s="7">
        <f t="shared" si="8"/>
        <v>37.5</v>
      </c>
      <c r="D51" s="7">
        <f>5*12.5</f>
        <v>62.5</v>
      </c>
      <c r="E51" s="7">
        <f>8*12.5</f>
        <v>100</v>
      </c>
      <c r="F51" s="7">
        <f>7*12.5</f>
        <v>87.5</v>
      </c>
      <c r="G51" s="7">
        <f>8*12.5</f>
        <v>100</v>
      </c>
      <c r="H51" s="7">
        <f>8*12.5</f>
        <v>100</v>
      </c>
      <c r="I51" s="7">
        <f>12.5*8</f>
        <v>100</v>
      </c>
      <c r="J51" s="7">
        <f>12*12.5</f>
        <v>150</v>
      </c>
      <c r="K51" s="7">
        <f>18*12.5</f>
        <v>225</v>
      </c>
      <c r="L51" s="8">
        <f>0*12.5</f>
        <v>0</v>
      </c>
      <c r="M51" s="7">
        <f>0*12.5</f>
        <v>0</v>
      </c>
      <c r="N51" s="7">
        <f>8*12.5</f>
        <v>100</v>
      </c>
      <c r="O51" s="9">
        <f>17*12.5</f>
        <v>212.5</v>
      </c>
      <c r="P51" s="8">
        <f>20*12.5</f>
        <v>250</v>
      </c>
      <c r="Q51" s="7">
        <f>0*12.5</f>
        <v>0</v>
      </c>
      <c r="R51" s="63">
        <f>17*12.5</f>
        <v>212.5</v>
      </c>
      <c r="S51" s="63">
        <f>17*12.5</f>
        <v>212.5</v>
      </c>
      <c r="T51" s="63">
        <f>16*12.5</f>
        <v>200</v>
      </c>
      <c r="U51" s="95">
        <f>20*12.5</f>
        <v>250</v>
      </c>
    </row>
    <row r="52" spans="1:21">
      <c r="A52" s="22" t="s">
        <v>18</v>
      </c>
      <c r="B52" s="8">
        <v>0</v>
      </c>
      <c r="C52" s="7">
        <f t="shared" si="8"/>
        <v>37.5</v>
      </c>
      <c r="D52" s="7">
        <f>5*12.5</f>
        <v>62.5</v>
      </c>
      <c r="E52" s="7">
        <f>9*12.5</f>
        <v>112.5</v>
      </c>
      <c r="F52" s="7">
        <f>7*12.5</f>
        <v>87.5</v>
      </c>
      <c r="G52" s="7">
        <f>8*12.5</f>
        <v>100</v>
      </c>
      <c r="H52" s="7">
        <f>11*12.5</f>
        <v>137.5</v>
      </c>
      <c r="I52" s="7">
        <f>12.5*13</f>
        <v>162.5</v>
      </c>
      <c r="J52" s="7">
        <f t="shared" ref="J52:O52" si="13">14*12.5</f>
        <v>175</v>
      </c>
      <c r="K52" s="7">
        <f>12*12.5</f>
        <v>150</v>
      </c>
      <c r="L52" s="37">
        <f t="shared" si="13"/>
        <v>175</v>
      </c>
      <c r="M52" s="36">
        <f t="shared" si="13"/>
        <v>175</v>
      </c>
      <c r="N52" s="36">
        <f t="shared" si="13"/>
        <v>175</v>
      </c>
      <c r="O52" s="38">
        <f t="shared" si="13"/>
        <v>175</v>
      </c>
      <c r="P52" s="37">
        <f>14*12.5</f>
        <v>175</v>
      </c>
      <c r="Q52" s="36">
        <f>16*12.5</f>
        <v>200</v>
      </c>
      <c r="R52" s="63">
        <f>16*12.5</f>
        <v>200</v>
      </c>
      <c r="S52" s="63">
        <f>16*12.5</f>
        <v>200</v>
      </c>
      <c r="T52" s="63">
        <f>18*12.5</f>
        <v>225</v>
      </c>
      <c r="U52" s="95">
        <f>18*12.5</f>
        <v>225</v>
      </c>
    </row>
    <row r="53" spans="1:21">
      <c r="A53" s="22" t="s">
        <v>17</v>
      </c>
      <c r="B53" s="8">
        <v>0</v>
      </c>
      <c r="C53" s="7">
        <f t="shared" si="8"/>
        <v>37.5</v>
      </c>
      <c r="D53" s="7">
        <f>3*12.5</f>
        <v>37.5</v>
      </c>
      <c r="E53" s="7">
        <f>8*12.5</f>
        <v>100</v>
      </c>
      <c r="F53" s="7">
        <f>6*12.5</f>
        <v>75</v>
      </c>
      <c r="G53" s="7">
        <f>12*12.5</f>
        <v>150</v>
      </c>
      <c r="H53" s="7">
        <f>12*12.5</f>
        <v>150</v>
      </c>
      <c r="I53" s="7">
        <f>12*12.5</f>
        <v>150</v>
      </c>
      <c r="J53" s="7">
        <f>12*12.5</f>
        <v>150</v>
      </c>
      <c r="K53" s="36">
        <f>12.5*12.5</f>
        <v>156.25</v>
      </c>
      <c r="L53" s="37">
        <f>0*12.5</f>
        <v>0</v>
      </c>
      <c r="M53" s="36">
        <f>0*12.5</f>
        <v>0</v>
      </c>
      <c r="N53" s="36">
        <f>4*12.5</f>
        <v>50</v>
      </c>
      <c r="O53" s="38">
        <f>7*12.5</f>
        <v>87.5</v>
      </c>
      <c r="P53" s="37">
        <f>4*12.5</f>
        <v>50</v>
      </c>
      <c r="Q53" s="36">
        <f>10*12.5</f>
        <v>125</v>
      </c>
      <c r="R53" s="63">
        <f t="shared" ref="R53:U53" si="14">15*12.5</f>
        <v>187.5</v>
      </c>
      <c r="S53" s="63">
        <f t="shared" si="14"/>
        <v>187.5</v>
      </c>
      <c r="T53" s="63">
        <f t="shared" si="14"/>
        <v>187.5</v>
      </c>
      <c r="U53" s="95">
        <f t="shared" si="14"/>
        <v>187.5</v>
      </c>
    </row>
    <row r="54" spans="1:21">
      <c r="A54" s="25" t="s">
        <v>16</v>
      </c>
      <c r="B54" s="12">
        <v>0</v>
      </c>
      <c r="C54" s="11">
        <f t="shared" si="8"/>
        <v>37.5</v>
      </c>
      <c r="D54" s="11">
        <f>5*12.5</f>
        <v>62.5</v>
      </c>
      <c r="E54" s="11">
        <f>8*12.5</f>
        <v>100</v>
      </c>
      <c r="F54" s="11">
        <f>10*12.5</f>
        <v>125</v>
      </c>
      <c r="G54" s="11">
        <f>12*12.5</f>
        <v>150</v>
      </c>
      <c r="H54" s="11">
        <f>14*12.5</f>
        <v>175</v>
      </c>
      <c r="I54" s="11">
        <f>12.5*14</f>
        <v>175</v>
      </c>
      <c r="J54" s="11">
        <f>12.5*14</f>
        <v>175</v>
      </c>
      <c r="K54" s="43">
        <f>12.5*14</f>
        <v>175</v>
      </c>
      <c r="L54" s="44">
        <f>10*12.5</f>
        <v>125</v>
      </c>
      <c r="M54" s="43">
        <f>6*12.5</f>
        <v>75</v>
      </c>
      <c r="N54" s="43">
        <f>9*12.5</f>
        <v>112.5</v>
      </c>
      <c r="O54" s="45">
        <f>10*12.5</f>
        <v>125</v>
      </c>
      <c r="P54" s="44">
        <f>9*12.5</f>
        <v>112.5</v>
      </c>
      <c r="Q54" s="43">
        <f>9*12.5</f>
        <v>112.5</v>
      </c>
      <c r="R54" s="75">
        <f t="shared" ref="R54:T54" si="15">16*12.5</f>
        <v>200</v>
      </c>
      <c r="S54" s="75">
        <f t="shared" si="15"/>
        <v>200</v>
      </c>
      <c r="T54" s="75">
        <f t="shared" si="15"/>
        <v>200</v>
      </c>
      <c r="U54" s="97">
        <v>225</v>
      </c>
    </row>
    <row r="55" spans="1:21">
      <c r="A55" s="26" t="s">
        <v>15</v>
      </c>
      <c r="B55" s="8" t="s">
        <v>4</v>
      </c>
      <c r="C55" s="7">
        <f t="shared" ref="C55:Q55" si="16">SUM(C48:C54)</f>
        <v>262.5</v>
      </c>
      <c r="D55" s="7">
        <f t="shared" si="16"/>
        <v>412.5</v>
      </c>
      <c r="E55" s="7">
        <f t="shared" si="16"/>
        <v>712.5</v>
      </c>
      <c r="F55" s="7">
        <f t="shared" si="16"/>
        <v>675</v>
      </c>
      <c r="G55" s="7">
        <f t="shared" si="16"/>
        <v>962.5</v>
      </c>
      <c r="H55" s="7">
        <f t="shared" si="16"/>
        <v>1037.5</v>
      </c>
      <c r="I55" s="7">
        <f t="shared" si="16"/>
        <v>1062.5</v>
      </c>
      <c r="J55" s="7">
        <f t="shared" si="16"/>
        <v>1200</v>
      </c>
      <c r="K55" s="7">
        <f t="shared" si="16"/>
        <v>1412.5</v>
      </c>
      <c r="L55" s="6">
        <f t="shared" si="16"/>
        <v>537.5</v>
      </c>
      <c r="M55" s="42">
        <f t="shared" si="16"/>
        <v>450</v>
      </c>
      <c r="N55" s="5">
        <f t="shared" si="16"/>
        <v>575</v>
      </c>
      <c r="O55" s="4">
        <f t="shared" si="16"/>
        <v>1175</v>
      </c>
      <c r="P55" s="6">
        <f t="shared" si="16"/>
        <v>850</v>
      </c>
      <c r="Q55" s="5">
        <f t="shared" si="16"/>
        <v>600</v>
      </c>
      <c r="R55" s="57">
        <f t="shared" ref="R55" si="17">SUM(R48:R54)</f>
        <v>1375</v>
      </c>
      <c r="S55" s="57">
        <f t="shared" ref="S55" si="18">SUM(S48:S54)</f>
        <v>1375</v>
      </c>
      <c r="T55" s="57">
        <f t="shared" ref="T55" si="19">SUM(T48:T54)</f>
        <v>1437.5</v>
      </c>
      <c r="U55" s="94">
        <f t="shared" ref="U55" si="20">SUM(U48:U54)</f>
        <v>1512.5</v>
      </c>
    </row>
    <row r="56" spans="1:21">
      <c r="A56" s="27" t="s">
        <v>14</v>
      </c>
      <c r="B56" s="2" t="s">
        <v>4</v>
      </c>
      <c r="C56" s="1" t="s">
        <v>4</v>
      </c>
      <c r="D56" s="1">
        <f t="shared" ref="D56:Q56" si="21">C55</f>
        <v>262.5</v>
      </c>
      <c r="E56" s="1">
        <f t="shared" si="21"/>
        <v>412.5</v>
      </c>
      <c r="F56" s="1">
        <f t="shared" si="21"/>
        <v>712.5</v>
      </c>
      <c r="G56" s="1">
        <f t="shared" si="21"/>
        <v>675</v>
      </c>
      <c r="H56" s="1">
        <f t="shared" si="21"/>
        <v>962.5</v>
      </c>
      <c r="I56" s="1">
        <f t="shared" si="21"/>
        <v>1037.5</v>
      </c>
      <c r="J56" s="1">
        <f t="shared" si="21"/>
        <v>1062.5</v>
      </c>
      <c r="K56" s="1">
        <f t="shared" si="21"/>
        <v>1200</v>
      </c>
      <c r="L56" s="2">
        <f t="shared" si="21"/>
        <v>1412.5</v>
      </c>
      <c r="M56" s="1">
        <f t="shared" si="21"/>
        <v>537.5</v>
      </c>
      <c r="N56" s="1">
        <f t="shared" si="21"/>
        <v>450</v>
      </c>
      <c r="O56" s="3">
        <f t="shared" si="21"/>
        <v>575</v>
      </c>
      <c r="P56" s="2">
        <f t="shared" si="21"/>
        <v>1175</v>
      </c>
      <c r="Q56" s="1">
        <f t="shared" si="21"/>
        <v>850</v>
      </c>
      <c r="R56" s="57">
        <f>[1]Sheet1!Q56</f>
        <v>850</v>
      </c>
      <c r="S56" s="57">
        <f t="shared" ref="S56:U56" si="22">R55</f>
        <v>1375</v>
      </c>
      <c r="T56" s="57">
        <f t="shared" si="22"/>
        <v>1375</v>
      </c>
      <c r="U56" s="94">
        <f t="shared" si="22"/>
        <v>1437.5</v>
      </c>
    </row>
    <row r="57" spans="1:21">
      <c r="A57" s="27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4"/>
      <c r="N57" s="14"/>
      <c r="O57" s="16"/>
      <c r="P57" s="17"/>
      <c r="Q57" s="105"/>
      <c r="R57" s="83"/>
      <c r="S57" s="83"/>
      <c r="T57" s="83"/>
      <c r="U57" s="98"/>
    </row>
    <row r="58" spans="1:21">
      <c r="A58" s="27" t="s">
        <v>13</v>
      </c>
      <c r="B58" s="2">
        <v>632.69000000000005</v>
      </c>
      <c r="C58" s="1">
        <v>632.69000000000005</v>
      </c>
      <c r="D58" s="1">
        <v>632.69000000000005</v>
      </c>
      <c r="E58" s="1">
        <v>632.69000000000005</v>
      </c>
      <c r="F58" s="1">
        <v>632.69000000000005</v>
      </c>
      <c r="G58" s="1">
        <v>632.69000000000005</v>
      </c>
      <c r="H58" s="1">
        <v>632.69000000000005</v>
      </c>
      <c r="I58" s="1">
        <v>632.69000000000005</v>
      </c>
      <c r="J58" s="1">
        <v>632.69000000000005</v>
      </c>
      <c r="K58" s="1">
        <v>632.69000000000005</v>
      </c>
      <c r="L58" s="2">
        <v>632.69000000000005</v>
      </c>
      <c r="M58" s="1">
        <v>632.69000000000005</v>
      </c>
      <c r="N58" s="1">
        <v>632.69000000000005</v>
      </c>
      <c r="O58" s="3">
        <v>632.69000000000005</v>
      </c>
      <c r="P58" s="2">
        <v>632.69000000000005</v>
      </c>
      <c r="Q58" s="1">
        <v>632.69000000000005</v>
      </c>
      <c r="R58" s="70">
        <v>632.69000000000005</v>
      </c>
      <c r="S58" s="70">
        <v>632.69000000000005</v>
      </c>
      <c r="T58" s="70">
        <v>632.69000000000005</v>
      </c>
      <c r="U58" s="96">
        <v>632.69000000000005</v>
      </c>
    </row>
    <row r="59" spans="1:21">
      <c r="A59" s="23" t="s">
        <v>12</v>
      </c>
      <c r="B59" s="2" t="s">
        <v>4</v>
      </c>
      <c r="C59" s="1" t="s">
        <v>4</v>
      </c>
      <c r="D59" s="1" t="s">
        <v>4</v>
      </c>
      <c r="E59" s="1">
        <f>SUM(B58:E58)</f>
        <v>2530.7600000000002</v>
      </c>
      <c r="F59" s="1" t="s">
        <v>4</v>
      </c>
      <c r="G59" s="1" t="s">
        <v>4</v>
      </c>
      <c r="H59" s="1">
        <f>SUM(F58:H58)</f>
        <v>1898.0700000000002</v>
      </c>
      <c r="I59" s="1" t="s">
        <v>4</v>
      </c>
      <c r="J59" s="1" t="s">
        <v>4</v>
      </c>
      <c r="K59" s="1">
        <f>SUM(I58:K58)</f>
        <v>1898.0700000000002</v>
      </c>
      <c r="L59" s="2" t="s">
        <v>4</v>
      </c>
      <c r="M59" s="1" t="s">
        <v>4</v>
      </c>
      <c r="N59" s="1" t="s">
        <v>4</v>
      </c>
      <c r="O59" s="3" t="s">
        <v>4</v>
      </c>
      <c r="P59" s="2" t="s">
        <v>4</v>
      </c>
      <c r="Q59" s="1" t="s">
        <v>4</v>
      </c>
      <c r="R59" s="57" t="s">
        <v>4</v>
      </c>
      <c r="S59" s="57">
        <f>SUM(R58:S58)</f>
        <v>1265.3800000000001</v>
      </c>
      <c r="T59" s="57" t="s">
        <v>4</v>
      </c>
      <c r="U59" s="94" t="s">
        <v>4</v>
      </c>
    </row>
    <row r="60" spans="1:21">
      <c r="A60" s="26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4"/>
      <c r="N60" s="14"/>
      <c r="O60" s="16"/>
      <c r="P60" s="15"/>
      <c r="Q60" s="14"/>
      <c r="R60" s="103"/>
      <c r="S60" s="103"/>
      <c r="T60" s="103"/>
      <c r="U60" s="104"/>
    </row>
    <row r="61" spans="1:21">
      <c r="A61" s="27" t="s">
        <v>11</v>
      </c>
      <c r="B61" s="2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2">
        <v>100</v>
      </c>
      <c r="M61" s="1">
        <v>100</v>
      </c>
      <c r="N61" s="1">
        <v>100</v>
      </c>
      <c r="O61" s="3">
        <v>100</v>
      </c>
      <c r="P61" s="2">
        <v>100</v>
      </c>
      <c r="Q61" s="1">
        <v>100</v>
      </c>
      <c r="R61" s="57">
        <v>100</v>
      </c>
      <c r="S61" s="57">
        <v>100</v>
      </c>
      <c r="T61" s="57">
        <v>100</v>
      </c>
      <c r="U61" s="94">
        <v>100</v>
      </c>
    </row>
    <row r="62" spans="1:21">
      <c r="A62" s="27" t="s">
        <v>10</v>
      </c>
      <c r="B62" s="2" t="s">
        <v>4</v>
      </c>
      <c r="C62" s="1" t="s">
        <v>4</v>
      </c>
      <c r="D62" s="1" t="s">
        <v>4</v>
      </c>
      <c r="E62" s="1" t="s">
        <v>4</v>
      </c>
      <c r="F62" s="1" t="s">
        <v>4</v>
      </c>
      <c r="G62" s="1">
        <v>600</v>
      </c>
      <c r="H62" s="1" t="s">
        <v>4</v>
      </c>
      <c r="I62" s="1" t="s">
        <v>4</v>
      </c>
      <c r="J62" s="1" t="s">
        <v>4</v>
      </c>
      <c r="K62" s="1">
        <v>400</v>
      </c>
      <c r="L62" s="2" t="s">
        <v>4</v>
      </c>
      <c r="M62" s="1" t="s">
        <v>4</v>
      </c>
      <c r="N62" s="1" t="s">
        <v>4</v>
      </c>
      <c r="O62" s="3" t="s">
        <v>4</v>
      </c>
      <c r="P62" s="2" t="s">
        <v>4</v>
      </c>
      <c r="Q62" s="1" t="s">
        <v>4</v>
      </c>
      <c r="R62" s="57" t="s">
        <v>4</v>
      </c>
      <c r="S62" s="57" t="s">
        <v>4</v>
      </c>
      <c r="T62" s="57" t="s">
        <v>4</v>
      </c>
      <c r="U62" s="99">
        <v>1000</v>
      </c>
    </row>
    <row r="63" spans="1:21">
      <c r="A63" s="22"/>
      <c r="B63" s="8"/>
      <c r="C63" s="7"/>
      <c r="D63" s="7"/>
      <c r="E63" s="7"/>
      <c r="F63" s="7"/>
      <c r="G63" s="7"/>
      <c r="H63" s="7"/>
      <c r="I63" s="7"/>
      <c r="J63" s="7"/>
      <c r="K63" s="7"/>
      <c r="L63" s="8"/>
      <c r="M63" s="7"/>
      <c r="N63" s="7"/>
      <c r="O63" s="9"/>
      <c r="P63" s="8"/>
      <c r="Q63" s="7"/>
      <c r="R63" s="63"/>
      <c r="S63" s="63"/>
      <c r="T63" s="63"/>
      <c r="U63" s="95"/>
    </row>
    <row r="64" spans="1:21">
      <c r="A64" s="27" t="s">
        <v>9</v>
      </c>
      <c r="B64" s="6">
        <v>50</v>
      </c>
      <c r="C64" s="5">
        <v>50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6">
        <v>50</v>
      </c>
      <c r="M64" s="5">
        <v>50</v>
      </c>
      <c r="N64" s="5">
        <v>50</v>
      </c>
      <c r="O64" s="4">
        <v>50</v>
      </c>
      <c r="P64" s="6">
        <v>50</v>
      </c>
      <c r="Q64" s="5">
        <v>50</v>
      </c>
      <c r="R64" s="57">
        <v>50</v>
      </c>
      <c r="S64" s="57">
        <v>50</v>
      </c>
      <c r="T64" s="57">
        <v>50</v>
      </c>
      <c r="U64" s="94">
        <v>50</v>
      </c>
    </row>
    <row r="65" spans="1:21">
      <c r="A65" s="27" t="s">
        <v>8</v>
      </c>
      <c r="B65" s="2" t="s">
        <v>4</v>
      </c>
      <c r="C65" s="1" t="s">
        <v>4</v>
      </c>
      <c r="D65" s="1" t="s">
        <v>4</v>
      </c>
      <c r="E65" s="1" t="s">
        <v>4</v>
      </c>
      <c r="F65" s="1" t="s">
        <v>4</v>
      </c>
      <c r="G65" s="1">
        <v>300</v>
      </c>
      <c r="H65" s="1" t="s">
        <v>4</v>
      </c>
      <c r="I65" s="1" t="s">
        <v>4</v>
      </c>
      <c r="J65" s="1" t="s">
        <v>4</v>
      </c>
      <c r="K65" s="1">
        <v>200</v>
      </c>
      <c r="L65" s="2" t="s">
        <v>4</v>
      </c>
      <c r="M65" s="1" t="s">
        <v>4</v>
      </c>
      <c r="N65" s="1" t="s">
        <v>4</v>
      </c>
      <c r="O65" s="3" t="s">
        <v>4</v>
      </c>
      <c r="P65" s="2" t="s">
        <v>4</v>
      </c>
      <c r="Q65" s="1" t="s">
        <v>4</v>
      </c>
      <c r="R65" s="57" t="s">
        <v>4</v>
      </c>
      <c r="S65" s="57" t="s">
        <v>4</v>
      </c>
      <c r="T65" s="57" t="s">
        <v>4</v>
      </c>
      <c r="U65" s="94">
        <v>500</v>
      </c>
    </row>
    <row r="66" spans="1:21">
      <c r="A66" s="22"/>
      <c r="B66" s="10"/>
      <c r="C66" s="7"/>
      <c r="D66" s="7"/>
      <c r="E66" s="7"/>
      <c r="F66" s="7"/>
      <c r="G66" s="7"/>
      <c r="H66" s="7"/>
      <c r="I66" s="7"/>
      <c r="J66" s="7"/>
      <c r="K66" s="7"/>
      <c r="L66" s="8"/>
      <c r="M66" s="7"/>
      <c r="N66" s="7"/>
      <c r="O66" s="9"/>
      <c r="P66" s="12"/>
      <c r="Q66" s="11"/>
      <c r="R66" s="63"/>
      <c r="S66" s="63"/>
      <c r="T66" s="63"/>
      <c r="U66" s="95"/>
    </row>
    <row r="67" spans="1:21">
      <c r="A67" s="27" t="s">
        <v>7</v>
      </c>
      <c r="B67" s="2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>
        <v>750</v>
      </c>
      <c r="J67" s="1" t="s">
        <v>4</v>
      </c>
      <c r="K67" s="1" t="s">
        <v>4</v>
      </c>
      <c r="L67" s="2" t="s">
        <v>4</v>
      </c>
      <c r="M67" s="1" t="s">
        <v>4</v>
      </c>
      <c r="N67" s="1" t="s">
        <v>4</v>
      </c>
      <c r="O67" s="3" t="s">
        <v>4</v>
      </c>
      <c r="P67" s="2">
        <v>1500</v>
      </c>
      <c r="Q67" s="1">
        <v>750</v>
      </c>
      <c r="R67" s="57" t="s">
        <v>4</v>
      </c>
      <c r="S67" s="57" t="s">
        <v>4</v>
      </c>
      <c r="T67" s="57" t="s">
        <v>4</v>
      </c>
      <c r="U67" s="94" t="s">
        <v>4</v>
      </c>
    </row>
    <row r="68" spans="1:21">
      <c r="A68" s="27" t="s">
        <v>6</v>
      </c>
      <c r="B68" s="2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>
        <v>1250</v>
      </c>
      <c r="J68" s="1" t="s">
        <v>4</v>
      </c>
      <c r="K68" s="1" t="s">
        <v>4</v>
      </c>
      <c r="L68" s="2" t="s">
        <v>4</v>
      </c>
      <c r="M68" s="1" t="s">
        <v>4</v>
      </c>
      <c r="N68" s="1" t="s">
        <v>4</v>
      </c>
      <c r="O68" s="3" t="s">
        <v>4</v>
      </c>
      <c r="P68" s="2">
        <v>2500</v>
      </c>
      <c r="Q68" s="1">
        <v>1250</v>
      </c>
      <c r="R68" s="63"/>
      <c r="S68" s="63"/>
      <c r="T68" s="63"/>
      <c r="U68" s="95"/>
    </row>
    <row r="69" spans="1:21">
      <c r="A69" s="22"/>
      <c r="B69" s="8"/>
      <c r="C69" s="7"/>
      <c r="D69" s="7"/>
      <c r="E69" s="7"/>
      <c r="F69" s="7"/>
      <c r="G69" s="7"/>
      <c r="H69" s="7"/>
      <c r="I69" s="7"/>
      <c r="J69" s="7"/>
      <c r="K69" s="7"/>
      <c r="L69" s="8"/>
      <c r="M69" s="7"/>
      <c r="N69" s="7"/>
      <c r="O69" s="9"/>
      <c r="P69" s="8"/>
      <c r="Q69" s="7"/>
      <c r="R69" s="57"/>
      <c r="S69" s="57"/>
      <c r="T69" s="57"/>
      <c r="U69" s="94"/>
    </row>
    <row r="70" spans="1:21">
      <c r="A70" s="27" t="s">
        <v>5</v>
      </c>
      <c r="B70" s="2" t="s">
        <v>4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2" t="s">
        <v>4</v>
      </c>
      <c r="M70" s="1" t="s">
        <v>4</v>
      </c>
      <c r="N70" s="1" t="s">
        <v>4</v>
      </c>
      <c r="O70" s="3" t="s">
        <v>4</v>
      </c>
      <c r="P70" s="2">
        <v>400</v>
      </c>
      <c r="Q70" s="1">
        <v>400</v>
      </c>
      <c r="R70" s="63">
        <v>400</v>
      </c>
      <c r="S70" s="63">
        <v>400</v>
      </c>
      <c r="T70" s="63">
        <v>400</v>
      </c>
      <c r="U70" s="95">
        <v>400</v>
      </c>
    </row>
    <row r="71" spans="1:21">
      <c r="A71" s="26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2"/>
      <c r="M71" s="11"/>
      <c r="N71" s="11"/>
      <c r="O71" s="13"/>
      <c r="P71" s="12"/>
      <c r="Q71" s="11"/>
      <c r="R71" s="57"/>
      <c r="S71" s="57"/>
      <c r="T71" s="57"/>
      <c r="U71" s="94"/>
    </row>
    <row r="72" spans="1:21">
      <c r="A72" s="27" t="s">
        <v>3</v>
      </c>
      <c r="B72" s="2">
        <f>SUM(B45)</f>
        <v>175.08</v>
      </c>
      <c r="C72" s="1">
        <f>SUM(C45)</f>
        <v>175.08</v>
      </c>
      <c r="D72" s="1">
        <f>SUM(C55+D45)</f>
        <v>437.58000000000004</v>
      </c>
      <c r="E72" s="1">
        <f>SUM(B58:E58) +D55+E45</f>
        <v>3118.34</v>
      </c>
      <c r="F72" s="1">
        <f>SUM(E55+F45)</f>
        <v>887.58</v>
      </c>
      <c r="G72" s="1">
        <f>SUM(B64:G64)+SUM(B61:G61)+F55+G45</f>
        <v>1750.08</v>
      </c>
      <c r="H72" s="1">
        <f>G55+SUM(F58:H58)+H45</f>
        <v>3035.65</v>
      </c>
      <c r="I72" s="1">
        <f>H55+I67+I45-I68</f>
        <v>712.57999999999993</v>
      </c>
      <c r="J72" s="1">
        <f>I55+J45</f>
        <v>1237.58</v>
      </c>
      <c r="K72" s="1">
        <f>SUM(I58:K58)+SUM(H61:K61)+SUM(H64:K64)+J55+K45</f>
        <v>3873.15</v>
      </c>
      <c r="L72" s="2">
        <f>K55+L45</f>
        <v>1587.58</v>
      </c>
      <c r="M72" s="1">
        <f>L55+M45</f>
        <v>712.58</v>
      </c>
      <c r="N72" s="1">
        <f>M55+N45</f>
        <v>625.08000000000004</v>
      </c>
      <c r="O72" s="3">
        <f>N55+O45</f>
        <v>750.08</v>
      </c>
      <c r="P72" s="2">
        <f>O55+P70+P67+P45-P68</f>
        <v>750.07999999999993</v>
      </c>
      <c r="Q72" s="1">
        <f>P55+Q70+Q67+Q45-Q68</f>
        <v>925.07999999999993</v>
      </c>
      <c r="R72" s="63">
        <f>[1]Sheet1!Q56+R70+R45</f>
        <v>1425.08</v>
      </c>
      <c r="S72" s="63">
        <f>R55+SUM(R58:S58)+S70+S45</f>
        <v>3215.46</v>
      </c>
      <c r="T72" s="63">
        <f>S55+T70+T45</f>
        <v>1950.08</v>
      </c>
      <c r="U72" s="95">
        <f>T55+SUM(R61:U61)+SUM(R64:U64)+U70+U45</f>
        <v>2612.58</v>
      </c>
    </row>
    <row r="73" spans="1:21">
      <c r="A73" s="22"/>
      <c r="B73" s="8"/>
      <c r="C73" s="7"/>
      <c r="D73" s="7"/>
      <c r="E73" s="7"/>
      <c r="F73" s="7"/>
      <c r="G73" s="7"/>
      <c r="H73" s="7"/>
      <c r="I73" s="7"/>
      <c r="J73" s="7"/>
      <c r="K73" s="7"/>
      <c r="L73" s="8"/>
      <c r="M73" s="7"/>
      <c r="N73" s="7"/>
      <c r="O73" s="9"/>
      <c r="P73" s="8"/>
      <c r="Q73" s="7"/>
      <c r="R73" s="57"/>
      <c r="S73" s="57"/>
      <c r="T73" s="57"/>
      <c r="U73" s="94"/>
    </row>
    <row r="74" spans="1:21">
      <c r="A74" s="28" t="s">
        <v>2</v>
      </c>
      <c r="B74" s="6">
        <f>B44</f>
        <v>24000</v>
      </c>
      <c r="C74" s="5">
        <f t="shared" ref="C74:O74" si="23">B75</f>
        <v>23824.92</v>
      </c>
      <c r="D74" s="5">
        <f t="shared" si="23"/>
        <v>23649.839999999997</v>
      </c>
      <c r="E74" s="5">
        <f t="shared" si="23"/>
        <v>23212.259999999995</v>
      </c>
      <c r="F74" s="5">
        <f t="shared" si="23"/>
        <v>20093.919999999995</v>
      </c>
      <c r="G74" s="5">
        <f t="shared" si="23"/>
        <v>19206.339999999993</v>
      </c>
      <c r="H74" s="5">
        <f t="shared" si="23"/>
        <v>17456.259999999995</v>
      </c>
      <c r="I74" s="5">
        <f t="shared" si="23"/>
        <v>14420.609999999995</v>
      </c>
      <c r="J74" s="5">
        <f t="shared" si="23"/>
        <v>13708.029999999995</v>
      </c>
      <c r="K74" s="5">
        <f t="shared" si="23"/>
        <v>12470.449999999995</v>
      </c>
      <c r="L74" s="6">
        <f t="shared" si="23"/>
        <v>8597.2999999999956</v>
      </c>
      <c r="M74" s="5">
        <f t="shared" si="23"/>
        <v>7009.7199999999957</v>
      </c>
      <c r="N74" s="5">
        <f t="shared" si="23"/>
        <v>6297.1399999999958</v>
      </c>
      <c r="O74" s="4">
        <f t="shared" si="23"/>
        <v>5672.0599999999959</v>
      </c>
      <c r="P74" s="2">
        <f>O75+P44</f>
        <v>34921.979999999996</v>
      </c>
      <c r="Q74" s="1">
        <f>P75</f>
        <v>34171.899999999994</v>
      </c>
      <c r="R74" s="63">
        <f>Q75-R72</f>
        <v>31821.739999999991</v>
      </c>
      <c r="S74" s="63">
        <f t="shared" ref="S74:U74" si="24">R75</f>
        <v>30396.659999999989</v>
      </c>
      <c r="T74" s="63">
        <f t="shared" si="24"/>
        <v>27181.19999999999</v>
      </c>
      <c r="U74" s="95">
        <f t="shared" si="24"/>
        <v>25231.119999999988</v>
      </c>
    </row>
    <row r="75" spans="1:21" ht="17" thickBot="1">
      <c r="A75" s="29" t="s">
        <v>1</v>
      </c>
      <c r="B75" s="30">
        <f t="shared" ref="B75:Q75" si="25">B74-B72</f>
        <v>23824.92</v>
      </c>
      <c r="C75" s="31">
        <f t="shared" si="25"/>
        <v>23649.839999999997</v>
      </c>
      <c r="D75" s="31">
        <f t="shared" si="25"/>
        <v>23212.259999999995</v>
      </c>
      <c r="E75" s="31">
        <f t="shared" si="25"/>
        <v>20093.919999999995</v>
      </c>
      <c r="F75" s="31">
        <f t="shared" si="25"/>
        <v>19206.339999999993</v>
      </c>
      <c r="G75" s="31">
        <f t="shared" si="25"/>
        <v>17456.259999999995</v>
      </c>
      <c r="H75" s="31">
        <f t="shared" si="25"/>
        <v>14420.609999999995</v>
      </c>
      <c r="I75" s="31">
        <f t="shared" si="25"/>
        <v>13708.029999999995</v>
      </c>
      <c r="J75" s="31">
        <f t="shared" si="25"/>
        <v>12470.449999999995</v>
      </c>
      <c r="K75" s="31">
        <f t="shared" si="25"/>
        <v>8597.2999999999956</v>
      </c>
      <c r="L75" s="30">
        <f t="shared" si="25"/>
        <v>7009.7199999999957</v>
      </c>
      <c r="M75" s="31">
        <f t="shared" si="25"/>
        <v>6297.1399999999958</v>
      </c>
      <c r="N75" s="31">
        <f t="shared" si="25"/>
        <v>5672.0599999999959</v>
      </c>
      <c r="O75" s="32">
        <f t="shared" si="25"/>
        <v>4921.9799999999959</v>
      </c>
      <c r="P75" s="30">
        <f t="shared" si="25"/>
        <v>34171.899999999994</v>
      </c>
      <c r="Q75" s="31">
        <f t="shared" si="25"/>
        <v>33246.819999999992</v>
      </c>
      <c r="R75" s="92">
        <f t="shared" ref="R75" si="26">R74-R72</f>
        <v>30396.659999999989</v>
      </c>
      <c r="S75" s="92">
        <f t="shared" ref="S75" si="27">S74-S72</f>
        <v>27181.19999999999</v>
      </c>
      <c r="T75" s="92">
        <f t="shared" ref="T75" si="28">T74-T72</f>
        <v>25231.119999999988</v>
      </c>
      <c r="U75" s="100">
        <f t="shared" ref="U75" si="29">U74-U72</f>
        <v>22618.539999999986</v>
      </c>
    </row>
    <row r="86" spans="16:16">
      <c r="P86" t="s">
        <v>32</v>
      </c>
    </row>
  </sheetData>
  <sheetProtection algorithmName="SHA-512" hashValue="IE3tiW5QWMyDiTAEuItoCdyNGJYOpRfIXDXEBr7XggKQpmyqPOf1tdMRjzbuYvdTvOQiSqKBAMMo81zN6etVKg==" saltValue="cfsCOWsqXUo1bszrkst/Sg==" spinCount="100000" sheet="1" objects="1" scenarios="1"/>
  <mergeCells count="2">
    <mergeCell ref="M2:N2"/>
    <mergeCell ref="M40:N40"/>
  </mergeCells>
  <pageMargins left="0.7" right="0.7" top="0.75" bottom="0.75" header="0.3" footer="0.3"/>
  <pageSetup paperSize="9" scale="4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 Flow</vt:lpstr>
      <vt:lpstr>'Cash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2018-05-25T15:35:16Z</cp:lastPrinted>
  <dcterms:created xsi:type="dcterms:W3CDTF">2018-05-02T12:25:11Z</dcterms:created>
  <dcterms:modified xsi:type="dcterms:W3CDTF">2018-06-06T11:46:15Z</dcterms:modified>
</cp:coreProperties>
</file>