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9a318f9ae37d6f02/Documents/"/>
    </mc:Choice>
  </mc:AlternateContent>
  <xr:revisionPtr revIDLastSave="0" documentId="8_{A84AC505-425E-49B3-B670-FEDD6F97A3EF}" xr6:coauthVersionLast="47" xr6:coauthVersionMax="47" xr10:uidLastSave="{00000000-0000-0000-0000-000000000000}"/>
  <bookViews>
    <workbookView xWindow="-110" yWindow="-110" windowWidth="22620" windowHeight="14220" xr2:uid="{00000000-000D-0000-FFFF-FFFF00000000}"/>
  </bookViews>
  <sheets>
    <sheet name="Input" sheetId="1" r:id="rId1"/>
    <sheet name="Univariate Numerical" sheetId="3" r:id="rId2"/>
    <sheet name="Univariate Categorical" sheetId="5" r:id="rId3"/>
    <sheet name="Bivariate" sheetId="4" r:id="rId4"/>
    <sheet name="Correlation Workings 1" sheetId="6" r:id="rId5"/>
    <sheet name="Workings 2" sheetId="7" r:id="rId6"/>
  </sheets>
  <definedNames>
    <definedName name="Bathrooms">Input!$E$2:$E$251</definedName>
    <definedName name="House_Code">Input!$A$2:$A$251</definedName>
    <definedName name="House_Type">Input!$G$2:$G$251</definedName>
    <definedName name="Land_Area">Input!$F$2:$F$251</definedName>
    <definedName name="Location">Input!$H$2:$H$251</definedName>
    <definedName name="Price">Input!$B$2:$B$251</definedName>
    <definedName name="Rooms">Input!$D$2:$D$251</definedName>
    <definedName name="Satisfaction">Input!$I$2:$I$251</definedName>
    <definedName name="Size">Input!$C$2:$C$251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3" l="1"/>
  <c r="B15" i="3"/>
  <c r="B13" i="3"/>
  <c r="B14" i="3"/>
  <c r="E89" i="4"/>
  <c r="E88" i="4"/>
  <c r="E87" i="4"/>
  <c r="E86" i="4"/>
  <c r="E85" i="4"/>
  <c r="D89" i="4"/>
  <c r="D88" i="4"/>
  <c r="D87" i="4"/>
  <c r="D86" i="4"/>
  <c r="D85" i="4"/>
  <c r="C89" i="4"/>
  <c r="C88" i="4"/>
  <c r="C87" i="4"/>
  <c r="C86" i="4"/>
  <c r="C85" i="4"/>
  <c r="B89" i="4"/>
  <c r="B88" i="4"/>
  <c r="B87" i="4"/>
  <c r="B86" i="4"/>
  <c r="B85" i="4"/>
  <c r="E80" i="4"/>
  <c r="E79" i="4"/>
  <c r="D80" i="4"/>
  <c r="D79" i="4"/>
  <c r="C80" i="4"/>
  <c r="C79" i="4"/>
  <c r="B80" i="4"/>
  <c r="B79" i="4"/>
  <c r="E74" i="4"/>
  <c r="E73" i="4"/>
  <c r="E72" i="4"/>
  <c r="D74" i="4"/>
  <c r="D73" i="4"/>
  <c r="D72" i="4"/>
  <c r="C74" i="4"/>
  <c r="C73" i="4"/>
  <c r="C72" i="4"/>
  <c r="B74" i="4"/>
  <c r="B73" i="4"/>
  <c r="B72" i="4"/>
  <c r="A67" i="4"/>
  <c r="A45" i="4"/>
  <c r="A26" i="4"/>
  <c r="A5" i="4"/>
  <c r="B69" i="5" l="1"/>
  <c r="B68" i="5"/>
  <c r="B67" i="5"/>
  <c r="B66" i="5"/>
  <c r="B65" i="5"/>
  <c r="B64" i="5"/>
  <c r="B36" i="5"/>
  <c r="B35" i="5"/>
  <c r="B37" i="5" s="1"/>
  <c r="C35" i="5" s="1"/>
  <c r="B7" i="5"/>
  <c r="B6" i="5"/>
  <c r="B5" i="5"/>
  <c r="B160" i="3"/>
  <c r="B159" i="3"/>
  <c r="B158" i="3"/>
  <c r="B155" i="3"/>
  <c r="B154" i="3"/>
  <c r="B153" i="3"/>
  <c r="B152" i="3"/>
  <c r="B151" i="3"/>
  <c r="B125" i="3"/>
  <c r="B124" i="3"/>
  <c r="B123" i="3"/>
  <c r="B120" i="3"/>
  <c r="B119" i="3"/>
  <c r="B118" i="3"/>
  <c r="B117" i="3"/>
  <c r="B116" i="3"/>
  <c r="B92" i="3"/>
  <c r="B91" i="3"/>
  <c r="B90" i="3"/>
  <c r="B89" i="3"/>
  <c r="B88" i="3"/>
  <c r="B87" i="3"/>
  <c r="B86" i="3"/>
  <c r="B83" i="3"/>
  <c r="B82" i="3"/>
  <c r="B81" i="3"/>
  <c r="B80" i="3"/>
  <c r="B79" i="3"/>
  <c r="B52" i="3"/>
  <c r="B50" i="3"/>
  <c r="B51" i="3"/>
  <c r="B49" i="3"/>
  <c r="B46" i="3"/>
  <c r="B45" i="3"/>
  <c r="B44" i="3"/>
  <c r="B43" i="3"/>
  <c r="B42" i="3"/>
  <c r="B12" i="3"/>
  <c r="B9" i="3"/>
  <c r="B8" i="3"/>
  <c r="B7" i="3"/>
  <c r="B6" i="3"/>
  <c r="B5" i="3"/>
  <c r="B8" i="5" l="1"/>
  <c r="C7" i="5" s="1"/>
  <c r="B70" i="5"/>
  <c r="C67" i="5" s="1"/>
  <c r="C36" i="5"/>
  <c r="C69" i="5"/>
  <c r="C64" i="5" l="1"/>
  <c r="C68" i="5"/>
  <c r="C5" i="5"/>
  <c r="C6" i="5"/>
  <c r="C65" i="5"/>
  <c r="C66" i="5"/>
  <c r="B161" i="3"/>
  <c r="B126" i="3"/>
  <c r="C124" i="3" s="1"/>
  <c r="B53" i="3"/>
  <c r="C49" i="3" s="1"/>
  <c r="C160" i="3" l="1"/>
  <c r="C158" i="3"/>
  <c r="C159" i="3"/>
  <c r="C52" i="3"/>
  <c r="C125" i="3"/>
  <c r="C123" i="3"/>
  <c r="C50" i="3"/>
  <c r="C51" i="3"/>
  <c r="B17" i="3"/>
  <c r="B93" i="3"/>
  <c r="C90" i="3" s="1"/>
  <c r="C16" i="3" l="1"/>
  <c r="C15" i="3"/>
  <c r="C14" i="3"/>
  <c r="C13" i="3"/>
  <c r="C12" i="3"/>
  <c r="C92" i="3"/>
  <c r="C91" i="3"/>
  <c r="C88" i="3"/>
  <c r="C87" i="3"/>
  <c r="C86" i="3"/>
  <c r="C89" i="3"/>
</calcChain>
</file>

<file path=xl/sharedStrings.xml><?xml version="1.0" encoding="utf-8"?>
<sst xmlns="http://schemas.openxmlformats.org/spreadsheetml/2006/main" count="172" uniqueCount="74">
  <si>
    <t>House Code</t>
  </si>
  <si>
    <t>Price</t>
  </si>
  <si>
    <t>Size</t>
  </si>
  <si>
    <t>Rooms</t>
  </si>
  <si>
    <t>Bathrooms</t>
  </si>
  <si>
    <t>Land Area</t>
  </si>
  <si>
    <t>House Type</t>
  </si>
  <si>
    <t>Location</t>
  </si>
  <si>
    <t>Satisfaction</t>
  </si>
  <si>
    <t>Sample</t>
  </si>
  <si>
    <t xml:space="preserve">This file contains a sample of 250 (out of a total of 2000) houses sold in City A in 2018 </t>
  </si>
  <si>
    <t>The sample was taken to examine the variables that effect house prices.</t>
  </si>
  <si>
    <t>Variables</t>
  </si>
  <si>
    <t>Code - Individual Code for each House</t>
  </si>
  <si>
    <t>Price - Price of House (€)</t>
  </si>
  <si>
    <t>Size - House Size (Sq. M)</t>
  </si>
  <si>
    <t>Rooms - Number of Rooms in House (excluding bathrooms)</t>
  </si>
  <si>
    <t>Bathrooms - Number of Bathrooms in House</t>
  </si>
  <si>
    <t>Land Area - Amount of Land in the House in Hectares</t>
  </si>
  <si>
    <t>House Type - Type of House</t>
  </si>
  <si>
    <t>Detached</t>
  </si>
  <si>
    <t>Semi Detached</t>
  </si>
  <si>
    <t>Terrace</t>
  </si>
  <si>
    <t>Location - Location of House</t>
  </si>
  <si>
    <t>East</t>
  </si>
  <si>
    <t>West</t>
  </si>
  <si>
    <t>Satisfaction - How satisfied owner is with House</t>
  </si>
  <si>
    <t>Very Dissatisfied</t>
  </si>
  <si>
    <t>Dissatisfied</t>
  </si>
  <si>
    <t>Neutral</t>
  </si>
  <si>
    <t>Satisfied</t>
  </si>
  <si>
    <t>Very Satisfied</t>
  </si>
  <si>
    <t>N</t>
  </si>
  <si>
    <t>%</t>
  </si>
  <si>
    <t>Total</t>
  </si>
  <si>
    <t xml:space="preserve">Average </t>
  </si>
  <si>
    <t>Standard Deviation</t>
  </si>
  <si>
    <t>Median</t>
  </si>
  <si>
    <t>Minimum</t>
  </si>
  <si>
    <t>Maximum</t>
  </si>
  <si>
    <t>No. of Rooms</t>
  </si>
  <si>
    <t xml:space="preserve"> </t>
  </si>
  <si>
    <t>Correlation</t>
  </si>
  <si>
    <t>House Price and Size</t>
  </si>
  <si>
    <t>House Price and Rooms</t>
  </si>
  <si>
    <t>House Price and Bathrooms</t>
  </si>
  <si>
    <t>House Price and Land Area</t>
  </si>
  <si>
    <t xml:space="preserve">House Price and Type </t>
  </si>
  <si>
    <t>House Price and Location</t>
  </si>
  <si>
    <t>House Price and Satisfaction</t>
  </si>
  <si>
    <t>Max</t>
  </si>
  <si>
    <t>Min</t>
  </si>
  <si>
    <t>Total Cost</t>
  </si>
  <si>
    <t>100-125</t>
  </si>
  <si>
    <t>125-150</t>
  </si>
  <si>
    <t>0.60-0.70</t>
  </si>
  <si>
    <t xml:space="preserve">Total </t>
  </si>
  <si>
    <t>Average</t>
  </si>
  <si>
    <t>Range (000) (€)</t>
  </si>
  <si>
    <t>0-200</t>
  </si>
  <si>
    <t>200-400</t>
  </si>
  <si>
    <t>400-600</t>
  </si>
  <si>
    <t>600-800</t>
  </si>
  <si>
    <t>800+</t>
  </si>
  <si>
    <t>0-100</t>
  </si>
  <si>
    <t>150+</t>
  </si>
  <si>
    <t>0-0.60</t>
  </si>
  <si>
    <t>0.70+</t>
  </si>
  <si>
    <t>Number of Bathrooms</t>
  </si>
  <si>
    <t>Land Area (Hectars)</t>
  </si>
  <si>
    <t>Range of House Sizes (Sq. M)</t>
  </si>
  <si>
    <t>Unanswered</t>
  </si>
  <si>
    <t>Correlation Workings</t>
  </si>
  <si>
    <t>House Price Data excluding the outlier for Workings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</si>
</sst>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quot;€&quot;#,##0.00\)"/>
    <numFmt numFmtId="165" formatCode="&quot;€&quot;#,##0.00"/>
    <numFmt numFmtId="166" formatCode="&quot;€&quot;#,##0"/>
    <numFmt numFmtId="167" formatCode="0.0%"/>
    <numFmt numFmtId="168" formatCode="0.000"/>
  </numFmts>
  <fonts count="1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0"/>
      <name val="Arial"/>
      <family val="2"/>
    </font>
    <font>
      <sz val="18"/>
      <color theme="3"/>
      <name val="Calibri Light"/>
      <family val="2"/>
      <scheme val="major"/>
    </font>
    <font>
      <sz val="18"/>
      <color theme="9" tint="-0.499984740745262"/>
      <name val="Calibri Light"/>
      <family val="2"/>
      <scheme val="major"/>
    </font>
    <font>
      <sz val="11"/>
      <color theme="2" tint="-0.499984740745262"/>
      <name val="Calibri"/>
      <family val="2"/>
      <scheme val="minor"/>
    </font>
    <font>
      <b/>
      <sz val="11"/>
      <color rgb="FF000000"/>
      <name val="Calibri"/>
      <family val="2"/>
      <scheme val="minor"/>
    </font>
    <font>
      <sz val="11"/>
      <color rgb="FF000000"/>
      <name val="Calibri"/>
      <family val="2"/>
      <scheme val="minor"/>
    </font>
    <font>
      <sz val="12"/>
      <color theme="1"/>
      <name val="Calibri (Body)"/>
    </font>
    <font>
      <b/>
      <sz val="18"/>
      <color theme="9" tint="-0.499984740745262"/>
      <name val="Calibri Light"/>
      <family val="2"/>
      <scheme val="major"/>
    </font>
  </fonts>
  <fills count="8">
    <fill>
      <patternFill patternType="none"/>
    </fill>
    <fill>
      <patternFill patternType="gray125"/>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
    <border>
      <left/>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7" fillId="0" borderId="0" applyNumberFormat="0" applyFill="0" applyBorder="0" applyAlignment="0" applyProtection="0"/>
  </cellStyleXfs>
  <cellXfs count="56">
    <xf numFmtId="0" fontId="0" fillId="0" borderId="0" xfId="0"/>
    <xf numFmtId="0" fontId="4" fillId="0" borderId="0" xfId="0" applyFont="1" applyAlignment="1">
      <alignment horizontal="center"/>
    </xf>
    <xf numFmtId="0" fontId="0" fillId="0" borderId="0" xfId="0" applyAlignment="1">
      <alignment horizontal="center"/>
    </xf>
    <xf numFmtId="0" fontId="5" fillId="0" borderId="0" xfId="0" applyFont="1"/>
    <xf numFmtId="0" fontId="5" fillId="0" borderId="0" xfId="0" applyFont="1" applyAlignment="1">
      <alignment horizontal="left"/>
    </xf>
    <xf numFmtId="0" fontId="4" fillId="0" borderId="0" xfId="0" applyFont="1" applyAlignment="1">
      <alignment horizontal="left"/>
    </xf>
    <xf numFmtId="0" fontId="4" fillId="0" borderId="0" xfId="0" applyFont="1"/>
    <xf numFmtId="166" fontId="0" fillId="0" borderId="0" xfId="0" applyNumberFormat="1"/>
    <xf numFmtId="167" fontId="0" fillId="0" borderId="0" xfId="0" applyNumberFormat="1" applyAlignment="1">
      <alignment horizontal="center"/>
    </xf>
    <xf numFmtId="167" fontId="0" fillId="0" borderId="0" xfId="0" applyNumberFormat="1"/>
    <xf numFmtId="0" fontId="6" fillId="0" borderId="0" xfId="0" applyFont="1" applyAlignment="1">
      <alignment horizontal="left"/>
    </xf>
    <xf numFmtId="166" fontId="0" fillId="0" borderId="0" xfId="0" applyNumberFormat="1" applyAlignment="1">
      <alignment horizontal="center"/>
    </xf>
    <xf numFmtId="9" fontId="0" fillId="0" borderId="0" xfId="0" applyNumberFormat="1"/>
    <xf numFmtId="3" fontId="6" fillId="0" borderId="0" xfId="0" applyNumberFormat="1" applyFont="1" applyAlignment="1">
      <alignment horizontal="left"/>
    </xf>
    <xf numFmtId="0" fontId="3" fillId="5" borderId="0" xfId="4"/>
    <xf numFmtId="0" fontId="3" fillId="6" borderId="0" xfId="5"/>
    <xf numFmtId="0" fontId="3" fillId="7" borderId="0" xfId="6"/>
    <xf numFmtId="0" fontId="3" fillId="5" borderId="0" xfId="4" applyAlignment="1">
      <alignment horizontal="left"/>
    </xf>
    <xf numFmtId="0" fontId="3" fillId="6" borderId="0" xfId="5" applyAlignment="1">
      <alignment horizontal="left"/>
    </xf>
    <xf numFmtId="0" fontId="3" fillId="6" borderId="0" xfId="5" applyAlignment="1">
      <alignment horizontal="center"/>
    </xf>
    <xf numFmtId="0" fontId="3" fillId="5" borderId="0" xfId="4" applyAlignment="1">
      <alignment horizontal="center"/>
    </xf>
    <xf numFmtId="167" fontId="3" fillId="5" borderId="0" xfId="4" applyNumberFormat="1" applyAlignment="1">
      <alignment horizontal="center"/>
    </xf>
    <xf numFmtId="3" fontId="3" fillId="5" borderId="0" xfId="4" applyNumberFormat="1" applyAlignment="1">
      <alignment horizontal="left"/>
    </xf>
    <xf numFmtId="9" fontId="3" fillId="5" borderId="0" xfId="4" applyNumberFormat="1" applyAlignment="1">
      <alignment horizontal="center"/>
    </xf>
    <xf numFmtId="0" fontId="3" fillId="4" borderId="0" xfId="3"/>
    <xf numFmtId="0" fontId="3" fillId="4" borderId="0" xfId="3" applyAlignment="1">
      <alignment horizontal="center"/>
    </xf>
    <xf numFmtId="0" fontId="3" fillId="2" borderId="0" xfId="1"/>
    <xf numFmtId="0" fontId="3" fillId="2" borderId="0" xfId="1" applyAlignment="1">
      <alignment horizontal="center"/>
    </xf>
    <xf numFmtId="167" fontId="3" fillId="2" borderId="0" xfId="1" applyNumberFormat="1" applyAlignment="1">
      <alignment horizontal="center"/>
    </xf>
    <xf numFmtId="0" fontId="3" fillId="3" borderId="0" xfId="2"/>
    <xf numFmtId="0" fontId="3" fillId="3" borderId="0" xfId="2" applyAlignment="1">
      <alignment horizontal="center"/>
    </xf>
    <xf numFmtId="167" fontId="3" fillId="2" borderId="0" xfId="1" applyNumberFormat="1"/>
    <xf numFmtId="168" fontId="3" fillId="5" borderId="0" xfId="4" applyNumberFormat="1"/>
    <xf numFmtId="166" fontId="3" fillId="2" borderId="0" xfId="1" applyNumberFormat="1" applyAlignment="1">
      <alignment horizontal="center"/>
    </xf>
    <xf numFmtId="164" fontId="3" fillId="2" borderId="0" xfId="1" applyNumberFormat="1" applyAlignment="1">
      <alignment horizontal="center"/>
    </xf>
    <xf numFmtId="165" fontId="3" fillId="2" borderId="0" xfId="1" applyNumberFormat="1" applyAlignment="1">
      <alignment horizontal="center"/>
    </xf>
    <xf numFmtId="0" fontId="2" fillId="7" borderId="0" xfId="6" applyFont="1"/>
    <xf numFmtId="0" fontId="7" fillId="4" borderId="0" xfId="7" applyFill="1"/>
    <xf numFmtId="0" fontId="8" fillId="7" borderId="0" xfId="7" applyFont="1" applyFill="1"/>
    <xf numFmtId="0" fontId="1" fillId="6" borderId="0" xfId="5" applyFont="1" applyAlignment="1">
      <alignment horizontal="left"/>
    </xf>
    <xf numFmtId="0" fontId="9" fillId="0" borderId="0" xfId="0" applyFont="1"/>
    <xf numFmtId="0" fontId="1" fillId="2" borderId="0" xfId="1" applyFont="1"/>
    <xf numFmtId="9" fontId="3" fillId="2" borderId="0" xfId="1" applyNumberFormat="1" applyAlignment="1">
      <alignment horizontal="center"/>
    </xf>
    <xf numFmtId="165" fontId="3" fillId="5" borderId="0" xfId="4" applyNumberFormat="1" applyAlignment="1">
      <alignment horizontal="center"/>
    </xf>
    <xf numFmtId="166" fontId="3" fillId="5" borderId="0" xfId="4" applyNumberFormat="1" applyAlignment="1">
      <alignment horizontal="center"/>
    </xf>
    <xf numFmtId="2" fontId="3" fillId="5" borderId="0" xfId="4" applyNumberFormat="1" applyAlignment="1">
      <alignment horizontal="center"/>
    </xf>
    <xf numFmtId="2" fontId="3" fillId="5" borderId="0" xfId="4" applyNumberFormat="1" applyAlignment="1">
      <alignment horizontal="center" vertical="center"/>
    </xf>
    <xf numFmtId="0" fontId="3" fillId="5" borderId="0" xfId="4" applyAlignment="1">
      <alignment horizontal="center" vertical="center"/>
    </xf>
    <xf numFmtId="0" fontId="10" fillId="0" borderId="0" xfId="0" applyFont="1" applyAlignment="1">
      <alignment horizontal="center"/>
    </xf>
    <xf numFmtId="0" fontId="11" fillId="0" borderId="0" xfId="0" applyFont="1" applyAlignment="1">
      <alignment horizontal="center"/>
    </xf>
    <xf numFmtId="0" fontId="7" fillId="0" borderId="0" xfId="7"/>
    <xf numFmtId="0" fontId="12" fillId="0" borderId="0" xfId="0" applyFont="1"/>
    <xf numFmtId="0" fontId="1" fillId="6" borderId="0" xfId="5" applyFont="1"/>
    <xf numFmtId="0" fontId="1" fillId="0" borderId="0" xfId="0" applyFont="1"/>
    <xf numFmtId="0" fontId="1" fillId="5" borderId="0" xfId="4" applyFont="1" applyAlignment="1">
      <alignment horizontal="left"/>
    </xf>
    <xf numFmtId="0" fontId="13" fillId="7" borderId="0" xfId="7" applyFont="1" applyFill="1" applyAlignment="1">
      <alignment horizontal="left"/>
    </xf>
  </cellXfs>
  <cellStyles count="8">
    <cellStyle name="20% - Accent5" xfId="1" builtinId="46"/>
    <cellStyle name="20% - Accent6" xfId="4" builtinId="50"/>
    <cellStyle name="40% - Accent5" xfId="2" builtinId="47"/>
    <cellStyle name="40% - Accent6" xfId="5" builtinId="51"/>
    <cellStyle name="60% - Accent5" xfId="3" builtinId="48"/>
    <cellStyle name="60% - Accent6" xfId="6" builtinId="52"/>
    <cellStyle name="Normal" xfId="0" builtinId="0"/>
    <cellStyle name="Title" xfId="7"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Range of house prices (N)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9.4182207487221989E-2"/>
          <c:y val="0.22497438248301155"/>
          <c:w val="0.86415114686751116"/>
          <c:h val="0.60755474058893322"/>
        </c:manualLayout>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'Univariate Numerical'!$A$12:$A$16</c:f>
              <c:strCache>
                <c:ptCount val="5"/>
                <c:pt idx="0">
                  <c:v>0-200</c:v>
                </c:pt>
                <c:pt idx="1">
                  <c:v>200-400</c:v>
                </c:pt>
                <c:pt idx="2">
                  <c:v>400-600</c:v>
                </c:pt>
                <c:pt idx="3">
                  <c:v>600-800</c:v>
                </c:pt>
                <c:pt idx="4">
                  <c:v>800+</c:v>
                </c:pt>
              </c:strCache>
            </c:strRef>
          </c:cat>
          <c:val>
            <c:numRef>
              <c:f>'Univariate Numerical'!$B$12:$B$16</c:f>
              <c:numCache>
                <c:formatCode>General</c:formatCode>
                <c:ptCount val="5"/>
                <c:pt idx="0">
                  <c:v>1</c:v>
                </c:pt>
                <c:pt idx="1">
                  <c:v>21</c:v>
                </c:pt>
                <c:pt idx="2">
                  <c:v>22</c:v>
                </c:pt>
                <c:pt idx="3">
                  <c:v>126</c:v>
                </c:pt>
                <c:pt idx="4">
                  <c:v>18</c:v>
                </c:pt>
              </c:numCache>
            </c:numRef>
          </c:val>
          <c:extLst>
            <c:ext xmlns:c16="http://schemas.microsoft.com/office/drawing/2014/chart" uri="{C3380CC4-5D6E-409C-BE32-E72D297353CC}">
              <c16:uniqueId val="{00000000-507D-F641-BD5A-F85FDF4495A9}"/>
            </c:ext>
          </c:extLst>
        </c:ser>
        <c:dLbls>
          <c:showLegendKey val="0"/>
          <c:showVal val="0"/>
          <c:showCatName val="0"/>
          <c:showSerName val="0"/>
          <c:showPercent val="0"/>
          <c:showBubbleSize val="0"/>
        </c:dLbls>
        <c:gapWidth val="164"/>
        <c:overlap val="-22"/>
        <c:axId val="374561728"/>
        <c:axId val="374397248"/>
      </c:barChart>
      <c:catAx>
        <c:axId val="374561728"/>
        <c:scaling>
          <c:orientation val="minMax"/>
        </c:scaling>
        <c:delete val="0"/>
        <c:axPos val="b"/>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97248"/>
        <c:crosses val="autoZero"/>
        <c:auto val="1"/>
        <c:lblAlgn val="ctr"/>
        <c:lblOffset val="100"/>
        <c:noMultiLvlLbl val="0"/>
      </c:catAx>
      <c:valAx>
        <c:axId val="37439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6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Land area (%)</a:t>
            </a:r>
            <a:endParaRPr lang="en-IE">
              <a:solidFill>
                <a:schemeClr val="bg1">
                  <a:lumMod val="5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CAA-0041-AF6B-B23426484301}"/>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CAA-0041-AF6B-B23426484301}"/>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CAA-0041-AF6B-B234264843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Numerical'!$A$158:$A$160</c:f>
              <c:strCache>
                <c:ptCount val="3"/>
                <c:pt idx="0">
                  <c:v>0-0.60</c:v>
                </c:pt>
                <c:pt idx="1">
                  <c:v>0.60-0.70</c:v>
                </c:pt>
                <c:pt idx="2">
                  <c:v>0.70+</c:v>
                </c:pt>
              </c:strCache>
            </c:strRef>
          </c:cat>
          <c:val>
            <c:numRef>
              <c:f>'Univariate Numerical'!$B$158:$B$160</c:f>
              <c:numCache>
                <c:formatCode>General</c:formatCode>
                <c:ptCount val="3"/>
                <c:pt idx="0">
                  <c:v>31</c:v>
                </c:pt>
                <c:pt idx="1">
                  <c:v>147</c:v>
                </c:pt>
                <c:pt idx="2">
                  <c:v>186</c:v>
                </c:pt>
              </c:numCache>
            </c:numRef>
          </c:val>
          <c:extLst>
            <c:ext xmlns:c16="http://schemas.microsoft.com/office/drawing/2014/chart" uri="{C3380CC4-5D6E-409C-BE32-E72D297353CC}">
              <c16:uniqueId val="{00000000-DF3C-DE4B-B3D8-13B7E7C06CA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b="1" i="0" cap="all" baseline="0">
                <a:effectLst/>
              </a:rPr>
              <a:t>house type (N)</a:t>
            </a:r>
            <a:endParaRPr lang="en-IE">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444571583724448"/>
          <c:y val="0.18382017796555922"/>
          <c:w val="0.84846068810364217"/>
          <c:h val="0.67130689456500869"/>
        </c:manualLayout>
      </c:layout>
      <c:barChart>
        <c:barDir val="col"/>
        <c:grouping val="clustered"/>
        <c:varyColors val="0"/>
        <c:ser>
          <c:idx val="0"/>
          <c:order val="0"/>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'Univariate Categorical'!$A$5:$A$7</c:f>
              <c:strCache>
                <c:ptCount val="3"/>
                <c:pt idx="0">
                  <c:v>Detached</c:v>
                </c:pt>
                <c:pt idx="1">
                  <c:v>Semi Detached</c:v>
                </c:pt>
                <c:pt idx="2">
                  <c:v>Terrace</c:v>
                </c:pt>
              </c:strCache>
            </c:strRef>
          </c:cat>
          <c:val>
            <c:numRef>
              <c:f>'Univariate Categorical'!$B$5:$B$7</c:f>
              <c:numCache>
                <c:formatCode>General</c:formatCode>
                <c:ptCount val="3"/>
                <c:pt idx="0">
                  <c:v>127</c:v>
                </c:pt>
                <c:pt idx="1">
                  <c:v>89</c:v>
                </c:pt>
                <c:pt idx="2">
                  <c:v>34</c:v>
                </c:pt>
              </c:numCache>
            </c:numRef>
          </c:val>
          <c:extLst>
            <c:ext xmlns:c16="http://schemas.microsoft.com/office/drawing/2014/chart" uri="{C3380CC4-5D6E-409C-BE32-E72D297353CC}">
              <c16:uniqueId val="{00000000-6E20-C345-9307-C0A47BBFA6B3}"/>
            </c:ext>
          </c:extLst>
        </c:ser>
        <c:dLbls>
          <c:showLegendKey val="0"/>
          <c:showVal val="0"/>
          <c:showCatName val="0"/>
          <c:showSerName val="0"/>
          <c:showPercent val="0"/>
          <c:showBubbleSize val="0"/>
        </c:dLbls>
        <c:gapWidth val="164"/>
        <c:overlap val="-22"/>
        <c:axId val="88130528"/>
        <c:axId val="89117328"/>
      </c:barChart>
      <c:catAx>
        <c:axId val="881305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117328"/>
        <c:crosses val="autoZero"/>
        <c:auto val="1"/>
        <c:lblAlgn val="ctr"/>
        <c:lblOffset val="100"/>
        <c:noMultiLvlLbl val="0"/>
      </c:catAx>
      <c:valAx>
        <c:axId val="89117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3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house type (%)</a:t>
            </a:r>
            <a:endParaRPr lang="en-IE">
              <a:solidFill>
                <a:schemeClr val="bg1">
                  <a:lumMod val="5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8AA-5841-9B16-C0265FC707D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8AA-5841-9B16-C0265FC707D4}"/>
              </c:ext>
            </c:extLst>
          </c:dPt>
          <c:dPt>
            <c:idx val="2"/>
            <c:bubble3D val="0"/>
            <c:spPr>
              <a:solidFill>
                <a:schemeClr val="accent5">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8AA-5841-9B16-C0265FC707D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Categorical'!$A$5:$A$7</c:f>
              <c:strCache>
                <c:ptCount val="3"/>
                <c:pt idx="0">
                  <c:v>Detached</c:v>
                </c:pt>
                <c:pt idx="1">
                  <c:v>Semi Detached</c:v>
                </c:pt>
                <c:pt idx="2">
                  <c:v>Terrace</c:v>
                </c:pt>
              </c:strCache>
            </c:strRef>
          </c:cat>
          <c:val>
            <c:numRef>
              <c:f>'Univariate Categorical'!$B$5:$B$7</c:f>
              <c:numCache>
                <c:formatCode>General</c:formatCode>
                <c:ptCount val="3"/>
                <c:pt idx="0">
                  <c:v>127</c:v>
                </c:pt>
                <c:pt idx="1">
                  <c:v>89</c:v>
                </c:pt>
                <c:pt idx="2">
                  <c:v>34</c:v>
                </c:pt>
              </c:numCache>
            </c:numRef>
          </c:val>
          <c:extLst>
            <c:ext xmlns:c16="http://schemas.microsoft.com/office/drawing/2014/chart" uri="{C3380CC4-5D6E-409C-BE32-E72D297353CC}">
              <c16:uniqueId val="{00000000-CF4F-AA4B-A03A-FB260EB3204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location (n)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259611453760153"/>
          <c:y val="0.18358492481257527"/>
          <c:w val="0.85499084623451416"/>
          <c:h val="0.65826220617450448"/>
        </c:manualLayout>
      </c:layout>
      <c:barChart>
        <c:barDir val="col"/>
        <c:grouping val="clustered"/>
        <c:varyColors val="0"/>
        <c:ser>
          <c:idx val="0"/>
          <c:order val="0"/>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'Univariate Categorical'!$A$35:$A$36</c:f>
              <c:strCache>
                <c:ptCount val="2"/>
                <c:pt idx="0">
                  <c:v>East</c:v>
                </c:pt>
                <c:pt idx="1">
                  <c:v>West</c:v>
                </c:pt>
              </c:strCache>
            </c:strRef>
          </c:cat>
          <c:val>
            <c:numRef>
              <c:f>'Univariate Categorical'!$B$35:$B$36</c:f>
              <c:numCache>
                <c:formatCode>General</c:formatCode>
                <c:ptCount val="2"/>
                <c:pt idx="0">
                  <c:v>159</c:v>
                </c:pt>
                <c:pt idx="1">
                  <c:v>91</c:v>
                </c:pt>
              </c:numCache>
            </c:numRef>
          </c:val>
          <c:extLst>
            <c:ext xmlns:c16="http://schemas.microsoft.com/office/drawing/2014/chart" uri="{C3380CC4-5D6E-409C-BE32-E72D297353CC}">
              <c16:uniqueId val="{00000000-FC4A-404A-902A-BD2B443E91B7}"/>
            </c:ext>
          </c:extLst>
        </c:ser>
        <c:dLbls>
          <c:showLegendKey val="0"/>
          <c:showVal val="0"/>
          <c:showCatName val="0"/>
          <c:showSerName val="0"/>
          <c:showPercent val="0"/>
          <c:showBubbleSize val="0"/>
        </c:dLbls>
        <c:gapWidth val="164"/>
        <c:overlap val="-22"/>
        <c:axId val="90517040"/>
        <c:axId val="90443200"/>
      </c:barChart>
      <c:catAx>
        <c:axId val="90517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0443200"/>
        <c:crosses val="autoZero"/>
        <c:auto val="1"/>
        <c:lblAlgn val="ctr"/>
        <c:lblOffset val="100"/>
        <c:noMultiLvlLbl val="0"/>
      </c:catAx>
      <c:valAx>
        <c:axId val="9044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051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location (%)</a:t>
            </a:r>
            <a:endParaRPr lang="en-IE">
              <a:solidFill>
                <a:schemeClr val="bg1">
                  <a:lumMod val="50000"/>
                </a:schemeClr>
              </a:solidFill>
              <a:effectLst/>
            </a:endParaRPr>
          </a:p>
        </c:rich>
      </c:tx>
      <c:layout>
        <c:manualLayout>
          <c:xMode val="edge"/>
          <c:yMode val="edge"/>
          <c:x val="0.33832633420822394"/>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1E4-7246-9989-B9353E148CAB}"/>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1E4-7246-9989-B9353E148C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Categorical'!$A$35:$A$36</c:f>
              <c:strCache>
                <c:ptCount val="2"/>
                <c:pt idx="0">
                  <c:v>East</c:v>
                </c:pt>
                <c:pt idx="1">
                  <c:v>West</c:v>
                </c:pt>
              </c:strCache>
            </c:strRef>
          </c:cat>
          <c:val>
            <c:numRef>
              <c:f>'Univariate Categorical'!$B$35:$B$36</c:f>
              <c:numCache>
                <c:formatCode>General</c:formatCode>
                <c:ptCount val="2"/>
                <c:pt idx="0">
                  <c:v>159</c:v>
                </c:pt>
                <c:pt idx="1">
                  <c:v>91</c:v>
                </c:pt>
              </c:numCache>
            </c:numRef>
          </c:val>
          <c:extLst>
            <c:ext xmlns:c16="http://schemas.microsoft.com/office/drawing/2014/chart" uri="{C3380CC4-5D6E-409C-BE32-E72D297353CC}">
              <c16:uniqueId val="{00000000-EE2E-C942-AF2E-D6C4A863358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Satisfaction (n)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9736914178633849"/>
          <c:y val="0.25824070988899217"/>
          <c:w val="0.76180705958665917"/>
          <c:h val="0.53601318766111916"/>
        </c:manualLayout>
      </c:layout>
      <c:barChart>
        <c:barDir val="bar"/>
        <c:grouping val="clustered"/>
        <c:varyColors val="0"/>
        <c:ser>
          <c:idx val="0"/>
          <c:order val="0"/>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'Univariate Categorical'!$A$64:$A$69</c:f>
              <c:strCache>
                <c:ptCount val="6"/>
                <c:pt idx="0">
                  <c:v>Very Dissatisfied</c:v>
                </c:pt>
                <c:pt idx="1">
                  <c:v>Dissatisfied</c:v>
                </c:pt>
                <c:pt idx="2">
                  <c:v>Neutral</c:v>
                </c:pt>
                <c:pt idx="3">
                  <c:v>Satisfied</c:v>
                </c:pt>
                <c:pt idx="4">
                  <c:v>Very Satisfied</c:v>
                </c:pt>
                <c:pt idx="5">
                  <c:v>Unanswered</c:v>
                </c:pt>
              </c:strCache>
            </c:strRef>
          </c:cat>
          <c:val>
            <c:numRef>
              <c:f>'Univariate Categorical'!$B$64:$B$69</c:f>
              <c:numCache>
                <c:formatCode>General</c:formatCode>
                <c:ptCount val="6"/>
                <c:pt idx="0">
                  <c:v>2</c:v>
                </c:pt>
                <c:pt idx="1">
                  <c:v>35</c:v>
                </c:pt>
                <c:pt idx="2">
                  <c:v>54</c:v>
                </c:pt>
                <c:pt idx="3">
                  <c:v>120</c:v>
                </c:pt>
                <c:pt idx="4">
                  <c:v>36</c:v>
                </c:pt>
                <c:pt idx="5">
                  <c:v>3</c:v>
                </c:pt>
              </c:numCache>
            </c:numRef>
          </c:val>
          <c:extLst>
            <c:ext xmlns:c16="http://schemas.microsoft.com/office/drawing/2014/chart" uri="{C3380CC4-5D6E-409C-BE32-E72D297353CC}">
              <c16:uniqueId val="{00000000-67D5-B44A-A597-5BB4F967CE98}"/>
            </c:ext>
          </c:extLst>
        </c:ser>
        <c:dLbls>
          <c:showLegendKey val="0"/>
          <c:showVal val="0"/>
          <c:showCatName val="0"/>
          <c:showSerName val="0"/>
          <c:showPercent val="0"/>
          <c:showBubbleSize val="0"/>
        </c:dLbls>
        <c:gapWidth val="227"/>
        <c:overlap val="-48"/>
        <c:axId val="116411248"/>
        <c:axId val="117191008"/>
      </c:barChart>
      <c:catAx>
        <c:axId val="11641124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191008"/>
        <c:crosses val="autoZero"/>
        <c:auto val="1"/>
        <c:lblAlgn val="ctr"/>
        <c:lblOffset val="100"/>
        <c:noMultiLvlLbl val="0"/>
      </c:catAx>
      <c:valAx>
        <c:axId val="11719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641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Satisfaction (%)</a:t>
            </a:r>
            <a:endParaRPr lang="en-IE">
              <a:solidFill>
                <a:schemeClr val="bg1">
                  <a:lumMod val="5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0.3185900651307475"/>
          <c:y val="0.30100762795275593"/>
          <c:w val="0.44183221541751727"/>
          <c:h val="0.69899237204724407"/>
        </c:manualLayout>
      </c:layout>
      <c:pieChart>
        <c:varyColors val="1"/>
        <c:ser>
          <c:idx val="0"/>
          <c:order val="0"/>
          <c:dPt>
            <c:idx val="0"/>
            <c:bubble3D val="0"/>
            <c:spPr>
              <a:solidFill>
                <a:schemeClr val="accent5">
                  <a:shade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53D-414B-85F0-F436EB70DB7E}"/>
              </c:ext>
            </c:extLst>
          </c:dPt>
          <c:dPt>
            <c:idx val="1"/>
            <c:bubble3D val="0"/>
            <c:spPr>
              <a:solidFill>
                <a:schemeClr val="accent5">
                  <a:shade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53D-414B-85F0-F436EB70DB7E}"/>
              </c:ext>
            </c:extLst>
          </c:dPt>
          <c:dPt>
            <c:idx val="2"/>
            <c:bubble3D val="0"/>
            <c:spPr>
              <a:solidFill>
                <a:schemeClr val="accent5">
                  <a:shade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53D-414B-85F0-F436EB70DB7E}"/>
              </c:ext>
            </c:extLst>
          </c:dPt>
          <c:dPt>
            <c:idx val="3"/>
            <c:bubble3D val="0"/>
            <c:spPr>
              <a:solidFill>
                <a:schemeClr val="accent5">
                  <a:tint val="9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53D-414B-85F0-F436EB70DB7E}"/>
              </c:ext>
            </c:extLst>
          </c:dPt>
          <c:dPt>
            <c:idx val="4"/>
            <c:bubble3D val="0"/>
            <c:spPr>
              <a:solidFill>
                <a:schemeClr val="accent5">
                  <a:tint val="7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53D-414B-85F0-F436EB70DB7E}"/>
              </c:ext>
            </c:extLst>
          </c:dPt>
          <c:dPt>
            <c:idx val="5"/>
            <c:bubble3D val="0"/>
            <c:spPr>
              <a:solidFill>
                <a:schemeClr val="accent5">
                  <a:tint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53D-414B-85F0-F436EB70DB7E}"/>
              </c:ext>
            </c:extLst>
          </c:dPt>
          <c:dLbls>
            <c:dLbl>
              <c:idx val="0"/>
              <c:layout>
                <c:manualLayout>
                  <c:x val="3.4206668610868088E-2"/>
                  <c:y val="-1.376353346456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3D-414B-85F0-F436EB70DB7E}"/>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3-053D-414B-85F0-F436EB70DB7E}"/>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5-053D-414B-85F0-F436EB70DB7E}"/>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7-053D-414B-85F0-F436EB70DB7E}"/>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9-053D-414B-85F0-F436EB70DB7E}"/>
                </c:ext>
              </c:extLst>
            </c:dLbl>
            <c:dLbl>
              <c:idx val="5"/>
              <c:layout>
                <c:manualLayout>
                  <c:x val="-2.9244288908330904E-2"/>
                  <c:y val="-2.1884227362204724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567005B7-3D92-7444-8724-5B6FAD73A1EE}" type="PERCENTAGE">
                      <a:rPr lang="en-US">
                        <a:solidFill>
                          <a:schemeClr val="accent1">
                            <a:lumMod val="50000"/>
                          </a:schemeClr>
                        </a:solidFill>
                      </a:rPr>
                      <a:pPr>
                        <a:defRPr>
                          <a:solidFill>
                            <a:schemeClr val="tx1"/>
                          </a:solidFill>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2024691358024693E-2"/>
                      <c:h val="4.6816560039370077E-2"/>
                    </c:manualLayout>
                  </c15:layout>
                  <c15:dlblFieldTable/>
                  <c15:showDataLabelsRange val="0"/>
                </c:ext>
                <c:ext xmlns:c16="http://schemas.microsoft.com/office/drawing/2014/chart" uri="{C3380CC4-5D6E-409C-BE32-E72D297353CC}">
                  <c16:uniqueId val="{0000000B-053D-414B-85F0-F436EB70DB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Categorical'!$A$64:$A$69</c:f>
              <c:strCache>
                <c:ptCount val="6"/>
                <c:pt idx="0">
                  <c:v>Very Dissatisfied</c:v>
                </c:pt>
                <c:pt idx="1">
                  <c:v>Dissatisfied</c:v>
                </c:pt>
                <c:pt idx="2">
                  <c:v>Neutral</c:v>
                </c:pt>
                <c:pt idx="3">
                  <c:v>Satisfied</c:v>
                </c:pt>
                <c:pt idx="4">
                  <c:v>Very Satisfied</c:v>
                </c:pt>
                <c:pt idx="5">
                  <c:v>Unanswered</c:v>
                </c:pt>
              </c:strCache>
            </c:strRef>
          </c:cat>
          <c:val>
            <c:numRef>
              <c:f>'Univariate Categorical'!$B$64:$B$69</c:f>
              <c:numCache>
                <c:formatCode>General</c:formatCode>
                <c:ptCount val="6"/>
                <c:pt idx="0">
                  <c:v>2</c:v>
                </c:pt>
                <c:pt idx="1">
                  <c:v>35</c:v>
                </c:pt>
                <c:pt idx="2">
                  <c:v>54</c:v>
                </c:pt>
                <c:pt idx="3">
                  <c:v>120</c:v>
                </c:pt>
                <c:pt idx="4">
                  <c:v>36</c:v>
                </c:pt>
                <c:pt idx="5">
                  <c:v>3</c:v>
                </c:pt>
              </c:numCache>
            </c:numRef>
          </c:val>
          <c:extLst>
            <c:ext xmlns:c16="http://schemas.microsoft.com/office/drawing/2014/chart" uri="{C3380CC4-5D6E-409C-BE32-E72D297353CC}">
              <c16:uniqueId val="{00000000-C949-1A4D-9CFC-31A296367E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2.4625644016720134E-2"/>
          <c:y val="0.10868079478346457"/>
          <c:w val="0.95969923204043939"/>
          <c:h val="9.408372293307086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Correlation between House Price and Size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57987341134595"/>
          <c:y val="0.20100292341506093"/>
          <c:w val="0.80493611805986942"/>
          <c:h val="0.5432247188613617"/>
        </c:manualLayout>
      </c:layout>
      <c:scatterChart>
        <c:scatterStyle val="lineMarker"/>
        <c:varyColors val="0"/>
        <c:ser>
          <c:idx val="0"/>
          <c:order val="0"/>
          <c:tx>
            <c:strRef>
              <c:f>'Correlation Workings 1'!$B$10</c:f>
              <c:strCache>
                <c:ptCount val="1"/>
                <c:pt idx="0">
                  <c:v>Size</c:v>
                </c:pt>
              </c:strCache>
            </c:strRef>
          </c:tx>
          <c:spPr>
            <a:ln w="25400" cap="rnd">
              <a:noFill/>
              <a:round/>
            </a:ln>
            <a:effectLst/>
          </c:spPr>
          <c:marker>
            <c:symbol val="diamond"/>
            <c:size val="6"/>
            <c:spPr>
              <a:solidFill>
                <a:schemeClr val="accent6"/>
              </a:solidFill>
              <a:ln w="9525">
                <a:solidFill>
                  <a:schemeClr val="accent6"/>
                </a:solidFill>
                <a:round/>
              </a:ln>
              <a:effectLst/>
            </c:spPr>
          </c:marker>
          <c:trendline>
            <c:name>Correlation</c:name>
            <c:spPr>
              <a:ln w="19050" cap="rnd" cmpd="sng">
                <a:solidFill>
                  <a:schemeClr val="accent6">
                    <a:lumMod val="50000"/>
                  </a:schemeClr>
                </a:solidFill>
                <a:prstDash val="solid"/>
              </a:ln>
              <a:effectLst>
                <a:outerShdw blurRad="50800" dist="50800" dir="5400000" sx="1000" sy="1000" algn="ctr" rotWithShape="0">
                  <a:schemeClr val="accent6">
                    <a:lumMod val="50000"/>
                  </a:schemeClr>
                </a:outerShdw>
              </a:effectLst>
            </c:spPr>
            <c:trendlineType val="linear"/>
            <c:dispRSqr val="0"/>
            <c:dispEq val="0"/>
          </c:trendline>
          <c:xVal>
            <c:numRef>
              <c:f>'Correlation Workings 1'!$A$11:$A$259</c:f>
              <c:numCache>
                <c:formatCode>General</c:formatCode>
                <c:ptCount val="249"/>
                <c:pt idx="0">
                  <c:v>689112</c:v>
                </c:pt>
                <c:pt idx="1">
                  <c:v>805722</c:v>
                </c:pt>
                <c:pt idx="2">
                  <c:v>492302</c:v>
                </c:pt>
                <c:pt idx="3">
                  <c:v>633201</c:v>
                </c:pt>
                <c:pt idx="4">
                  <c:v>547007</c:v>
                </c:pt>
                <c:pt idx="5">
                  <c:v>496483</c:v>
                </c:pt>
                <c:pt idx="6">
                  <c:v>298447</c:v>
                </c:pt>
                <c:pt idx="7">
                  <c:v>831835</c:v>
                </c:pt>
                <c:pt idx="8">
                  <c:v>678764</c:v>
                </c:pt>
                <c:pt idx="9">
                  <c:v>441700</c:v>
                </c:pt>
                <c:pt idx="10">
                  <c:v>396704</c:v>
                </c:pt>
                <c:pt idx="11">
                  <c:v>712205</c:v>
                </c:pt>
                <c:pt idx="12">
                  <c:v>429434</c:v>
                </c:pt>
                <c:pt idx="13">
                  <c:v>679209</c:v>
                </c:pt>
                <c:pt idx="14">
                  <c:v>591671</c:v>
                </c:pt>
                <c:pt idx="15">
                  <c:v>571532</c:v>
                </c:pt>
                <c:pt idx="16">
                  <c:v>914095</c:v>
                </c:pt>
                <c:pt idx="17">
                  <c:v>582157</c:v>
                </c:pt>
                <c:pt idx="18">
                  <c:v>576935</c:v>
                </c:pt>
                <c:pt idx="19">
                  <c:v>569680</c:v>
                </c:pt>
                <c:pt idx="20">
                  <c:v>712880</c:v>
                </c:pt>
                <c:pt idx="21">
                  <c:v>571603</c:v>
                </c:pt>
                <c:pt idx="22">
                  <c:v>429609</c:v>
                </c:pt>
                <c:pt idx="23">
                  <c:v>678076</c:v>
                </c:pt>
                <c:pt idx="24">
                  <c:v>683728</c:v>
                </c:pt>
                <c:pt idx="25">
                  <c:v>588497</c:v>
                </c:pt>
                <c:pt idx="26">
                  <c:v>741256</c:v>
                </c:pt>
                <c:pt idx="27">
                  <c:v>397612</c:v>
                </c:pt>
                <c:pt idx="28">
                  <c:v>637622</c:v>
                </c:pt>
                <c:pt idx="29">
                  <c:v>694856</c:v>
                </c:pt>
                <c:pt idx="30">
                  <c:v>515511</c:v>
                </c:pt>
                <c:pt idx="31">
                  <c:v>582720</c:v>
                </c:pt>
                <c:pt idx="32">
                  <c:v>481347</c:v>
                </c:pt>
                <c:pt idx="33">
                  <c:v>684426</c:v>
                </c:pt>
                <c:pt idx="34">
                  <c:v>552502</c:v>
                </c:pt>
                <c:pt idx="35">
                  <c:v>542763</c:v>
                </c:pt>
                <c:pt idx="36">
                  <c:v>674803</c:v>
                </c:pt>
                <c:pt idx="37">
                  <c:v>621222</c:v>
                </c:pt>
                <c:pt idx="38">
                  <c:v>547872</c:v>
                </c:pt>
                <c:pt idx="39">
                  <c:v>543629</c:v>
                </c:pt>
                <c:pt idx="40">
                  <c:v>626000</c:v>
                </c:pt>
                <c:pt idx="41">
                  <c:v>693574</c:v>
                </c:pt>
                <c:pt idx="42">
                  <c:v>686552</c:v>
                </c:pt>
                <c:pt idx="43">
                  <c:v>564707</c:v>
                </c:pt>
                <c:pt idx="44">
                  <c:v>658962</c:v>
                </c:pt>
                <c:pt idx="45">
                  <c:v>559405</c:v>
                </c:pt>
                <c:pt idx="46">
                  <c:v>834246</c:v>
                </c:pt>
                <c:pt idx="47">
                  <c:v>566759</c:v>
                </c:pt>
                <c:pt idx="48">
                  <c:v>697934</c:v>
                </c:pt>
                <c:pt idx="49">
                  <c:v>355482</c:v>
                </c:pt>
                <c:pt idx="50">
                  <c:v>531966</c:v>
                </c:pt>
                <c:pt idx="51">
                  <c:v>576557</c:v>
                </c:pt>
                <c:pt idx="52">
                  <c:v>646974</c:v>
                </c:pt>
                <c:pt idx="53">
                  <c:v>664943</c:v>
                </c:pt>
                <c:pt idx="54">
                  <c:v>699164</c:v>
                </c:pt>
                <c:pt idx="55">
                  <c:v>679926</c:v>
                </c:pt>
                <c:pt idx="56">
                  <c:v>716955</c:v>
                </c:pt>
                <c:pt idx="57">
                  <c:v>492097</c:v>
                </c:pt>
                <c:pt idx="58">
                  <c:v>716344</c:v>
                </c:pt>
                <c:pt idx="59">
                  <c:v>608404</c:v>
                </c:pt>
                <c:pt idx="60">
                  <c:v>308906</c:v>
                </c:pt>
                <c:pt idx="61">
                  <c:v>579123</c:v>
                </c:pt>
                <c:pt idx="62">
                  <c:v>645272</c:v>
                </c:pt>
                <c:pt idx="63">
                  <c:v>677243</c:v>
                </c:pt>
                <c:pt idx="64">
                  <c:v>689445</c:v>
                </c:pt>
                <c:pt idx="65">
                  <c:v>284191</c:v>
                </c:pt>
                <c:pt idx="66">
                  <c:v>489835</c:v>
                </c:pt>
                <c:pt idx="67">
                  <c:v>793300</c:v>
                </c:pt>
                <c:pt idx="68">
                  <c:v>594184</c:v>
                </c:pt>
                <c:pt idx="69">
                  <c:v>901897</c:v>
                </c:pt>
                <c:pt idx="70">
                  <c:v>290491</c:v>
                </c:pt>
                <c:pt idx="71">
                  <c:v>598287</c:v>
                </c:pt>
                <c:pt idx="72">
                  <c:v>269573</c:v>
                </c:pt>
                <c:pt idx="73">
                  <c:v>635699</c:v>
                </c:pt>
                <c:pt idx="74">
                  <c:v>713088</c:v>
                </c:pt>
                <c:pt idx="75">
                  <c:v>663182</c:v>
                </c:pt>
                <c:pt idx="76">
                  <c:v>570035</c:v>
                </c:pt>
                <c:pt idx="77">
                  <c:v>608725</c:v>
                </c:pt>
                <c:pt idx="78">
                  <c:v>584272</c:v>
                </c:pt>
                <c:pt idx="79">
                  <c:v>630488</c:v>
                </c:pt>
                <c:pt idx="80">
                  <c:v>670358</c:v>
                </c:pt>
                <c:pt idx="81">
                  <c:v>580326</c:v>
                </c:pt>
                <c:pt idx="82">
                  <c:v>493986</c:v>
                </c:pt>
                <c:pt idx="83">
                  <c:v>469011</c:v>
                </c:pt>
                <c:pt idx="84">
                  <c:v>495254</c:v>
                </c:pt>
                <c:pt idx="85">
                  <c:v>356129</c:v>
                </c:pt>
                <c:pt idx="86">
                  <c:v>623741</c:v>
                </c:pt>
                <c:pt idx="87">
                  <c:v>838820</c:v>
                </c:pt>
                <c:pt idx="88">
                  <c:v>513174</c:v>
                </c:pt>
                <c:pt idx="89">
                  <c:v>706060</c:v>
                </c:pt>
                <c:pt idx="90">
                  <c:v>592181</c:v>
                </c:pt>
                <c:pt idx="91">
                  <c:v>294704</c:v>
                </c:pt>
                <c:pt idx="92">
                  <c:v>690815</c:v>
                </c:pt>
                <c:pt idx="93">
                  <c:v>687556</c:v>
                </c:pt>
                <c:pt idx="94">
                  <c:v>418820</c:v>
                </c:pt>
                <c:pt idx="95">
                  <c:v>573233</c:v>
                </c:pt>
                <c:pt idx="96">
                  <c:v>691422</c:v>
                </c:pt>
                <c:pt idx="97">
                  <c:v>700320</c:v>
                </c:pt>
                <c:pt idx="98">
                  <c:v>473656</c:v>
                </c:pt>
                <c:pt idx="99">
                  <c:v>470751</c:v>
                </c:pt>
                <c:pt idx="100">
                  <c:v>446378</c:v>
                </c:pt>
                <c:pt idx="101">
                  <c:v>684691</c:v>
                </c:pt>
                <c:pt idx="102">
                  <c:v>495336</c:v>
                </c:pt>
                <c:pt idx="103">
                  <c:v>477164</c:v>
                </c:pt>
                <c:pt idx="104">
                  <c:v>658530</c:v>
                </c:pt>
                <c:pt idx="105">
                  <c:v>789940</c:v>
                </c:pt>
                <c:pt idx="106">
                  <c:v>610256</c:v>
                </c:pt>
                <c:pt idx="107">
                  <c:v>838817</c:v>
                </c:pt>
                <c:pt idx="108">
                  <c:v>540142</c:v>
                </c:pt>
                <c:pt idx="109">
                  <c:v>564557</c:v>
                </c:pt>
                <c:pt idx="110">
                  <c:v>430178</c:v>
                </c:pt>
                <c:pt idx="111">
                  <c:v>534602</c:v>
                </c:pt>
                <c:pt idx="112">
                  <c:v>696424</c:v>
                </c:pt>
                <c:pt idx="113">
                  <c:v>379931</c:v>
                </c:pt>
                <c:pt idx="114">
                  <c:v>687006</c:v>
                </c:pt>
                <c:pt idx="115">
                  <c:v>684225</c:v>
                </c:pt>
                <c:pt idx="116">
                  <c:v>733590</c:v>
                </c:pt>
                <c:pt idx="117">
                  <c:v>738519</c:v>
                </c:pt>
                <c:pt idx="118">
                  <c:v>672792</c:v>
                </c:pt>
                <c:pt idx="119">
                  <c:v>503501</c:v>
                </c:pt>
                <c:pt idx="120">
                  <c:v>542483</c:v>
                </c:pt>
                <c:pt idx="121">
                  <c:v>558188</c:v>
                </c:pt>
                <c:pt idx="122">
                  <c:v>674592</c:v>
                </c:pt>
                <c:pt idx="123">
                  <c:v>664172</c:v>
                </c:pt>
                <c:pt idx="124">
                  <c:v>610893</c:v>
                </c:pt>
                <c:pt idx="125">
                  <c:v>367482</c:v>
                </c:pt>
                <c:pt idx="126">
                  <c:v>610731</c:v>
                </c:pt>
                <c:pt idx="127">
                  <c:v>620811</c:v>
                </c:pt>
                <c:pt idx="128">
                  <c:v>699296</c:v>
                </c:pt>
                <c:pt idx="129">
                  <c:v>453414</c:v>
                </c:pt>
                <c:pt idx="130">
                  <c:v>736082</c:v>
                </c:pt>
                <c:pt idx="131">
                  <c:v>443764</c:v>
                </c:pt>
                <c:pt idx="132">
                  <c:v>424530</c:v>
                </c:pt>
                <c:pt idx="133">
                  <c:v>583549</c:v>
                </c:pt>
                <c:pt idx="134">
                  <c:v>887235</c:v>
                </c:pt>
                <c:pt idx="135">
                  <c:v>555899</c:v>
                </c:pt>
                <c:pt idx="136">
                  <c:v>539424</c:v>
                </c:pt>
                <c:pt idx="137">
                  <c:v>910125</c:v>
                </c:pt>
                <c:pt idx="138">
                  <c:v>812752</c:v>
                </c:pt>
                <c:pt idx="139">
                  <c:v>544713</c:v>
                </c:pt>
                <c:pt idx="140">
                  <c:v>673660</c:v>
                </c:pt>
                <c:pt idx="141">
                  <c:v>632236</c:v>
                </c:pt>
                <c:pt idx="142">
                  <c:v>535405</c:v>
                </c:pt>
                <c:pt idx="143">
                  <c:v>608146</c:v>
                </c:pt>
                <c:pt idx="144">
                  <c:v>541223</c:v>
                </c:pt>
                <c:pt idx="145">
                  <c:v>485017</c:v>
                </c:pt>
                <c:pt idx="146">
                  <c:v>559550</c:v>
                </c:pt>
                <c:pt idx="147">
                  <c:v>856781</c:v>
                </c:pt>
                <c:pt idx="148">
                  <c:v>686552</c:v>
                </c:pt>
                <c:pt idx="149">
                  <c:v>577428</c:v>
                </c:pt>
                <c:pt idx="150">
                  <c:v>593692</c:v>
                </c:pt>
                <c:pt idx="151">
                  <c:v>610056</c:v>
                </c:pt>
                <c:pt idx="152">
                  <c:v>610979</c:v>
                </c:pt>
                <c:pt idx="153">
                  <c:v>694900</c:v>
                </c:pt>
                <c:pt idx="154">
                  <c:v>913435</c:v>
                </c:pt>
                <c:pt idx="155">
                  <c:v>224026</c:v>
                </c:pt>
                <c:pt idx="156">
                  <c:v>654374</c:v>
                </c:pt>
                <c:pt idx="157">
                  <c:v>628942</c:v>
                </c:pt>
                <c:pt idx="158">
                  <c:v>743815</c:v>
                </c:pt>
                <c:pt idx="159">
                  <c:v>860310</c:v>
                </c:pt>
                <c:pt idx="160">
                  <c:v>649236</c:v>
                </c:pt>
                <c:pt idx="161">
                  <c:v>506025</c:v>
                </c:pt>
                <c:pt idx="162">
                  <c:v>442028</c:v>
                </c:pt>
                <c:pt idx="163">
                  <c:v>789846</c:v>
                </c:pt>
                <c:pt idx="164">
                  <c:v>180441</c:v>
                </c:pt>
                <c:pt idx="165">
                  <c:v>468828</c:v>
                </c:pt>
                <c:pt idx="166">
                  <c:v>516434</c:v>
                </c:pt>
                <c:pt idx="167">
                  <c:v>583652</c:v>
                </c:pt>
                <c:pt idx="168">
                  <c:v>604560</c:v>
                </c:pt>
                <c:pt idx="169">
                  <c:v>226838</c:v>
                </c:pt>
                <c:pt idx="170">
                  <c:v>776123</c:v>
                </c:pt>
                <c:pt idx="171">
                  <c:v>364398</c:v>
                </c:pt>
                <c:pt idx="172">
                  <c:v>553280</c:v>
                </c:pt>
                <c:pt idx="173">
                  <c:v>584389</c:v>
                </c:pt>
                <c:pt idx="174">
                  <c:v>769124</c:v>
                </c:pt>
                <c:pt idx="175">
                  <c:v>410685</c:v>
                </c:pt>
                <c:pt idx="176">
                  <c:v>483116</c:v>
                </c:pt>
                <c:pt idx="177">
                  <c:v>771797</c:v>
                </c:pt>
                <c:pt idx="178">
                  <c:v>815045</c:v>
                </c:pt>
                <c:pt idx="179">
                  <c:v>575203</c:v>
                </c:pt>
                <c:pt idx="180">
                  <c:v>786661</c:v>
                </c:pt>
                <c:pt idx="181">
                  <c:v>744456</c:v>
                </c:pt>
                <c:pt idx="182">
                  <c:v>613025</c:v>
                </c:pt>
                <c:pt idx="183">
                  <c:v>463031</c:v>
                </c:pt>
                <c:pt idx="184">
                  <c:v>688260</c:v>
                </c:pt>
                <c:pt idx="185">
                  <c:v>628345</c:v>
                </c:pt>
                <c:pt idx="186">
                  <c:v>613731</c:v>
                </c:pt>
                <c:pt idx="187">
                  <c:v>412648</c:v>
                </c:pt>
                <c:pt idx="188">
                  <c:v>283458</c:v>
                </c:pt>
                <c:pt idx="189">
                  <c:v>744352</c:v>
                </c:pt>
                <c:pt idx="190">
                  <c:v>584131</c:v>
                </c:pt>
                <c:pt idx="191">
                  <c:v>442778</c:v>
                </c:pt>
                <c:pt idx="192">
                  <c:v>498315</c:v>
                </c:pt>
                <c:pt idx="193">
                  <c:v>279336</c:v>
                </c:pt>
                <c:pt idx="194">
                  <c:v>371760</c:v>
                </c:pt>
                <c:pt idx="195">
                  <c:v>616480</c:v>
                </c:pt>
                <c:pt idx="196">
                  <c:v>502617</c:v>
                </c:pt>
                <c:pt idx="197">
                  <c:v>875008</c:v>
                </c:pt>
                <c:pt idx="198">
                  <c:v>740626</c:v>
                </c:pt>
                <c:pt idx="199">
                  <c:v>764227</c:v>
                </c:pt>
                <c:pt idx="200">
                  <c:v>858970</c:v>
                </c:pt>
                <c:pt idx="201">
                  <c:v>702252</c:v>
                </c:pt>
                <c:pt idx="202">
                  <c:v>517467</c:v>
                </c:pt>
                <c:pt idx="203">
                  <c:v>591512</c:v>
                </c:pt>
                <c:pt idx="204">
                  <c:v>564788</c:v>
                </c:pt>
                <c:pt idx="205">
                  <c:v>571115</c:v>
                </c:pt>
                <c:pt idx="206">
                  <c:v>415458</c:v>
                </c:pt>
                <c:pt idx="207">
                  <c:v>699136</c:v>
                </c:pt>
                <c:pt idx="208">
                  <c:v>840444</c:v>
                </c:pt>
                <c:pt idx="209">
                  <c:v>435893</c:v>
                </c:pt>
                <c:pt idx="210">
                  <c:v>427440</c:v>
                </c:pt>
                <c:pt idx="211">
                  <c:v>561039</c:v>
                </c:pt>
                <c:pt idx="212">
                  <c:v>543533</c:v>
                </c:pt>
                <c:pt idx="213">
                  <c:v>794261</c:v>
                </c:pt>
                <c:pt idx="214">
                  <c:v>512233</c:v>
                </c:pt>
                <c:pt idx="215">
                  <c:v>666592</c:v>
                </c:pt>
                <c:pt idx="216">
                  <c:v>328508</c:v>
                </c:pt>
                <c:pt idx="217">
                  <c:v>784084</c:v>
                </c:pt>
                <c:pt idx="218">
                  <c:v>567415</c:v>
                </c:pt>
                <c:pt idx="219">
                  <c:v>201087</c:v>
                </c:pt>
                <c:pt idx="220">
                  <c:v>404063</c:v>
                </c:pt>
                <c:pt idx="221">
                  <c:v>745230</c:v>
                </c:pt>
                <c:pt idx="222">
                  <c:v>747497</c:v>
                </c:pt>
                <c:pt idx="223">
                  <c:v>544713</c:v>
                </c:pt>
                <c:pt idx="224">
                  <c:v>585791</c:v>
                </c:pt>
                <c:pt idx="225">
                  <c:v>558106</c:v>
                </c:pt>
                <c:pt idx="226">
                  <c:v>657858</c:v>
                </c:pt>
                <c:pt idx="227">
                  <c:v>736403</c:v>
                </c:pt>
                <c:pt idx="228">
                  <c:v>655256</c:v>
                </c:pt>
                <c:pt idx="229">
                  <c:v>470159</c:v>
                </c:pt>
                <c:pt idx="230">
                  <c:v>708328</c:v>
                </c:pt>
                <c:pt idx="231">
                  <c:v>754217</c:v>
                </c:pt>
                <c:pt idx="232">
                  <c:v>541717</c:v>
                </c:pt>
                <c:pt idx="233">
                  <c:v>724428</c:v>
                </c:pt>
                <c:pt idx="234">
                  <c:v>633299</c:v>
                </c:pt>
                <c:pt idx="235">
                  <c:v>515229</c:v>
                </c:pt>
                <c:pt idx="236">
                  <c:v>671549</c:v>
                </c:pt>
                <c:pt idx="237">
                  <c:v>587835</c:v>
                </c:pt>
                <c:pt idx="238">
                  <c:v>776832</c:v>
                </c:pt>
                <c:pt idx="239">
                  <c:v>772387</c:v>
                </c:pt>
                <c:pt idx="240">
                  <c:v>485017</c:v>
                </c:pt>
                <c:pt idx="241">
                  <c:v>480327</c:v>
                </c:pt>
                <c:pt idx="242">
                  <c:v>750636</c:v>
                </c:pt>
                <c:pt idx="243">
                  <c:v>484167</c:v>
                </c:pt>
                <c:pt idx="244">
                  <c:v>613392</c:v>
                </c:pt>
                <c:pt idx="245">
                  <c:v>375539</c:v>
                </c:pt>
                <c:pt idx="246">
                  <c:v>571843</c:v>
                </c:pt>
                <c:pt idx="247">
                  <c:v>651037</c:v>
                </c:pt>
                <c:pt idx="248">
                  <c:v>673805</c:v>
                </c:pt>
              </c:numCache>
            </c:numRef>
          </c:xVal>
          <c:yVal>
            <c:numRef>
              <c:f>'Correlation Workings 1'!$B$11:$B$259</c:f>
              <c:numCache>
                <c:formatCode>General</c:formatCode>
                <c:ptCount val="249"/>
                <c:pt idx="0">
                  <c:v>148</c:v>
                </c:pt>
                <c:pt idx="1">
                  <c:v>168</c:v>
                </c:pt>
                <c:pt idx="2">
                  <c:v>125</c:v>
                </c:pt>
                <c:pt idx="3">
                  <c:v>130</c:v>
                </c:pt>
                <c:pt idx="4">
                  <c:v>132</c:v>
                </c:pt>
                <c:pt idx="5">
                  <c:v>128</c:v>
                </c:pt>
                <c:pt idx="6">
                  <c:v>94</c:v>
                </c:pt>
                <c:pt idx="7">
                  <c:v>152</c:v>
                </c:pt>
                <c:pt idx="8">
                  <c:v>128</c:v>
                </c:pt>
                <c:pt idx="9">
                  <c:v>124</c:v>
                </c:pt>
                <c:pt idx="10">
                  <c:v>105</c:v>
                </c:pt>
                <c:pt idx="11">
                  <c:v>131</c:v>
                </c:pt>
                <c:pt idx="12">
                  <c:v>110</c:v>
                </c:pt>
                <c:pt idx="13">
                  <c:v>160</c:v>
                </c:pt>
                <c:pt idx="14">
                  <c:v>117</c:v>
                </c:pt>
                <c:pt idx="15">
                  <c:v>129</c:v>
                </c:pt>
                <c:pt idx="16">
                  <c:v>179</c:v>
                </c:pt>
                <c:pt idx="17">
                  <c:v>119</c:v>
                </c:pt>
                <c:pt idx="18">
                  <c:v>133</c:v>
                </c:pt>
                <c:pt idx="19">
                  <c:v>114</c:v>
                </c:pt>
                <c:pt idx="20">
                  <c:v>134</c:v>
                </c:pt>
                <c:pt idx="21">
                  <c:v>113</c:v>
                </c:pt>
                <c:pt idx="22">
                  <c:v>118</c:v>
                </c:pt>
                <c:pt idx="23">
                  <c:v>141</c:v>
                </c:pt>
                <c:pt idx="24">
                  <c:v>153</c:v>
                </c:pt>
                <c:pt idx="25">
                  <c:v>137</c:v>
                </c:pt>
                <c:pt idx="26">
                  <c:v>160</c:v>
                </c:pt>
                <c:pt idx="27">
                  <c:v>95</c:v>
                </c:pt>
                <c:pt idx="28">
                  <c:v>144</c:v>
                </c:pt>
                <c:pt idx="29">
                  <c:v>148</c:v>
                </c:pt>
                <c:pt idx="30">
                  <c:v>133</c:v>
                </c:pt>
                <c:pt idx="31">
                  <c:v>135</c:v>
                </c:pt>
                <c:pt idx="32">
                  <c:v>134</c:v>
                </c:pt>
                <c:pt idx="33">
                  <c:v>149</c:v>
                </c:pt>
                <c:pt idx="34">
                  <c:v>141</c:v>
                </c:pt>
                <c:pt idx="35">
                  <c:v>111</c:v>
                </c:pt>
                <c:pt idx="36">
                  <c:v>170</c:v>
                </c:pt>
                <c:pt idx="37">
                  <c:v>152</c:v>
                </c:pt>
                <c:pt idx="38">
                  <c:v>139</c:v>
                </c:pt>
                <c:pt idx="39">
                  <c:v>138</c:v>
                </c:pt>
                <c:pt idx="40">
                  <c:v>145</c:v>
                </c:pt>
                <c:pt idx="41">
                  <c:v>145</c:v>
                </c:pt>
                <c:pt idx="42">
                  <c:v>168</c:v>
                </c:pt>
                <c:pt idx="43">
                  <c:v>139</c:v>
                </c:pt>
                <c:pt idx="44">
                  <c:v>131</c:v>
                </c:pt>
                <c:pt idx="45">
                  <c:v>117</c:v>
                </c:pt>
                <c:pt idx="46">
                  <c:v>150</c:v>
                </c:pt>
                <c:pt idx="47">
                  <c:v>139</c:v>
                </c:pt>
                <c:pt idx="48">
                  <c:v>165</c:v>
                </c:pt>
                <c:pt idx="49">
                  <c:v>85</c:v>
                </c:pt>
                <c:pt idx="50">
                  <c:v>138</c:v>
                </c:pt>
                <c:pt idx="51">
                  <c:v>148</c:v>
                </c:pt>
                <c:pt idx="52">
                  <c:v>154</c:v>
                </c:pt>
                <c:pt idx="53">
                  <c:v>142</c:v>
                </c:pt>
                <c:pt idx="54">
                  <c:v>135</c:v>
                </c:pt>
                <c:pt idx="55">
                  <c:v>133</c:v>
                </c:pt>
                <c:pt idx="56">
                  <c:v>161</c:v>
                </c:pt>
                <c:pt idx="57">
                  <c:v>115</c:v>
                </c:pt>
                <c:pt idx="58">
                  <c:v>139</c:v>
                </c:pt>
                <c:pt idx="59">
                  <c:v>124</c:v>
                </c:pt>
                <c:pt idx="60">
                  <c:v>106</c:v>
                </c:pt>
                <c:pt idx="61">
                  <c:v>123</c:v>
                </c:pt>
                <c:pt idx="62">
                  <c:v>150</c:v>
                </c:pt>
                <c:pt idx="63">
                  <c:v>123</c:v>
                </c:pt>
                <c:pt idx="64">
                  <c:v>159</c:v>
                </c:pt>
                <c:pt idx="65">
                  <c:v>79</c:v>
                </c:pt>
                <c:pt idx="66">
                  <c:v>121</c:v>
                </c:pt>
                <c:pt idx="67">
                  <c:v>168</c:v>
                </c:pt>
                <c:pt idx="68">
                  <c:v>142</c:v>
                </c:pt>
                <c:pt idx="69">
                  <c:v>158</c:v>
                </c:pt>
                <c:pt idx="70">
                  <c:v>98</c:v>
                </c:pt>
                <c:pt idx="71">
                  <c:v>114</c:v>
                </c:pt>
                <c:pt idx="72">
                  <c:v>80</c:v>
                </c:pt>
                <c:pt idx="73">
                  <c:v>118</c:v>
                </c:pt>
                <c:pt idx="74">
                  <c:v>149</c:v>
                </c:pt>
                <c:pt idx="75">
                  <c:v>164</c:v>
                </c:pt>
                <c:pt idx="76">
                  <c:v>133</c:v>
                </c:pt>
                <c:pt idx="77">
                  <c:v>148</c:v>
                </c:pt>
                <c:pt idx="78">
                  <c:v>137</c:v>
                </c:pt>
                <c:pt idx="79">
                  <c:v>143</c:v>
                </c:pt>
                <c:pt idx="80">
                  <c:v>151</c:v>
                </c:pt>
                <c:pt idx="81">
                  <c:v>139</c:v>
                </c:pt>
                <c:pt idx="82">
                  <c:v>120</c:v>
                </c:pt>
                <c:pt idx="83">
                  <c:v>122</c:v>
                </c:pt>
                <c:pt idx="84">
                  <c:v>122</c:v>
                </c:pt>
                <c:pt idx="85">
                  <c:v>104</c:v>
                </c:pt>
                <c:pt idx="86">
                  <c:v>132</c:v>
                </c:pt>
                <c:pt idx="87">
                  <c:v>156</c:v>
                </c:pt>
                <c:pt idx="88">
                  <c:v>124</c:v>
                </c:pt>
                <c:pt idx="89">
                  <c:v>149</c:v>
                </c:pt>
                <c:pt idx="90">
                  <c:v>119</c:v>
                </c:pt>
                <c:pt idx="91">
                  <c:v>67</c:v>
                </c:pt>
                <c:pt idx="92">
                  <c:v>146</c:v>
                </c:pt>
                <c:pt idx="93">
                  <c:v>131</c:v>
                </c:pt>
                <c:pt idx="94">
                  <c:v>111</c:v>
                </c:pt>
                <c:pt idx="95">
                  <c:v>124</c:v>
                </c:pt>
                <c:pt idx="96">
                  <c:v>129</c:v>
                </c:pt>
                <c:pt idx="97">
                  <c:v>151</c:v>
                </c:pt>
                <c:pt idx="98">
                  <c:v>102</c:v>
                </c:pt>
                <c:pt idx="99">
                  <c:v>131</c:v>
                </c:pt>
                <c:pt idx="100">
                  <c:v>117</c:v>
                </c:pt>
                <c:pt idx="101">
                  <c:v>157</c:v>
                </c:pt>
                <c:pt idx="102">
                  <c:v>121</c:v>
                </c:pt>
                <c:pt idx="103">
                  <c:v>120</c:v>
                </c:pt>
                <c:pt idx="104">
                  <c:v>127</c:v>
                </c:pt>
                <c:pt idx="105">
                  <c:v>167</c:v>
                </c:pt>
                <c:pt idx="106">
                  <c:v>132</c:v>
                </c:pt>
                <c:pt idx="107">
                  <c:v>164</c:v>
                </c:pt>
                <c:pt idx="108">
                  <c:v>135</c:v>
                </c:pt>
                <c:pt idx="109">
                  <c:v>106</c:v>
                </c:pt>
                <c:pt idx="110">
                  <c:v>105</c:v>
                </c:pt>
                <c:pt idx="111">
                  <c:v>95</c:v>
                </c:pt>
                <c:pt idx="112">
                  <c:v>134</c:v>
                </c:pt>
                <c:pt idx="113">
                  <c:v>106</c:v>
                </c:pt>
                <c:pt idx="114">
                  <c:v>124</c:v>
                </c:pt>
                <c:pt idx="115">
                  <c:v>151</c:v>
                </c:pt>
                <c:pt idx="116">
                  <c:v>139</c:v>
                </c:pt>
                <c:pt idx="117">
                  <c:v>160</c:v>
                </c:pt>
                <c:pt idx="118">
                  <c:v>144</c:v>
                </c:pt>
                <c:pt idx="119">
                  <c:v>129</c:v>
                </c:pt>
                <c:pt idx="120">
                  <c:v>124</c:v>
                </c:pt>
                <c:pt idx="121">
                  <c:v>147</c:v>
                </c:pt>
                <c:pt idx="122">
                  <c:v>128</c:v>
                </c:pt>
                <c:pt idx="123">
                  <c:v>125</c:v>
                </c:pt>
                <c:pt idx="124">
                  <c:v>145</c:v>
                </c:pt>
                <c:pt idx="125">
                  <c:v>98</c:v>
                </c:pt>
                <c:pt idx="126">
                  <c:v>120</c:v>
                </c:pt>
                <c:pt idx="127">
                  <c:v>136</c:v>
                </c:pt>
                <c:pt idx="128">
                  <c:v>128</c:v>
                </c:pt>
                <c:pt idx="129">
                  <c:v>115</c:v>
                </c:pt>
                <c:pt idx="130">
                  <c:v>147</c:v>
                </c:pt>
                <c:pt idx="131">
                  <c:v>90</c:v>
                </c:pt>
                <c:pt idx="132">
                  <c:v>114</c:v>
                </c:pt>
                <c:pt idx="133">
                  <c:v>123</c:v>
                </c:pt>
                <c:pt idx="134">
                  <c:v>164</c:v>
                </c:pt>
                <c:pt idx="135">
                  <c:v>117</c:v>
                </c:pt>
                <c:pt idx="136">
                  <c:v>123</c:v>
                </c:pt>
                <c:pt idx="137">
                  <c:v>158</c:v>
                </c:pt>
                <c:pt idx="138">
                  <c:v>169</c:v>
                </c:pt>
                <c:pt idx="139">
                  <c:v>107</c:v>
                </c:pt>
                <c:pt idx="140">
                  <c:v>134</c:v>
                </c:pt>
                <c:pt idx="141">
                  <c:v>127</c:v>
                </c:pt>
                <c:pt idx="142">
                  <c:v>142</c:v>
                </c:pt>
                <c:pt idx="143">
                  <c:v>125</c:v>
                </c:pt>
                <c:pt idx="144">
                  <c:v>141</c:v>
                </c:pt>
                <c:pt idx="145">
                  <c:v>145</c:v>
                </c:pt>
                <c:pt idx="146">
                  <c:v>154</c:v>
                </c:pt>
                <c:pt idx="147">
                  <c:v>160</c:v>
                </c:pt>
                <c:pt idx="148">
                  <c:v>168</c:v>
                </c:pt>
                <c:pt idx="149">
                  <c:v>136</c:v>
                </c:pt>
                <c:pt idx="150">
                  <c:v>129</c:v>
                </c:pt>
                <c:pt idx="151">
                  <c:v>142</c:v>
                </c:pt>
                <c:pt idx="152">
                  <c:v>134</c:v>
                </c:pt>
                <c:pt idx="153">
                  <c:v>149</c:v>
                </c:pt>
                <c:pt idx="154">
                  <c:v>173</c:v>
                </c:pt>
                <c:pt idx="155">
                  <c:v>89</c:v>
                </c:pt>
                <c:pt idx="156">
                  <c:v>148</c:v>
                </c:pt>
                <c:pt idx="157">
                  <c:v>140</c:v>
                </c:pt>
                <c:pt idx="158">
                  <c:v>152</c:v>
                </c:pt>
                <c:pt idx="159">
                  <c:v>150</c:v>
                </c:pt>
                <c:pt idx="160">
                  <c:v>150</c:v>
                </c:pt>
                <c:pt idx="161">
                  <c:v>98</c:v>
                </c:pt>
                <c:pt idx="162">
                  <c:v>115</c:v>
                </c:pt>
                <c:pt idx="163">
                  <c:v>136</c:v>
                </c:pt>
                <c:pt idx="164">
                  <c:v>87</c:v>
                </c:pt>
                <c:pt idx="165">
                  <c:v>116</c:v>
                </c:pt>
                <c:pt idx="166">
                  <c:v>143</c:v>
                </c:pt>
                <c:pt idx="167">
                  <c:v>132</c:v>
                </c:pt>
                <c:pt idx="168">
                  <c:v>128</c:v>
                </c:pt>
                <c:pt idx="169">
                  <c:v>83</c:v>
                </c:pt>
                <c:pt idx="170">
                  <c:v>163</c:v>
                </c:pt>
                <c:pt idx="171">
                  <c:v>112</c:v>
                </c:pt>
                <c:pt idx="172">
                  <c:v>109</c:v>
                </c:pt>
                <c:pt idx="173">
                  <c:v>119</c:v>
                </c:pt>
                <c:pt idx="174">
                  <c:v>154</c:v>
                </c:pt>
                <c:pt idx="175">
                  <c:v>106</c:v>
                </c:pt>
                <c:pt idx="176">
                  <c:v>112</c:v>
                </c:pt>
                <c:pt idx="177">
                  <c:v>139</c:v>
                </c:pt>
                <c:pt idx="178">
                  <c:v>157</c:v>
                </c:pt>
                <c:pt idx="179">
                  <c:v>121</c:v>
                </c:pt>
                <c:pt idx="180">
                  <c:v>151</c:v>
                </c:pt>
                <c:pt idx="181">
                  <c:v>143</c:v>
                </c:pt>
                <c:pt idx="182">
                  <c:v>137</c:v>
                </c:pt>
                <c:pt idx="183">
                  <c:v>128</c:v>
                </c:pt>
                <c:pt idx="184">
                  <c:v>145</c:v>
                </c:pt>
                <c:pt idx="185">
                  <c:v>153</c:v>
                </c:pt>
                <c:pt idx="186">
                  <c:v>125</c:v>
                </c:pt>
                <c:pt idx="187">
                  <c:v>126</c:v>
                </c:pt>
                <c:pt idx="188">
                  <c:v>71</c:v>
                </c:pt>
                <c:pt idx="189">
                  <c:v>144</c:v>
                </c:pt>
                <c:pt idx="190">
                  <c:v>130</c:v>
                </c:pt>
                <c:pt idx="191">
                  <c:v>117</c:v>
                </c:pt>
                <c:pt idx="192">
                  <c:v>106</c:v>
                </c:pt>
                <c:pt idx="193">
                  <c:v>88</c:v>
                </c:pt>
                <c:pt idx="194">
                  <c:v>98</c:v>
                </c:pt>
                <c:pt idx="195">
                  <c:v>127</c:v>
                </c:pt>
                <c:pt idx="196">
                  <c:v>128</c:v>
                </c:pt>
                <c:pt idx="197">
                  <c:v>160</c:v>
                </c:pt>
                <c:pt idx="198">
                  <c:v>154</c:v>
                </c:pt>
                <c:pt idx="199">
                  <c:v>156</c:v>
                </c:pt>
                <c:pt idx="200">
                  <c:v>158</c:v>
                </c:pt>
                <c:pt idx="201">
                  <c:v>148</c:v>
                </c:pt>
                <c:pt idx="202">
                  <c:v>131</c:v>
                </c:pt>
                <c:pt idx="203">
                  <c:v>138</c:v>
                </c:pt>
                <c:pt idx="204">
                  <c:v>133</c:v>
                </c:pt>
                <c:pt idx="205">
                  <c:v>136</c:v>
                </c:pt>
                <c:pt idx="206">
                  <c:v>108</c:v>
                </c:pt>
                <c:pt idx="207">
                  <c:v>151</c:v>
                </c:pt>
                <c:pt idx="208">
                  <c:v>166</c:v>
                </c:pt>
                <c:pt idx="209">
                  <c:v>109</c:v>
                </c:pt>
                <c:pt idx="210">
                  <c:v>117</c:v>
                </c:pt>
                <c:pt idx="211">
                  <c:v>137</c:v>
                </c:pt>
                <c:pt idx="212">
                  <c:v>120</c:v>
                </c:pt>
                <c:pt idx="213">
                  <c:v>151</c:v>
                </c:pt>
                <c:pt idx="214">
                  <c:v>98</c:v>
                </c:pt>
                <c:pt idx="215">
                  <c:v>139</c:v>
                </c:pt>
                <c:pt idx="216">
                  <c:v>86</c:v>
                </c:pt>
                <c:pt idx="217">
                  <c:v>151</c:v>
                </c:pt>
                <c:pt idx="218">
                  <c:v>127</c:v>
                </c:pt>
                <c:pt idx="219">
                  <c:v>71</c:v>
                </c:pt>
                <c:pt idx="220">
                  <c:v>104</c:v>
                </c:pt>
                <c:pt idx="221">
                  <c:v>142</c:v>
                </c:pt>
                <c:pt idx="222">
                  <c:v>155</c:v>
                </c:pt>
                <c:pt idx="223">
                  <c:v>107</c:v>
                </c:pt>
                <c:pt idx="224">
                  <c:v>146</c:v>
                </c:pt>
                <c:pt idx="225">
                  <c:v>127</c:v>
                </c:pt>
                <c:pt idx="226">
                  <c:v>142</c:v>
                </c:pt>
                <c:pt idx="227">
                  <c:v>143</c:v>
                </c:pt>
                <c:pt idx="228">
                  <c:v>133</c:v>
                </c:pt>
                <c:pt idx="229">
                  <c:v>124</c:v>
                </c:pt>
                <c:pt idx="230">
                  <c:v>159</c:v>
                </c:pt>
                <c:pt idx="231">
                  <c:v>159</c:v>
                </c:pt>
                <c:pt idx="232">
                  <c:v>118</c:v>
                </c:pt>
                <c:pt idx="233">
                  <c:v>149</c:v>
                </c:pt>
                <c:pt idx="234">
                  <c:v>120</c:v>
                </c:pt>
                <c:pt idx="235">
                  <c:v>119</c:v>
                </c:pt>
                <c:pt idx="236">
                  <c:v>127</c:v>
                </c:pt>
                <c:pt idx="237">
                  <c:v>141</c:v>
                </c:pt>
                <c:pt idx="238">
                  <c:v>146</c:v>
                </c:pt>
                <c:pt idx="239">
                  <c:v>154</c:v>
                </c:pt>
                <c:pt idx="240">
                  <c:v>145</c:v>
                </c:pt>
                <c:pt idx="241">
                  <c:v>104</c:v>
                </c:pt>
                <c:pt idx="242">
                  <c:v>147</c:v>
                </c:pt>
                <c:pt idx="243">
                  <c:v>105</c:v>
                </c:pt>
                <c:pt idx="244">
                  <c:v>152</c:v>
                </c:pt>
                <c:pt idx="245">
                  <c:v>84</c:v>
                </c:pt>
                <c:pt idx="246">
                  <c:v>143</c:v>
                </c:pt>
                <c:pt idx="247">
                  <c:v>139</c:v>
                </c:pt>
                <c:pt idx="248">
                  <c:v>143</c:v>
                </c:pt>
              </c:numCache>
            </c:numRef>
          </c:yVal>
          <c:smooth val="0"/>
          <c:extLst>
            <c:ext xmlns:c16="http://schemas.microsoft.com/office/drawing/2014/chart" uri="{C3380CC4-5D6E-409C-BE32-E72D297353CC}">
              <c16:uniqueId val="{00000000-6262-7941-85FE-48A39EACF689}"/>
            </c:ext>
          </c:extLst>
        </c:ser>
        <c:dLbls>
          <c:showLegendKey val="0"/>
          <c:showVal val="0"/>
          <c:showCatName val="0"/>
          <c:showSerName val="0"/>
          <c:showPercent val="0"/>
          <c:showBubbleSize val="0"/>
        </c:dLbls>
        <c:axId val="89160176"/>
        <c:axId val="153974896"/>
      </c:scatterChart>
      <c:valAx>
        <c:axId val="89160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3974896"/>
        <c:crosses val="autoZero"/>
        <c:crossBetween val="midCat"/>
      </c:valAx>
      <c:valAx>
        <c:axId val="15397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9160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Correlation between house Price and Rooms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44137050436263"/>
          <c:y val="0.17168999708369787"/>
          <c:w val="0.84698205291906081"/>
          <c:h val="0.59131926217556141"/>
        </c:manualLayout>
      </c:layout>
      <c:scatterChart>
        <c:scatterStyle val="lineMarker"/>
        <c:varyColors val="0"/>
        <c:ser>
          <c:idx val="0"/>
          <c:order val="0"/>
          <c:tx>
            <c:strRef>
              <c:f>'Correlation Workings 1'!$E$10</c:f>
              <c:strCache>
                <c:ptCount val="1"/>
                <c:pt idx="0">
                  <c:v>Rooms</c:v>
                </c:pt>
              </c:strCache>
            </c:strRef>
          </c:tx>
          <c:spPr>
            <a:ln w="25400" cap="rnd">
              <a:noFill/>
              <a:round/>
            </a:ln>
            <a:effectLst/>
          </c:spPr>
          <c:marker>
            <c:symbol val="diamond"/>
            <c:size val="6"/>
            <c:spPr>
              <a:solidFill>
                <a:schemeClr val="accent6"/>
              </a:solidFill>
              <a:ln w="9525">
                <a:solidFill>
                  <a:schemeClr val="accent6"/>
                </a:solidFill>
                <a:round/>
              </a:ln>
              <a:effectLst/>
            </c:spPr>
          </c:marker>
          <c:trendline>
            <c:spPr>
              <a:ln w="19050" cap="rnd">
                <a:solidFill>
                  <a:schemeClr val="accent6">
                    <a:lumMod val="50000"/>
                  </a:schemeClr>
                </a:solidFill>
              </a:ln>
              <a:effectLst/>
            </c:spPr>
            <c:trendlineType val="linear"/>
            <c:dispRSqr val="0"/>
            <c:dispEq val="0"/>
          </c:trendline>
          <c:xVal>
            <c:numRef>
              <c:f>'Correlation Workings 1'!$D$11:$D$259</c:f>
              <c:numCache>
                <c:formatCode>General</c:formatCode>
                <c:ptCount val="249"/>
                <c:pt idx="0">
                  <c:v>689112</c:v>
                </c:pt>
                <c:pt idx="1">
                  <c:v>805722</c:v>
                </c:pt>
                <c:pt idx="2">
                  <c:v>492302</c:v>
                </c:pt>
                <c:pt idx="3">
                  <c:v>633201</c:v>
                </c:pt>
                <c:pt idx="4">
                  <c:v>547007</c:v>
                </c:pt>
                <c:pt idx="5">
                  <c:v>496483</c:v>
                </c:pt>
                <c:pt idx="6">
                  <c:v>298447</c:v>
                </c:pt>
                <c:pt idx="7">
                  <c:v>831835</c:v>
                </c:pt>
                <c:pt idx="8">
                  <c:v>678764</c:v>
                </c:pt>
                <c:pt idx="9">
                  <c:v>441700</c:v>
                </c:pt>
                <c:pt idx="10">
                  <c:v>396704</c:v>
                </c:pt>
                <c:pt idx="11">
                  <c:v>712205</c:v>
                </c:pt>
                <c:pt idx="12">
                  <c:v>429434</c:v>
                </c:pt>
                <c:pt idx="13">
                  <c:v>679209</c:v>
                </c:pt>
                <c:pt idx="14">
                  <c:v>591671</c:v>
                </c:pt>
                <c:pt idx="15">
                  <c:v>571532</c:v>
                </c:pt>
                <c:pt idx="16">
                  <c:v>914095</c:v>
                </c:pt>
                <c:pt idx="17">
                  <c:v>582157</c:v>
                </c:pt>
                <c:pt idx="18">
                  <c:v>576935</c:v>
                </c:pt>
                <c:pt idx="19">
                  <c:v>569680</c:v>
                </c:pt>
                <c:pt idx="20">
                  <c:v>712880</c:v>
                </c:pt>
                <c:pt idx="21">
                  <c:v>571603</c:v>
                </c:pt>
                <c:pt idx="22">
                  <c:v>429609</c:v>
                </c:pt>
                <c:pt idx="23">
                  <c:v>678076</c:v>
                </c:pt>
                <c:pt idx="24">
                  <c:v>683728</c:v>
                </c:pt>
                <c:pt idx="25">
                  <c:v>588497</c:v>
                </c:pt>
                <c:pt idx="26">
                  <c:v>741256</c:v>
                </c:pt>
                <c:pt idx="27">
                  <c:v>397612</c:v>
                </c:pt>
                <c:pt idx="28">
                  <c:v>637622</c:v>
                </c:pt>
                <c:pt idx="29">
                  <c:v>694856</c:v>
                </c:pt>
                <c:pt idx="30">
                  <c:v>515511</c:v>
                </c:pt>
                <c:pt idx="31">
                  <c:v>582720</c:v>
                </c:pt>
                <c:pt idx="32">
                  <c:v>481347</c:v>
                </c:pt>
                <c:pt idx="33">
                  <c:v>684426</c:v>
                </c:pt>
                <c:pt idx="34">
                  <c:v>552502</c:v>
                </c:pt>
                <c:pt idx="35">
                  <c:v>542763</c:v>
                </c:pt>
                <c:pt idx="36">
                  <c:v>674803</c:v>
                </c:pt>
                <c:pt idx="37">
                  <c:v>621222</c:v>
                </c:pt>
                <c:pt idx="38">
                  <c:v>547872</c:v>
                </c:pt>
                <c:pt idx="39">
                  <c:v>543629</c:v>
                </c:pt>
                <c:pt idx="40">
                  <c:v>626000</c:v>
                </c:pt>
                <c:pt idx="41">
                  <c:v>693574</c:v>
                </c:pt>
                <c:pt idx="42">
                  <c:v>686552</c:v>
                </c:pt>
                <c:pt idx="43">
                  <c:v>564707</c:v>
                </c:pt>
                <c:pt idx="44">
                  <c:v>658962</c:v>
                </c:pt>
                <c:pt idx="45">
                  <c:v>559405</c:v>
                </c:pt>
                <c:pt idx="46">
                  <c:v>834246</c:v>
                </c:pt>
                <c:pt idx="47">
                  <c:v>566759</c:v>
                </c:pt>
                <c:pt idx="48">
                  <c:v>697934</c:v>
                </c:pt>
                <c:pt idx="49">
                  <c:v>355482</c:v>
                </c:pt>
                <c:pt idx="50">
                  <c:v>531966</c:v>
                </c:pt>
                <c:pt idx="51">
                  <c:v>576557</c:v>
                </c:pt>
                <c:pt idx="52">
                  <c:v>646974</c:v>
                </c:pt>
                <c:pt idx="53">
                  <c:v>664943</c:v>
                </c:pt>
                <c:pt idx="54">
                  <c:v>699164</c:v>
                </c:pt>
                <c:pt idx="55">
                  <c:v>679926</c:v>
                </c:pt>
                <c:pt idx="56">
                  <c:v>716955</c:v>
                </c:pt>
                <c:pt idx="57">
                  <c:v>492097</c:v>
                </c:pt>
                <c:pt idx="58">
                  <c:v>716344</c:v>
                </c:pt>
                <c:pt idx="59">
                  <c:v>608404</c:v>
                </c:pt>
                <c:pt idx="60">
                  <c:v>308906</c:v>
                </c:pt>
                <c:pt idx="61">
                  <c:v>579123</c:v>
                </c:pt>
                <c:pt idx="62">
                  <c:v>645272</c:v>
                </c:pt>
                <c:pt idx="63">
                  <c:v>677243</c:v>
                </c:pt>
                <c:pt idx="64">
                  <c:v>689445</c:v>
                </c:pt>
                <c:pt idx="65">
                  <c:v>284191</c:v>
                </c:pt>
                <c:pt idx="66">
                  <c:v>489835</c:v>
                </c:pt>
                <c:pt idx="67">
                  <c:v>793300</c:v>
                </c:pt>
                <c:pt idx="68">
                  <c:v>594184</c:v>
                </c:pt>
                <c:pt idx="69">
                  <c:v>901897</c:v>
                </c:pt>
                <c:pt idx="70">
                  <c:v>290491</c:v>
                </c:pt>
                <c:pt idx="71">
                  <c:v>598287</c:v>
                </c:pt>
                <c:pt idx="72">
                  <c:v>269573</c:v>
                </c:pt>
                <c:pt idx="73">
                  <c:v>635699</c:v>
                </c:pt>
                <c:pt idx="74">
                  <c:v>713088</c:v>
                </c:pt>
                <c:pt idx="75">
                  <c:v>663182</c:v>
                </c:pt>
                <c:pt idx="76">
                  <c:v>570035</c:v>
                </c:pt>
                <c:pt idx="77">
                  <c:v>608725</c:v>
                </c:pt>
                <c:pt idx="78">
                  <c:v>584272</c:v>
                </c:pt>
                <c:pt idx="79">
                  <c:v>630488</c:v>
                </c:pt>
                <c:pt idx="80">
                  <c:v>670358</c:v>
                </c:pt>
                <c:pt idx="81">
                  <c:v>580326</c:v>
                </c:pt>
                <c:pt idx="82">
                  <c:v>493986</c:v>
                </c:pt>
                <c:pt idx="83">
                  <c:v>469011</c:v>
                </c:pt>
                <c:pt idx="84">
                  <c:v>495254</c:v>
                </c:pt>
                <c:pt idx="85">
                  <c:v>356129</c:v>
                </c:pt>
                <c:pt idx="86">
                  <c:v>623741</c:v>
                </c:pt>
                <c:pt idx="87">
                  <c:v>838820</c:v>
                </c:pt>
                <c:pt idx="88">
                  <c:v>513174</c:v>
                </c:pt>
                <c:pt idx="89">
                  <c:v>706060</c:v>
                </c:pt>
                <c:pt idx="90">
                  <c:v>592181</c:v>
                </c:pt>
                <c:pt idx="91">
                  <c:v>294704</c:v>
                </c:pt>
                <c:pt idx="92">
                  <c:v>690815</c:v>
                </c:pt>
                <c:pt idx="93">
                  <c:v>687556</c:v>
                </c:pt>
                <c:pt idx="94">
                  <c:v>418820</c:v>
                </c:pt>
                <c:pt idx="95">
                  <c:v>573233</c:v>
                </c:pt>
                <c:pt idx="96">
                  <c:v>691422</c:v>
                </c:pt>
                <c:pt idx="97">
                  <c:v>700320</c:v>
                </c:pt>
                <c:pt idx="98">
                  <c:v>473656</c:v>
                </c:pt>
                <c:pt idx="99">
                  <c:v>470751</c:v>
                </c:pt>
                <c:pt idx="100">
                  <c:v>446378</c:v>
                </c:pt>
                <c:pt idx="101">
                  <c:v>684691</c:v>
                </c:pt>
                <c:pt idx="102">
                  <c:v>495336</c:v>
                </c:pt>
                <c:pt idx="103">
                  <c:v>477164</c:v>
                </c:pt>
                <c:pt idx="104">
                  <c:v>658530</c:v>
                </c:pt>
                <c:pt idx="105">
                  <c:v>789940</c:v>
                </c:pt>
                <c:pt idx="106">
                  <c:v>610256</c:v>
                </c:pt>
                <c:pt idx="107">
                  <c:v>838817</c:v>
                </c:pt>
                <c:pt idx="108">
                  <c:v>540142</c:v>
                </c:pt>
                <c:pt idx="109">
                  <c:v>564557</c:v>
                </c:pt>
                <c:pt idx="110">
                  <c:v>430178</c:v>
                </c:pt>
                <c:pt idx="111">
                  <c:v>534602</c:v>
                </c:pt>
                <c:pt idx="112">
                  <c:v>696424</c:v>
                </c:pt>
                <c:pt idx="113">
                  <c:v>379931</c:v>
                </c:pt>
                <c:pt idx="114">
                  <c:v>687006</c:v>
                </c:pt>
                <c:pt idx="115">
                  <c:v>684225</c:v>
                </c:pt>
                <c:pt idx="116">
                  <c:v>733590</c:v>
                </c:pt>
                <c:pt idx="117">
                  <c:v>738519</c:v>
                </c:pt>
                <c:pt idx="118">
                  <c:v>672792</c:v>
                </c:pt>
                <c:pt idx="119">
                  <c:v>503501</c:v>
                </c:pt>
                <c:pt idx="120">
                  <c:v>542483</c:v>
                </c:pt>
                <c:pt idx="121">
                  <c:v>558188</c:v>
                </c:pt>
                <c:pt idx="122">
                  <c:v>674592</c:v>
                </c:pt>
                <c:pt idx="123">
                  <c:v>664172</c:v>
                </c:pt>
                <c:pt idx="124">
                  <c:v>610893</c:v>
                </c:pt>
                <c:pt idx="125">
                  <c:v>367482</c:v>
                </c:pt>
                <c:pt idx="126">
                  <c:v>610731</c:v>
                </c:pt>
                <c:pt idx="127">
                  <c:v>620811</c:v>
                </c:pt>
                <c:pt idx="128">
                  <c:v>699296</c:v>
                </c:pt>
                <c:pt idx="129">
                  <c:v>453414</c:v>
                </c:pt>
                <c:pt idx="130">
                  <c:v>736082</c:v>
                </c:pt>
                <c:pt idx="131">
                  <c:v>443764</c:v>
                </c:pt>
                <c:pt idx="132">
                  <c:v>424530</c:v>
                </c:pt>
                <c:pt idx="133">
                  <c:v>583549</c:v>
                </c:pt>
                <c:pt idx="134">
                  <c:v>887235</c:v>
                </c:pt>
                <c:pt idx="135">
                  <c:v>555899</c:v>
                </c:pt>
                <c:pt idx="136">
                  <c:v>539424</c:v>
                </c:pt>
                <c:pt idx="137">
                  <c:v>910125</c:v>
                </c:pt>
                <c:pt idx="138">
                  <c:v>812752</c:v>
                </c:pt>
                <c:pt idx="139">
                  <c:v>544713</c:v>
                </c:pt>
                <c:pt idx="140">
                  <c:v>673660</c:v>
                </c:pt>
                <c:pt idx="141">
                  <c:v>632236</c:v>
                </c:pt>
                <c:pt idx="142">
                  <c:v>535405</c:v>
                </c:pt>
                <c:pt idx="143">
                  <c:v>608146</c:v>
                </c:pt>
                <c:pt idx="144">
                  <c:v>541223</c:v>
                </c:pt>
                <c:pt idx="145">
                  <c:v>485017</c:v>
                </c:pt>
                <c:pt idx="146">
                  <c:v>559550</c:v>
                </c:pt>
                <c:pt idx="147">
                  <c:v>856781</c:v>
                </c:pt>
                <c:pt idx="148">
                  <c:v>686552</c:v>
                </c:pt>
                <c:pt idx="149">
                  <c:v>577428</c:v>
                </c:pt>
                <c:pt idx="150">
                  <c:v>593692</c:v>
                </c:pt>
                <c:pt idx="151">
                  <c:v>610056</c:v>
                </c:pt>
                <c:pt idx="152">
                  <c:v>610979</c:v>
                </c:pt>
                <c:pt idx="153">
                  <c:v>694900</c:v>
                </c:pt>
                <c:pt idx="154">
                  <c:v>913435</c:v>
                </c:pt>
                <c:pt idx="155">
                  <c:v>224026</c:v>
                </c:pt>
                <c:pt idx="156">
                  <c:v>654374</c:v>
                </c:pt>
                <c:pt idx="157">
                  <c:v>628942</c:v>
                </c:pt>
                <c:pt idx="158">
                  <c:v>743815</c:v>
                </c:pt>
                <c:pt idx="159">
                  <c:v>860310</c:v>
                </c:pt>
                <c:pt idx="160">
                  <c:v>649236</c:v>
                </c:pt>
                <c:pt idx="161">
                  <c:v>506025</c:v>
                </c:pt>
                <c:pt idx="162">
                  <c:v>442028</c:v>
                </c:pt>
                <c:pt idx="163">
                  <c:v>789846</c:v>
                </c:pt>
                <c:pt idx="164">
                  <c:v>180441</c:v>
                </c:pt>
                <c:pt idx="165">
                  <c:v>468828</c:v>
                </c:pt>
                <c:pt idx="166">
                  <c:v>516434</c:v>
                </c:pt>
                <c:pt idx="167">
                  <c:v>583652</c:v>
                </c:pt>
                <c:pt idx="168">
                  <c:v>604560</c:v>
                </c:pt>
                <c:pt idx="169">
                  <c:v>226838</c:v>
                </c:pt>
                <c:pt idx="170">
                  <c:v>776123</c:v>
                </c:pt>
                <c:pt idx="171">
                  <c:v>364398</c:v>
                </c:pt>
                <c:pt idx="172">
                  <c:v>553280</c:v>
                </c:pt>
                <c:pt idx="173">
                  <c:v>584389</c:v>
                </c:pt>
                <c:pt idx="174">
                  <c:v>769124</c:v>
                </c:pt>
                <c:pt idx="175">
                  <c:v>410685</c:v>
                </c:pt>
                <c:pt idx="176">
                  <c:v>483116</c:v>
                </c:pt>
                <c:pt idx="177">
                  <c:v>771797</c:v>
                </c:pt>
                <c:pt idx="178">
                  <c:v>815045</c:v>
                </c:pt>
                <c:pt idx="179">
                  <c:v>575203</c:v>
                </c:pt>
                <c:pt idx="180">
                  <c:v>786661</c:v>
                </c:pt>
                <c:pt idx="181">
                  <c:v>744456</c:v>
                </c:pt>
                <c:pt idx="182">
                  <c:v>613025</c:v>
                </c:pt>
                <c:pt idx="183">
                  <c:v>463031</c:v>
                </c:pt>
                <c:pt idx="184">
                  <c:v>688260</c:v>
                </c:pt>
                <c:pt idx="185">
                  <c:v>628345</c:v>
                </c:pt>
                <c:pt idx="186">
                  <c:v>613731</c:v>
                </c:pt>
                <c:pt idx="187">
                  <c:v>412648</c:v>
                </c:pt>
                <c:pt idx="188">
                  <c:v>283458</c:v>
                </c:pt>
                <c:pt idx="189">
                  <c:v>744352</c:v>
                </c:pt>
                <c:pt idx="190">
                  <c:v>584131</c:v>
                </c:pt>
                <c:pt idx="191">
                  <c:v>442778</c:v>
                </c:pt>
                <c:pt idx="192">
                  <c:v>498315</c:v>
                </c:pt>
                <c:pt idx="193">
                  <c:v>279336</c:v>
                </c:pt>
                <c:pt idx="194">
                  <c:v>371760</c:v>
                </c:pt>
                <c:pt idx="195">
                  <c:v>616480</c:v>
                </c:pt>
                <c:pt idx="196">
                  <c:v>502617</c:v>
                </c:pt>
                <c:pt idx="197">
                  <c:v>875008</c:v>
                </c:pt>
                <c:pt idx="198">
                  <c:v>740626</c:v>
                </c:pt>
                <c:pt idx="199">
                  <c:v>764227</c:v>
                </c:pt>
                <c:pt idx="200">
                  <c:v>858970</c:v>
                </c:pt>
                <c:pt idx="201">
                  <c:v>702252</c:v>
                </c:pt>
                <c:pt idx="202">
                  <c:v>517467</c:v>
                </c:pt>
                <c:pt idx="203">
                  <c:v>591512</c:v>
                </c:pt>
                <c:pt idx="204">
                  <c:v>564788</c:v>
                </c:pt>
                <c:pt idx="205">
                  <c:v>571115</c:v>
                </c:pt>
                <c:pt idx="206">
                  <c:v>415458</c:v>
                </c:pt>
                <c:pt idx="207">
                  <c:v>699136</c:v>
                </c:pt>
                <c:pt idx="208">
                  <c:v>840444</c:v>
                </c:pt>
                <c:pt idx="209">
                  <c:v>435893</c:v>
                </c:pt>
                <c:pt idx="210">
                  <c:v>427440</c:v>
                </c:pt>
                <c:pt idx="211">
                  <c:v>561039</c:v>
                </c:pt>
                <c:pt idx="212">
                  <c:v>543533</c:v>
                </c:pt>
                <c:pt idx="213">
                  <c:v>794261</c:v>
                </c:pt>
                <c:pt idx="214">
                  <c:v>512233</c:v>
                </c:pt>
                <c:pt idx="215">
                  <c:v>666592</c:v>
                </c:pt>
                <c:pt idx="216">
                  <c:v>328508</c:v>
                </c:pt>
                <c:pt idx="217">
                  <c:v>784084</c:v>
                </c:pt>
                <c:pt idx="218">
                  <c:v>567415</c:v>
                </c:pt>
                <c:pt idx="219">
                  <c:v>201087</c:v>
                </c:pt>
                <c:pt idx="220">
                  <c:v>404063</c:v>
                </c:pt>
                <c:pt idx="221">
                  <c:v>745230</c:v>
                </c:pt>
                <c:pt idx="222">
                  <c:v>747497</c:v>
                </c:pt>
                <c:pt idx="223">
                  <c:v>544713</c:v>
                </c:pt>
                <c:pt idx="224">
                  <c:v>585791</c:v>
                </c:pt>
                <c:pt idx="225">
                  <c:v>558106</c:v>
                </c:pt>
                <c:pt idx="226">
                  <c:v>657858</c:v>
                </c:pt>
                <c:pt idx="227">
                  <c:v>736403</c:v>
                </c:pt>
                <c:pt idx="228">
                  <c:v>655256</c:v>
                </c:pt>
                <c:pt idx="229">
                  <c:v>470159</c:v>
                </c:pt>
                <c:pt idx="230">
                  <c:v>708328</c:v>
                </c:pt>
                <c:pt idx="231">
                  <c:v>754217</c:v>
                </c:pt>
                <c:pt idx="232">
                  <c:v>541717</c:v>
                </c:pt>
                <c:pt idx="233">
                  <c:v>724428</c:v>
                </c:pt>
                <c:pt idx="234">
                  <c:v>633299</c:v>
                </c:pt>
                <c:pt idx="235">
                  <c:v>515229</c:v>
                </c:pt>
                <c:pt idx="236">
                  <c:v>671549</c:v>
                </c:pt>
                <c:pt idx="237">
                  <c:v>587835</c:v>
                </c:pt>
                <c:pt idx="238">
                  <c:v>776832</c:v>
                </c:pt>
                <c:pt idx="239">
                  <c:v>772387</c:v>
                </c:pt>
                <c:pt idx="240">
                  <c:v>485017</c:v>
                </c:pt>
                <c:pt idx="241">
                  <c:v>480327</c:v>
                </c:pt>
                <c:pt idx="242">
                  <c:v>750636</c:v>
                </c:pt>
                <c:pt idx="243">
                  <c:v>484167</c:v>
                </c:pt>
                <c:pt idx="244">
                  <c:v>613392</c:v>
                </c:pt>
                <c:pt idx="245">
                  <c:v>375539</c:v>
                </c:pt>
                <c:pt idx="246">
                  <c:v>571843</c:v>
                </c:pt>
                <c:pt idx="247">
                  <c:v>651037</c:v>
                </c:pt>
                <c:pt idx="248">
                  <c:v>673805</c:v>
                </c:pt>
              </c:numCache>
            </c:numRef>
          </c:xVal>
          <c:yVal>
            <c:numRef>
              <c:f>'Correlation Workings 1'!$E$11:$E$259</c:f>
              <c:numCache>
                <c:formatCode>General</c:formatCode>
                <c:ptCount val="249"/>
                <c:pt idx="0">
                  <c:v>8</c:v>
                </c:pt>
                <c:pt idx="1">
                  <c:v>9</c:v>
                </c:pt>
                <c:pt idx="2">
                  <c:v>6</c:v>
                </c:pt>
                <c:pt idx="3">
                  <c:v>6</c:v>
                </c:pt>
                <c:pt idx="4">
                  <c:v>7</c:v>
                </c:pt>
                <c:pt idx="5">
                  <c:v>6</c:v>
                </c:pt>
                <c:pt idx="6">
                  <c:v>5</c:v>
                </c:pt>
                <c:pt idx="7">
                  <c:v>8</c:v>
                </c:pt>
                <c:pt idx="8">
                  <c:v>6</c:v>
                </c:pt>
                <c:pt idx="9">
                  <c:v>6</c:v>
                </c:pt>
                <c:pt idx="10">
                  <c:v>5</c:v>
                </c:pt>
                <c:pt idx="11">
                  <c:v>6</c:v>
                </c:pt>
                <c:pt idx="12">
                  <c:v>6</c:v>
                </c:pt>
                <c:pt idx="13">
                  <c:v>8</c:v>
                </c:pt>
                <c:pt idx="14">
                  <c:v>6</c:v>
                </c:pt>
                <c:pt idx="15">
                  <c:v>7</c:v>
                </c:pt>
                <c:pt idx="16">
                  <c:v>9</c:v>
                </c:pt>
                <c:pt idx="17">
                  <c:v>6</c:v>
                </c:pt>
                <c:pt idx="18">
                  <c:v>7</c:v>
                </c:pt>
                <c:pt idx="19">
                  <c:v>6</c:v>
                </c:pt>
                <c:pt idx="20">
                  <c:v>6</c:v>
                </c:pt>
                <c:pt idx="21">
                  <c:v>5</c:v>
                </c:pt>
                <c:pt idx="22">
                  <c:v>6</c:v>
                </c:pt>
                <c:pt idx="23">
                  <c:v>7</c:v>
                </c:pt>
                <c:pt idx="24">
                  <c:v>8</c:v>
                </c:pt>
                <c:pt idx="25">
                  <c:v>7</c:v>
                </c:pt>
                <c:pt idx="26">
                  <c:v>8</c:v>
                </c:pt>
                <c:pt idx="27">
                  <c:v>5</c:v>
                </c:pt>
                <c:pt idx="28">
                  <c:v>7</c:v>
                </c:pt>
                <c:pt idx="29">
                  <c:v>8</c:v>
                </c:pt>
                <c:pt idx="30">
                  <c:v>7</c:v>
                </c:pt>
                <c:pt idx="31">
                  <c:v>6</c:v>
                </c:pt>
                <c:pt idx="32">
                  <c:v>7</c:v>
                </c:pt>
                <c:pt idx="33">
                  <c:v>8</c:v>
                </c:pt>
                <c:pt idx="34">
                  <c:v>7</c:v>
                </c:pt>
                <c:pt idx="35">
                  <c:v>6</c:v>
                </c:pt>
                <c:pt idx="36">
                  <c:v>9</c:v>
                </c:pt>
                <c:pt idx="37">
                  <c:v>8</c:v>
                </c:pt>
                <c:pt idx="38">
                  <c:v>7</c:v>
                </c:pt>
                <c:pt idx="39">
                  <c:v>7</c:v>
                </c:pt>
                <c:pt idx="40">
                  <c:v>7</c:v>
                </c:pt>
                <c:pt idx="41">
                  <c:v>8</c:v>
                </c:pt>
                <c:pt idx="42">
                  <c:v>8</c:v>
                </c:pt>
                <c:pt idx="43">
                  <c:v>7</c:v>
                </c:pt>
                <c:pt idx="44">
                  <c:v>6</c:v>
                </c:pt>
                <c:pt idx="45">
                  <c:v>6</c:v>
                </c:pt>
                <c:pt idx="46">
                  <c:v>7</c:v>
                </c:pt>
                <c:pt idx="47">
                  <c:v>7</c:v>
                </c:pt>
                <c:pt idx="48">
                  <c:v>8</c:v>
                </c:pt>
                <c:pt idx="49">
                  <c:v>4</c:v>
                </c:pt>
                <c:pt idx="50">
                  <c:v>7</c:v>
                </c:pt>
                <c:pt idx="51">
                  <c:v>7</c:v>
                </c:pt>
                <c:pt idx="52">
                  <c:v>8</c:v>
                </c:pt>
                <c:pt idx="53">
                  <c:v>7</c:v>
                </c:pt>
                <c:pt idx="54">
                  <c:v>7</c:v>
                </c:pt>
                <c:pt idx="55">
                  <c:v>7</c:v>
                </c:pt>
                <c:pt idx="56">
                  <c:v>8</c:v>
                </c:pt>
                <c:pt idx="57">
                  <c:v>5</c:v>
                </c:pt>
                <c:pt idx="58">
                  <c:v>7</c:v>
                </c:pt>
                <c:pt idx="59">
                  <c:v>6</c:v>
                </c:pt>
                <c:pt idx="60">
                  <c:v>5</c:v>
                </c:pt>
                <c:pt idx="61">
                  <c:v>6</c:v>
                </c:pt>
                <c:pt idx="62">
                  <c:v>8</c:v>
                </c:pt>
                <c:pt idx="63">
                  <c:v>6</c:v>
                </c:pt>
                <c:pt idx="64">
                  <c:v>8</c:v>
                </c:pt>
                <c:pt idx="65">
                  <c:v>4</c:v>
                </c:pt>
                <c:pt idx="66">
                  <c:v>7</c:v>
                </c:pt>
                <c:pt idx="67">
                  <c:v>9</c:v>
                </c:pt>
                <c:pt idx="68">
                  <c:v>7</c:v>
                </c:pt>
                <c:pt idx="69">
                  <c:v>8</c:v>
                </c:pt>
                <c:pt idx="70">
                  <c:v>5</c:v>
                </c:pt>
                <c:pt idx="71">
                  <c:v>6</c:v>
                </c:pt>
                <c:pt idx="72">
                  <c:v>4</c:v>
                </c:pt>
                <c:pt idx="73">
                  <c:v>6</c:v>
                </c:pt>
                <c:pt idx="74">
                  <c:v>7</c:v>
                </c:pt>
                <c:pt idx="75">
                  <c:v>8</c:v>
                </c:pt>
                <c:pt idx="76">
                  <c:v>6</c:v>
                </c:pt>
                <c:pt idx="77">
                  <c:v>7</c:v>
                </c:pt>
                <c:pt idx="78">
                  <c:v>6</c:v>
                </c:pt>
                <c:pt idx="79">
                  <c:v>7</c:v>
                </c:pt>
                <c:pt idx="80">
                  <c:v>8</c:v>
                </c:pt>
                <c:pt idx="81">
                  <c:v>7</c:v>
                </c:pt>
                <c:pt idx="82">
                  <c:v>6</c:v>
                </c:pt>
                <c:pt idx="83">
                  <c:v>6</c:v>
                </c:pt>
                <c:pt idx="84">
                  <c:v>6</c:v>
                </c:pt>
                <c:pt idx="85">
                  <c:v>6</c:v>
                </c:pt>
                <c:pt idx="86">
                  <c:v>7</c:v>
                </c:pt>
                <c:pt idx="87">
                  <c:v>8</c:v>
                </c:pt>
                <c:pt idx="88">
                  <c:v>6</c:v>
                </c:pt>
                <c:pt idx="89">
                  <c:v>7</c:v>
                </c:pt>
                <c:pt idx="90">
                  <c:v>6</c:v>
                </c:pt>
                <c:pt idx="91">
                  <c:v>3</c:v>
                </c:pt>
                <c:pt idx="92">
                  <c:v>8</c:v>
                </c:pt>
                <c:pt idx="93">
                  <c:v>7</c:v>
                </c:pt>
                <c:pt idx="94">
                  <c:v>6</c:v>
                </c:pt>
                <c:pt idx="95">
                  <c:v>6</c:v>
                </c:pt>
                <c:pt idx="96">
                  <c:v>6</c:v>
                </c:pt>
                <c:pt idx="97">
                  <c:v>8</c:v>
                </c:pt>
                <c:pt idx="98">
                  <c:v>5</c:v>
                </c:pt>
                <c:pt idx="99">
                  <c:v>7</c:v>
                </c:pt>
                <c:pt idx="100">
                  <c:v>6</c:v>
                </c:pt>
                <c:pt idx="101">
                  <c:v>8</c:v>
                </c:pt>
                <c:pt idx="102">
                  <c:v>6</c:v>
                </c:pt>
                <c:pt idx="103">
                  <c:v>6</c:v>
                </c:pt>
                <c:pt idx="104">
                  <c:v>6</c:v>
                </c:pt>
                <c:pt idx="105">
                  <c:v>8</c:v>
                </c:pt>
                <c:pt idx="106">
                  <c:v>6</c:v>
                </c:pt>
                <c:pt idx="107">
                  <c:v>8</c:v>
                </c:pt>
                <c:pt idx="108">
                  <c:v>6</c:v>
                </c:pt>
                <c:pt idx="109">
                  <c:v>5</c:v>
                </c:pt>
                <c:pt idx="110">
                  <c:v>5</c:v>
                </c:pt>
                <c:pt idx="111">
                  <c:v>4</c:v>
                </c:pt>
                <c:pt idx="112">
                  <c:v>7</c:v>
                </c:pt>
                <c:pt idx="113">
                  <c:v>5</c:v>
                </c:pt>
                <c:pt idx="114">
                  <c:v>7</c:v>
                </c:pt>
                <c:pt idx="115">
                  <c:v>7</c:v>
                </c:pt>
                <c:pt idx="116">
                  <c:v>7</c:v>
                </c:pt>
                <c:pt idx="117">
                  <c:v>8</c:v>
                </c:pt>
                <c:pt idx="118">
                  <c:v>7</c:v>
                </c:pt>
                <c:pt idx="119">
                  <c:v>7</c:v>
                </c:pt>
                <c:pt idx="120">
                  <c:v>7</c:v>
                </c:pt>
                <c:pt idx="121">
                  <c:v>7</c:v>
                </c:pt>
                <c:pt idx="122">
                  <c:v>6</c:v>
                </c:pt>
                <c:pt idx="123">
                  <c:v>6</c:v>
                </c:pt>
                <c:pt idx="124">
                  <c:v>7</c:v>
                </c:pt>
                <c:pt idx="125">
                  <c:v>5</c:v>
                </c:pt>
                <c:pt idx="126">
                  <c:v>6</c:v>
                </c:pt>
                <c:pt idx="127">
                  <c:v>7</c:v>
                </c:pt>
                <c:pt idx="128">
                  <c:v>6</c:v>
                </c:pt>
                <c:pt idx="129">
                  <c:v>6</c:v>
                </c:pt>
                <c:pt idx="130">
                  <c:v>8</c:v>
                </c:pt>
                <c:pt idx="131">
                  <c:v>5</c:v>
                </c:pt>
                <c:pt idx="132">
                  <c:v>6</c:v>
                </c:pt>
                <c:pt idx="133">
                  <c:v>6</c:v>
                </c:pt>
                <c:pt idx="134">
                  <c:v>8</c:v>
                </c:pt>
                <c:pt idx="135">
                  <c:v>6</c:v>
                </c:pt>
                <c:pt idx="136">
                  <c:v>6</c:v>
                </c:pt>
                <c:pt idx="137">
                  <c:v>8</c:v>
                </c:pt>
                <c:pt idx="138">
                  <c:v>8</c:v>
                </c:pt>
                <c:pt idx="139">
                  <c:v>5</c:v>
                </c:pt>
                <c:pt idx="140">
                  <c:v>6</c:v>
                </c:pt>
                <c:pt idx="141">
                  <c:v>6</c:v>
                </c:pt>
                <c:pt idx="142">
                  <c:v>7</c:v>
                </c:pt>
                <c:pt idx="143">
                  <c:v>7</c:v>
                </c:pt>
                <c:pt idx="144">
                  <c:v>7</c:v>
                </c:pt>
                <c:pt idx="145">
                  <c:v>7</c:v>
                </c:pt>
                <c:pt idx="146">
                  <c:v>8</c:v>
                </c:pt>
                <c:pt idx="147">
                  <c:v>8</c:v>
                </c:pt>
                <c:pt idx="148">
                  <c:v>8</c:v>
                </c:pt>
                <c:pt idx="149">
                  <c:v>7</c:v>
                </c:pt>
                <c:pt idx="150">
                  <c:v>6</c:v>
                </c:pt>
                <c:pt idx="151">
                  <c:v>7</c:v>
                </c:pt>
                <c:pt idx="152">
                  <c:v>7</c:v>
                </c:pt>
                <c:pt idx="153">
                  <c:v>8</c:v>
                </c:pt>
                <c:pt idx="154">
                  <c:v>9</c:v>
                </c:pt>
                <c:pt idx="155">
                  <c:v>4</c:v>
                </c:pt>
                <c:pt idx="156">
                  <c:v>7</c:v>
                </c:pt>
                <c:pt idx="157">
                  <c:v>7</c:v>
                </c:pt>
                <c:pt idx="158">
                  <c:v>8</c:v>
                </c:pt>
                <c:pt idx="159">
                  <c:v>7</c:v>
                </c:pt>
                <c:pt idx="160">
                  <c:v>8</c:v>
                </c:pt>
                <c:pt idx="161">
                  <c:v>5</c:v>
                </c:pt>
                <c:pt idx="162">
                  <c:v>6</c:v>
                </c:pt>
                <c:pt idx="163">
                  <c:v>6</c:v>
                </c:pt>
                <c:pt idx="164">
                  <c:v>5</c:v>
                </c:pt>
                <c:pt idx="165">
                  <c:v>6</c:v>
                </c:pt>
                <c:pt idx="166">
                  <c:v>7</c:v>
                </c:pt>
                <c:pt idx="167">
                  <c:v>7</c:v>
                </c:pt>
                <c:pt idx="168">
                  <c:v>6</c:v>
                </c:pt>
                <c:pt idx="169">
                  <c:v>4</c:v>
                </c:pt>
                <c:pt idx="170">
                  <c:v>8</c:v>
                </c:pt>
                <c:pt idx="171">
                  <c:v>6</c:v>
                </c:pt>
                <c:pt idx="172">
                  <c:v>6</c:v>
                </c:pt>
                <c:pt idx="173">
                  <c:v>6</c:v>
                </c:pt>
                <c:pt idx="174">
                  <c:v>7</c:v>
                </c:pt>
                <c:pt idx="175">
                  <c:v>6</c:v>
                </c:pt>
                <c:pt idx="176">
                  <c:v>6</c:v>
                </c:pt>
                <c:pt idx="177">
                  <c:v>7</c:v>
                </c:pt>
                <c:pt idx="178">
                  <c:v>8</c:v>
                </c:pt>
                <c:pt idx="179">
                  <c:v>6</c:v>
                </c:pt>
                <c:pt idx="180">
                  <c:v>8</c:v>
                </c:pt>
                <c:pt idx="181">
                  <c:v>7</c:v>
                </c:pt>
                <c:pt idx="182">
                  <c:v>6</c:v>
                </c:pt>
                <c:pt idx="183">
                  <c:v>7</c:v>
                </c:pt>
                <c:pt idx="184">
                  <c:v>8</c:v>
                </c:pt>
                <c:pt idx="185">
                  <c:v>7</c:v>
                </c:pt>
                <c:pt idx="186">
                  <c:v>6</c:v>
                </c:pt>
                <c:pt idx="187">
                  <c:v>6</c:v>
                </c:pt>
                <c:pt idx="188">
                  <c:v>3</c:v>
                </c:pt>
                <c:pt idx="189">
                  <c:v>7</c:v>
                </c:pt>
                <c:pt idx="190">
                  <c:v>7</c:v>
                </c:pt>
                <c:pt idx="191">
                  <c:v>5</c:v>
                </c:pt>
                <c:pt idx="192">
                  <c:v>5</c:v>
                </c:pt>
                <c:pt idx="193">
                  <c:v>5</c:v>
                </c:pt>
                <c:pt idx="194">
                  <c:v>5</c:v>
                </c:pt>
                <c:pt idx="195">
                  <c:v>6</c:v>
                </c:pt>
                <c:pt idx="196">
                  <c:v>6</c:v>
                </c:pt>
                <c:pt idx="197">
                  <c:v>8</c:v>
                </c:pt>
                <c:pt idx="198">
                  <c:v>7</c:v>
                </c:pt>
                <c:pt idx="199">
                  <c:v>8</c:v>
                </c:pt>
                <c:pt idx="200">
                  <c:v>8</c:v>
                </c:pt>
                <c:pt idx="201">
                  <c:v>8</c:v>
                </c:pt>
                <c:pt idx="202">
                  <c:v>7</c:v>
                </c:pt>
                <c:pt idx="203">
                  <c:v>7</c:v>
                </c:pt>
                <c:pt idx="204">
                  <c:v>7</c:v>
                </c:pt>
                <c:pt idx="205">
                  <c:v>6</c:v>
                </c:pt>
                <c:pt idx="206">
                  <c:v>5</c:v>
                </c:pt>
                <c:pt idx="207">
                  <c:v>8</c:v>
                </c:pt>
                <c:pt idx="208">
                  <c:v>8</c:v>
                </c:pt>
                <c:pt idx="209">
                  <c:v>6</c:v>
                </c:pt>
                <c:pt idx="210">
                  <c:v>6</c:v>
                </c:pt>
                <c:pt idx="211">
                  <c:v>7</c:v>
                </c:pt>
                <c:pt idx="212">
                  <c:v>6</c:v>
                </c:pt>
                <c:pt idx="213">
                  <c:v>7</c:v>
                </c:pt>
                <c:pt idx="214">
                  <c:v>5</c:v>
                </c:pt>
                <c:pt idx="215">
                  <c:v>7</c:v>
                </c:pt>
                <c:pt idx="216">
                  <c:v>4</c:v>
                </c:pt>
                <c:pt idx="217">
                  <c:v>7</c:v>
                </c:pt>
                <c:pt idx="218">
                  <c:v>6</c:v>
                </c:pt>
                <c:pt idx="219">
                  <c:v>3</c:v>
                </c:pt>
                <c:pt idx="220">
                  <c:v>5</c:v>
                </c:pt>
                <c:pt idx="221">
                  <c:v>7</c:v>
                </c:pt>
                <c:pt idx="222">
                  <c:v>8</c:v>
                </c:pt>
                <c:pt idx="223">
                  <c:v>5</c:v>
                </c:pt>
                <c:pt idx="224">
                  <c:v>7</c:v>
                </c:pt>
                <c:pt idx="225">
                  <c:v>7</c:v>
                </c:pt>
                <c:pt idx="226">
                  <c:v>7</c:v>
                </c:pt>
                <c:pt idx="227">
                  <c:v>8</c:v>
                </c:pt>
                <c:pt idx="228">
                  <c:v>7</c:v>
                </c:pt>
                <c:pt idx="229">
                  <c:v>6</c:v>
                </c:pt>
                <c:pt idx="230">
                  <c:v>8</c:v>
                </c:pt>
                <c:pt idx="231">
                  <c:v>8</c:v>
                </c:pt>
                <c:pt idx="232">
                  <c:v>6</c:v>
                </c:pt>
                <c:pt idx="233">
                  <c:v>8</c:v>
                </c:pt>
                <c:pt idx="234">
                  <c:v>6</c:v>
                </c:pt>
                <c:pt idx="235">
                  <c:v>6</c:v>
                </c:pt>
                <c:pt idx="236">
                  <c:v>6</c:v>
                </c:pt>
                <c:pt idx="237">
                  <c:v>7</c:v>
                </c:pt>
                <c:pt idx="238">
                  <c:v>7</c:v>
                </c:pt>
                <c:pt idx="239">
                  <c:v>8</c:v>
                </c:pt>
                <c:pt idx="240">
                  <c:v>7</c:v>
                </c:pt>
                <c:pt idx="241">
                  <c:v>5</c:v>
                </c:pt>
                <c:pt idx="242">
                  <c:v>7</c:v>
                </c:pt>
                <c:pt idx="243">
                  <c:v>6</c:v>
                </c:pt>
                <c:pt idx="244">
                  <c:v>8</c:v>
                </c:pt>
                <c:pt idx="245">
                  <c:v>5</c:v>
                </c:pt>
                <c:pt idx="246">
                  <c:v>7</c:v>
                </c:pt>
                <c:pt idx="247">
                  <c:v>7</c:v>
                </c:pt>
                <c:pt idx="248">
                  <c:v>7</c:v>
                </c:pt>
              </c:numCache>
            </c:numRef>
          </c:yVal>
          <c:smooth val="0"/>
          <c:extLst>
            <c:ext xmlns:c16="http://schemas.microsoft.com/office/drawing/2014/chart" uri="{C3380CC4-5D6E-409C-BE32-E72D297353CC}">
              <c16:uniqueId val="{00000000-4FC5-6A45-A245-A8CD36D93823}"/>
            </c:ext>
          </c:extLst>
        </c:ser>
        <c:dLbls>
          <c:showLegendKey val="0"/>
          <c:showVal val="0"/>
          <c:showCatName val="0"/>
          <c:showSerName val="0"/>
          <c:showPercent val="0"/>
          <c:showBubbleSize val="0"/>
        </c:dLbls>
        <c:axId val="153517840"/>
        <c:axId val="84061808"/>
      </c:scatterChart>
      <c:valAx>
        <c:axId val="153517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84061808"/>
        <c:crosses val="autoZero"/>
        <c:crossBetween val="midCat"/>
      </c:valAx>
      <c:valAx>
        <c:axId val="8406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7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correlation between house</a:t>
            </a:r>
            <a:r>
              <a:rPr lang="en-US" baseline="0"/>
              <a:t> price and bathrooms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97245536615616"/>
          <c:y val="0.21186582809224319"/>
          <c:w val="0.81466124426754349"/>
          <c:h val="0.5944654088050314"/>
        </c:manualLayout>
      </c:layout>
      <c:scatterChart>
        <c:scatterStyle val="lineMarker"/>
        <c:varyColors val="0"/>
        <c:ser>
          <c:idx val="0"/>
          <c:order val="0"/>
          <c:tx>
            <c:strRef>
              <c:f>'Correlation Workings 1'!$H$10</c:f>
              <c:strCache>
                <c:ptCount val="1"/>
                <c:pt idx="0">
                  <c:v>Bathrooms</c:v>
                </c:pt>
              </c:strCache>
            </c:strRef>
          </c:tx>
          <c:spPr>
            <a:ln w="25400" cap="rnd">
              <a:noFill/>
              <a:round/>
            </a:ln>
            <a:effectLst/>
          </c:spPr>
          <c:marker>
            <c:symbol val="diamond"/>
            <c:size val="6"/>
            <c:spPr>
              <a:solidFill>
                <a:schemeClr val="accent6"/>
              </a:solidFill>
              <a:ln w="9525">
                <a:solidFill>
                  <a:schemeClr val="accent6"/>
                </a:solidFill>
                <a:round/>
              </a:ln>
              <a:effectLst/>
            </c:spPr>
          </c:marker>
          <c:trendline>
            <c:spPr>
              <a:ln w="19050" cap="rnd">
                <a:solidFill>
                  <a:schemeClr val="accent6">
                    <a:lumMod val="50000"/>
                  </a:schemeClr>
                </a:solidFill>
              </a:ln>
              <a:effectLst/>
            </c:spPr>
            <c:trendlineType val="linear"/>
            <c:dispRSqr val="0"/>
            <c:dispEq val="0"/>
          </c:trendline>
          <c:xVal>
            <c:numRef>
              <c:f>'Correlation Workings 1'!$G$11:$G$259</c:f>
              <c:numCache>
                <c:formatCode>General</c:formatCode>
                <c:ptCount val="249"/>
                <c:pt idx="0">
                  <c:v>689112</c:v>
                </c:pt>
                <c:pt idx="1">
                  <c:v>805722</c:v>
                </c:pt>
                <c:pt idx="2">
                  <c:v>492302</c:v>
                </c:pt>
                <c:pt idx="3">
                  <c:v>633201</c:v>
                </c:pt>
                <c:pt idx="4">
                  <c:v>547007</c:v>
                </c:pt>
                <c:pt idx="5">
                  <c:v>496483</c:v>
                </c:pt>
                <c:pt idx="6">
                  <c:v>298447</c:v>
                </c:pt>
                <c:pt idx="7">
                  <c:v>831835</c:v>
                </c:pt>
                <c:pt idx="8">
                  <c:v>678764</c:v>
                </c:pt>
                <c:pt idx="9">
                  <c:v>441700</c:v>
                </c:pt>
                <c:pt idx="10">
                  <c:v>396704</c:v>
                </c:pt>
                <c:pt idx="11">
                  <c:v>712205</c:v>
                </c:pt>
                <c:pt idx="12">
                  <c:v>429434</c:v>
                </c:pt>
                <c:pt idx="13">
                  <c:v>679209</c:v>
                </c:pt>
                <c:pt idx="14">
                  <c:v>591671</c:v>
                </c:pt>
                <c:pt idx="15">
                  <c:v>571532</c:v>
                </c:pt>
                <c:pt idx="16">
                  <c:v>914095</c:v>
                </c:pt>
                <c:pt idx="17">
                  <c:v>582157</c:v>
                </c:pt>
                <c:pt idx="18">
                  <c:v>576935</c:v>
                </c:pt>
                <c:pt idx="19">
                  <c:v>569680</c:v>
                </c:pt>
                <c:pt idx="20">
                  <c:v>712880</c:v>
                </c:pt>
                <c:pt idx="21">
                  <c:v>571603</c:v>
                </c:pt>
                <c:pt idx="22">
                  <c:v>429609</c:v>
                </c:pt>
                <c:pt idx="23">
                  <c:v>678076</c:v>
                </c:pt>
                <c:pt idx="24">
                  <c:v>683728</c:v>
                </c:pt>
                <c:pt idx="25">
                  <c:v>588497</c:v>
                </c:pt>
                <c:pt idx="26">
                  <c:v>741256</c:v>
                </c:pt>
                <c:pt idx="27">
                  <c:v>397612</c:v>
                </c:pt>
                <c:pt idx="28">
                  <c:v>637622</c:v>
                </c:pt>
                <c:pt idx="29">
                  <c:v>694856</c:v>
                </c:pt>
                <c:pt idx="30">
                  <c:v>515511</c:v>
                </c:pt>
                <c:pt idx="31">
                  <c:v>582720</c:v>
                </c:pt>
                <c:pt idx="32">
                  <c:v>481347</c:v>
                </c:pt>
                <c:pt idx="33">
                  <c:v>684426</c:v>
                </c:pt>
                <c:pt idx="34">
                  <c:v>552502</c:v>
                </c:pt>
                <c:pt idx="35">
                  <c:v>542763</c:v>
                </c:pt>
                <c:pt idx="36">
                  <c:v>674803</c:v>
                </c:pt>
                <c:pt idx="37">
                  <c:v>621222</c:v>
                </c:pt>
                <c:pt idx="38">
                  <c:v>547872</c:v>
                </c:pt>
                <c:pt idx="39">
                  <c:v>543629</c:v>
                </c:pt>
                <c:pt idx="40">
                  <c:v>626000</c:v>
                </c:pt>
                <c:pt idx="41">
                  <c:v>693574</c:v>
                </c:pt>
                <c:pt idx="42">
                  <c:v>686552</c:v>
                </c:pt>
                <c:pt idx="43">
                  <c:v>564707</c:v>
                </c:pt>
                <c:pt idx="44">
                  <c:v>658962</c:v>
                </c:pt>
                <c:pt idx="45">
                  <c:v>559405</c:v>
                </c:pt>
                <c:pt idx="46">
                  <c:v>834246</c:v>
                </c:pt>
                <c:pt idx="47">
                  <c:v>566759</c:v>
                </c:pt>
                <c:pt idx="48">
                  <c:v>697934</c:v>
                </c:pt>
                <c:pt idx="49">
                  <c:v>355482</c:v>
                </c:pt>
                <c:pt idx="50">
                  <c:v>531966</c:v>
                </c:pt>
                <c:pt idx="51">
                  <c:v>576557</c:v>
                </c:pt>
                <c:pt idx="52">
                  <c:v>646974</c:v>
                </c:pt>
                <c:pt idx="53">
                  <c:v>664943</c:v>
                </c:pt>
                <c:pt idx="54">
                  <c:v>699164</c:v>
                </c:pt>
                <c:pt idx="55">
                  <c:v>679926</c:v>
                </c:pt>
                <c:pt idx="56">
                  <c:v>716955</c:v>
                </c:pt>
                <c:pt idx="57">
                  <c:v>492097</c:v>
                </c:pt>
                <c:pt idx="58">
                  <c:v>716344</c:v>
                </c:pt>
                <c:pt idx="59">
                  <c:v>608404</c:v>
                </c:pt>
                <c:pt idx="60">
                  <c:v>308906</c:v>
                </c:pt>
                <c:pt idx="61">
                  <c:v>579123</c:v>
                </c:pt>
                <c:pt idx="62">
                  <c:v>645272</c:v>
                </c:pt>
                <c:pt idx="63">
                  <c:v>677243</c:v>
                </c:pt>
                <c:pt idx="64">
                  <c:v>689445</c:v>
                </c:pt>
                <c:pt idx="65">
                  <c:v>284191</c:v>
                </c:pt>
                <c:pt idx="66">
                  <c:v>489835</c:v>
                </c:pt>
                <c:pt idx="67">
                  <c:v>793300</c:v>
                </c:pt>
                <c:pt idx="68">
                  <c:v>594184</c:v>
                </c:pt>
                <c:pt idx="69">
                  <c:v>901897</c:v>
                </c:pt>
                <c:pt idx="70">
                  <c:v>290491</c:v>
                </c:pt>
                <c:pt idx="71">
                  <c:v>598287</c:v>
                </c:pt>
                <c:pt idx="72">
                  <c:v>269573</c:v>
                </c:pt>
                <c:pt idx="73">
                  <c:v>635699</c:v>
                </c:pt>
                <c:pt idx="74">
                  <c:v>713088</c:v>
                </c:pt>
                <c:pt idx="75">
                  <c:v>663182</c:v>
                </c:pt>
                <c:pt idx="76">
                  <c:v>570035</c:v>
                </c:pt>
                <c:pt idx="77">
                  <c:v>608725</c:v>
                </c:pt>
                <c:pt idx="78">
                  <c:v>584272</c:v>
                </c:pt>
                <c:pt idx="79">
                  <c:v>630488</c:v>
                </c:pt>
                <c:pt idx="80">
                  <c:v>670358</c:v>
                </c:pt>
                <c:pt idx="81">
                  <c:v>580326</c:v>
                </c:pt>
                <c:pt idx="82">
                  <c:v>493986</c:v>
                </c:pt>
                <c:pt idx="83">
                  <c:v>469011</c:v>
                </c:pt>
                <c:pt idx="84">
                  <c:v>495254</c:v>
                </c:pt>
                <c:pt idx="85">
                  <c:v>356129</c:v>
                </c:pt>
                <c:pt idx="86">
                  <c:v>623741</c:v>
                </c:pt>
                <c:pt idx="87">
                  <c:v>838820</c:v>
                </c:pt>
                <c:pt idx="88">
                  <c:v>513174</c:v>
                </c:pt>
                <c:pt idx="89">
                  <c:v>706060</c:v>
                </c:pt>
                <c:pt idx="90">
                  <c:v>592181</c:v>
                </c:pt>
                <c:pt idx="91">
                  <c:v>294704</c:v>
                </c:pt>
                <c:pt idx="92">
                  <c:v>690815</c:v>
                </c:pt>
                <c:pt idx="93">
                  <c:v>687556</c:v>
                </c:pt>
                <c:pt idx="94">
                  <c:v>418820</c:v>
                </c:pt>
                <c:pt idx="95">
                  <c:v>573233</c:v>
                </c:pt>
                <c:pt idx="96">
                  <c:v>691422</c:v>
                </c:pt>
                <c:pt idx="97">
                  <c:v>700320</c:v>
                </c:pt>
                <c:pt idx="98">
                  <c:v>473656</c:v>
                </c:pt>
                <c:pt idx="99">
                  <c:v>470751</c:v>
                </c:pt>
                <c:pt idx="100">
                  <c:v>446378</c:v>
                </c:pt>
                <c:pt idx="101">
                  <c:v>684691</c:v>
                </c:pt>
                <c:pt idx="102">
                  <c:v>495336</c:v>
                </c:pt>
                <c:pt idx="103">
                  <c:v>477164</c:v>
                </c:pt>
                <c:pt idx="104">
                  <c:v>658530</c:v>
                </c:pt>
                <c:pt idx="105">
                  <c:v>789940</c:v>
                </c:pt>
                <c:pt idx="106">
                  <c:v>610256</c:v>
                </c:pt>
                <c:pt idx="107">
                  <c:v>838817</c:v>
                </c:pt>
                <c:pt idx="108">
                  <c:v>540142</c:v>
                </c:pt>
                <c:pt idx="109">
                  <c:v>564557</c:v>
                </c:pt>
                <c:pt idx="110">
                  <c:v>430178</c:v>
                </c:pt>
                <c:pt idx="111">
                  <c:v>534602</c:v>
                </c:pt>
                <c:pt idx="112">
                  <c:v>696424</c:v>
                </c:pt>
                <c:pt idx="113">
                  <c:v>379931</c:v>
                </c:pt>
                <c:pt idx="114">
                  <c:v>687006</c:v>
                </c:pt>
                <c:pt idx="115">
                  <c:v>684225</c:v>
                </c:pt>
                <c:pt idx="116">
                  <c:v>733590</c:v>
                </c:pt>
                <c:pt idx="117">
                  <c:v>738519</c:v>
                </c:pt>
                <c:pt idx="118">
                  <c:v>672792</c:v>
                </c:pt>
                <c:pt idx="119">
                  <c:v>503501</c:v>
                </c:pt>
                <c:pt idx="120">
                  <c:v>542483</c:v>
                </c:pt>
                <c:pt idx="121">
                  <c:v>558188</c:v>
                </c:pt>
                <c:pt idx="122">
                  <c:v>674592</c:v>
                </c:pt>
                <c:pt idx="123">
                  <c:v>664172</c:v>
                </c:pt>
                <c:pt idx="124">
                  <c:v>610893</c:v>
                </c:pt>
                <c:pt idx="125">
                  <c:v>367482</c:v>
                </c:pt>
                <c:pt idx="126">
                  <c:v>610731</c:v>
                </c:pt>
                <c:pt idx="127">
                  <c:v>620811</c:v>
                </c:pt>
                <c:pt idx="128">
                  <c:v>699296</c:v>
                </c:pt>
                <c:pt idx="129">
                  <c:v>453414</c:v>
                </c:pt>
                <c:pt idx="130">
                  <c:v>736082</c:v>
                </c:pt>
                <c:pt idx="131">
                  <c:v>443764</c:v>
                </c:pt>
                <c:pt idx="132">
                  <c:v>424530</c:v>
                </c:pt>
                <c:pt idx="133">
                  <c:v>583549</c:v>
                </c:pt>
                <c:pt idx="134">
                  <c:v>887235</c:v>
                </c:pt>
                <c:pt idx="135">
                  <c:v>555899</c:v>
                </c:pt>
                <c:pt idx="136">
                  <c:v>539424</c:v>
                </c:pt>
                <c:pt idx="137">
                  <c:v>910125</c:v>
                </c:pt>
                <c:pt idx="138">
                  <c:v>812752</c:v>
                </c:pt>
                <c:pt idx="139">
                  <c:v>544713</c:v>
                </c:pt>
                <c:pt idx="140">
                  <c:v>673660</c:v>
                </c:pt>
                <c:pt idx="141">
                  <c:v>632236</c:v>
                </c:pt>
                <c:pt idx="142">
                  <c:v>535405</c:v>
                </c:pt>
                <c:pt idx="143">
                  <c:v>608146</c:v>
                </c:pt>
                <c:pt idx="144">
                  <c:v>541223</c:v>
                </c:pt>
                <c:pt idx="145">
                  <c:v>485017</c:v>
                </c:pt>
                <c:pt idx="146">
                  <c:v>559550</c:v>
                </c:pt>
                <c:pt idx="147">
                  <c:v>856781</c:v>
                </c:pt>
                <c:pt idx="148">
                  <c:v>686552</c:v>
                </c:pt>
                <c:pt idx="149">
                  <c:v>577428</c:v>
                </c:pt>
                <c:pt idx="150">
                  <c:v>593692</c:v>
                </c:pt>
                <c:pt idx="151">
                  <c:v>610056</c:v>
                </c:pt>
                <c:pt idx="152">
                  <c:v>610979</c:v>
                </c:pt>
                <c:pt idx="153">
                  <c:v>694900</c:v>
                </c:pt>
                <c:pt idx="154">
                  <c:v>913435</c:v>
                </c:pt>
                <c:pt idx="155">
                  <c:v>224026</c:v>
                </c:pt>
                <c:pt idx="156">
                  <c:v>654374</c:v>
                </c:pt>
                <c:pt idx="157">
                  <c:v>628942</c:v>
                </c:pt>
                <c:pt idx="158">
                  <c:v>743815</c:v>
                </c:pt>
                <c:pt idx="159">
                  <c:v>860310</c:v>
                </c:pt>
                <c:pt idx="160">
                  <c:v>649236</c:v>
                </c:pt>
                <c:pt idx="161">
                  <c:v>506025</c:v>
                </c:pt>
                <c:pt idx="162">
                  <c:v>442028</c:v>
                </c:pt>
                <c:pt idx="163">
                  <c:v>789846</c:v>
                </c:pt>
                <c:pt idx="164">
                  <c:v>180441</c:v>
                </c:pt>
                <c:pt idx="165">
                  <c:v>468828</c:v>
                </c:pt>
                <c:pt idx="166">
                  <c:v>516434</c:v>
                </c:pt>
                <c:pt idx="167">
                  <c:v>583652</c:v>
                </c:pt>
                <c:pt idx="168">
                  <c:v>604560</c:v>
                </c:pt>
                <c:pt idx="169">
                  <c:v>226838</c:v>
                </c:pt>
                <c:pt idx="170">
                  <c:v>776123</c:v>
                </c:pt>
                <c:pt idx="171">
                  <c:v>364398</c:v>
                </c:pt>
                <c:pt idx="172">
                  <c:v>553280</c:v>
                </c:pt>
                <c:pt idx="173">
                  <c:v>584389</c:v>
                </c:pt>
                <c:pt idx="174">
                  <c:v>769124</c:v>
                </c:pt>
                <c:pt idx="175">
                  <c:v>410685</c:v>
                </c:pt>
                <c:pt idx="176">
                  <c:v>483116</c:v>
                </c:pt>
                <c:pt idx="177">
                  <c:v>771797</c:v>
                </c:pt>
                <c:pt idx="178">
                  <c:v>815045</c:v>
                </c:pt>
                <c:pt idx="179">
                  <c:v>575203</c:v>
                </c:pt>
                <c:pt idx="180">
                  <c:v>786661</c:v>
                </c:pt>
                <c:pt idx="181">
                  <c:v>744456</c:v>
                </c:pt>
                <c:pt idx="182">
                  <c:v>613025</c:v>
                </c:pt>
                <c:pt idx="183">
                  <c:v>463031</c:v>
                </c:pt>
                <c:pt idx="184">
                  <c:v>688260</c:v>
                </c:pt>
                <c:pt idx="185">
                  <c:v>628345</c:v>
                </c:pt>
                <c:pt idx="186">
                  <c:v>613731</c:v>
                </c:pt>
                <c:pt idx="187">
                  <c:v>412648</c:v>
                </c:pt>
                <c:pt idx="188">
                  <c:v>283458</c:v>
                </c:pt>
                <c:pt idx="189">
                  <c:v>744352</c:v>
                </c:pt>
                <c:pt idx="190">
                  <c:v>584131</c:v>
                </c:pt>
                <c:pt idx="191">
                  <c:v>442778</c:v>
                </c:pt>
                <c:pt idx="192">
                  <c:v>498315</c:v>
                </c:pt>
                <c:pt idx="193">
                  <c:v>279336</c:v>
                </c:pt>
                <c:pt idx="194">
                  <c:v>371760</c:v>
                </c:pt>
                <c:pt idx="195">
                  <c:v>616480</c:v>
                </c:pt>
                <c:pt idx="196">
                  <c:v>502617</c:v>
                </c:pt>
                <c:pt idx="197">
                  <c:v>875008</c:v>
                </c:pt>
                <c:pt idx="198">
                  <c:v>740626</c:v>
                </c:pt>
                <c:pt idx="199">
                  <c:v>764227</c:v>
                </c:pt>
                <c:pt idx="200">
                  <c:v>858970</c:v>
                </c:pt>
                <c:pt idx="201">
                  <c:v>702252</c:v>
                </c:pt>
                <c:pt idx="202">
                  <c:v>517467</c:v>
                </c:pt>
                <c:pt idx="203">
                  <c:v>591512</c:v>
                </c:pt>
                <c:pt idx="204">
                  <c:v>564788</c:v>
                </c:pt>
                <c:pt idx="205">
                  <c:v>571115</c:v>
                </c:pt>
                <c:pt idx="206">
                  <c:v>415458</c:v>
                </c:pt>
                <c:pt idx="207">
                  <c:v>699136</c:v>
                </c:pt>
                <c:pt idx="208">
                  <c:v>840444</c:v>
                </c:pt>
                <c:pt idx="209">
                  <c:v>435893</c:v>
                </c:pt>
                <c:pt idx="210">
                  <c:v>427440</c:v>
                </c:pt>
                <c:pt idx="211">
                  <c:v>561039</c:v>
                </c:pt>
                <c:pt idx="212">
                  <c:v>543533</c:v>
                </c:pt>
                <c:pt idx="213">
                  <c:v>794261</c:v>
                </c:pt>
                <c:pt idx="214">
                  <c:v>512233</c:v>
                </c:pt>
                <c:pt idx="215">
                  <c:v>666592</c:v>
                </c:pt>
                <c:pt idx="216">
                  <c:v>328508</c:v>
                </c:pt>
                <c:pt idx="217">
                  <c:v>784084</c:v>
                </c:pt>
                <c:pt idx="218">
                  <c:v>567415</c:v>
                </c:pt>
                <c:pt idx="219">
                  <c:v>201087</c:v>
                </c:pt>
                <c:pt idx="220">
                  <c:v>404063</c:v>
                </c:pt>
                <c:pt idx="221">
                  <c:v>745230</c:v>
                </c:pt>
                <c:pt idx="222">
                  <c:v>747497</c:v>
                </c:pt>
                <c:pt idx="223">
                  <c:v>544713</c:v>
                </c:pt>
                <c:pt idx="224">
                  <c:v>585791</c:v>
                </c:pt>
                <c:pt idx="225">
                  <c:v>558106</c:v>
                </c:pt>
                <c:pt idx="226">
                  <c:v>657858</c:v>
                </c:pt>
                <c:pt idx="227">
                  <c:v>736403</c:v>
                </c:pt>
                <c:pt idx="228">
                  <c:v>655256</c:v>
                </c:pt>
                <c:pt idx="229">
                  <c:v>470159</c:v>
                </c:pt>
                <c:pt idx="230">
                  <c:v>708328</c:v>
                </c:pt>
                <c:pt idx="231">
                  <c:v>754217</c:v>
                </c:pt>
                <c:pt idx="232">
                  <c:v>541717</c:v>
                </c:pt>
                <c:pt idx="233">
                  <c:v>724428</c:v>
                </c:pt>
                <c:pt idx="234">
                  <c:v>633299</c:v>
                </c:pt>
                <c:pt idx="235">
                  <c:v>515229</c:v>
                </c:pt>
                <c:pt idx="236">
                  <c:v>671549</c:v>
                </c:pt>
                <c:pt idx="237">
                  <c:v>587835</c:v>
                </c:pt>
                <c:pt idx="238">
                  <c:v>776832</c:v>
                </c:pt>
                <c:pt idx="239">
                  <c:v>772387</c:v>
                </c:pt>
                <c:pt idx="240">
                  <c:v>485017</c:v>
                </c:pt>
                <c:pt idx="241">
                  <c:v>480327</c:v>
                </c:pt>
                <c:pt idx="242">
                  <c:v>750636</c:v>
                </c:pt>
                <c:pt idx="243">
                  <c:v>484167</c:v>
                </c:pt>
                <c:pt idx="244">
                  <c:v>613392</c:v>
                </c:pt>
                <c:pt idx="245">
                  <c:v>375539</c:v>
                </c:pt>
                <c:pt idx="246">
                  <c:v>571843</c:v>
                </c:pt>
                <c:pt idx="247">
                  <c:v>651037</c:v>
                </c:pt>
                <c:pt idx="248">
                  <c:v>673805</c:v>
                </c:pt>
              </c:numCache>
            </c:numRef>
          </c:xVal>
          <c:yVal>
            <c:numRef>
              <c:f>'Correlation Workings 1'!$H$11:$H$259</c:f>
              <c:numCache>
                <c:formatCode>General</c:formatCode>
                <c:ptCount val="249"/>
                <c:pt idx="0">
                  <c:v>2</c:v>
                </c:pt>
                <c:pt idx="1">
                  <c:v>3</c:v>
                </c:pt>
                <c:pt idx="2">
                  <c:v>2</c:v>
                </c:pt>
                <c:pt idx="3">
                  <c:v>2</c:v>
                </c:pt>
                <c:pt idx="4">
                  <c:v>2</c:v>
                </c:pt>
                <c:pt idx="5">
                  <c:v>2</c:v>
                </c:pt>
                <c:pt idx="6">
                  <c:v>1</c:v>
                </c:pt>
                <c:pt idx="7">
                  <c:v>2</c:v>
                </c:pt>
                <c:pt idx="8">
                  <c:v>2</c:v>
                </c:pt>
                <c:pt idx="9">
                  <c:v>1</c:v>
                </c:pt>
                <c:pt idx="10">
                  <c:v>1</c:v>
                </c:pt>
                <c:pt idx="11">
                  <c:v>2</c:v>
                </c:pt>
                <c:pt idx="12">
                  <c:v>2</c:v>
                </c:pt>
                <c:pt idx="13">
                  <c:v>2</c:v>
                </c:pt>
                <c:pt idx="14">
                  <c:v>2</c:v>
                </c:pt>
                <c:pt idx="15">
                  <c:v>2</c:v>
                </c:pt>
                <c:pt idx="16">
                  <c:v>3</c:v>
                </c:pt>
                <c:pt idx="17">
                  <c:v>2</c:v>
                </c:pt>
                <c:pt idx="18">
                  <c:v>2</c:v>
                </c:pt>
                <c:pt idx="19">
                  <c:v>1</c:v>
                </c:pt>
                <c:pt idx="20">
                  <c:v>2</c:v>
                </c:pt>
                <c:pt idx="21">
                  <c:v>2</c:v>
                </c:pt>
                <c:pt idx="22">
                  <c:v>2</c:v>
                </c:pt>
                <c:pt idx="23">
                  <c:v>2</c:v>
                </c:pt>
                <c:pt idx="24">
                  <c:v>2</c:v>
                </c:pt>
                <c:pt idx="25">
                  <c:v>2</c:v>
                </c:pt>
                <c:pt idx="26">
                  <c:v>2</c:v>
                </c:pt>
                <c:pt idx="27">
                  <c:v>1</c:v>
                </c:pt>
                <c:pt idx="28">
                  <c:v>2</c:v>
                </c:pt>
                <c:pt idx="29">
                  <c:v>2</c:v>
                </c:pt>
                <c:pt idx="30">
                  <c:v>1</c:v>
                </c:pt>
                <c:pt idx="31">
                  <c:v>2</c:v>
                </c:pt>
                <c:pt idx="32">
                  <c:v>1</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1</c:v>
                </c:pt>
                <c:pt idx="60">
                  <c:v>1</c:v>
                </c:pt>
                <c:pt idx="61">
                  <c:v>2</c:v>
                </c:pt>
                <c:pt idx="62">
                  <c:v>2</c:v>
                </c:pt>
                <c:pt idx="63">
                  <c:v>2</c:v>
                </c:pt>
                <c:pt idx="64">
                  <c:v>2</c:v>
                </c:pt>
                <c:pt idx="65">
                  <c:v>1</c:v>
                </c:pt>
                <c:pt idx="66">
                  <c:v>2</c:v>
                </c:pt>
                <c:pt idx="67">
                  <c:v>2</c:v>
                </c:pt>
                <c:pt idx="68">
                  <c:v>2</c:v>
                </c:pt>
                <c:pt idx="69">
                  <c:v>2</c:v>
                </c:pt>
                <c:pt idx="70">
                  <c:v>1</c:v>
                </c:pt>
                <c:pt idx="71">
                  <c:v>2</c:v>
                </c:pt>
                <c:pt idx="72">
                  <c:v>1</c:v>
                </c:pt>
                <c:pt idx="73">
                  <c:v>1</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1</c:v>
                </c:pt>
                <c:pt idx="91">
                  <c:v>1</c:v>
                </c:pt>
                <c:pt idx="92">
                  <c:v>2</c:v>
                </c:pt>
                <c:pt idx="93">
                  <c:v>2</c:v>
                </c:pt>
                <c:pt idx="94">
                  <c:v>2</c:v>
                </c:pt>
                <c:pt idx="95">
                  <c:v>2</c:v>
                </c:pt>
                <c:pt idx="96">
                  <c:v>2</c:v>
                </c:pt>
                <c:pt idx="97">
                  <c:v>2</c:v>
                </c:pt>
                <c:pt idx="98">
                  <c:v>1</c:v>
                </c:pt>
                <c:pt idx="99">
                  <c:v>1</c:v>
                </c:pt>
                <c:pt idx="100">
                  <c:v>2</c:v>
                </c:pt>
                <c:pt idx="101">
                  <c:v>2</c:v>
                </c:pt>
                <c:pt idx="102">
                  <c:v>2</c:v>
                </c:pt>
                <c:pt idx="103">
                  <c:v>2</c:v>
                </c:pt>
                <c:pt idx="104">
                  <c:v>2</c:v>
                </c:pt>
                <c:pt idx="105">
                  <c:v>2</c:v>
                </c:pt>
                <c:pt idx="106">
                  <c:v>1</c:v>
                </c:pt>
                <c:pt idx="107">
                  <c:v>3</c:v>
                </c:pt>
                <c:pt idx="108">
                  <c:v>2</c:v>
                </c:pt>
                <c:pt idx="109">
                  <c:v>1</c:v>
                </c:pt>
                <c:pt idx="110">
                  <c:v>2</c:v>
                </c:pt>
                <c:pt idx="111">
                  <c:v>2</c:v>
                </c:pt>
                <c:pt idx="112">
                  <c:v>2</c:v>
                </c:pt>
                <c:pt idx="113">
                  <c:v>2</c:v>
                </c:pt>
                <c:pt idx="114">
                  <c:v>2</c:v>
                </c:pt>
                <c:pt idx="115">
                  <c:v>2</c:v>
                </c:pt>
                <c:pt idx="116">
                  <c:v>2</c:v>
                </c:pt>
                <c:pt idx="117">
                  <c:v>2</c:v>
                </c:pt>
                <c:pt idx="118">
                  <c:v>2</c:v>
                </c:pt>
                <c:pt idx="119">
                  <c:v>1</c:v>
                </c:pt>
                <c:pt idx="120">
                  <c:v>2</c:v>
                </c:pt>
                <c:pt idx="121">
                  <c:v>2</c:v>
                </c:pt>
                <c:pt idx="122">
                  <c:v>2</c:v>
                </c:pt>
                <c:pt idx="123">
                  <c:v>2</c:v>
                </c:pt>
                <c:pt idx="124">
                  <c:v>2</c:v>
                </c:pt>
                <c:pt idx="125">
                  <c:v>2</c:v>
                </c:pt>
                <c:pt idx="126">
                  <c:v>1</c:v>
                </c:pt>
                <c:pt idx="127">
                  <c:v>2</c:v>
                </c:pt>
                <c:pt idx="128">
                  <c:v>2</c:v>
                </c:pt>
                <c:pt idx="129">
                  <c:v>1</c:v>
                </c:pt>
                <c:pt idx="130">
                  <c:v>2</c:v>
                </c:pt>
                <c:pt idx="131">
                  <c:v>2</c:v>
                </c:pt>
                <c:pt idx="132">
                  <c:v>2</c:v>
                </c:pt>
                <c:pt idx="133">
                  <c:v>2</c:v>
                </c:pt>
                <c:pt idx="134">
                  <c:v>2</c:v>
                </c:pt>
                <c:pt idx="135">
                  <c:v>1</c:v>
                </c:pt>
                <c:pt idx="136">
                  <c:v>1</c:v>
                </c:pt>
                <c:pt idx="137">
                  <c:v>3</c:v>
                </c:pt>
                <c:pt idx="138">
                  <c:v>3</c:v>
                </c:pt>
                <c:pt idx="139">
                  <c:v>1</c:v>
                </c:pt>
                <c:pt idx="140">
                  <c:v>2</c:v>
                </c:pt>
                <c:pt idx="141">
                  <c:v>2</c:v>
                </c:pt>
                <c:pt idx="142">
                  <c:v>2</c:v>
                </c:pt>
                <c:pt idx="143">
                  <c:v>1</c:v>
                </c:pt>
                <c:pt idx="144">
                  <c:v>2</c:v>
                </c:pt>
                <c:pt idx="145">
                  <c:v>2</c:v>
                </c:pt>
                <c:pt idx="146">
                  <c:v>2</c:v>
                </c:pt>
                <c:pt idx="147">
                  <c:v>2</c:v>
                </c:pt>
                <c:pt idx="148">
                  <c:v>2</c:v>
                </c:pt>
                <c:pt idx="149">
                  <c:v>2</c:v>
                </c:pt>
                <c:pt idx="150">
                  <c:v>2</c:v>
                </c:pt>
                <c:pt idx="151">
                  <c:v>2</c:v>
                </c:pt>
                <c:pt idx="152">
                  <c:v>2</c:v>
                </c:pt>
                <c:pt idx="153">
                  <c:v>2</c:v>
                </c:pt>
                <c:pt idx="154">
                  <c:v>2</c:v>
                </c:pt>
                <c:pt idx="155">
                  <c:v>1</c:v>
                </c:pt>
                <c:pt idx="156">
                  <c:v>2</c:v>
                </c:pt>
                <c:pt idx="157">
                  <c:v>2</c:v>
                </c:pt>
                <c:pt idx="158">
                  <c:v>2</c:v>
                </c:pt>
                <c:pt idx="159">
                  <c:v>2</c:v>
                </c:pt>
                <c:pt idx="160">
                  <c:v>2</c:v>
                </c:pt>
                <c:pt idx="161">
                  <c:v>1</c:v>
                </c:pt>
                <c:pt idx="162">
                  <c:v>1</c:v>
                </c:pt>
                <c:pt idx="163">
                  <c:v>2</c:v>
                </c:pt>
                <c:pt idx="164">
                  <c:v>1</c:v>
                </c:pt>
                <c:pt idx="165">
                  <c:v>2</c:v>
                </c:pt>
                <c:pt idx="166">
                  <c:v>2</c:v>
                </c:pt>
                <c:pt idx="167">
                  <c:v>2</c:v>
                </c:pt>
                <c:pt idx="168">
                  <c:v>2</c:v>
                </c:pt>
                <c:pt idx="169">
                  <c:v>1</c:v>
                </c:pt>
                <c:pt idx="170">
                  <c:v>2</c:v>
                </c:pt>
                <c:pt idx="171">
                  <c:v>1</c:v>
                </c:pt>
                <c:pt idx="172">
                  <c:v>1</c:v>
                </c:pt>
                <c:pt idx="173">
                  <c:v>2</c:v>
                </c:pt>
                <c:pt idx="174">
                  <c:v>2</c:v>
                </c:pt>
                <c:pt idx="175">
                  <c:v>1</c:v>
                </c:pt>
                <c:pt idx="176">
                  <c:v>2</c:v>
                </c:pt>
                <c:pt idx="177">
                  <c:v>2</c:v>
                </c:pt>
                <c:pt idx="178">
                  <c:v>2</c:v>
                </c:pt>
                <c:pt idx="179">
                  <c:v>1</c:v>
                </c:pt>
                <c:pt idx="180">
                  <c:v>2</c:v>
                </c:pt>
                <c:pt idx="181">
                  <c:v>2</c:v>
                </c:pt>
                <c:pt idx="182">
                  <c:v>2</c:v>
                </c:pt>
                <c:pt idx="183">
                  <c:v>2</c:v>
                </c:pt>
                <c:pt idx="184">
                  <c:v>2</c:v>
                </c:pt>
                <c:pt idx="185">
                  <c:v>2</c:v>
                </c:pt>
                <c:pt idx="186">
                  <c:v>1</c:v>
                </c:pt>
                <c:pt idx="187">
                  <c:v>2</c:v>
                </c:pt>
                <c:pt idx="188">
                  <c:v>1</c:v>
                </c:pt>
                <c:pt idx="189">
                  <c:v>2</c:v>
                </c:pt>
                <c:pt idx="190">
                  <c:v>1</c:v>
                </c:pt>
                <c:pt idx="191">
                  <c:v>2</c:v>
                </c:pt>
                <c:pt idx="192">
                  <c:v>2</c:v>
                </c:pt>
                <c:pt idx="193">
                  <c:v>2</c:v>
                </c:pt>
                <c:pt idx="194">
                  <c:v>1</c:v>
                </c:pt>
                <c:pt idx="195">
                  <c:v>2</c:v>
                </c:pt>
                <c:pt idx="196">
                  <c:v>2</c:v>
                </c:pt>
                <c:pt idx="197">
                  <c:v>3</c:v>
                </c:pt>
                <c:pt idx="198">
                  <c:v>3</c:v>
                </c:pt>
                <c:pt idx="199">
                  <c:v>2</c:v>
                </c:pt>
                <c:pt idx="200">
                  <c:v>2</c:v>
                </c:pt>
                <c:pt idx="201">
                  <c:v>2</c:v>
                </c:pt>
                <c:pt idx="202">
                  <c:v>1</c:v>
                </c:pt>
                <c:pt idx="203">
                  <c:v>2</c:v>
                </c:pt>
                <c:pt idx="204">
                  <c:v>2</c:v>
                </c:pt>
                <c:pt idx="205">
                  <c:v>2</c:v>
                </c:pt>
                <c:pt idx="206">
                  <c:v>1</c:v>
                </c:pt>
                <c:pt idx="207">
                  <c:v>2</c:v>
                </c:pt>
                <c:pt idx="208">
                  <c:v>3</c:v>
                </c:pt>
                <c:pt idx="209">
                  <c:v>2</c:v>
                </c:pt>
                <c:pt idx="210">
                  <c:v>1</c:v>
                </c:pt>
                <c:pt idx="211">
                  <c:v>2</c:v>
                </c:pt>
                <c:pt idx="212">
                  <c:v>1</c:v>
                </c:pt>
                <c:pt idx="213">
                  <c:v>2</c:v>
                </c:pt>
                <c:pt idx="214">
                  <c:v>1</c:v>
                </c:pt>
                <c:pt idx="215">
                  <c:v>2</c:v>
                </c:pt>
                <c:pt idx="216">
                  <c:v>1</c:v>
                </c:pt>
                <c:pt idx="217">
                  <c:v>3</c:v>
                </c:pt>
                <c:pt idx="218">
                  <c:v>2</c:v>
                </c:pt>
                <c:pt idx="219">
                  <c:v>1</c:v>
                </c:pt>
                <c:pt idx="220">
                  <c:v>1</c:v>
                </c:pt>
                <c:pt idx="221">
                  <c:v>2</c:v>
                </c:pt>
                <c:pt idx="222">
                  <c:v>2</c:v>
                </c:pt>
                <c:pt idx="223">
                  <c:v>1</c:v>
                </c:pt>
                <c:pt idx="224">
                  <c:v>2</c:v>
                </c:pt>
                <c:pt idx="225">
                  <c:v>1</c:v>
                </c:pt>
                <c:pt idx="226">
                  <c:v>2</c:v>
                </c:pt>
                <c:pt idx="227">
                  <c:v>2</c:v>
                </c:pt>
                <c:pt idx="228">
                  <c:v>2</c:v>
                </c:pt>
                <c:pt idx="229">
                  <c:v>2</c:v>
                </c:pt>
                <c:pt idx="230">
                  <c:v>3</c:v>
                </c:pt>
                <c:pt idx="231">
                  <c:v>2</c:v>
                </c:pt>
                <c:pt idx="232">
                  <c:v>2</c:v>
                </c:pt>
                <c:pt idx="233">
                  <c:v>3</c:v>
                </c:pt>
                <c:pt idx="234">
                  <c:v>2</c:v>
                </c:pt>
                <c:pt idx="235">
                  <c:v>2</c:v>
                </c:pt>
                <c:pt idx="236">
                  <c:v>1</c:v>
                </c:pt>
                <c:pt idx="237">
                  <c:v>2</c:v>
                </c:pt>
                <c:pt idx="238">
                  <c:v>2</c:v>
                </c:pt>
                <c:pt idx="239">
                  <c:v>2</c:v>
                </c:pt>
                <c:pt idx="240">
                  <c:v>2</c:v>
                </c:pt>
                <c:pt idx="241">
                  <c:v>2</c:v>
                </c:pt>
                <c:pt idx="242">
                  <c:v>2</c:v>
                </c:pt>
                <c:pt idx="243">
                  <c:v>2</c:v>
                </c:pt>
                <c:pt idx="244">
                  <c:v>2</c:v>
                </c:pt>
                <c:pt idx="245">
                  <c:v>1</c:v>
                </c:pt>
                <c:pt idx="246">
                  <c:v>2</c:v>
                </c:pt>
                <c:pt idx="247">
                  <c:v>2</c:v>
                </c:pt>
                <c:pt idx="248">
                  <c:v>2</c:v>
                </c:pt>
              </c:numCache>
            </c:numRef>
          </c:yVal>
          <c:smooth val="0"/>
          <c:extLst>
            <c:ext xmlns:c16="http://schemas.microsoft.com/office/drawing/2014/chart" uri="{C3380CC4-5D6E-409C-BE32-E72D297353CC}">
              <c16:uniqueId val="{00000000-730F-C742-A3C8-55F05C22CDF7}"/>
            </c:ext>
          </c:extLst>
        </c:ser>
        <c:dLbls>
          <c:showLegendKey val="0"/>
          <c:showVal val="0"/>
          <c:showCatName val="0"/>
          <c:showSerName val="0"/>
          <c:showPercent val="0"/>
          <c:showBubbleSize val="0"/>
        </c:dLbls>
        <c:axId val="84185264"/>
        <c:axId val="133152000"/>
      </c:scatterChart>
      <c:valAx>
        <c:axId val="841852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33152000"/>
        <c:crosses val="autoZero"/>
        <c:crossBetween val="midCat"/>
      </c:valAx>
      <c:valAx>
        <c:axId val="13315200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5264"/>
        <c:crosses val="autoZero"/>
        <c:crossBetween val="midCat"/>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Range of house size (%)</a:t>
            </a:r>
            <a:endParaRPr lang="en-IE">
              <a:solidFill>
                <a:schemeClr val="bg1">
                  <a:lumMod val="50000"/>
                </a:schemeClr>
              </a:solidFill>
              <a:effectLst/>
            </a:endParaRPr>
          </a:p>
        </c:rich>
      </c:tx>
      <c:layout>
        <c:manualLayout>
          <c:xMode val="edge"/>
          <c:yMode val="edge"/>
          <c:x val="0.16357991125548768"/>
          <c:y val="4.29184549356223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7B-B544-B4E3-341D88FDA81B}"/>
              </c:ext>
            </c:extLst>
          </c:dPt>
          <c:dPt>
            <c:idx val="1"/>
            <c:bubble3D val="0"/>
            <c:spPr>
              <a:solidFill>
                <a:schemeClr val="accent6">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D7B-B544-B4E3-341D88FDA81B}"/>
              </c:ext>
            </c:extLst>
          </c:dPt>
          <c:dPt>
            <c:idx val="2"/>
            <c:bubble3D val="0"/>
            <c:spPr>
              <a:solidFill>
                <a:schemeClr val="accent6">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7B-B544-B4E3-341D88FDA81B}"/>
              </c:ext>
            </c:extLst>
          </c:dPt>
          <c:dPt>
            <c:idx val="3"/>
            <c:bubble3D val="0"/>
            <c:spPr>
              <a:solidFill>
                <a:schemeClr val="accent6">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D7B-B544-B4E3-341D88FDA81B}"/>
              </c:ext>
            </c:extLst>
          </c:dPt>
          <c:dLbls>
            <c:dLbl>
              <c:idx val="0"/>
              <c:tx>
                <c:rich>
                  <a:bodyPr/>
                  <a:lstStyle/>
                  <a:p>
                    <a:fld id="{D52BE0E4-7762-C543-908F-9EF59F02E6CC}" type="PERCENTAGE">
                      <a:rPr lang="en-US" baseline="0"/>
                      <a:pPr/>
                      <a:t>[PERCENTAGE]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D7B-B544-B4E3-341D88FDA81B}"/>
                </c:ext>
              </c:extLst>
            </c:dLbl>
            <c:dLbl>
              <c:idx val="1"/>
              <c:tx>
                <c:rich>
                  <a:bodyPr/>
                  <a:lstStyle/>
                  <a:p>
                    <a:fld id="{5DEA2820-616C-EC47-B787-F8DF0A1DACF5}" type="PERCENTAGE">
                      <a:rPr lang="en-US" baseline="0"/>
                      <a:pPr/>
                      <a:t>[PERCENTAGE]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D7B-B544-B4E3-341D88FDA81B}"/>
                </c:ext>
              </c:extLst>
            </c:dLbl>
            <c:dLbl>
              <c:idx val="2"/>
              <c:tx>
                <c:rich>
                  <a:bodyPr/>
                  <a:lstStyle/>
                  <a:p>
                    <a:fld id="{E565B369-D813-1043-BDF6-0B4721AC434F}" type="PERCENTAGE">
                      <a:rPr lang="en-US" baseline="0"/>
                      <a:pPr/>
                      <a:t>[PERCENTAGE]</a:t>
                    </a:fld>
                    <a:endParaRPr lang="en-US"/>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D7B-B544-B4E3-341D88FDA81B}"/>
                </c:ext>
              </c:extLst>
            </c:dLbl>
            <c:dLbl>
              <c:idx val="3"/>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F213FB57-FEF6-4F4B-AF19-FED683D2C9ED}" type="PERCENTAGE">
                      <a:rPr lang="en-US" baseline="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7.378176382660688E-2"/>
                      <c:h val="0.10029288702928871"/>
                    </c:manualLayout>
                  </c15:layout>
                  <c15:dlblFieldTable/>
                  <c15:showDataLabelsRange val="0"/>
                </c:ext>
                <c:ext xmlns:c16="http://schemas.microsoft.com/office/drawing/2014/chart" uri="{C3380CC4-5D6E-409C-BE32-E72D297353CC}">
                  <c16:uniqueId val="{00000004-5D7B-B544-B4E3-341D88FDA81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Numerical'!$A$49:$A$52</c:f>
              <c:strCache>
                <c:ptCount val="4"/>
                <c:pt idx="0">
                  <c:v>0-100</c:v>
                </c:pt>
                <c:pt idx="1">
                  <c:v>100-125</c:v>
                </c:pt>
                <c:pt idx="2">
                  <c:v>125-150</c:v>
                </c:pt>
                <c:pt idx="3">
                  <c:v>150+</c:v>
                </c:pt>
              </c:strCache>
            </c:strRef>
          </c:cat>
          <c:val>
            <c:numRef>
              <c:f>'Univariate Numerical'!$B$49:$B$52</c:f>
              <c:numCache>
                <c:formatCode>General</c:formatCode>
                <c:ptCount val="4"/>
                <c:pt idx="0">
                  <c:v>21</c:v>
                </c:pt>
                <c:pt idx="1">
                  <c:v>64</c:v>
                </c:pt>
                <c:pt idx="2">
                  <c:v>107</c:v>
                </c:pt>
                <c:pt idx="3">
                  <c:v>54</c:v>
                </c:pt>
              </c:numCache>
            </c:numRef>
          </c:val>
          <c:extLst>
            <c:ext xmlns:c16="http://schemas.microsoft.com/office/drawing/2014/chart" uri="{C3380CC4-5D6E-409C-BE32-E72D297353CC}">
              <c16:uniqueId val="{00000000-5D7B-B544-B4E3-341D88FDA8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Number of Rooms (N)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060980582260361"/>
          <c:y val="0.14737490474980949"/>
          <c:w val="0.80445348531663696"/>
          <c:h val="0.68326822783515695"/>
        </c:manualLayout>
      </c:layout>
      <c:barChart>
        <c:barDir val="bar"/>
        <c:grouping val="clustered"/>
        <c:varyColors val="0"/>
        <c:ser>
          <c:idx val="0"/>
          <c:order val="0"/>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'Univariate Numerical'!$A$86:$A$92</c:f>
              <c:numCache>
                <c:formatCode>General</c:formatCode>
                <c:ptCount val="7"/>
                <c:pt idx="0">
                  <c:v>3</c:v>
                </c:pt>
                <c:pt idx="1">
                  <c:v>4</c:v>
                </c:pt>
                <c:pt idx="2">
                  <c:v>5</c:v>
                </c:pt>
                <c:pt idx="3">
                  <c:v>6</c:v>
                </c:pt>
                <c:pt idx="4">
                  <c:v>7</c:v>
                </c:pt>
                <c:pt idx="5">
                  <c:v>8</c:v>
                </c:pt>
                <c:pt idx="6">
                  <c:v>9</c:v>
                </c:pt>
              </c:numCache>
            </c:numRef>
          </c:cat>
          <c:val>
            <c:numRef>
              <c:f>'Univariate Numerical'!$B$86:$B$92</c:f>
              <c:numCache>
                <c:formatCode>General</c:formatCode>
                <c:ptCount val="7"/>
                <c:pt idx="0">
                  <c:v>3</c:v>
                </c:pt>
                <c:pt idx="1">
                  <c:v>7</c:v>
                </c:pt>
                <c:pt idx="2">
                  <c:v>26</c:v>
                </c:pt>
                <c:pt idx="3">
                  <c:v>77</c:v>
                </c:pt>
                <c:pt idx="4">
                  <c:v>80</c:v>
                </c:pt>
                <c:pt idx="5">
                  <c:v>52</c:v>
                </c:pt>
                <c:pt idx="6">
                  <c:v>5</c:v>
                </c:pt>
              </c:numCache>
            </c:numRef>
          </c:val>
          <c:extLst>
            <c:ext xmlns:c16="http://schemas.microsoft.com/office/drawing/2014/chart" uri="{C3380CC4-5D6E-409C-BE32-E72D297353CC}">
              <c16:uniqueId val="{00000000-E677-574F-ABB8-A99313696001}"/>
            </c:ext>
          </c:extLst>
        </c:ser>
        <c:dLbls>
          <c:showLegendKey val="0"/>
          <c:showVal val="0"/>
          <c:showCatName val="0"/>
          <c:showSerName val="0"/>
          <c:showPercent val="0"/>
          <c:showBubbleSize val="0"/>
        </c:dLbls>
        <c:gapWidth val="227"/>
        <c:overlap val="-48"/>
        <c:axId val="349010176"/>
        <c:axId val="374440672"/>
      </c:barChart>
      <c:catAx>
        <c:axId val="34901017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40672"/>
        <c:crosses val="autoZero"/>
        <c:auto val="1"/>
        <c:lblAlgn val="ctr"/>
        <c:lblOffset val="100"/>
        <c:noMultiLvlLbl val="0"/>
      </c:catAx>
      <c:valAx>
        <c:axId val="37444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1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800" b="1" i="0" cap="all" baseline="0">
                <a:effectLst/>
              </a:rPr>
              <a:t>Land area (Hectars)</a:t>
            </a:r>
            <a:endParaRPr lang="en-IE">
              <a:effectLs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3641114916052896"/>
          <c:y val="0.18458358938213582"/>
          <c:w val="0.86344332717827044"/>
          <c:h val="0.63905825378022441"/>
        </c:manualLayout>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'Univariate Numerical'!$A$158:$A$160</c:f>
              <c:strCache>
                <c:ptCount val="3"/>
                <c:pt idx="0">
                  <c:v>0-0.60</c:v>
                </c:pt>
                <c:pt idx="1">
                  <c:v>0.60-0.70</c:v>
                </c:pt>
                <c:pt idx="2">
                  <c:v>0.70+</c:v>
                </c:pt>
              </c:strCache>
            </c:strRef>
          </c:cat>
          <c:val>
            <c:numRef>
              <c:f>'Univariate Numerical'!$B$158:$B$160</c:f>
              <c:numCache>
                <c:formatCode>General</c:formatCode>
                <c:ptCount val="3"/>
                <c:pt idx="0">
                  <c:v>31</c:v>
                </c:pt>
                <c:pt idx="1">
                  <c:v>147</c:v>
                </c:pt>
                <c:pt idx="2">
                  <c:v>186</c:v>
                </c:pt>
              </c:numCache>
            </c:numRef>
          </c:val>
          <c:extLst>
            <c:ext xmlns:c16="http://schemas.microsoft.com/office/drawing/2014/chart" uri="{C3380CC4-5D6E-409C-BE32-E72D297353CC}">
              <c16:uniqueId val="{00000000-0A14-1B46-BF8F-04F00B30BDE3}"/>
            </c:ext>
          </c:extLst>
        </c:ser>
        <c:dLbls>
          <c:showLegendKey val="0"/>
          <c:showVal val="0"/>
          <c:showCatName val="0"/>
          <c:showSerName val="0"/>
          <c:showPercent val="0"/>
          <c:showBubbleSize val="0"/>
        </c:dLbls>
        <c:gapWidth val="164"/>
        <c:overlap val="-22"/>
        <c:axId val="343221760"/>
        <c:axId val="349129328"/>
      </c:barChart>
      <c:catAx>
        <c:axId val="343221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29328"/>
        <c:crosses val="autoZero"/>
        <c:auto val="1"/>
        <c:lblAlgn val="ctr"/>
        <c:lblOffset val="100"/>
        <c:noMultiLvlLbl val="0"/>
      </c:catAx>
      <c:valAx>
        <c:axId val="34912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2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Range of house prices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5DA-854B-861F-681052077C3F}"/>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5DA-854B-861F-681052077C3F}"/>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5DA-854B-861F-681052077C3F}"/>
              </c:ext>
            </c:extLst>
          </c:dPt>
          <c:dPt>
            <c:idx val="3"/>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5DA-854B-861F-681052077C3F}"/>
              </c:ext>
            </c:extLst>
          </c:dPt>
          <c:dPt>
            <c:idx val="4"/>
            <c:bubble3D val="0"/>
            <c:spPr>
              <a:solidFill>
                <a:schemeClr val="accent6">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5DA-854B-861F-681052077C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'Univariate Numerical'!$A$12:$A$16</c:f>
              <c:strCache>
                <c:ptCount val="5"/>
                <c:pt idx="0">
                  <c:v>0-200</c:v>
                </c:pt>
                <c:pt idx="1">
                  <c:v>200-400</c:v>
                </c:pt>
                <c:pt idx="2">
                  <c:v>400-600</c:v>
                </c:pt>
                <c:pt idx="3">
                  <c:v>600-800</c:v>
                </c:pt>
                <c:pt idx="4">
                  <c:v>800+</c:v>
                </c:pt>
              </c:strCache>
            </c:strRef>
          </c:cat>
          <c:val>
            <c:numRef>
              <c:f>'Univariate Numerical'!$B$12:$B$16</c:f>
              <c:numCache>
                <c:formatCode>General</c:formatCode>
                <c:ptCount val="5"/>
                <c:pt idx="0">
                  <c:v>1</c:v>
                </c:pt>
                <c:pt idx="1">
                  <c:v>21</c:v>
                </c:pt>
                <c:pt idx="2">
                  <c:v>22</c:v>
                </c:pt>
                <c:pt idx="3">
                  <c:v>126</c:v>
                </c:pt>
                <c:pt idx="4">
                  <c:v>18</c:v>
                </c:pt>
              </c:numCache>
            </c:numRef>
          </c:val>
          <c:extLst>
            <c:ext xmlns:c16="http://schemas.microsoft.com/office/drawing/2014/chart" uri="{C3380CC4-5D6E-409C-BE32-E72D297353CC}">
              <c16:uniqueId val="{00000000-80DE-2345-8E4F-172A006A11A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bg2">
                    <a:lumMod val="50000"/>
                  </a:schemeClr>
                </a:solidFill>
                <a:latin typeface="+mn-lt"/>
                <a:ea typeface="+mn-ea"/>
                <a:cs typeface="+mn-cs"/>
              </a:defRPr>
            </a:pPr>
            <a:r>
              <a:rPr lang="en-GB"/>
              <a:t>Range of house size (Sq. M)</a:t>
            </a:r>
            <a:endParaRPr lang="en-IE"/>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2">
                  <a:lumMod val="50000"/>
                </a:schemeClr>
              </a:solidFill>
              <a:latin typeface="+mn-lt"/>
              <a:ea typeface="+mn-ea"/>
              <a:cs typeface="+mn-cs"/>
            </a:defRPr>
          </a:pPr>
          <a:endParaRPr lang="en-US"/>
        </a:p>
      </c:txPr>
    </c:title>
    <c:autoTitleDeleted val="0"/>
    <c:plotArea>
      <c:layout>
        <c:manualLayout>
          <c:layoutTarget val="inner"/>
          <c:xMode val="edge"/>
          <c:yMode val="edge"/>
          <c:x val="0.10828765855965132"/>
          <c:y val="0.19670901932712956"/>
          <c:w val="0.89171243663035271"/>
          <c:h val="0.66142388451443579"/>
        </c:manualLayout>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'Univariate Numerical'!$A$49:$A$52</c:f>
              <c:strCache>
                <c:ptCount val="4"/>
                <c:pt idx="0">
                  <c:v>0-100</c:v>
                </c:pt>
                <c:pt idx="1">
                  <c:v>100-125</c:v>
                </c:pt>
                <c:pt idx="2">
                  <c:v>125-150</c:v>
                </c:pt>
                <c:pt idx="3">
                  <c:v>150+</c:v>
                </c:pt>
              </c:strCache>
            </c:strRef>
          </c:cat>
          <c:val>
            <c:numRef>
              <c:f>'Univariate Numerical'!$B$49:$B$52</c:f>
              <c:numCache>
                <c:formatCode>General</c:formatCode>
                <c:ptCount val="4"/>
                <c:pt idx="0">
                  <c:v>21</c:v>
                </c:pt>
                <c:pt idx="1">
                  <c:v>64</c:v>
                </c:pt>
                <c:pt idx="2">
                  <c:v>107</c:v>
                </c:pt>
                <c:pt idx="3">
                  <c:v>54</c:v>
                </c:pt>
              </c:numCache>
            </c:numRef>
          </c:val>
          <c:extLst>
            <c:ext xmlns:c16="http://schemas.microsoft.com/office/drawing/2014/chart" uri="{C3380CC4-5D6E-409C-BE32-E72D297353CC}">
              <c16:uniqueId val="{00000000-576A-0446-8FF0-BCC2EEF025F8}"/>
            </c:ext>
          </c:extLst>
        </c:ser>
        <c:dLbls>
          <c:showLegendKey val="0"/>
          <c:showVal val="0"/>
          <c:showCatName val="0"/>
          <c:showSerName val="0"/>
          <c:showPercent val="0"/>
          <c:showBubbleSize val="0"/>
        </c:dLbls>
        <c:gapWidth val="164"/>
        <c:overlap val="-22"/>
        <c:axId val="89585408"/>
        <c:axId val="89587056"/>
      </c:barChart>
      <c:catAx>
        <c:axId val="89585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89587056"/>
        <c:crosses val="autoZero"/>
        <c:auto val="1"/>
        <c:lblAlgn val="ctr"/>
        <c:lblOffset val="100"/>
        <c:noMultiLvlLbl val="0"/>
      </c:catAx>
      <c:valAx>
        <c:axId val="8958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crossAx val="8958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2">
              <a:lumMod val="50000"/>
            </a:schemeClr>
          </a:solidFill>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Number of Rooms (%)</a:t>
            </a:r>
            <a:endParaRPr lang="en-IE" sz="1400">
              <a:solidFill>
                <a:schemeClr val="bg1">
                  <a:lumMod val="50000"/>
                </a:schemeClr>
              </a:solidFill>
              <a:effectLst/>
            </a:endParaRPr>
          </a:p>
        </c:rich>
      </c:tx>
      <c:layout>
        <c:manualLayout>
          <c:xMode val="edge"/>
          <c:yMode val="edge"/>
          <c:x val="0.24374300087489065"/>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BC-AB4F-AF05-9D78FCD26668}"/>
              </c:ext>
            </c:extLst>
          </c:dPt>
          <c:dPt>
            <c:idx val="1"/>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BC-AB4F-AF05-9D78FCD26668}"/>
              </c:ext>
            </c:extLst>
          </c:dPt>
          <c:dPt>
            <c:idx val="2"/>
            <c:bubble3D val="0"/>
            <c:spPr>
              <a:solidFill>
                <a:schemeClr val="accent6">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7BC-AB4F-AF05-9D78FCD26668}"/>
              </c:ext>
            </c:extLst>
          </c:dPt>
          <c:dPt>
            <c:idx val="3"/>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7BC-AB4F-AF05-9D78FCD26668}"/>
              </c:ext>
            </c:extLst>
          </c:dPt>
          <c:dPt>
            <c:idx val="4"/>
            <c:bubble3D val="0"/>
            <c:spPr>
              <a:solidFill>
                <a:schemeClr val="accent6">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7BC-AB4F-AF05-9D78FCD26668}"/>
              </c:ext>
            </c:extLst>
          </c:dPt>
          <c:dPt>
            <c:idx val="5"/>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7BC-AB4F-AF05-9D78FCD26668}"/>
              </c:ext>
            </c:extLst>
          </c:dPt>
          <c:dPt>
            <c:idx val="6"/>
            <c:bubble3D val="0"/>
            <c:spPr>
              <a:solidFill>
                <a:schemeClr val="accent6">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7BC-AB4F-AF05-9D78FCD266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'Univariate Numerical'!$A$86:$A$92</c:f>
              <c:numCache>
                <c:formatCode>General</c:formatCode>
                <c:ptCount val="7"/>
                <c:pt idx="0">
                  <c:v>3</c:v>
                </c:pt>
                <c:pt idx="1">
                  <c:v>4</c:v>
                </c:pt>
                <c:pt idx="2">
                  <c:v>5</c:v>
                </c:pt>
                <c:pt idx="3">
                  <c:v>6</c:v>
                </c:pt>
                <c:pt idx="4">
                  <c:v>7</c:v>
                </c:pt>
                <c:pt idx="5">
                  <c:v>8</c:v>
                </c:pt>
                <c:pt idx="6">
                  <c:v>9</c:v>
                </c:pt>
              </c:numCache>
            </c:numRef>
          </c:val>
          <c:extLst>
            <c:ext xmlns:c16="http://schemas.microsoft.com/office/drawing/2014/chart" uri="{C3380CC4-5D6E-409C-BE32-E72D297353CC}">
              <c16:uniqueId val="{00000000-EB6D-1F45-A8A6-21ECB1D0E601}"/>
            </c:ext>
          </c:extLst>
        </c:ser>
        <c:ser>
          <c:idx val="1"/>
          <c:order val="1"/>
          <c:dPt>
            <c:idx val="0"/>
            <c:bubble3D val="0"/>
            <c:spPr>
              <a:solidFill>
                <a:schemeClr val="accent6">
                  <a:shade val="4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7BC-AB4F-AF05-9D78FCD26668}"/>
              </c:ext>
            </c:extLst>
          </c:dPt>
          <c:dPt>
            <c:idx val="1"/>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7BC-AB4F-AF05-9D78FCD26668}"/>
              </c:ext>
            </c:extLst>
          </c:dPt>
          <c:dPt>
            <c:idx val="2"/>
            <c:bubble3D val="0"/>
            <c:spPr>
              <a:solidFill>
                <a:schemeClr val="accent6">
                  <a:shade val="82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7BC-AB4F-AF05-9D78FCD26668}"/>
              </c:ext>
            </c:extLst>
          </c:dPt>
          <c:dPt>
            <c:idx val="3"/>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7BC-AB4F-AF05-9D78FCD26668}"/>
              </c:ext>
            </c:extLst>
          </c:dPt>
          <c:dPt>
            <c:idx val="4"/>
            <c:bubble3D val="0"/>
            <c:spPr>
              <a:solidFill>
                <a:schemeClr val="accent6">
                  <a:tint val="8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7BC-AB4F-AF05-9D78FCD26668}"/>
              </c:ext>
            </c:extLst>
          </c:dPt>
          <c:dPt>
            <c:idx val="5"/>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37BC-AB4F-AF05-9D78FCD26668}"/>
              </c:ext>
            </c:extLst>
          </c:dPt>
          <c:dPt>
            <c:idx val="6"/>
            <c:bubble3D val="0"/>
            <c:spPr>
              <a:solidFill>
                <a:schemeClr val="accent6">
                  <a:tint val="4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37BC-AB4F-AF05-9D78FCD266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'Univariate Numerical'!$B$86:$B$92</c:f>
              <c:numCache>
                <c:formatCode>General</c:formatCode>
                <c:ptCount val="7"/>
                <c:pt idx="0">
                  <c:v>3</c:v>
                </c:pt>
                <c:pt idx="1">
                  <c:v>7</c:v>
                </c:pt>
                <c:pt idx="2">
                  <c:v>26</c:v>
                </c:pt>
                <c:pt idx="3">
                  <c:v>77</c:v>
                </c:pt>
                <c:pt idx="4">
                  <c:v>80</c:v>
                </c:pt>
                <c:pt idx="5">
                  <c:v>52</c:v>
                </c:pt>
                <c:pt idx="6">
                  <c:v>5</c:v>
                </c:pt>
              </c:numCache>
            </c:numRef>
          </c:val>
          <c:extLst>
            <c:ext xmlns:c16="http://schemas.microsoft.com/office/drawing/2014/chart" uri="{C3380CC4-5D6E-409C-BE32-E72D297353CC}">
              <c16:uniqueId val="{00000001-EB6D-1F45-A8A6-21ECB1D0E60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150" baseline="0">
                <a:solidFill>
                  <a:schemeClr val="bg1">
                    <a:lumMod val="50000"/>
                  </a:schemeClr>
                </a:solidFill>
                <a:latin typeface="+mn-lt"/>
                <a:ea typeface="+mn-ea"/>
                <a:cs typeface="+mn-cs"/>
              </a:defRPr>
            </a:pPr>
            <a:r>
              <a:rPr lang="en-GB">
                <a:solidFill>
                  <a:schemeClr val="bg1">
                    <a:lumMod val="50000"/>
                  </a:schemeClr>
                </a:solidFill>
              </a:rPr>
              <a:t>Number of bathrooms (N)</a:t>
            </a:r>
          </a:p>
        </c:rich>
      </c:tx>
      <c:layout>
        <c:manualLayout>
          <c:xMode val="edge"/>
          <c:yMode val="edge"/>
          <c:x val="0.14058333333333334"/>
          <c:y val="2.898550724637681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0.11330024865312886"/>
          <c:y val="0.23608387019804342"/>
          <c:w val="0.85336634894322416"/>
          <c:h val="0.61488815318539725"/>
        </c:manualLayout>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numRef>
              <c:f>'Univariate Numerical'!$A$123:$A$125</c:f>
              <c:numCache>
                <c:formatCode>General</c:formatCode>
                <c:ptCount val="3"/>
                <c:pt idx="0">
                  <c:v>1</c:v>
                </c:pt>
                <c:pt idx="1">
                  <c:v>2</c:v>
                </c:pt>
                <c:pt idx="2">
                  <c:v>3</c:v>
                </c:pt>
              </c:numCache>
            </c:numRef>
          </c:cat>
          <c:val>
            <c:numRef>
              <c:f>'Univariate Numerical'!$B$123:$B$125</c:f>
              <c:numCache>
                <c:formatCode>General</c:formatCode>
                <c:ptCount val="3"/>
                <c:pt idx="0">
                  <c:v>51</c:v>
                </c:pt>
                <c:pt idx="1">
                  <c:v>188</c:v>
                </c:pt>
                <c:pt idx="2">
                  <c:v>11</c:v>
                </c:pt>
              </c:numCache>
            </c:numRef>
          </c:val>
          <c:extLst>
            <c:ext xmlns:c16="http://schemas.microsoft.com/office/drawing/2014/chart" uri="{C3380CC4-5D6E-409C-BE32-E72D297353CC}">
              <c16:uniqueId val="{00000000-A4FD-F048-8BF5-BD22F47989ED}"/>
            </c:ext>
          </c:extLst>
        </c:ser>
        <c:dLbls>
          <c:showLegendKey val="0"/>
          <c:showVal val="0"/>
          <c:showCatName val="0"/>
          <c:showSerName val="0"/>
          <c:showPercent val="0"/>
          <c:showBubbleSize val="0"/>
        </c:dLbls>
        <c:gapWidth val="164"/>
        <c:overlap val="-22"/>
        <c:axId val="80550176"/>
        <c:axId val="80011872"/>
      </c:barChart>
      <c:catAx>
        <c:axId val="805501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872"/>
        <c:crosses val="autoZero"/>
        <c:auto val="1"/>
        <c:lblAlgn val="ctr"/>
        <c:lblOffset val="100"/>
        <c:noMultiLvlLbl val="0"/>
      </c:catAx>
      <c:valAx>
        <c:axId val="8001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r>
              <a:rPr lang="en-GB" sz="1800" b="1" i="0" cap="all" baseline="0">
                <a:solidFill>
                  <a:schemeClr val="bg1">
                    <a:lumMod val="50000"/>
                  </a:schemeClr>
                </a:solidFill>
                <a:effectLst/>
              </a:rPr>
              <a:t>Number of bathrooms (%)</a:t>
            </a:r>
            <a:endParaRPr lang="en-IE">
              <a:solidFill>
                <a:schemeClr val="bg1">
                  <a:lumMod val="50000"/>
                </a:schemeClr>
              </a:solidFill>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2D-3540-B032-A4DFFCB05561}"/>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2D-3540-B032-A4DFFCB05561}"/>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22D-3540-B032-A4DFFCB055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'Univariate Numerical'!$A$123:$A$125</c:f>
              <c:numCache>
                <c:formatCode>General</c:formatCode>
                <c:ptCount val="3"/>
                <c:pt idx="0">
                  <c:v>1</c:v>
                </c:pt>
                <c:pt idx="1">
                  <c:v>2</c:v>
                </c:pt>
                <c:pt idx="2">
                  <c:v>3</c:v>
                </c:pt>
              </c:numCache>
            </c:numRef>
          </c:cat>
          <c:val>
            <c:numRef>
              <c:f>'Univariate Numerical'!$B$123:$B$125</c:f>
              <c:numCache>
                <c:formatCode>General</c:formatCode>
                <c:ptCount val="3"/>
                <c:pt idx="0">
                  <c:v>51</c:v>
                </c:pt>
                <c:pt idx="1">
                  <c:v>188</c:v>
                </c:pt>
                <c:pt idx="2">
                  <c:v>11</c:v>
                </c:pt>
              </c:numCache>
            </c:numRef>
          </c:val>
          <c:extLst>
            <c:ext xmlns:c16="http://schemas.microsoft.com/office/drawing/2014/chart" uri="{C3380CC4-5D6E-409C-BE32-E72D297353CC}">
              <c16:uniqueId val="{00000000-4731-354F-A582-827897A23E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520700</xdr:colOff>
      <xdr:row>11</xdr:row>
      <xdr:rowOff>0</xdr:rowOff>
    </xdr:from>
    <xdr:to>
      <xdr:col>9</xdr:col>
      <xdr:colOff>431800</xdr:colOff>
      <xdr:row>15</xdr:row>
      <xdr:rowOff>0</xdr:rowOff>
    </xdr:to>
    <xdr:sp macro="" textlink="">
      <xdr:nvSpPr>
        <xdr:cNvPr id="3" name="TextBox 2">
          <a:extLst>
            <a:ext uri="{FF2B5EF4-FFF2-40B4-BE49-F238E27FC236}">
              <a16:creationId xmlns:a16="http://schemas.microsoft.com/office/drawing/2014/main" id="{C8C0EB18-3866-5242-B44C-2B952EF2618D}"/>
            </a:ext>
          </a:extLst>
        </xdr:cNvPr>
        <xdr:cNvSpPr txBox="1"/>
      </xdr:nvSpPr>
      <xdr:spPr>
        <a:xfrm>
          <a:off x="5080000" y="2286000"/>
          <a:ext cx="4038600" cy="8128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 large majority of house prices lie within the €600,000 and €800,000</a:t>
          </a:r>
          <a:r>
            <a:rPr lang="en-GB" sz="1200" baseline="0"/>
            <a:t> range.</a:t>
          </a:r>
          <a:r>
            <a:rPr lang="en-GB" sz="1200"/>
            <a:t> It accounts for 67% of the data</a:t>
          </a:r>
          <a:r>
            <a:rPr lang="en-GB" sz="1200" baseline="0"/>
            <a:t>. Very little houses are below €200,000, being only one.</a:t>
          </a:r>
          <a:endParaRPr lang="en-GB" sz="1200"/>
        </a:p>
      </xdr:txBody>
    </xdr:sp>
    <xdr:clientData/>
  </xdr:twoCellAnchor>
  <xdr:twoCellAnchor>
    <xdr:from>
      <xdr:col>4</xdr:col>
      <xdr:colOff>12700</xdr:colOff>
      <xdr:row>4</xdr:row>
      <xdr:rowOff>12700</xdr:rowOff>
    </xdr:from>
    <xdr:to>
      <xdr:col>10</xdr:col>
      <xdr:colOff>31230</xdr:colOff>
      <xdr:row>9</xdr:row>
      <xdr:rowOff>83279</xdr:rowOff>
    </xdr:to>
    <xdr:sp macro="" textlink="">
      <xdr:nvSpPr>
        <xdr:cNvPr id="4" name="TextBox 3">
          <a:extLst>
            <a:ext uri="{FF2B5EF4-FFF2-40B4-BE49-F238E27FC236}">
              <a16:creationId xmlns:a16="http://schemas.microsoft.com/office/drawing/2014/main" id="{9162C6F6-D56A-9F4A-AC43-B22D0DEE0819}"/>
            </a:ext>
          </a:extLst>
        </xdr:cNvPr>
        <xdr:cNvSpPr txBox="1"/>
      </xdr:nvSpPr>
      <xdr:spPr>
        <a:xfrm>
          <a:off x="4197454" y="876716"/>
          <a:ext cx="4578038" cy="1059514"/>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The average house price of the sample is seen here. This could be used for</a:t>
          </a:r>
          <a:r>
            <a:rPr lang="en-GB" sz="1200" baseline="0"/>
            <a:t> advertising of the housing to show their resonably priced housing. There seems to be a big outlier of €9,000,000 seen in the Maximum row which is much higher than most other house prices, this may cause discrepency in data.</a:t>
          </a:r>
          <a:endParaRPr lang="en-GB" sz="1200"/>
        </a:p>
      </xdr:txBody>
    </xdr:sp>
    <xdr:clientData/>
  </xdr:twoCellAnchor>
  <xdr:twoCellAnchor>
    <xdr:from>
      <xdr:col>4</xdr:col>
      <xdr:colOff>444500</xdr:colOff>
      <xdr:row>85</xdr:row>
      <xdr:rowOff>12700</xdr:rowOff>
    </xdr:from>
    <xdr:to>
      <xdr:col>8</xdr:col>
      <xdr:colOff>177800</xdr:colOff>
      <xdr:row>90</xdr:row>
      <xdr:rowOff>12700</xdr:rowOff>
    </xdr:to>
    <xdr:sp macro="" textlink="">
      <xdr:nvSpPr>
        <xdr:cNvPr id="5" name="TextBox 4">
          <a:extLst>
            <a:ext uri="{FF2B5EF4-FFF2-40B4-BE49-F238E27FC236}">
              <a16:creationId xmlns:a16="http://schemas.microsoft.com/office/drawing/2014/main" id="{ED3C91A4-0DE7-6D4D-91C0-0C94D38E4837}"/>
            </a:ext>
          </a:extLst>
        </xdr:cNvPr>
        <xdr:cNvSpPr txBox="1"/>
      </xdr:nvSpPr>
      <xdr:spPr>
        <a:xfrm>
          <a:off x="5003800" y="17195800"/>
          <a:ext cx="3035300" cy="10160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The</a:t>
          </a:r>
          <a:r>
            <a:rPr lang="en-GB" sz="1200" baseline="0"/>
            <a:t> most popular number of rooms lies between 6-8 rooms accounting for 84%. The highest being 7 roomsaccpunting for 32%. per house according to this sample. </a:t>
          </a:r>
          <a:endParaRPr lang="en-GB" sz="1200"/>
        </a:p>
      </xdr:txBody>
    </xdr:sp>
    <xdr:clientData/>
  </xdr:twoCellAnchor>
  <xdr:twoCellAnchor>
    <xdr:from>
      <xdr:col>3</xdr:col>
      <xdr:colOff>469900</xdr:colOff>
      <xdr:row>78</xdr:row>
      <xdr:rowOff>0</xdr:rowOff>
    </xdr:from>
    <xdr:to>
      <xdr:col>9</xdr:col>
      <xdr:colOff>50800</xdr:colOff>
      <xdr:row>82</xdr:row>
      <xdr:rowOff>12700</xdr:rowOff>
    </xdr:to>
    <xdr:sp macro="" textlink="">
      <xdr:nvSpPr>
        <xdr:cNvPr id="6" name="TextBox 5">
          <a:extLst>
            <a:ext uri="{FF2B5EF4-FFF2-40B4-BE49-F238E27FC236}">
              <a16:creationId xmlns:a16="http://schemas.microsoft.com/office/drawing/2014/main" id="{F27D0E95-E583-D04F-99D2-97DE3817F0C2}"/>
            </a:ext>
          </a:extLst>
        </xdr:cNvPr>
        <xdr:cNvSpPr txBox="1"/>
      </xdr:nvSpPr>
      <xdr:spPr>
        <a:xfrm>
          <a:off x="4203700" y="15773400"/>
          <a:ext cx="4533900" cy="8255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The average number of rooms is 6.6, this</a:t>
          </a:r>
          <a:r>
            <a:rPr lang="en-GB" sz="1200" baseline="0"/>
            <a:t> does seem accurate however it could have been affected by the small number of houses with only 3,4 or 9 rooms which together account for only 6%.</a:t>
          </a:r>
        </a:p>
      </xdr:txBody>
    </xdr:sp>
    <xdr:clientData/>
  </xdr:twoCellAnchor>
  <xdr:twoCellAnchor>
    <xdr:from>
      <xdr:col>4</xdr:col>
      <xdr:colOff>0</xdr:colOff>
      <xdr:row>48</xdr:row>
      <xdr:rowOff>0</xdr:rowOff>
    </xdr:from>
    <xdr:to>
      <xdr:col>8</xdr:col>
      <xdr:colOff>76200</xdr:colOff>
      <xdr:row>51</xdr:row>
      <xdr:rowOff>50800</xdr:rowOff>
    </xdr:to>
    <xdr:sp macro="" textlink="">
      <xdr:nvSpPr>
        <xdr:cNvPr id="7" name="TextBox 6">
          <a:extLst>
            <a:ext uri="{FF2B5EF4-FFF2-40B4-BE49-F238E27FC236}">
              <a16:creationId xmlns:a16="http://schemas.microsoft.com/office/drawing/2014/main" id="{A9BE28ED-5113-D84F-ACE3-5DC0DB994E05}"/>
            </a:ext>
          </a:extLst>
        </xdr:cNvPr>
        <xdr:cNvSpPr txBox="1"/>
      </xdr:nvSpPr>
      <xdr:spPr>
        <a:xfrm>
          <a:off x="4559300" y="9880600"/>
          <a:ext cx="3378200" cy="6604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 large majority of houses lie within the 125-150 Sq. M</a:t>
          </a:r>
          <a:r>
            <a:rPr lang="en-GB" sz="1200" baseline="0"/>
            <a:t> range, 43%. A very small amout lie under 100 Sq. M as illustrated in the graphs below.</a:t>
          </a:r>
          <a:endParaRPr lang="en-GB" sz="1200"/>
        </a:p>
      </xdr:txBody>
    </xdr:sp>
    <xdr:clientData/>
  </xdr:twoCellAnchor>
  <xdr:twoCellAnchor>
    <xdr:from>
      <xdr:col>3</xdr:col>
      <xdr:colOff>685800</xdr:colOff>
      <xdr:row>121</xdr:row>
      <xdr:rowOff>12700</xdr:rowOff>
    </xdr:from>
    <xdr:to>
      <xdr:col>8</xdr:col>
      <xdr:colOff>419100</xdr:colOff>
      <xdr:row>125</xdr:row>
      <xdr:rowOff>25400</xdr:rowOff>
    </xdr:to>
    <xdr:sp macro="" textlink="">
      <xdr:nvSpPr>
        <xdr:cNvPr id="8" name="TextBox 7">
          <a:extLst>
            <a:ext uri="{FF2B5EF4-FFF2-40B4-BE49-F238E27FC236}">
              <a16:creationId xmlns:a16="http://schemas.microsoft.com/office/drawing/2014/main" id="{BC32B1DB-8647-F749-B1C8-DBA5E87851A4}"/>
            </a:ext>
          </a:extLst>
        </xdr:cNvPr>
        <xdr:cNvSpPr txBox="1"/>
      </xdr:nvSpPr>
      <xdr:spPr>
        <a:xfrm>
          <a:off x="4419600" y="24333200"/>
          <a:ext cx="3860800" cy="8255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 large amount</a:t>
          </a:r>
          <a:r>
            <a:rPr lang="en-GB" sz="1200" baseline="0"/>
            <a:t> of houses, 75.2%, have 2 bathrooms. This is their most popular bathroom opton. In comparison to 4.4% of houses with only 4%. The illustations of this data emphasizes the high frequency of 2 bathrooms.</a:t>
          </a:r>
          <a:endParaRPr lang="en-GB" sz="1200"/>
        </a:p>
      </xdr:txBody>
    </xdr:sp>
    <xdr:clientData/>
  </xdr:twoCellAnchor>
  <xdr:twoCellAnchor>
    <xdr:from>
      <xdr:col>4</xdr:col>
      <xdr:colOff>408689</xdr:colOff>
      <xdr:row>156</xdr:row>
      <xdr:rowOff>104098</xdr:rowOff>
    </xdr:from>
    <xdr:to>
      <xdr:col>9</xdr:col>
      <xdr:colOff>718278</xdr:colOff>
      <xdr:row>161</xdr:row>
      <xdr:rowOff>41639</xdr:rowOff>
    </xdr:to>
    <xdr:sp macro="" textlink="">
      <xdr:nvSpPr>
        <xdr:cNvPr id="9" name="TextBox 8">
          <a:extLst>
            <a:ext uri="{FF2B5EF4-FFF2-40B4-BE49-F238E27FC236}">
              <a16:creationId xmlns:a16="http://schemas.microsoft.com/office/drawing/2014/main" id="{411C7F5A-BBBD-5141-889A-5F3BFDF6DB7E}"/>
            </a:ext>
          </a:extLst>
        </xdr:cNvPr>
        <xdr:cNvSpPr txBox="1"/>
      </xdr:nvSpPr>
      <xdr:spPr>
        <a:xfrm>
          <a:off x="4593443" y="31156639"/>
          <a:ext cx="4109179" cy="92647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Land</a:t>
          </a:r>
          <a:r>
            <a:rPr lang="en-GB" sz="1200" baseline="0"/>
            <a:t> area over 0.70 hectars accounts for 51% of the housing sample. Under 0.60 hectars is very uncommon accounting for only 9%. As seen in the bar chart below as the land area increases the number of housing increases.</a:t>
          </a:r>
          <a:endParaRPr lang="en-GB" sz="1200"/>
        </a:p>
      </xdr:txBody>
    </xdr:sp>
    <xdr:clientData/>
  </xdr:twoCellAnchor>
  <xdr:twoCellAnchor>
    <xdr:from>
      <xdr:col>3</xdr:col>
      <xdr:colOff>634999</xdr:colOff>
      <xdr:row>150</xdr:row>
      <xdr:rowOff>25399</xdr:rowOff>
    </xdr:from>
    <xdr:to>
      <xdr:col>10</xdr:col>
      <xdr:colOff>405984</xdr:colOff>
      <xdr:row>155</xdr:row>
      <xdr:rowOff>124917</xdr:rowOff>
    </xdr:to>
    <xdr:sp macro="" textlink="">
      <xdr:nvSpPr>
        <xdr:cNvPr id="2" name="TextBox 1">
          <a:extLst>
            <a:ext uri="{FF2B5EF4-FFF2-40B4-BE49-F238E27FC236}">
              <a16:creationId xmlns:a16="http://schemas.microsoft.com/office/drawing/2014/main" id="{7EFCE263-89E5-0C4F-BA61-244807B14090}"/>
            </a:ext>
          </a:extLst>
        </xdr:cNvPr>
        <xdr:cNvSpPr txBox="1"/>
      </xdr:nvSpPr>
      <xdr:spPr>
        <a:xfrm>
          <a:off x="4059835" y="29724661"/>
          <a:ext cx="5090411" cy="1088453"/>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This data has a very small stadard deviation</a:t>
          </a:r>
          <a:r>
            <a:rPr lang="en-GB" sz="1200" baseline="0"/>
            <a:t> meaning there is little dispersion from the middle. This is seen very clearly in this data as there is only 0.27 hectars between the maximum and minimum. The average of this data also seems accurate as it is almost perfectly splits 0.51 and 0.78 (the maximum and minimum). </a:t>
          </a:r>
          <a:endParaRPr lang="en-GB" sz="1200"/>
        </a:p>
      </xdr:txBody>
    </xdr:sp>
    <xdr:clientData/>
  </xdr:twoCellAnchor>
  <xdr:twoCellAnchor>
    <xdr:from>
      <xdr:col>3</xdr:col>
      <xdr:colOff>317500</xdr:colOff>
      <xdr:row>41</xdr:row>
      <xdr:rowOff>0</xdr:rowOff>
    </xdr:from>
    <xdr:to>
      <xdr:col>8</xdr:col>
      <xdr:colOff>203200</xdr:colOff>
      <xdr:row>44</xdr:row>
      <xdr:rowOff>190500</xdr:rowOff>
    </xdr:to>
    <xdr:sp macro="" textlink="">
      <xdr:nvSpPr>
        <xdr:cNvPr id="13" name="TextBox 12">
          <a:extLst>
            <a:ext uri="{FF2B5EF4-FFF2-40B4-BE49-F238E27FC236}">
              <a16:creationId xmlns:a16="http://schemas.microsoft.com/office/drawing/2014/main" id="{9303E52C-0DAE-474F-9047-9D90C819B27A}"/>
            </a:ext>
          </a:extLst>
        </xdr:cNvPr>
        <xdr:cNvSpPr txBox="1"/>
      </xdr:nvSpPr>
      <xdr:spPr>
        <a:xfrm>
          <a:off x="4051300" y="8470900"/>
          <a:ext cx="4013200" cy="8001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There</a:t>
          </a:r>
          <a:r>
            <a:rPr lang="en-GB" sz="1200" baseline="0"/>
            <a:t> is quite a high standard deviation within the data, this shows there is not much deviation from the centre. The average house size is 131.96 Sq. M.</a:t>
          </a:r>
          <a:endParaRPr lang="en-GB" sz="1200"/>
        </a:p>
      </xdr:txBody>
    </xdr:sp>
    <xdr:clientData/>
  </xdr:twoCellAnchor>
  <xdr:twoCellAnchor>
    <xdr:from>
      <xdr:col>3</xdr:col>
      <xdr:colOff>698500</xdr:colOff>
      <xdr:row>115</xdr:row>
      <xdr:rowOff>0</xdr:rowOff>
    </xdr:from>
    <xdr:to>
      <xdr:col>8</xdr:col>
      <xdr:colOff>50800</xdr:colOff>
      <xdr:row>119</xdr:row>
      <xdr:rowOff>0</xdr:rowOff>
    </xdr:to>
    <xdr:sp macro="" textlink="">
      <xdr:nvSpPr>
        <xdr:cNvPr id="14" name="TextBox 13">
          <a:extLst>
            <a:ext uri="{FF2B5EF4-FFF2-40B4-BE49-F238E27FC236}">
              <a16:creationId xmlns:a16="http://schemas.microsoft.com/office/drawing/2014/main" id="{BF3AAAFE-4491-F44E-82FA-A4CC3A093E5F}"/>
            </a:ext>
          </a:extLst>
        </xdr:cNvPr>
        <xdr:cNvSpPr txBox="1"/>
      </xdr:nvSpPr>
      <xdr:spPr>
        <a:xfrm>
          <a:off x="4432300" y="23114000"/>
          <a:ext cx="3479800" cy="8128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This data shows that the average number of bathrooms is closest</a:t>
          </a:r>
          <a:r>
            <a:rPr lang="en-GB" sz="1200" baseline="0"/>
            <a:t> to 2 bathrooms. There is also a low standard deviation of 0.47.</a:t>
          </a:r>
          <a:endParaRPr lang="en-GB" sz="1200"/>
        </a:p>
      </xdr:txBody>
    </xdr:sp>
    <xdr:clientData/>
  </xdr:twoCellAnchor>
  <xdr:twoCellAnchor>
    <xdr:from>
      <xdr:col>0</xdr:col>
      <xdr:colOff>101600</xdr:colOff>
      <xdr:row>18</xdr:row>
      <xdr:rowOff>127000</xdr:rowOff>
    </xdr:from>
    <xdr:to>
      <xdr:col>5</xdr:col>
      <xdr:colOff>419100</xdr:colOff>
      <xdr:row>35</xdr:row>
      <xdr:rowOff>165100</xdr:rowOff>
    </xdr:to>
    <xdr:graphicFrame macro="">
      <xdr:nvGraphicFramePr>
        <xdr:cNvPr id="33" name="Chart 32">
          <a:extLst>
            <a:ext uri="{FF2B5EF4-FFF2-40B4-BE49-F238E27FC236}">
              <a16:creationId xmlns:a16="http://schemas.microsoft.com/office/drawing/2014/main" id="{D9597852-CE84-0D48-9179-68E3A40C1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54</xdr:row>
      <xdr:rowOff>101600</xdr:rowOff>
    </xdr:from>
    <xdr:to>
      <xdr:col>11</xdr:col>
      <xdr:colOff>501650</xdr:colOff>
      <xdr:row>70</xdr:row>
      <xdr:rowOff>88900</xdr:rowOff>
    </xdr:to>
    <xdr:graphicFrame macro="">
      <xdr:nvGraphicFramePr>
        <xdr:cNvPr id="35" name="Chart 34">
          <a:extLst>
            <a:ext uri="{FF2B5EF4-FFF2-40B4-BE49-F238E27FC236}">
              <a16:creationId xmlns:a16="http://schemas.microsoft.com/office/drawing/2014/main" id="{1D0ABB55-2340-9141-BC23-6750BC4AE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158750</xdr:colOff>
      <xdr:row>94</xdr:row>
      <xdr:rowOff>139700</xdr:rowOff>
    </xdr:from>
    <xdr:to>
      <xdr:col>5</xdr:col>
      <xdr:colOff>292100</xdr:colOff>
      <xdr:row>111</xdr:row>
      <xdr:rowOff>50800</xdr:rowOff>
    </xdr:to>
    <xdr:graphicFrame macro="">
      <xdr:nvGraphicFramePr>
        <xdr:cNvPr id="36" name="Chart 35">
          <a:extLst>
            <a:ext uri="{FF2B5EF4-FFF2-40B4-BE49-F238E27FC236}">
              <a16:creationId xmlns:a16="http://schemas.microsoft.com/office/drawing/2014/main" id="{3D9DFBF6-6CF2-F94A-BF5D-A60C121A1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72869</xdr:colOff>
      <xdr:row>163</xdr:row>
      <xdr:rowOff>25400</xdr:rowOff>
    </xdr:from>
    <xdr:to>
      <xdr:col>5</xdr:col>
      <xdr:colOff>103890</xdr:colOff>
      <xdr:row>178</xdr:row>
      <xdr:rowOff>38100</xdr:rowOff>
    </xdr:to>
    <xdr:graphicFrame macro="">
      <xdr:nvGraphicFramePr>
        <xdr:cNvPr id="38" name="Chart 37">
          <a:extLst>
            <a:ext uri="{FF2B5EF4-FFF2-40B4-BE49-F238E27FC236}">
              <a16:creationId xmlns:a16="http://schemas.microsoft.com/office/drawing/2014/main" id="{493CD28C-23CE-D04E-ACEA-4C8E13B16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279400</xdr:colOff>
      <xdr:row>20</xdr:row>
      <xdr:rowOff>69850</xdr:rowOff>
    </xdr:from>
    <xdr:to>
      <xdr:col>11</xdr:col>
      <xdr:colOff>723900</xdr:colOff>
      <xdr:row>33</xdr:row>
      <xdr:rowOff>171450</xdr:rowOff>
    </xdr:to>
    <xdr:graphicFrame macro="">
      <xdr:nvGraphicFramePr>
        <xdr:cNvPr id="15" name="Chart 14">
          <a:extLst>
            <a:ext uri="{FF2B5EF4-FFF2-40B4-BE49-F238E27FC236}">
              <a16:creationId xmlns:a16="http://schemas.microsoft.com/office/drawing/2014/main" id="{DDC50652-FEB0-EF45-9A65-387BAA70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54</xdr:row>
      <xdr:rowOff>101600</xdr:rowOff>
    </xdr:from>
    <xdr:to>
      <xdr:col>6</xdr:col>
      <xdr:colOff>0</xdr:colOff>
      <xdr:row>72</xdr:row>
      <xdr:rowOff>25400</xdr:rowOff>
    </xdr:to>
    <xdr:graphicFrame macro="">
      <xdr:nvGraphicFramePr>
        <xdr:cNvPr id="16" name="Chart 15">
          <a:extLst>
            <a:ext uri="{FF2B5EF4-FFF2-40B4-BE49-F238E27FC236}">
              <a16:creationId xmlns:a16="http://schemas.microsoft.com/office/drawing/2014/main" id="{53670B37-F8AC-4C47-B901-F4F27446D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596900</xdr:colOff>
      <xdr:row>95</xdr:row>
      <xdr:rowOff>12700</xdr:rowOff>
    </xdr:from>
    <xdr:to>
      <xdr:col>11</xdr:col>
      <xdr:colOff>215900</xdr:colOff>
      <xdr:row>110</xdr:row>
      <xdr:rowOff>88900</xdr:rowOff>
    </xdr:to>
    <xdr:graphicFrame macro="">
      <xdr:nvGraphicFramePr>
        <xdr:cNvPr id="17" name="Chart 16">
          <a:extLst>
            <a:ext uri="{FF2B5EF4-FFF2-40B4-BE49-F238E27FC236}">
              <a16:creationId xmlns:a16="http://schemas.microsoft.com/office/drawing/2014/main" id="{9004C318-F16B-3140-9985-504A6C002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101600</xdr:colOff>
      <xdr:row>127</xdr:row>
      <xdr:rowOff>177800</xdr:rowOff>
    </xdr:from>
    <xdr:to>
      <xdr:col>4</xdr:col>
      <xdr:colOff>368300</xdr:colOff>
      <xdr:row>145</xdr:row>
      <xdr:rowOff>101600</xdr:rowOff>
    </xdr:to>
    <xdr:graphicFrame macro="">
      <xdr:nvGraphicFramePr>
        <xdr:cNvPr id="19" name="Chart 18">
          <a:extLst>
            <a:ext uri="{FF2B5EF4-FFF2-40B4-BE49-F238E27FC236}">
              <a16:creationId xmlns:a16="http://schemas.microsoft.com/office/drawing/2014/main" id="{82770392-8857-3D45-B7E2-B6B7A4FAB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660400</xdr:colOff>
      <xdr:row>128</xdr:row>
      <xdr:rowOff>114300</xdr:rowOff>
    </xdr:from>
    <xdr:to>
      <xdr:col>10</xdr:col>
      <xdr:colOff>279400</xdr:colOff>
      <xdr:row>144</xdr:row>
      <xdr:rowOff>12700</xdr:rowOff>
    </xdr:to>
    <xdr:graphicFrame macro="">
      <xdr:nvGraphicFramePr>
        <xdr:cNvPr id="20" name="Chart 19">
          <a:extLst>
            <a:ext uri="{FF2B5EF4-FFF2-40B4-BE49-F238E27FC236}">
              <a16:creationId xmlns:a16="http://schemas.microsoft.com/office/drawing/2014/main" id="{F0C2B75B-91BA-B445-9E18-E66059BBF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406400</xdr:colOff>
      <xdr:row>163</xdr:row>
      <xdr:rowOff>101600</xdr:rowOff>
    </xdr:from>
    <xdr:to>
      <xdr:col>10</xdr:col>
      <xdr:colOff>571500</xdr:colOff>
      <xdr:row>177</xdr:row>
      <xdr:rowOff>165100</xdr:rowOff>
    </xdr:to>
    <xdr:graphicFrame macro="">
      <xdr:nvGraphicFramePr>
        <xdr:cNvPr id="21" name="Chart 20">
          <a:extLst>
            <a:ext uri="{FF2B5EF4-FFF2-40B4-BE49-F238E27FC236}">
              <a16:creationId xmlns:a16="http://schemas.microsoft.com/office/drawing/2014/main" id="{69EA56D0-4BFE-AF40-9A35-30CA2EBF1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304800</xdr:colOff>
      <xdr:row>70</xdr:row>
      <xdr:rowOff>177800</xdr:rowOff>
    </xdr:from>
    <xdr:to>
      <xdr:col>5</xdr:col>
      <xdr:colOff>393700</xdr:colOff>
      <xdr:row>71</xdr:row>
      <xdr:rowOff>177800</xdr:rowOff>
    </xdr:to>
    <xdr:sp macro="" textlink="">
      <xdr:nvSpPr>
        <xdr:cNvPr id="10" name="TextBox 9">
          <a:extLst>
            <a:ext uri="{FF2B5EF4-FFF2-40B4-BE49-F238E27FC236}">
              <a16:creationId xmlns:a16="http://schemas.microsoft.com/office/drawing/2014/main" id="{A00264A9-6F02-3F40-B363-5AA5042740C3}"/>
            </a:ext>
          </a:extLst>
        </xdr:cNvPr>
        <xdr:cNvSpPr txBox="1"/>
      </xdr:nvSpPr>
      <xdr:spPr>
        <a:xfrm>
          <a:off x="3022600" y="14312900"/>
          <a:ext cx="2565400" cy="190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GB" sz="1100">
              <a:solidFill>
                <a:schemeClr val="bg2">
                  <a:lumMod val="50000"/>
                </a:schemeClr>
              </a:solidFill>
            </a:rPr>
            <a:t>Range of House Sizes (Sq. M)</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0.13944</cdr:y>
    </cdr:from>
    <cdr:to>
      <cdr:x>0.15576</cdr:x>
      <cdr:y>0.2988</cdr:y>
    </cdr:to>
    <cdr:sp macro="" textlink="">
      <cdr:nvSpPr>
        <cdr:cNvPr id="2" name="TextBox 1">
          <a:extLst xmlns:a="http://schemas.openxmlformats.org/drawingml/2006/main">
            <a:ext uri="{FF2B5EF4-FFF2-40B4-BE49-F238E27FC236}">
              <a16:creationId xmlns:a16="http://schemas.microsoft.com/office/drawing/2014/main" id="{9B134D31-9B9C-5E41-B9A7-3051C8B159F8}"/>
            </a:ext>
          </a:extLst>
        </cdr:cNvPr>
        <cdr:cNvSpPr txBox="1"/>
      </cdr:nvSpPr>
      <cdr:spPr>
        <a:xfrm xmlns:a="http://schemas.openxmlformats.org/drawingml/2006/main">
          <a:off x="0" y="444500"/>
          <a:ext cx="8763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Satisfaction Rate</a:t>
          </a:r>
        </a:p>
      </cdr:txBody>
    </cdr:sp>
  </cdr:relSizeAnchor>
  <cdr:relSizeAnchor xmlns:cdr="http://schemas.openxmlformats.org/drawingml/2006/chartDrawing">
    <cdr:from>
      <cdr:x>0.33409</cdr:x>
      <cdr:y>0.88048</cdr:y>
    </cdr:from>
    <cdr:to>
      <cdr:x>0.77878</cdr:x>
      <cdr:y>0.94422</cdr:y>
    </cdr:to>
    <cdr:sp macro="" textlink="">
      <cdr:nvSpPr>
        <cdr:cNvPr id="3" name="TextBox 2">
          <a:extLst xmlns:a="http://schemas.openxmlformats.org/drawingml/2006/main">
            <a:ext uri="{FF2B5EF4-FFF2-40B4-BE49-F238E27FC236}">
              <a16:creationId xmlns:a16="http://schemas.microsoft.com/office/drawing/2014/main" id="{A7C69A8C-FCA1-8548-92C8-8A4E0EFD8A78}"/>
            </a:ext>
          </a:extLst>
        </cdr:cNvPr>
        <cdr:cNvSpPr txBox="1"/>
      </cdr:nvSpPr>
      <cdr:spPr>
        <a:xfrm xmlns:a="http://schemas.openxmlformats.org/drawingml/2006/main">
          <a:off x="1879600" y="2806700"/>
          <a:ext cx="2501900" cy="20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a:solidFill>
                <a:schemeClr val="bg2">
                  <a:lumMod val="50000"/>
                </a:schemeClr>
              </a:solidFill>
            </a:rPr>
            <a:t>No. of Houses</a:t>
          </a:r>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304800</xdr:colOff>
      <xdr:row>70</xdr:row>
      <xdr:rowOff>0</xdr:rowOff>
    </xdr:from>
    <xdr:to>
      <xdr:col>11</xdr:col>
      <xdr:colOff>101600</xdr:colOff>
      <xdr:row>75</xdr:row>
      <xdr:rowOff>12700</xdr:rowOff>
    </xdr:to>
    <xdr:sp macro="" textlink="">
      <xdr:nvSpPr>
        <xdr:cNvPr id="2" name="TextBox 1">
          <a:extLst>
            <a:ext uri="{FF2B5EF4-FFF2-40B4-BE49-F238E27FC236}">
              <a16:creationId xmlns:a16="http://schemas.microsoft.com/office/drawing/2014/main" id="{3BEE273E-0B09-2540-AC97-6B31B707375A}"/>
            </a:ext>
          </a:extLst>
        </xdr:cNvPr>
        <xdr:cNvSpPr txBox="1"/>
      </xdr:nvSpPr>
      <xdr:spPr>
        <a:xfrm>
          <a:off x="4838700" y="13563600"/>
          <a:ext cx="4368800" cy="1016000"/>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As seen here there</a:t>
          </a:r>
          <a:r>
            <a:rPr lang="en-GB" sz="1100" baseline="0"/>
            <a:t> is a big outlier of €9,000,000. I have shown the max and minimum to highlight this discrepency which affects the data. However as seen in the minimum column, detached is the most expensive housing, followed by semi-detached and terrace. This is amplified by the average and total cost.</a:t>
          </a:r>
          <a:endParaRPr lang="en-GB" sz="1100"/>
        </a:p>
      </xdr:txBody>
    </xdr:sp>
    <xdr:clientData/>
  </xdr:twoCellAnchor>
  <xdr:twoCellAnchor>
    <xdr:from>
      <xdr:col>5</xdr:col>
      <xdr:colOff>406400</xdr:colOff>
      <xdr:row>76</xdr:row>
      <xdr:rowOff>101600</xdr:rowOff>
    </xdr:from>
    <xdr:to>
      <xdr:col>11</xdr:col>
      <xdr:colOff>177800</xdr:colOff>
      <xdr:row>80</xdr:row>
      <xdr:rowOff>0</xdr:rowOff>
    </xdr:to>
    <xdr:sp macro="" textlink="">
      <xdr:nvSpPr>
        <xdr:cNvPr id="3" name="TextBox 2">
          <a:extLst>
            <a:ext uri="{FF2B5EF4-FFF2-40B4-BE49-F238E27FC236}">
              <a16:creationId xmlns:a16="http://schemas.microsoft.com/office/drawing/2014/main" id="{6B6BD8FB-B0AB-6549-A408-293DBD125669}"/>
            </a:ext>
          </a:extLst>
        </xdr:cNvPr>
        <xdr:cNvSpPr txBox="1"/>
      </xdr:nvSpPr>
      <xdr:spPr>
        <a:xfrm>
          <a:off x="5334000" y="18097500"/>
          <a:ext cx="4724400" cy="711200"/>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The</a:t>
          </a:r>
          <a:r>
            <a:rPr lang="en-GB" sz="1100" baseline="0"/>
            <a:t> outlier appears here too however according to the minimum and average the housing in the east has a higher housing price. It is not a substantial difference but there is still a difference there.</a:t>
          </a:r>
          <a:endParaRPr lang="en-GB" sz="1100"/>
        </a:p>
      </xdr:txBody>
    </xdr:sp>
    <xdr:clientData/>
  </xdr:twoCellAnchor>
  <xdr:twoCellAnchor>
    <xdr:from>
      <xdr:col>5</xdr:col>
      <xdr:colOff>444500</xdr:colOff>
      <xdr:row>82</xdr:row>
      <xdr:rowOff>190500</xdr:rowOff>
    </xdr:from>
    <xdr:to>
      <xdr:col>11</xdr:col>
      <xdr:colOff>190500</xdr:colOff>
      <xdr:row>88</xdr:row>
      <xdr:rowOff>152400</xdr:rowOff>
    </xdr:to>
    <xdr:sp macro="" textlink="">
      <xdr:nvSpPr>
        <xdr:cNvPr id="4" name="TextBox 3">
          <a:extLst>
            <a:ext uri="{FF2B5EF4-FFF2-40B4-BE49-F238E27FC236}">
              <a16:creationId xmlns:a16="http://schemas.microsoft.com/office/drawing/2014/main" id="{5AC1F202-0DB5-0141-9419-8821B39A5907}"/>
            </a:ext>
          </a:extLst>
        </xdr:cNvPr>
        <xdr:cNvSpPr txBox="1"/>
      </xdr:nvSpPr>
      <xdr:spPr>
        <a:xfrm>
          <a:off x="5372100" y="19380200"/>
          <a:ext cx="4699000" cy="1181100"/>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Housing</a:t>
          </a:r>
          <a:r>
            <a:rPr lang="en-GB" sz="1100" baseline="0"/>
            <a:t> price and satisfaction with the product have very similar average prices, The max in the satisfied row contains the previously mentioned outlier which makes the average cost higher than the others. If we take this to be true then satisfied cusomers paid and average higher price than the others. The customers who paid the lowest average price remained neutral towards the housing.</a:t>
          </a:r>
        </a:p>
        <a:p>
          <a:pPr algn="ctr"/>
          <a:endParaRPr lang="en-GB" sz="1100"/>
        </a:p>
      </xdr:txBody>
    </xdr:sp>
    <xdr:clientData/>
  </xdr:twoCellAnchor>
  <xdr:twoCellAnchor>
    <xdr:from>
      <xdr:col>2</xdr:col>
      <xdr:colOff>711200</xdr:colOff>
      <xdr:row>1</xdr:row>
      <xdr:rowOff>254000</xdr:rowOff>
    </xdr:from>
    <xdr:to>
      <xdr:col>9</xdr:col>
      <xdr:colOff>660400</xdr:colOff>
      <xdr:row>5</xdr:row>
      <xdr:rowOff>101600</xdr:rowOff>
    </xdr:to>
    <xdr:sp macro="" textlink="">
      <xdr:nvSpPr>
        <xdr:cNvPr id="5" name="TextBox 4">
          <a:extLst>
            <a:ext uri="{FF2B5EF4-FFF2-40B4-BE49-F238E27FC236}">
              <a16:creationId xmlns:a16="http://schemas.microsoft.com/office/drawing/2014/main" id="{16CE0F50-A267-9B4A-97AC-D825F0FD9950}"/>
            </a:ext>
          </a:extLst>
        </xdr:cNvPr>
        <xdr:cNvSpPr txBox="1"/>
      </xdr:nvSpPr>
      <xdr:spPr>
        <a:xfrm>
          <a:off x="2628900" y="444500"/>
          <a:ext cx="6261100" cy="7493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As</a:t>
          </a:r>
          <a:r>
            <a:rPr lang="en-GB" sz="1200" baseline="0"/>
            <a:t> seen by the calculation and graph,</a:t>
          </a:r>
          <a:r>
            <a:rPr lang="en-GB" sz="1200"/>
            <a:t> size of the house and the price have a positive correlation,</a:t>
          </a:r>
          <a:r>
            <a:rPr lang="en-GB" sz="1200" baseline="0"/>
            <a:t> as the house size increases the price increases. For the purposes of this graph the outlier of €9,000,000 was excluded. Data is in the 'Correlation Workings 1' sheet. </a:t>
          </a:r>
          <a:endParaRPr lang="en-GB" sz="1200"/>
        </a:p>
      </xdr:txBody>
    </xdr:sp>
    <xdr:clientData/>
  </xdr:twoCellAnchor>
  <xdr:twoCellAnchor>
    <xdr:from>
      <xdr:col>3</xdr:col>
      <xdr:colOff>228600</xdr:colOff>
      <xdr:row>23</xdr:row>
      <xdr:rowOff>101600</xdr:rowOff>
    </xdr:from>
    <xdr:to>
      <xdr:col>9</xdr:col>
      <xdr:colOff>723900</xdr:colOff>
      <xdr:row>26</xdr:row>
      <xdr:rowOff>114300</xdr:rowOff>
    </xdr:to>
    <xdr:sp macro="" textlink="">
      <xdr:nvSpPr>
        <xdr:cNvPr id="6" name="TextBox 5">
          <a:extLst>
            <a:ext uri="{FF2B5EF4-FFF2-40B4-BE49-F238E27FC236}">
              <a16:creationId xmlns:a16="http://schemas.microsoft.com/office/drawing/2014/main" id="{2BAFB4F2-E55A-C045-9CF6-61B15ED03C54}"/>
            </a:ext>
          </a:extLst>
        </xdr:cNvPr>
        <xdr:cNvSpPr txBox="1"/>
      </xdr:nvSpPr>
      <xdr:spPr>
        <a:xfrm>
          <a:off x="2971800" y="4622800"/>
          <a:ext cx="5981700" cy="6096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 low positive correlation is shown here however this correlation</a:t>
          </a:r>
          <a:r>
            <a:rPr lang="en-GB" sz="1200" baseline="0"/>
            <a:t> is still positive, as shown in the graph</a:t>
          </a:r>
          <a:r>
            <a:rPr lang="en-GB" sz="1200"/>
            <a:t> as the</a:t>
          </a:r>
          <a:r>
            <a:rPr lang="en-GB" sz="1200" baseline="0"/>
            <a:t> number of rooms increase the house price increases.</a:t>
          </a:r>
          <a:endParaRPr lang="en-GB" sz="1200"/>
        </a:p>
      </xdr:txBody>
    </xdr:sp>
    <xdr:clientData/>
  </xdr:twoCellAnchor>
  <xdr:twoCellAnchor>
    <xdr:from>
      <xdr:col>3</xdr:col>
      <xdr:colOff>203200</xdr:colOff>
      <xdr:row>42</xdr:row>
      <xdr:rowOff>114300</xdr:rowOff>
    </xdr:from>
    <xdr:to>
      <xdr:col>9</xdr:col>
      <xdr:colOff>552174</xdr:colOff>
      <xdr:row>45</xdr:row>
      <xdr:rowOff>88900</xdr:rowOff>
    </xdr:to>
    <xdr:sp macro="" textlink="">
      <xdr:nvSpPr>
        <xdr:cNvPr id="7" name="TextBox 6">
          <a:extLst>
            <a:ext uri="{FF2B5EF4-FFF2-40B4-BE49-F238E27FC236}">
              <a16:creationId xmlns:a16="http://schemas.microsoft.com/office/drawing/2014/main" id="{BBB0122C-3314-2B44-91EE-D342CC5BB0CA}"/>
            </a:ext>
          </a:extLst>
        </xdr:cNvPr>
        <xdr:cNvSpPr txBox="1"/>
      </xdr:nvSpPr>
      <xdr:spPr>
        <a:xfrm>
          <a:off x="2945664" y="8047199"/>
          <a:ext cx="5852307" cy="56358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This is a positive correlation, as the number of bathrooms increase the cost of the house</a:t>
          </a:r>
          <a:r>
            <a:rPr lang="en-GB" sz="1200" baseline="0"/>
            <a:t> increases. A trendline is also shown to highlight the positive nature of this correlation.</a:t>
          </a:r>
          <a:endParaRPr lang="en-GB" sz="1200"/>
        </a:p>
      </xdr:txBody>
    </xdr:sp>
    <xdr:clientData/>
  </xdr:twoCellAnchor>
  <xdr:twoCellAnchor>
    <xdr:from>
      <xdr:col>3</xdr:col>
      <xdr:colOff>177800</xdr:colOff>
      <xdr:row>64</xdr:row>
      <xdr:rowOff>139700</xdr:rowOff>
    </xdr:from>
    <xdr:to>
      <xdr:col>7</xdr:col>
      <xdr:colOff>558800</xdr:colOff>
      <xdr:row>67</xdr:row>
      <xdr:rowOff>101600</xdr:rowOff>
    </xdr:to>
    <xdr:sp macro="" textlink="">
      <xdr:nvSpPr>
        <xdr:cNvPr id="8" name="TextBox 7">
          <a:extLst>
            <a:ext uri="{FF2B5EF4-FFF2-40B4-BE49-F238E27FC236}">
              <a16:creationId xmlns:a16="http://schemas.microsoft.com/office/drawing/2014/main" id="{16C9DE81-FB39-8340-99FC-FD6C372D0B89}"/>
            </a:ext>
          </a:extLst>
        </xdr:cNvPr>
        <xdr:cNvSpPr txBox="1"/>
      </xdr:nvSpPr>
      <xdr:spPr>
        <a:xfrm>
          <a:off x="2921000" y="2997200"/>
          <a:ext cx="4216400" cy="55880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The land area and price also have a positive correlation, as the land area increases the house price increases.</a:t>
          </a:r>
        </a:p>
      </xdr:txBody>
    </xdr:sp>
    <xdr:clientData/>
  </xdr:twoCellAnchor>
  <xdr:twoCellAnchor>
    <xdr:from>
      <xdr:col>1</xdr:col>
      <xdr:colOff>165100</xdr:colOff>
      <xdr:row>6</xdr:row>
      <xdr:rowOff>152400</xdr:rowOff>
    </xdr:from>
    <xdr:to>
      <xdr:col>9</xdr:col>
      <xdr:colOff>800100</xdr:colOff>
      <xdr:row>21</xdr:row>
      <xdr:rowOff>50800</xdr:rowOff>
    </xdr:to>
    <xdr:graphicFrame macro="">
      <xdr:nvGraphicFramePr>
        <xdr:cNvPr id="9" name="Chart 8">
          <a:extLst>
            <a:ext uri="{FF2B5EF4-FFF2-40B4-BE49-F238E27FC236}">
              <a16:creationId xmlns:a16="http://schemas.microsoft.com/office/drawing/2014/main" id="{521E970F-CA7A-0B41-8778-3360AD3D1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27</xdr:row>
      <xdr:rowOff>19050</xdr:rowOff>
    </xdr:from>
    <xdr:to>
      <xdr:col>10</xdr:col>
      <xdr:colOff>0</xdr:colOff>
      <xdr:row>41</xdr:row>
      <xdr:rowOff>95250</xdr:rowOff>
    </xdr:to>
    <xdr:graphicFrame macro="">
      <xdr:nvGraphicFramePr>
        <xdr:cNvPr id="10" name="Chart 9">
          <a:extLst>
            <a:ext uri="{FF2B5EF4-FFF2-40B4-BE49-F238E27FC236}">
              <a16:creationId xmlns:a16="http://schemas.microsoft.com/office/drawing/2014/main" id="{922FFCB6-D08F-9E47-A7BD-9B12F1769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139700</xdr:colOff>
      <xdr:row>47</xdr:row>
      <xdr:rowOff>6350</xdr:rowOff>
    </xdr:from>
    <xdr:to>
      <xdr:col>9</xdr:col>
      <xdr:colOff>762000</xdr:colOff>
      <xdr:row>62</xdr:row>
      <xdr:rowOff>177800</xdr:rowOff>
    </xdr:to>
    <xdr:graphicFrame macro="">
      <xdr:nvGraphicFramePr>
        <xdr:cNvPr id="12" name="Chart 11">
          <a:extLst>
            <a:ext uri="{FF2B5EF4-FFF2-40B4-BE49-F238E27FC236}">
              <a16:creationId xmlns:a16="http://schemas.microsoft.com/office/drawing/2014/main" id="{D41659D0-607A-DB4F-BCA7-7C57966B9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0.00385</cdr:x>
      <cdr:y>0.17949</cdr:y>
    </cdr:from>
    <cdr:to>
      <cdr:x>0.10577</cdr:x>
      <cdr:y>0.55245</cdr:y>
    </cdr:to>
    <cdr:sp macro="" textlink="">
      <cdr:nvSpPr>
        <cdr:cNvPr id="2" name="TextBox 1">
          <a:extLst xmlns:a="http://schemas.openxmlformats.org/drawingml/2006/main">
            <a:ext uri="{FF2B5EF4-FFF2-40B4-BE49-F238E27FC236}">
              <a16:creationId xmlns:a16="http://schemas.microsoft.com/office/drawing/2014/main" id="{E266FE9E-1FAB-9748-8D3B-207B56B656BE}"/>
            </a:ext>
          </a:extLst>
        </cdr:cNvPr>
        <cdr:cNvSpPr txBox="1"/>
      </cdr:nvSpPr>
      <cdr:spPr>
        <a:xfrm xmlns:a="http://schemas.openxmlformats.org/drawingml/2006/main">
          <a:off x="25400" y="488950"/>
          <a:ext cx="673100" cy="10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House</a:t>
          </a:r>
          <a:r>
            <a:rPr lang="en-GB" sz="1100" baseline="0">
              <a:solidFill>
                <a:schemeClr val="bg2">
                  <a:lumMod val="50000"/>
                </a:schemeClr>
              </a:solidFill>
            </a:rPr>
            <a:t> Size in (Sq. M)</a:t>
          </a:r>
          <a:endParaRPr lang="en-GB" sz="1100">
            <a:solidFill>
              <a:schemeClr val="bg2">
                <a:lumMod val="50000"/>
              </a:schemeClr>
            </a:solidFill>
          </a:endParaRPr>
        </a:p>
      </cdr:txBody>
    </cdr:sp>
  </cdr:relSizeAnchor>
  <cdr:relSizeAnchor xmlns:cdr="http://schemas.openxmlformats.org/drawingml/2006/chartDrawing">
    <cdr:from>
      <cdr:x>0.34808</cdr:x>
      <cdr:y>0.8648</cdr:y>
    </cdr:from>
    <cdr:to>
      <cdr:x>0.78269</cdr:x>
      <cdr:y>0.94872</cdr:y>
    </cdr:to>
    <cdr:sp macro="" textlink="">
      <cdr:nvSpPr>
        <cdr:cNvPr id="3" name="TextBox 2">
          <a:extLst xmlns:a="http://schemas.openxmlformats.org/drawingml/2006/main">
            <a:ext uri="{FF2B5EF4-FFF2-40B4-BE49-F238E27FC236}">
              <a16:creationId xmlns:a16="http://schemas.microsoft.com/office/drawing/2014/main" id="{082BE2DE-3111-154B-B7A9-9BE7DEB2E3D8}"/>
            </a:ext>
          </a:extLst>
        </cdr:cNvPr>
        <cdr:cNvSpPr txBox="1"/>
      </cdr:nvSpPr>
      <cdr:spPr>
        <a:xfrm xmlns:a="http://schemas.openxmlformats.org/drawingml/2006/main">
          <a:off x="2298700" y="2355850"/>
          <a:ext cx="28702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lumMod val="50000"/>
                </a:schemeClr>
              </a:solidFill>
            </a:rPr>
            <a:t>House Price (€)</a:t>
          </a:r>
        </a:p>
      </cdr:txBody>
    </cdr:sp>
  </cdr:relSizeAnchor>
</c:userShapes>
</file>

<file path=xl/drawings/drawing13.xml><?xml version="1.0" encoding="utf-8"?>
<c:userShapes xmlns:c="http://schemas.openxmlformats.org/drawingml/2006/chart">
  <cdr:relSizeAnchor xmlns:cdr="http://schemas.openxmlformats.org/drawingml/2006/chartDrawing">
    <cdr:from>
      <cdr:x>0.01081</cdr:x>
      <cdr:y>0.15972</cdr:y>
    </cdr:from>
    <cdr:to>
      <cdr:x>0.08829</cdr:x>
      <cdr:y>0.66435</cdr:y>
    </cdr:to>
    <cdr:sp macro="" textlink="">
      <cdr:nvSpPr>
        <cdr:cNvPr id="2" name="TextBox 1">
          <a:extLst xmlns:a="http://schemas.openxmlformats.org/drawingml/2006/main">
            <a:ext uri="{FF2B5EF4-FFF2-40B4-BE49-F238E27FC236}">
              <a16:creationId xmlns:a16="http://schemas.microsoft.com/office/drawing/2014/main" id="{1C418D74-3DBF-A44D-B749-52E5EF234DE0}"/>
            </a:ext>
          </a:extLst>
        </cdr:cNvPr>
        <cdr:cNvSpPr txBox="1"/>
      </cdr:nvSpPr>
      <cdr:spPr>
        <a:xfrm xmlns:a="http://schemas.openxmlformats.org/drawingml/2006/main">
          <a:off x="76200" y="438150"/>
          <a:ext cx="546100" cy="138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cdr:x>
      <cdr:y>0.12269</cdr:y>
    </cdr:from>
    <cdr:to>
      <cdr:x>0.08468</cdr:x>
      <cdr:y>0.6088</cdr:y>
    </cdr:to>
    <cdr:sp macro="" textlink="">
      <cdr:nvSpPr>
        <cdr:cNvPr id="3" name="TextBox 2">
          <a:extLst xmlns:a="http://schemas.openxmlformats.org/drawingml/2006/main">
            <a:ext uri="{FF2B5EF4-FFF2-40B4-BE49-F238E27FC236}">
              <a16:creationId xmlns:a16="http://schemas.microsoft.com/office/drawing/2014/main" id="{C5171ABD-0A33-3648-BFBF-60C7A50E7278}"/>
            </a:ext>
          </a:extLst>
        </cdr:cNvPr>
        <cdr:cNvSpPr txBox="1"/>
      </cdr:nvSpPr>
      <cdr:spPr>
        <a:xfrm xmlns:a="http://schemas.openxmlformats.org/drawingml/2006/main">
          <a:off x="0" y="336550"/>
          <a:ext cx="596900" cy="1333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 of Rooms</a:t>
          </a:r>
        </a:p>
      </cdr:txBody>
    </cdr:sp>
  </cdr:relSizeAnchor>
  <cdr:relSizeAnchor xmlns:cdr="http://schemas.openxmlformats.org/drawingml/2006/chartDrawing">
    <cdr:from>
      <cdr:x>0.32432</cdr:x>
      <cdr:y>0.88657</cdr:y>
    </cdr:from>
    <cdr:to>
      <cdr:x>0.72252</cdr:x>
      <cdr:y>0.97917</cdr:y>
    </cdr:to>
    <cdr:sp macro="" textlink="">
      <cdr:nvSpPr>
        <cdr:cNvPr id="4" name="TextBox 3">
          <a:extLst xmlns:a="http://schemas.openxmlformats.org/drawingml/2006/main">
            <a:ext uri="{FF2B5EF4-FFF2-40B4-BE49-F238E27FC236}">
              <a16:creationId xmlns:a16="http://schemas.microsoft.com/office/drawing/2014/main" id="{51B1B605-620F-2E4E-88D8-7DD470A750FF}"/>
            </a:ext>
          </a:extLst>
        </cdr:cNvPr>
        <cdr:cNvSpPr txBox="1"/>
      </cdr:nvSpPr>
      <cdr:spPr>
        <a:xfrm xmlns:a="http://schemas.openxmlformats.org/drawingml/2006/main">
          <a:off x="2286000" y="2432050"/>
          <a:ext cx="28067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lumMod val="50000"/>
                </a:schemeClr>
              </a:solidFill>
            </a:rPr>
            <a:t>House Price (€)</a:t>
          </a:r>
        </a:p>
      </cdr:txBody>
    </cdr:sp>
  </cdr:relSizeAnchor>
</c:userShapes>
</file>

<file path=xl/drawings/drawing14.xml><?xml version="1.0" encoding="utf-8"?>
<c:userShapes xmlns:c="http://schemas.openxmlformats.org/drawingml/2006/chart">
  <cdr:relSizeAnchor xmlns:cdr="http://schemas.openxmlformats.org/drawingml/2006/chartDrawing">
    <cdr:from>
      <cdr:x>0.01648</cdr:x>
      <cdr:y>0.12788</cdr:y>
    </cdr:from>
    <cdr:to>
      <cdr:x>0.10806</cdr:x>
      <cdr:y>0.66876</cdr:y>
    </cdr:to>
    <cdr:sp macro="" textlink="">
      <cdr:nvSpPr>
        <cdr:cNvPr id="2" name="TextBox 1">
          <a:extLst xmlns:a="http://schemas.openxmlformats.org/drawingml/2006/main">
            <a:ext uri="{FF2B5EF4-FFF2-40B4-BE49-F238E27FC236}">
              <a16:creationId xmlns:a16="http://schemas.microsoft.com/office/drawing/2014/main" id="{4D0A9915-9A3D-324B-A068-8E5AA659AF41}"/>
            </a:ext>
          </a:extLst>
        </cdr:cNvPr>
        <cdr:cNvSpPr txBox="1"/>
      </cdr:nvSpPr>
      <cdr:spPr>
        <a:xfrm xmlns:a="http://schemas.openxmlformats.org/drawingml/2006/main">
          <a:off x="114300" y="387350"/>
          <a:ext cx="635000" cy="163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 Of Bath rooms</a:t>
          </a:r>
        </a:p>
      </cdr:txBody>
    </cdr:sp>
  </cdr:relSizeAnchor>
  <cdr:relSizeAnchor xmlns:cdr="http://schemas.openxmlformats.org/drawingml/2006/chartDrawing">
    <cdr:from>
      <cdr:x>0.37179</cdr:x>
      <cdr:y>0.89937</cdr:y>
    </cdr:from>
    <cdr:to>
      <cdr:x>0.76923</cdr:x>
      <cdr:y>0.97484</cdr:y>
    </cdr:to>
    <cdr:sp macro="" textlink="">
      <cdr:nvSpPr>
        <cdr:cNvPr id="3" name="TextBox 2">
          <a:extLst xmlns:a="http://schemas.openxmlformats.org/drawingml/2006/main">
            <a:ext uri="{FF2B5EF4-FFF2-40B4-BE49-F238E27FC236}">
              <a16:creationId xmlns:a16="http://schemas.microsoft.com/office/drawing/2014/main" id="{217D55DD-FE34-6E4E-A4D7-A432874DFDE2}"/>
            </a:ext>
          </a:extLst>
        </cdr:cNvPr>
        <cdr:cNvSpPr txBox="1"/>
      </cdr:nvSpPr>
      <cdr:spPr>
        <a:xfrm xmlns:a="http://schemas.openxmlformats.org/drawingml/2006/main">
          <a:off x="2578100" y="2724150"/>
          <a:ext cx="27559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lumMod val="50000"/>
                </a:schemeClr>
              </a:solidFill>
            </a:rPr>
            <a:t>House Price (€)</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596900</xdr:colOff>
      <xdr:row>2</xdr:row>
      <xdr:rowOff>88900</xdr:rowOff>
    </xdr:from>
    <xdr:to>
      <xdr:col>8</xdr:col>
      <xdr:colOff>139700</xdr:colOff>
      <xdr:row>4</xdr:row>
      <xdr:rowOff>304800</xdr:rowOff>
    </xdr:to>
    <xdr:sp macro="" textlink="">
      <xdr:nvSpPr>
        <xdr:cNvPr id="2" name="TextBox 1">
          <a:extLst>
            <a:ext uri="{FF2B5EF4-FFF2-40B4-BE49-F238E27FC236}">
              <a16:creationId xmlns:a16="http://schemas.microsoft.com/office/drawing/2014/main" id="{F45A0773-2FEF-6D42-80B8-43FE8F504B90}"/>
            </a:ext>
          </a:extLst>
        </xdr:cNvPr>
        <xdr:cNvSpPr txBox="1"/>
      </xdr:nvSpPr>
      <xdr:spPr>
        <a:xfrm>
          <a:off x="596900" y="469900"/>
          <a:ext cx="6146800" cy="59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t>As the outlier of €9,000,000 causes</a:t>
          </a:r>
          <a:r>
            <a:rPr lang="en-GB" sz="1200" baseline="0"/>
            <a:t> great discrepency in these graphs it will be excluded to see all others clearer. As a result I have to create the Data without the outlier.</a:t>
          </a:r>
          <a:endParaRPr lang="en-GB" sz="12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0.01959</cdr:x>
      <cdr:y>0.13657</cdr:y>
    </cdr:from>
    <cdr:to>
      <cdr:x>0.04897</cdr:x>
      <cdr:y>0.35417</cdr:y>
    </cdr:to>
    <cdr:sp macro="" textlink="">
      <cdr:nvSpPr>
        <cdr:cNvPr id="2" name="TextBox 1">
          <a:extLst xmlns:a="http://schemas.openxmlformats.org/drawingml/2006/main">
            <a:ext uri="{FF2B5EF4-FFF2-40B4-BE49-F238E27FC236}">
              <a16:creationId xmlns:a16="http://schemas.microsoft.com/office/drawing/2014/main" id="{D3AAC216-4031-2D4C-8762-D2757AEA2612}"/>
            </a:ext>
          </a:extLst>
        </cdr:cNvPr>
        <cdr:cNvSpPr txBox="1"/>
      </cdr:nvSpPr>
      <cdr:spPr>
        <a:xfrm xmlns:a="http://schemas.openxmlformats.org/drawingml/2006/main" flipH="1">
          <a:off x="96519" y="374650"/>
          <a:ext cx="144781" cy="596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cdr:x>
      <cdr:y>0.0572</cdr:y>
    </cdr:from>
    <cdr:to>
      <cdr:x>0.10442</cdr:x>
      <cdr:y>0.24315</cdr:y>
    </cdr:to>
    <cdr:sp macro="" textlink="">
      <cdr:nvSpPr>
        <cdr:cNvPr id="3" name="TextBox 2">
          <a:extLst xmlns:a="http://schemas.openxmlformats.org/drawingml/2006/main">
            <a:ext uri="{FF2B5EF4-FFF2-40B4-BE49-F238E27FC236}">
              <a16:creationId xmlns:a16="http://schemas.microsoft.com/office/drawing/2014/main" id="{77390E8F-3299-9249-AE14-989611576B0D}"/>
            </a:ext>
          </a:extLst>
        </cdr:cNvPr>
        <cdr:cNvSpPr txBox="1"/>
      </cdr:nvSpPr>
      <cdr:spPr>
        <a:xfrm xmlns:a="http://schemas.openxmlformats.org/drawingml/2006/main">
          <a:off x="0" y="212108"/>
          <a:ext cx="604704" cy="6895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lumMod val="50000"/>
                </a:schemeClr>
              </a:solidFill>
            </a:rPr>
            <a:t>No. of houses (N)</a:t>
          </a:r>
        </a:p>
      </cdr:txBody>
    </cdr:sp>
  </cdr:relSizeAnchor>
  <cdr:relSizeAnchor xmlns:cdr="http://schemas.openxmlformats.org/drawingml/2006/chartDrawing">
    <cdr:from>
      <cdr:x>0.51535</cdr:x>
      <cdr:y>0.90068</cdr:y>
    </cdr:from>
    <cdr:to>
      <cdr:x>0.82237</cdr:x>
      <cdr:y>0.96085</cdr:y>
    </cdr:to>
    <cdr:sp macro="" textlink="">
      <cdr:nvSpPr>
        <cdr:cNvPr id="4" name="TextBox 3">
          <a:extLst xmlns:a="http://schemas.openxmlformats.org/drawingml/2006/main">
            <a:ext uri="{FF2B5EF4-FFF2-40B4-BE49-F238E27FC236}">
              <a16:creationId xmlns:a16="http://schemas.microsoft.com/office/drawing/2014/main" id="{8C445DE0-6E35-DE49-877B-D733E95447B0}"/>
            </a:ext>
          </a:extLst>
        </cdr:cNvPr>
        <cdr:cNvSpPr txBox="1"/>
      </cdr:nvSpPr>
      <cdr:spPr>
        <a:xfrm xmlns:a="http://schemas.openxmlformats.org/drawingml/2006/main">
          <a:off x="2938685" y="3214247"/>
          <a:ext cx="1750706" cy="2147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Range of Prices (000) €</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0.10887</cdr:y>
    </cdr:from>
    <cdr:to>
      <cdr:x>0.10472</cdr:x>
      <cdr:y>0.30645</cdr:y>
    </cdr:to>
    <cdr:sp macro="" textlink="">
      <cdr:nvSpPr>
        <cdr:cNvPr id="2" name="TextBox 1">
          <a:extLst xmlns:a="http://schemas.openxmlformats.org/drawingml/2006/main">
            <a:ext uri="{FF2B5EF4-FFF2-40B4-BE49-F238E27FC236}">
              <a16:creationId xmlns:a16="http://schemas.microsoft.com/office/drawing/2014/main" id="{6D07ADA8-9966-6149-BB6A-95F06EA50C80}"/>
            </a:ext>
          </a:extLst>
        </cdr:cNvPr>
        <cdr:cNvSpPr txBox="1"/>
      </cdr:nvSpPr>
      <cdr:spPr>
        <a:xfrm xmlns:a="http://schemas.openxmlformats.org/drawingml/2006/main">
          <a:off x="0" y="342900"/>
          <a:ext cx="577850" cy="622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solidFill>
                <a:schemeClr val="bg2">
                  <a:lumMod val="50000"/>
                </a:schemeClr>
              </a:solidFill>
            </a:rPr>
            <a:t>No.</a:t>
          </a:r>
          <a:r>
            <a:rPr lang="en-GB" sz="1100" baseline="0">
              <a:solidFill>
                <a:schemeClr val="bg2">
                  <a:lumMod val="50000"/>
                </a:schemeClr>
              </a:solidFill>
            </a:rPr>
            <a:t> of rooms (N)</a:t>
          </a:r>
          <a:endParaRPr lang="en-GB" sz="1100">
            <a:solidFill>
              <a:schemeClr val="bg2">
                <a:lumMod val="50000"/>
              </a:schemeClr>
            </a:solidFill>
          </a:endParaRPr>
        </a:p>
      </cdr:txBody>
    </cdr:sp>
  </cdr:relSizeAnchor>
  <cdr:relSizeAnchor xmlns:cdr="http://schemas.openxmlformats.org/drawingml/2006/chartDrawing">
    <cdr:from>
      <cdr:x>0.43383</cdr:x>
      <cdr:y>0.93145</cdr:y>
    </cdr:from>
    <cdr:to>
      <cdr:x>0.75144</cdr:x>
      <cdr:y>0.97984</cdr:y>
    </cdr:to>
    <cdr:sp macro="" textlink="">
      <cdr:nvSpPr>
        <cdr:cNvPr id="3" name="TextBox 2">
          <a:extLst xmlns:a="http://schemas.openxmlformats.org/drawingml/2006/main">
            <a:ext uri="{FF2B5EF4-FFF2-40B4-BE49-F238E27FC236}">
              <a16:creationId xmlns:a16="http://schemas.microsoft.com/office/drawing/2014/main" id="{10928559-177A-B044-B4DA-10AE31003259}"/>
            </a:ext>
          </a:extLst>
        </cdr:cNvPr>
        <cdr:cNvSpPr txBox="1"/>
      </cdr:nvSpPr>
      <cdr:spPr>
        <a:xfrm xmlns:a="http://schemas.openxmlformats.org/drawingml/2006/main">
          <a:off x="2393950" y="2933700"/>
          <a:ext cx="1752600" cy="1524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1100">
              <a:solidFill>
                <a:schemeClr val="bg2">
                  <a:lumMod val="50000"/>
                </a:schemeClr>
              </a:solidFill>
            </a:rPr>
            <a:t>No. of</a:t>
          </a:r>
          <a:r>
            <a:rPr lang="en-GB" sz="1100" baseline="0">
              <a:solidFill>
                <a:schemeClr val="bg2">
                  <a:lumMod val="50000"/>
                </a:schemeClr>
              </a:solidFill>
            </a:rPr>
            <a:t> Houses (N)</a:t>
          </a:r>
          <a:endParaRPr lang="en-GB" sz="1100">
            <a:solidFill>
              <a:schemeClr val="bg2">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0.02655</cdr:y>
    </cdr:from>
    <cdr:to>
      <cdr:x>0.11543</cdr:x>
      <cdr:y>0.30088</cdr:y>
    </cdr:to>
    <cdr:sp macro="" textlink="">
      <cdr:nvSpPr>
        <cdr:cNvPr id="2" name="TextBox 1">
          <a:extLst xmlns:a="http://schemas.openxmlformats.org/drawingml/2006/main">
            <a:ext uri="{FF2B5EF4-FFF2-40B4-BE49-F238E27FC236}">
              <a16:creationId xmlns:a16="http://schemas.microsoft.com/office/drawing/2014/main" id="{942E25BE-D07D-8B4C-A8AA-B083C27B3CF5}"/>
            </a:ext>
          </a:extLst>
        </cdr:cNvPr>
        <cdr:cNvSpPr txBox="1"/>
      </cdr:nvSpPr>
      <cdr:spPr>
        <a:xfrm xmlns:a="http://schemas.openxmlformats.org/drawingml/2006/main">
          <a:off x="0" y="76200"/>
          <a:ext cx="603250" cy="787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 of Houses (N)</a:t>
          </a:r>
        </a:p>
      </cdr:txBody>
    </cdr:sp>
  </cdr:relSizeAnchor>
  <cdr:relSizeAnchor xmlns:cdr="http://schemas.openxmlformats.org/drawingml/2006/chartDrawing">
    <cdr:from>
      <cdr:x>0.36574</cdr:x>
      <cdr:y>0.88053</cdr:y>
    </cdr:from>
    <cdr:to>
      <cdr:x>0.73755</cdr:x>
      <cdr:y>0.97345</cdr:y>
    </cdr:to>
    <cdr:sp macro="" textlink="">
      <cdr:nvSpPr>
        <cdr:cNvPr id="3" name="TextBox 2">
          <a:extLst xmlns:a="http://schemas.openxmlformats.org/drawingml/2006/main">
            <a:ext uri="{FF2B5EF4-FFF2-40B4-BE49-F238E27FC236}">
              <a16:creationId xmlns:a16="http://schemas.microsoft.com/office/drawing/2014/main" id="{BE3405EF-6D3B-AE48-A6F6-961FFD7ADD87}"/>
            </a:ext>
          </a:extLst>
        </cdr:cNvPr>
        <cdr:cNvSpPr txBox="1"/>
      </cdr:nvSpPr>
      <cdr:spPr>
        <a:xfrm xmlns:a="http://schemas.openxmlformats.org/drawingml/2006/main">
          <a:off x="1911350" y="2527300"/>
          <a:ext cx="19431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Ranges</a:t>
          </a:r>
          <a:r>
            <a:rPr lang="en-GB" sz="1100" baseline="0">
              <a:solidFill>
                <a:schemeClr val="bg2">
                  <a:lumMod val="50000"/>
                </a:schemeClr>
              </a:solidFill>
            </a:rPr>
            <a:t> of Land Area (Hectars)</a:t>
          </a:r>
          <a:endParaRPr lang="en-GB" sz="1100">
            <a:solidFill>
              <a:schemeClr val="bg2">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0.00783</cdr:x>
      <cdr:y>0.05522</cdr:y>
    </cdr:from>
    <cdr:to>
      <cdr:x>0.12794</cdr:x>
      <cdr:y>0.25758</cdr:y>
    </cdr:to>
    <cdr:sp macro="" textlink="">
      <cdr:nvSpPr>
        <cdr:cNvPr id="2" name="TextBox 1">
          <a:extLst xmlns:a="http://schemas.openxmlformats.org/drawingml/2006/main">
            <a:ext uri="{FF2B5EF4-FFF2-40B4-BE49-F238E27FC236}">
              <a16:creationId xmlns:a16="http://schemas.microsoft.com/office/drawing/2014/main" id="{B13406B5-44AC-E84F-851C-406BF11F052E}"/>
            </a:ext>
          </a:extLst>
        </cdr:cNvPr>
        <cdr:cNvSpPr txBox="1"/>
      </cdr:nvSpPr>
      <cdr:spPr>
        <a:xfrm xmlns:a="http://schemas.openxmlformats.org/drawingml/2006/main">
          <a:off x="46257" y="185125"/>
          <a:ext cx="709277" cy="678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a:t>
          </a:r>
          <a:r>
            <a:rPr lang="en-GB" sz="1100" baseline="0">
              <a:solidFill>
                <a:schemeClr val="bg2">
                  <a:lumMod val="50000"/>
                </a:schemeClr>
              </a:solidFill>
            </a:rPr>
            <a:t> of houses (N)</a:t>
          </a:r>
          <a:endParaRPr lang="en-GB" sz="1100">
            <a:solidFill>
              <a:schemeClr val="bg2">
                <a:lumMod val="50000"/>
              </a:schemeClr>
            </a:solidFill>
          </a:endParaRPr>
        </a:p>
      </cdr:txBody>
    </cdr:sp>
  </cdr:relSizeAnchor>
  <cdr:relSizeAnchor xmlns:cdr="http://schemas.openxmlformats.org/drawingml/2006/chartDrawing">
    <cdr:from>
      <cdr:x>0.41253</cdr:x>
      <cdr:y>0.93361</cdr:y>
    </cdr:from>
    <cdr:to>
      <cdr:x>0.75718</cdr:x>
      <cdr:y>0.9917</cdr:y>
    </cdr:to>
    <cdr:sp macro="" textlink="">
      <cdr:nvSpPr>
        <cdr:cNvPr id="3" name="TextBox 2">
          <a:extLst xmlns:a="http://schemas.openxmlformats.org/drawingml/2006/main">
            <a:ext uri="{FF2B5EF4-FFF2-40B4-BE49-F238E27FC236}">
              <a16:creationId xmlns:a16="http://schemas.microsoft.com/office/drawing/2014/main" id="{2329462B-0BFE-7245-A174-401320718E76}"/>
            </a:ext>
          </a:extLst>
        </cdr:cNvPr>
        <cdr:cNvSpPr txBox="1"/>
      </cdr:nvSpPr>
      <cdr:spPr>
        <a:xfrm xmlns:a="http://schemas.openxmlformats.org/drawingml/2006/main">
          <a:off x="2006600" y="2857500"/>
          <a:ext cx="1676400" cy="177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solidFill>
              <a:schemeClr val="bg2">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0.37895</cdr:x>
      <cdr:y>0.89394</cdr:y>
    </cdr:from>
    <cdr:to>
      <cdr:x>0.68684</cdr:x>
      <cdr:y>0.97348</cdr:y>
    </cdr:to>
    <cdr:sp macro="" textlink="">
      <cdr:nvSpPr>
        <cdr:cNvPr id="2" name="TextBox 1">
          <a:extLst xmlns:a="http://schemas.openxmlformats.org/drawingml/2006/main">
            <a:ext uri="{FF2B5EF4-FFF2-40B4-BE49-F238E27FC236}">
              <a16:creationId xmlns:a16="http://schemas.microsoft.com/office/drawing/2014/main" id="{2F41D878-719B-8341-BBCA-133C5FD9CFE4}"/>
            </a:ext>
          </a:extLst>
        </cdr:cNvPr>
        <cdr:cNvSpPr txBox="1"/>
      </cdr:nvSpPr>
      <cdr:spPr>
        <a:xfrm xmlns:a="http://schemas.openxmlformats.org/drawingml/2006/main">
          <a:off x="1828800" y="2997200"/>
          <a:ext cx="14859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 of Bathrooms (N)</a:t>
          </a:r>
        </a:p>
      </cdr:txBody>
    </cdr:sp>
  </cdr:relSizeAnchor>
  <cdr:relSizeAnchor xmlns:cdr="http://schemas.openxmlformats.org/drawingml/2006/chartDrawing">
    <cdr:from>
      <cdr:x>0</cdr:x>
      <cdr:y>0.09091</cdr:y>
    </cdr:from>
    <cdr:to>
      <cdr:x>0.12632</cdr:x>
      <cdr:y>0.27273</cdr:y>
    </cdr:to>
    <cdr:sp macro="" textlink="">
      <cdr:nvSpPr>
        <cdr:cNvPr id="3" name="TextBox 2">
          <a:extLst xmlns:a="http://schemas.openxmlformats.org/drawingml/2006/main">
            <a:ext uri="{FF2B5EF4-FFF2-40B4-BE49-F238E27FC236}">
              <a16:creationId xmlns:a16="http://schemas.microsoft.com/office/drawing/2014/main" id="{4DC51ADF-E1B7-174E-A873-D74889279D3F}"/>
            </a:ext>
          </a:extLst>
        </cdr:cNvPr>
        <cdr:cNvSpPr txBox="1"/>
      </cdr:nvSpPr>
      <cdr:spPr>
        <a:xfrm xmlns:a="http://schemas.openxmlformats.org/drawingml/2006/main">
          <a:off x="0" y="304800"/>
          <a:ext cx="6096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GB" sz="1100">
              <a:solidFill>
                <a:schemeClr val="bg2">
                  <a:lumMod val="50000"/>
                </a:schemeClr>
              </a:solidFill>
            </a:rPr>
            <a:t>No. of houses (N)</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190500</xdr:colOff>
      <xdr:row>2</xdr:row>
      <xdr:rowOff>292100</xdr:rowOff>
    </xdr:from>
    <xdr:to>
      <xdr:col>10</xdr:col>
      <xdr:colOff>245807</xdr:colOff>
      <xdr:row>7</xdr:row>
      <xdr:rowOff>127000</xdr:rowOff>
    </xdr:to>
    <xdr:sp macro="" textlink="">
      <xdr:nvSpPr>
        <xdr:cNvPr id="2" name="TextBox 1">
          <a:extLst>
            <a:ext uri="{FF2B5EF4-FFF2-40B4-BE49-F238E27FC236}">
              <a16:creationId xmlns:a16="http://schemas.microsoft.com/office/drawing/2014/main" id="{731ED6A4-D781-854D-9750-18E857E9BBB8}"/>
            </a:ext>
          </a:extLst>
        </xdr:cNvPr>
        <xdr:cNvSpPr txBox="1"/>
      </xdr:nvSpPr>
      <xdr:spPr>
        <a:xfrm>
          <a:off x="4307758" y="660810"/>
          <a:ext cx="4971436" cy="961513"/>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aseline="0"/>
            <a:t>As seen in the graphs below over half of the sample of housing is detached. It can then be assumed that the entire data reflects this housing type. A quite high percentage of housing is Semi- Detached, accounting for 36%. The most unpopular housing type is terraced housing at only 13%.</a:t>
          </a:r>
          <a:endParaRPr lang="en-GB" sz="1200"/>
        </a:p>
      </xdr:txBody>
    </xdr:sp>
    <xdr:clientData/>
  </xdr:twoCellAnchor>
  <xdr:twoCellAnchor>
    <xdr:from>
      <xdr:col>4</xdr:col>
      <xdr:colOff>609600</xdr:colOff>
      <xdr:row>32</xdr:row>
      <xdr:rowOff>292100</xdr:rowOff>
    </xdr:from>
    <xdr:to>
      <xdr:col>9</xdr:col>
      <xdr:colOff>614516</xdr:colOff>
      <xdr:row>37</xdr:row>
      <xdr:rowOff>12700</xdr:rowOff>
    </xdr:to>
    <xdr:sp macro="" textlink="">
      <xdr:nvSpPr>
        <xdr:cNvPr id="3" name="TextBox 2">
          <a:extLst>
            <a:ext uri="{FF2B5EF4-FFF2-40B4-BE49-F238E27FC236}">
              <a16:creationId xmlns:a16="http://schemas.microsoft.com/office/drawing/2014/main" id="{C242F044-9AEE-9C40-B2EC-095B33D7A9CC}"/>
            </a:ext>
          </a:extLst>
        </xdr:cNvPr>
        <xdr:cNvSpPr txBox="1"/>
      </xdr:nvSpPr>
      <xdr:spPr>
        <a:xfrm>
          <a:off x="4726858" y="6416777"/>
          <a:ext cx="4101690" cy="867697"/>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Over</a:t>
          </a:r>
          <a:r>
            <a:rPr lang="en-GB" sz="1100" baseline="0"/>
            <a:t> half of the houses lie in the East, 159 houses, a much lower 36% lie in the west. The houses in the East almost double that of the West. They may want to improve marketing or increase number of housing in the West to maximise sales.</a:t>
          </a:r>
          <a:endParaRPr lang="en-GB" sz="1100"/>
        </a:p>
      </xdr:txBody>
    </xdr:sp>
    <xdr:clientData/>
  </xdr:twoCellAnchor>
  <xdr:twoCellAnchor>
    <xdr:from>
      <xdr:col>4</xdr:col>
      <xdr:colOff>368300</xdr:colOff>
      <xdr:row>62</xdr:row>
      <xdr:rowOff>190500</xdr:rowOff>
    </xdr:from>
    <xdr:to>
      <xdr:col>9</xdr:col>
      <xdr:colOff>381000</xdr:colOff>
      <xdr:row>69</xdr:row>
      <xdr:rowOff>38100</xdr:rowOff>
    </xdr:to>
    <xdr:sp macro="" textlink="">
      <xdr:nvSpPr>
        <xdr:cNvPr id="4" name="TextBox 3">
          <a:extLst>
            <a:ext uri="{FF2B5EF4-FFF2-40B4-BE49-F238E27FC236}">
              <a16:creationId xmlns:a16="http://schemas.microsoft.com/office/drawing/2014/main" id="{D72A7B49-DEBA-A346-8205-D942D015DD23}"/>
            </a:ext>
          </a:extLst>
        </xdr:cNvPr>
        <xdr:cNvSpPr txBox="1"/>
      </xdr:nvSpPr>
      <xdr:spPr>
        <a:xfrm>
          <a:off x="4508500" y="11315700"/>
          <a:ext cx="4140200" cy="1270000"/>
        </a:xfrm>
        <a:prstGeom prst="rect">
          <a:avLst/>
        </a:prstGeom>
        <a:solidFill>
          <a:schemeClr val="accent5">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aseline="0"/>
            <a:t>48% of customers were satisfied with the housing. This is a positive result, however the second most popular response was neutral which may show a undesireable trend. THis is emphasized by the very close scores between dissatisfied amd very satisfied. The company may want to examine this and ensure they are doing all that is possible to satisfy their customers.</a:t>
          </a:r>
          <a:endParaRPr lang="en-GB" sz="1100"/>
        </a:p>
      </xdr:txBody>
    </xdr:sp>
    <xdr:clientData/>
  </xdr:twoCellAnchor>
  <xdr:twoCellAnchor>
    <xdr:from>
      <xdr:col>0</xdr:col>
      <xdr:colOff>152400</xdr:colOff>
      <xdr:row>10</xdr:row>
      <xdr:rowOff>177800</xdr:rowOff>
    </xdr:from>
    <xdr:to>
      <xdr:col>5</xdr:col>
      <xdr:colOff>698500</xdr:colOff>
      <xdr:row>29</xdr:row>
      <xdr:rowOff>12700</xdr:rowOff>
    </xdr:to>
    <xdr:graphicFrame macro="">
      <xdr:nvGraphicFramePr>
        <xdr:cNvPr id="11" name="Chart 10">
          <a:extLst>
            <a:ext uri="{FF2B5EF4-FFF2-40B4-BE49-F238E27FC236}">
              <a16:creationId xmlns:a16="http://schemas.microsoft.com/office/drawing/2014/main" id="{9BA131CF-5917-A943-B9CE-2838C9765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10</xdr:row>
      <xdr:rowOff>171450</xdr:rowOff>
    </xdr:from>
    <xdr:to>
      <xdr:col>12</xdr:col>
      <xdr:colOff>88900</xdr:colOff>
      <xdr:row>29</xdr:row>
      <xdr:rowOff>12700</xdr:rowOff>
    </xdr:to>
    <xdr:graphicFrame macro="">
      <xdr:nvGraphicFramePr>
        <xdr:cNvPr id="12" name="Chart 11">
          <a:extLst>
            <a:ext uri="{FF2B5EF4-FFF2-40B4-BE49-F238E27FC236}">
              <a16:creationId xmlns:a16="http://schemas.microsoft.com/office/drawing/2014/main" id="{79E9E85E-EDF9-ED4C-B234-64E8E97D8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39</xdr:row>
      <xdr:rowOff>69850</xdr:rowOff>
    </xdr:from>
    <xdr:to>
      <xdr:col>5</xdr:col>
      <xdr:colOff>762000</xdr:colOff>
      <xdr:row>57</xdr:row>
      <xdr:rowOff>88900</xdr:rowOff>
    </xdr:to>
    <xdr:graphicFrame macro="">
      <xdr:nvGraphicFramePr>
        <xdr:cNvPr id="13" name="Chart 12">
          <a:extLst>
            <a:ext uri="{FF2B5EF4-FFF2-40B4-BE49-F238E27FC236}">
              <a16:creationId xmlns:a16="http://schemas.microsoft.com/office/drawing/2014/main" id="{55780127-D799-D846-AFBB-BD38FBFDF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39</xdr:row>
      <xdr:rowOff>95250</xdr:rowOff>
    </xdr:from>
    <xdr:to>
      <xdr:col>12</xdr:col>
      <xdr:colOff>50800</xdr:colOff>
      <xdr:row>56</xdr:row>
      <xdr:rowOff>88900</xdr:rowOff>
    </xdr:to>
    <xdr:graphicFrame macro="">
      <xdr:nvGraphicFramePr>
        <xdr:cNvPr id="14" name="Chart 13">
          <a:extLst>
            <a:ext uri="{FF2B5EF4-FFF2-40B4-BE49-F238E27FC236}">
              <a16:creationId xmlns:a16="http://schemas.microsoft.com/office/drawing/2014/main" id="{11CB7B82-C852-D640-84C5-779C8A842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165100</xdr:colOff>
      <xdr:row>71</xdr:row>
      <xdr:rowOff>88900</xdr:rowOff>
    </xdr:from>
    <xdr:to>
      <xdr:col>6</xdr:col>
      <xdr:colOff>0</xdr:colOff>
      <xdr:row>88</xdr:row>
      <xdr:rowOff>38100</xdr:rowOff>
    </xdr:to>
    <xdr:graphicFrame macro="">
      <xdr:nvGraphicFramePr>
        <xdr:cNvPr id="15" name="Chart 14">
          <a:extLst>
            <a:ext uri="{FF2B5EF4-FFF2-40B4-BE49-F238E27FC236}">
              <a16:creationId xmlns:a16="http://schemas.microsoft.com/office/drawing/2014/main" id="{846AEDA0-EB5D-C640-9DFA-6983CE149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406400</xdr:colOff>
      <xdr:row>71</xdr:row>
      <xdr:rowOff>38100</xdr:rowOff>
    </xdr:from>
    <xdr:to>
      <xdr:col>12</xdr:col>
      <xdr:colOff>596900</xdr:colOff>
      <xdr:row>88</xdr:row>
      <xdr:rowOff>50800</xdr:rowOff>
    </xdr:to>
    <xdr:graphicFrame macro="">
      <xdr:nvGraphicFramePr>
        <xdr:cNvPr id="16" name="Chart 15">
          <a:extLst>
            <a:ext uri="{FF2B5EF4-FFF2-40B4-BE49-F238E27FC236}">
              <a16:creationId xmlns:a16="http://schemas.microsoft.com/office/drawing/2014/main" id="{DDCEFCFF-6CA8-1749-A7A0-24A18C8C6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1270000</xdr:colOff>
      <xdr:row>55</xdr:row>
      <xdr:rowOff>139700</xdr:rowOff>
    </xdr:from>
    <xdr:to>
      <xdr:col>5</xdr:col>
      <xdr:colOff>50800</xdr:colOff>
      <xdr:row>57</xdr:row>
      <xdr:rowOff>63500</xdr:rowOff>
    </xdr:to>
    <xdr:sp macro="" textlink="">
      <xdr:nvSpPr>
        <xdr:cNvPr id="5" name="TextBox 4">
          <a:extLst>
            <a:ext uri="{FF2B5EF4-FFF2-40B4-BE49-F238E27FC236}">
              <a16:creationId xmlns:a16="http://schemas.microsoft.com/office/drawing/2014/main" id="{379D0F36-BB35-D948-BC82-FCA347E79D25}"/>
            </a:ext>
          </a:extLst>
        </xdr:cNvPr>
        <xdr:cNvSpPr txBox="1"/>
      </xdr:nvSpPr>
      <xdr:spPr>
        <a:xfrm>
          <a:off x="1270000" y="10960100"/>
          <a:ext cx="3746500" cy="3048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2">
                  <a:lumMod val="50000"/>
                </a:schemeClr>
              </a:solidFill>
            </a:rPr>
            <a:t>House Location </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0.00693</cdr:x>
      <cdr:y>0.03659</cdr:y>
    </cdr:from>
    <cdr:to>
      <cdr:x>0.13626</cdr:x>
      <cdr:y>0.28455</cdr:y>
    </cdr:to>
    <cdr:sp macro="" textlink="">
      <cdr:nvSpPr>
        <cdr:cNvPr id="2" name="TextBox 1">
          <a:extLst xmlns:a="http://schemas.openxmlformats.org/drawingml/2006/main">
            <a:ext uri="{FF2B5EF4-FFF2-40B4-BE49-F238E27FC236}">
              <a16:creationId xmlns:a16="http://schemas.microsoft.com/office/drawing/2014/main" id="{24DB570F-9B44-FD4F-9F9D-EDC3FF8BA579}"/>
            </a:ext>
          </a:extLst>
        </cdr:cNvPr>
        <cdr:cNvSpPr txBox="1"/>
      </cdr:nvSpPr>
      <cdr:spPr>
        <a:xfrm xmlns:a="http://schemas.openxmlformats.org/drawingml/2006/main">
          <a:off x="38100" y="114300"/>
          <a:ext cx="711200" cy="774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 of  Houses (N)</a:t>
          </a:r>
        </a:p>
      </cdr:txBody>
    </cdr:sp>
  </cdr:relSizeAnchor>
  <cdr:relSizeAnchor xmlns:cdr="http://schemas.openxmlformats.org/drawingml/2006/chartDrawing">
    <cdr:from>
      <cdr:x>0.37644</cdr:x>
      <cdr:y>0.91085</cdr:y>
    </cdr:from>
    <cdr:to>
      <cdr:x>0.72979</cdr:x>
      <cdr:y>1</cdr:y>
    </cdr:to>
    <cdr:sp macro="" textlink="">
      <cdr:nvSpPr>
        <cdr:cNvPr id="3" name="TextBox 2">
          <a:extLst xmlns:a="http://schemas.openxmlformats.org/drawingml/2006/main">
            <a:ext uri="{FF2B5EF4-FFF2-40B4-BE49-F238E27FC236}">
              <a16:creationId xmlns:a16="http://schemas.microsoft.com/office/drawing/2014/main" id="{32ECE773-4D6E-C045-832A-564EB4FF32F4}"/>
            </a:ext>
          </a:extLst>
        </cdr:cNvPr>
        <cdr:cNvSpPr txBox="1"/>
      </cdr:nvSpPr>
      <cdr:spPr>
        <a:xfrm xmlns:a="http://schemas.openxmlformats.org/drawingml/2006/main">
          <a:off x="2070100" y="2984500"/>
          <a:ext cx="1943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a:solidFill>
                <a:schemeClr val="bg2">
                  <a:lumMod val="50000"/>
                </a:schemeClr>
              </a:solidFill>
            </a:rPr>
            <a:t>House</a:t>
          </a:r>
          <a:r>
            <a:rPr lang="en-GB" sz="1100">
              <a:solidFill>
                <a:schemeClr val="bg2">
                  <a:lumMod val="50000"/>
                </a:schemeClr>
              </a:solidFill>
            </a:rPr>
            <a:t> Type</a:t>
          </a:r>
          <a:r>
            <a:rPr lang="en-GB" sz="1100" baseline="0">
              <a:solidFill>
                <a:schemeClr val="bg2">
                  <a:lumMod val="50000"/>
                </a:schemeClr>
              </a:solidFill>
            </a:rPr>
            <a:t>   </a:t>
          </a:r>
          <a:endParaRPr lang="en-GB" sz="1100">
            <a:solidFill>
              <a:schemeClr val="bg2">
                <a:lumMod val="50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0.03314</cdr:y>
    </cdr:from>
    <cdr:to>
      <cdr:x>0.13995</cdr:x>
      <cdr:y>0.22027</cdr:y>
    </cdr:to>
    <cdr:sp macro="" textlink="">
      <cdr:nvSpPr>
        <cdr:cNvPr id="2" name="TextBox 1">
          <a:extLst xmlns:a="http://schemas.openxmlformats.org/drawingml/2006/main">
            <a:ext uri="{FF2B5EF4-FFF2-40B4-BE49-F238E27FC236}">
              <a16:creationId xmlns:a16="http://schemas.microsoft.com/office/drawing/2014/main" id="{B506107C-22C8-E448-8959-61E56331B961}"/>
            </a:ext>
          </a:extLst>
        </cdr:cNvPr>
        <cdr:cNvSpPr txBox="1"/>
      </cdr:nvSpPr>
      <cdr:spPr>
        <a:xfrm xmlns:a="http://schemas.openxmlformats.org/drawingml/2006/main">
          <a:off x="0" y="107950"/>
          <a:ext cx="7874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2">
                  <a:lumMod val="50000"/>
                </a:schemeClr>
              </a:solidFill>
            </a:rPr>
            <a:t>No.</a:t>
          </a:r>
          <a:r>
            <a:rPr lang="en-GB" sz="1100" baseline="0">
              <a:solidFill>
                <a:schemeClr val="bg2">
                  <a:lumMod val="50000"/>
                </a:schemeClr>
              </a:solidFill>
            </a:rPr>
            <a:t> of Houses (N)</a:t>
          </a:r>
          <a:endParaRPr lang="en-GB" sz="1100">
            <a:solidFill>
              <a:schemeClr val="bg2">
                <a:lumMod val="50000"/>
              </a:schemeClr>
            </a:solidFill>
          </a:endParaRPr>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1"/>
  <sheetViews>
    <sheetView tabSelected="1" zoomScale="75" workbookViewId="0">
      <selection activeCell="D15" sqref="D15"/>
    </sheetView>
  </sheetViews>
  <sheetFormatPr defaultColWidth="8.81640625" defaultRowHeight="14.5"/>
  <cols>
    <col min="1" max="1" width="11.6328125" style="2" customWidth="1"/>
    <col min="2" max="2" width="9" style="2"/>
    <col min="3" max="3" width="9" style="2" customWidth="1"/>
    <col min="4" max="6" width="9" style="2"/>
    <col min="7" max="7" width="11.1796875" style="2" customWidth="1"/>
    <col min="8" max="8" width="9" style="2"/>
    <col min="9" max="9" width="10.6328125" style="2" customWidth="1"/>
    <col min="11" max="11" width="34.36328125" customWidth="1"/>
    <col min="12" max="12" width="9" style="2"/>
  </cols>
  <sheetData>
    <row r="1" spans="1:12">
      <c r="A1" s="1" t="s">
        <v>0</v>
      </c>
      <c r="B1" s="1" t="s">
        <v>1</v>
      </c>
      <c r="C1" s="1" t="s">
        <v>2</v>
      </c>
      <c r="D1" s="1" t="s">
        <v>3</v>
      </c>
      <c r="E1" s="1" t="s">
        <v>4</v>
      </c>
      <c r="F1" s="1" t="s">
        <v>5</v>
      </c>
      <c r="G1" s="1" t="s">
        <v>6</v>
      </c>
      <c r="H1" s="1" t="s">
        <v>7</v>
      </c>
      <c r="I1" s="1" t="s">
        <v>8</v>
      </c>
      <c r="K1" s="1"/>
    </row>
    <row r="2" spans="1:12" ht="15.5">
      <c r="A2" s="2">
        <v>1302</v>
      </c>
      <c r="B2" s="2">
        <v>689112</v>
      </c>
      <c r="C2" s="2">
        <v>148</v>
      </c>
      <c r="D2" s="2">
        <v>8</v>
      </c>
      <c r="E2" s="2">
        <v>2</v>
      </c>
      <c r="F2" s="2">
        <v>0.68</v>
      </c>
      <c r="G2" s="2">
        <v>1</v>
      </c>
      <c r="H2" s="2">
        <v>1</v>
      </c>
      <c r="I2" s="2">
        <v>2</v>
      </c>
      <c r="K2" s="3" t="s">
        <v>9</v>
      </c>
    </row>
    <row r="3" spans="1:12">
      <c r="A3" s="2">
        <v>1376</v>
      </c>
      <c r="B3" s="2">
        <v>805722</v>
      </c>
      <c r="C3" s="2">
        <v>168</v>
      </c>
      <c r="D3" s="2">
        <v>9</v>
      </c>
      <c r="E3" s="2">
        <v>3</v>
      </c>
      <c r="F3" s="2">
        <v>0.74</v>
      </c>
      <c r="G3" s="2">
        <v>1</v>
      </c>
      <c r="H3" s="2">
        <v>1</v>
      </c>
      <c r="I3" s="2">
        <v>3</v>
      </c>
      <c r="K3" t="s">
        <v>10</v>
      </c>
    </row>
    <row r="4" spans="1:12">
      <c r="A4" s="2">
        <v>1717</v>
      </c>
      <c r="B4" s="2">
        <v>492302</v>
      </c>
      <c r="C4" s="2">
        <v>125</v>
      </c>
      <c r="D4" s="2">
        <v>6</v>
      </c>
      <c r="E4" s="2">
        <v>2</v>
      </c>
      <c r="F4" s="2">
        <v>0.64</v>
      </c>
      <c r="G4" s="2">
        <v>2</v>
      </c>
      <c r="H4" s="2">
        <v>1</v>
      </c>
      <c r="I4" s="2">
        <v>3</v>
      </c>
      <c r="K4" t="s">
        <v>11</v>
      </c>
    </row>
    <row r="5" spans="1:12">
      <c r="A5" s="2">
        <v>1460</v>
      </c>
      <c r="B5" s="2">
        <v>633201</v>
      </c>
      <c r="C5" s="2">
        <v>130</v>
      </c>
      <c r="D5" s="2">
        <v>6</v>
      </c>
      <c r="E5" s="2">
        <v>2</v>
      </c>
      <c r="F5" s="2">
        <v>0.63</v>
      </c>
      <c r="G5" s="2">
        <v>2</v>
      </c>
      <c r="H5" s="2">
        <v>1</v>
      </c>
      <c r="I5" s="2">
        <v>4</v>
      </c>
    </row>
    <row r="6" spans="1:12">
      <c r="A6" s="2">
        <v>1994</v>
      </c>
      <c r="B6" s="2">
        <v>547007</v>
      </c>
      <c r="C6" s="2">
        <v>132</v>
      </c>
      <c r="D6" s="2">
        <v>7</v>
      </c>
      <c r="E6" s="2">
        <v>2</v>
      </c>
      <c r="F6" s="2">
        <v>0.65</v>
      </c>
      <c r="G6" s="2">
        <v>2</v>
      </c>
      <c r="H6" s="2">
        <v>2</v>
      </c>
      <c r="I6" s="2">
        <v>4</v>
      </c>
    </row>
    <row r="7" spans="1:12" ht="15.5">
      <c r="A7" s="2">
        <v>1155</v>
      </c>
      <c r="B7" s="2">
        <v>496483</v>
      </c>
      <c r="C7" s="2">
        <v>128</v>
      </c>
      <c r="D7" s="2">
        <v>6</v>
      </c>
      <c r="E7" s="2">
        <v>2</v>
      </c>
      <c r="F7" s="2">
        <v>0.66</v>
      </c>
      <c r="G7" s="2">
        <v>2</v>
      </c>
      <c r="H7" s="2">
        <v>1</v>
      </c>
      <c r="I7" s="2">
        <v>4</v>
      </c>
      <c r="K7" s="4" t="s">
        <v>12</v>
      </c>
    </row>
    <row r="8" spans="1:12">
      <c r="A8" s="2">
        <v>553</v>
      </c>
      <c r="B8" s="2">
        <v>298447</v>
      </c>
      <c r="C8" s="2">
        <v>94</v>
      </c>
      <c r="D8" s="2">
        <v>5</v>
      </c>
      <c r="E8" s="2">
        <v>1</v>
      </c>
      <c r="F8" s="2">
        <v>0.61</v>
      </c>
      <c r="G8" s="2">
        <v>3</v>
      </c>
      <c r="H8" s="2">
        <v>1</v>
      </c>
      <c r="I8" s="2">
        <v>4</v>
      </c>
      <c r="K8" s="5" t="s">
        <v>13</v>
      </c>
    </row>
    <row r="9" spans="1:12">
      <c r="A9" s="2">
        <v>1957</v>
      </c>
      <c r="B9" s="2">
        <v>831835</v>
      </c>
      <c r="C9" s="2">
        <v>152</v>
      </c>
      <c r="D9" s="2">
        <v>8</v>
      </c>
      <c r="E9" s="2">
        <v>2</v>
      </c>
      <c r="F9" s="2">
        <v>0.69</v>
      </c>
      <c r="G9" s="2">
        <v>1</v>
      </c>
      <c r="H9" s="2">
        <v>1</v>
      </c>
      <c r="I9" s="2">
        <v>4</v>
      </c>
      <c r="K9" s="5" t="s">
        <v>14</v>
      </c>
    </row>
    <row r="10" spans="1:12">
      <c r="A10" s="2">
        <v>1960</v>
      </c>
      <c r="B10" s="2">
        <v>678764</v>
      </c>
      <c r="C10" s="2">
        <v>128</v>
      </c>
      <c r="D10" s="2">
        <v>6</v>
      </c>
      <c r="E10" s="2">
        <v>2</v>
      </c>
      <c r="F10" s="2">
        <v>0.62</v>
      </c>
      <c r="G10" s="2">
        <v>2</v>
      </c>
      <c r="H10" s="2">
        <v>1</v>
      </c>
      <c r="I10" s="2">
        <v>4</v>
      </c>
      <c r="K10" s="5" t="s">
        <v>15</v>
      </c>
    </row>
    <row r="11" spans="1:12">
      <c r="A11" s="2">
        <v>451</v>
      </c>
      <c r="B11" s="2">
        <v>441700</v>
      </c>
      <c r="C11" s="2">
        <v>124</v>
      </c>
      <c r="D11" s="2">
        <v>6</v>
      </c>
      <c r="E11" s="2">
        <v>1</v>
      </c>
      <c r="F11" s="2">
        <v>0.62</v>
      </c>
      <c r="G11" s="2">
        <v>2</v>
      </c>
      <c r="H11" s="2">
        <v>2</v>
      </c>
      <c r="I11" s="2">
        <v>4</v>
      </c>
      <c r="K11" s="5" t="s">
        <v>16</v>
      </c>
    </row>
    <row r="12" spans="1:12">
      <c r="A12" s="2">
        <v>56</v>
      </c>
      <c r="B12" s="2">
        <v>396704</v>
      </c>
      <c r="C12" s="2">
        <v>105</v>
      </c>
      <c r="D12" s="2">
        <v>5</v>
      </c>
      <c r="E12" s="2">
        <v>1</v>
      </c>
      <c r="F12" s="2">
        <v>0.59</v>
      </c>
      <c r="G12" s="2">
        <v>3</v>
      </c>
      <c r="H12" s="2">
        <v>1</v>
      </c>
      <c r="I12" s="2">
        <v>2</v>
      </c>
      <c r="K12" s="5" t="s">
        <v>17</v>
      </c>
    </row>
    <row r="13" spans="1:12">
      <c r="A13" s="2">
        <v>1210</v>
      </c>
      <c r="B13" s="2">
        <v>712205</v>
      </c>
      <c r="C13" s="2">
        <v>131</v>
      </c>
      <c r="D13" s="2">
        <v>6</v>
      </c>
      <c r="E13" s="2">
        <v>2</v>
      </c>
      <c r="F13" s="2">
        <v>0.65</v>
      </c>
      <c r="G13" s="2">
        <v>2</v>
      </c>
      <c r="H13" s="2">
        <v>1</v>
      </c>
      <c r="I13" s="2">
        <v>4</v>
      </c>
      <c r="K13" s="5" t="s">
        <v>18</v>
      </c>
    </row>
    <row r="14" spans="1:12">
      <c r="A14" s="2">
        <v>1632</v>
      </c>
      <c r="B14" s="2">
        <v>429434</v>
      </c>
      <c r="C14" s="2">
        <v>110</v>
      </c>
      <c r="D14" s="2">
        <v>6</v>
      </c>
      <c r="E14" s="2">
        <v>2</v>
      </c>
      <c r="F14" s="2">
        <v>0.59</v>
      </c>
      <c r="G14" s="2">
        <v>2</v>
      </c>
      <c r="H14" s="2">
        <v>2</v>
      </c>
      <c r="I14" s="2">
        <v>4</v>
      </c>
      <c r="K14" s="5"/>
    </row>
    <row r="15" spans="1:12">
      <c r="A15" s="2">
        <v>746</v>
      </c>
      <c r="B15" s="2">
        <v>679209</v>
      </c>
      <c r="C15" s="2">
        <v>160</v>
      </c>
      <c r="D15" s="2">
        <v>8</v>
      </c>
      <c r="E15" s="2">
        <v>2</v>
      </c>
      <c r="F15" s="2">
        <v>0.72</v>
      </c>
      <c r="G15" s="2">
        <v>1</v>
      </c>
      <c r="H15" s="2">
        <v>1</v>
      </c>
      <c r="I15" s="2">
        <v>4</v>
      </c>
      <c r="K15" s="6" t="s">
        <v>19</v>
      </c>
    </row>
    <row r="16" spans="1:12">
      <c r="A16" s="2">
        <v>16</v>
      </c>
      <c r="B16" s="2">
        <v>591671</v>
      </c>
      <c r="C16" s="2">
        <v>117</v>
      </c>
      <c r="D16" s="2">
        <v>6</v>
      </c>
      <c r="E16" s="2">
        <v>2</v>
      </c>
      <c r="F16" s="2">
        <v>0.6</v>
      </c>
      <c r="G16" s="2">
        <v>2</v>
      </c>
      <c r="H16" s="2">
        <v>1</v>
      </c>
      <c r="I16" s="2">
        <v>4</v>
      </c>
      <c r="K16" t="s">
        <v>20</v>
      </c>
      <c r="L16" s="2">
        <v>1</v>
      </c>
    </row>
    <row r="17" spans="1:12">
      <c r="A17" s="2">
        <v>174</v>
      </c>
      <c r="B17" s="2">
        <v>571532</v>
      </c>
      <c r="C17" s="2">
        <v>129</v>
      </c>
      <c r="D17" s="2">
        <v>7</v>
      </c>
      <c r="E17" s="2">
        <v>2</v>
      </c>
      <c r="F17" s="2">
        <v>0.66</v>
      </c>
      <c r="G17" s="2">
        <v>2</v>
      </c>
      <c r="H17" s="2">
        <v>1</v>
      </c>
      <c r="I17" s="2">
        <v>4</v>
      </c>
      <c r="K17" t="s">
        <v>21</v>
      </c>
      <c r="L17" s="2">
        <v>2</v>
      </c>
    </row>
    <row r="18" spans="1:12">
      <c r="A18" s="2">
        <v>1235</v>
      </c>
      <c r="B18" s="2">
        <v>914095</v>
      </c>
      <c r="C18" s="2">
        <v>179</v>
      </c>
      <c r="D18" s="2">
        <v>9</v>
      </c>
      <c r="E18" s="2">
        <v>3</v>
      </c>
      <c r="F18" s="2">
        <v>0.77</v>
      </c>
      <c r="G18" s="2">
        <v>1</v>
      </c>
      <c r="H18" s="2">
        <v>1</v>
      </c>
      <c r="I18" s="2">
        <v>4</v>
      </c>
      <c r="K18" t="s">
        <v>22</v>
      </c>
      <c r="L18" s="2">
        <v>3</v>
      </c>
    </row>
    <row r="19" spans="1:12">
      <c r="A19" s="2">
        <v>285</v>
      </c>
      <c r="B19" s="2">
        <v>582157</v>
      </c>
      <c r="C19" s="2">
        <v>119</v>
      </c>
      <c r="D19" s="2">
        <v>6</v>
      </c>
      <c r="E19" s="2">
        <v>2</v>
      </c>
      <c r="F19" s="2">
        <v>0.64</v>
      </c>
      <c r="G19" s="2">
        <v>2</v>
      </c>
      <c r="H19" s="2">
        <v>1</v>
      </c>
      <c r="I19" s="2">
        <v>3</v>
      </c>
    </row>
    <row r="20" spans="1:12">
      <c r="A20" s="2">
        <v>1612</v>
      </c>
      <c r="B20" s="2">
        <v>576935</v>
      </c>
      <c r="C20" s="2">
        <v>133</v>
      </c>
      <c r="D20" s="2">
        <v>7</v>
      </c>
      <c r="E20" s="2">
        <v>2</v>
      </c>
      <c r="F20" s="2">
        <v>0.66</v>
      </c>
      <c r="G20" s="2">
        <v>2</v>
      </c>
      <c r="H20" s="2">
        <v>1</v>
      </c>
      <c r="I20" s="2">
        <v>3</v>
      </c>
      <c r="K20" s="6" t="s">
        <v>23</v>
      </c>
    </row>
    <row r="21" spans="1:12">
      <c r="A21" s="2">
        <v>1874</v>
      </c>
      <c r="B21" s="2">
        <v>569680</v>
      </c>
      <c r="C21" s="2">
        <v>114</v>
      </c>
      <c r="D21" s="2">
        <v>6</v>
      </c>
      <c r="E21" s="2">
        <v>1</v>
      </c>
      <c r="F21" s="2">
        <v>0.63</v>
      </c>
      <c r="G21" s="2">
        <v>2</v>
      </c>
      <c r="H21" s="2">
        <v>1</v>
      </c>
      <c r="I21" s="2">
        <v>3</v>
      </c>
      <c r="K21" t="s">
        <v>24</v>
      </c>
      <c r="L21" s="2">
        <v>1</v>
      </c>
    </row>
    <row r="22" spans="1:12">
      <c r="A22" s="2">
        <v>1416</v>
      </c>
      <c r="B22" s="2">
        <v>712880</v>
      </c>
      <c r="C22" s="2">
        <v>134</v>
      </c>
      <c r="D22" s="2">
        <v>6</v>
      </c>
      <c r="E22" s="2">
        <v>2</v>
      </c>
      <c r="F22" s="2">
        <v>0.68</v>
      </c>
      <c r="G22" s="2">
        <v>1</v>
      </c>
      <c r="H22" s="2">
        <v>1</v>
      </c>
      <c r="I22" s="2">
        <v>2</v>
      </c>
      <c r="K22" t="s">
        <v>25</v>
      </c>
      <c r="L22" s="2">
        <v>2</v>
      </c>
    </row>
    <row r="23" spans="1:12">
      <c r="A23" s="2">
        <v>1065</v>
      </c>
      <c r="B23" s="2">
        <v>571603</v>
      </c>
      <c r="C23" s="2">
        <v>113</v>
      </c>
      <c r="D23" s="2">
        <v>5</v>
      </c>
      <c r="E23" s="2">
        <v>2</v>
      </c>
      <c r="F23" s="2">
        <v>0.62</v>
      </c>
      <c r="G23" s="2">
        <v>3</v>
      </c>
      <c r="H23" s="2">
        <v>1</v>
      </c>
      <c r="I23" s="2">
        <v>4</v>
      </c>
    </row>
    <row r="24" spans="1:12">
      <c r="A24" s="2">
        <v>563</v>
      </c>
      <c r="B24" s="2">
        <v>429609</v>
      </c>
      <c r="C24" s="2">
        <v>118</v>
      </c>
      <c r="D24" s="2">
        <v>6</v>
      </c>
      <c r="E24" s="2">
        <v>2</v>
      </c>
      <c r="F24" s="2">
        <v>0.62</v>
      </c>
      <c r="G24" s="2">
        <v>2</v>
      </c>
      <c r="H24" s="2">
        <v>1</v>
      </c>
      <c r="I24" s="2">
        <v>5</v>
      </c>
      <c r="K24" s="6" t="s">
        <v>26</v>
      </c>
    </row>
    <row r="25" spans="1:12">
      <c r="A25" s="2">
        <v>291</v>
      </c>
      <c r="B25" s="2">
        <v>678076</v>
      </c>
      <c r="C25" s="2">
        <v>141</v>
      </c>
      <c r="D25" s="2">
        <v>7</v>
      </c>
      <c r="E25" s="2">
        <v>2</v>
      </c>
      <c r="F25" s="2">
        <v>0.7</v>
      </c>
      <c r="G25" s="2">
        <v>1</v>
      </c>
      <c r="H25" s="2">
        <v>2</v>
      </c>
      <c r="I25" s="2">
        <v>4</v>
      </c>
      <c r="K25" t="s">
        <v>27</v>
      </c>
      <c r="L25" s="2">
        <v>1</v>
      </c>
    </row>
    <row r="26" spans="1:12">
      <c r="A26" s="2">
        <v>564</v>
      </c>
      <c r="B26" s="2">
        <v>683728</v>
      </c>
      <c r="C26" s="2">
        <v>153</v>
      </c>
      <c r="D26" s="2">
        <v>8</v>
      </c>
      <c r="E26" s="2">
        <v>2</v>
      </c>
      <c r="F26" s="2">
        <v>0.69</v>
      </c>
      <c r="G26" s="2">
        <v>2</v>
      </c>
      <c r="H26" s="2">
        <v>1</v>
      </c>
      <c r="I26" s="2">
        <v>3</v>
      </c>
      <c r="K26" t="s">
        <v>28</v>
      </c>
      <c r="L26" s="2">
        <v>2</v>
      </c>
    </row>
    <row r="27" spans="1:12">
      <c r="A27" s="2">
        <v>1536</v>
      </c>
      <c r="B27" s="2">
        <v>588497</v>
      </c>
      <c r="C27" s="2">
        <v>137</v>
      </c>
      <c r="D27" s="2">
        <v>7</v>
      </c>
      <c r="E27" s="2">
        <v>2</v>
      </c>
      <c r="F27" s="2">
        <v>0.66</v>
      </c>
      <c r="G27" s="2">
        <v>2</v>
      </c>
      <c r="H27" s="2">
        <v>1</v>
      </c>
      <c r="I27" s="2">
        <v>4</v>
      </c>
      <c r="K27" t="s">
        <v>29</v>
      </c>
      <c r="L27" s="2">
        <v>3</v>
      </c>
    </row>
    <row r="28" spans="1:12">
      <c r="A28" s="2">
        <v>936</v>
      </c>
      <c r="B28" s="2">
        <v>741256</v>
      </c>
      <c r="C28" s="2">
        <v>160</v>
      </c>
      <c r="D28" s="2">
        <v>8</v>
      </c>
      <c r="E28" s="2">
        <v>2</v>
      </c>
      <c r="F28" s="2">
        <v>0.73</v>
      </c>
      <c r="G28" s="2">
        <v>1</v>
      </c>
      <c r="H28" s="2">
        <v>1</v>
      </c>
      <c r="I28" s="2">
        <v>4</v>
      </c>
      <c r="K28" t="s">
        <v>30</v>
      </c>
      <c r="L28" s="2">
        <v>4</v>
      </c>
    </row>
    <row r="29" spans="1:12">
      <c r="A29" s="2">
        <v>461</v>
      </c>
      <c r="B29" s="2">
        <v>397612</v>
      </c>
      <c r="C29" s="2">
        <v>95</v>
      </c>
      <c r="D29" s="2">
        <v>5</v>
      </c>
      <c r="E29" s="2">
        <v>1</v>
      </c>
      <c r="F29" s="2">
        <v>0.61</v>
      </c>
      <c r="G29" s="2">
        <v>3</v>
      </c>
      <c r="H29" s="2">
        <v>1</v>
      </c>
      <c r="I29" s="2">
        <v>4</v>
      </c>
      <c r="K29" t="s">
        <v>31</v>
      </c>
      <c r="L29" s="2">
        <v>5</v>
      </c>
    </row>
    <row r="30" spans="1:12">
      <c r="A30" s="2">
        <v>1312</v>
      </c>
      <c r="B30" s="2">
        <v>637622</v>
      </c>
      <c r="C30" s="2">
        <v>144</v>
      </c>
      <c r="D30" s="2">
        <v>7</v>
      </c>
      <c r="E30" s="2">
        <v>2</v>
      </c>
      <c r="F30" s="2">
        <v>0.69</v>
      </c>
      <c r="G30" s="2">
        <v>2</v>
      </c>
      <c r="H30" s="2">
        <v>1</v>
      </c>
      <c r="I30" s="2">
        <v>4</v>
      </c>
    </row>
    <row r="31" spans="1:12">
      <c r="A31" s="2">
        <v>315</v>
      </c>
      <c r="B31" s="2">
        <v>694856</v>
      </c>
      <c r="C31" s="2">
        <v>148</v>
      </c>
      <c r="D31" s="2">
        <v>8</v>
      </c>
      <c r="E31" s="2">
        <v>2</v>
      </c>
      <c r="F31" s="2">
        <v>0.67</v>
      </c>
      <c r="G31" s="2">
        <v>1</v>
      </c>
      <c r="H31" s="2">
        <v>1</v>
      </c>
      <c r="I31" s="2">
        <v>3</v>
      </c>
    </row>
    <row r="32" spans="1:12">
      <c r="A32" s="2">
        <v>1883</v>
      </c>
      <c r="B32" s="2">
        <v>515511</v>
      </c>
      <c r="C32" s="2">
        <v>133</v>
      </c>
      <c r="D32" s="2">
        <v>7</v>
      </c>
      <c r="E32" s="2">
        <v>1</v>
      </c>
      <c r="F32" s="2">
        <v>0.66</v>
      </c>
      <c r="G32" s="2">
        <v>2</v>
      </c>
      <c r="H32" s="2">
        <v>1</v>
      </c>
      <c r="I32" s="2">
        <v>3</v>
      </c>
    </row>
    <row r="33" spans="1:9">
      <c r="A33" s="2">
        <v>1477</v>
      </c>
      <c r="B33" s="2">
        <v>582720</v>
      </c>
      <c r="C33" s="2">
        <v>135</v>
      </c>
      <c r="D33" s="2">
        <v>6</v>
      </c>
      <c r="E33" s="2">
        <v>2</v>
      </c>
      <c r="F33" s="2">
        <v>0.69</v>
      </c>
      <c r="G33" s="2">
        <v>2</v>
      </c>
      <c r="H33" s="2">
        <v>1</v>
      </c>
      <c r="I33" s="2">
        <v>4</v>
      </c>
    </row>
    <row r="34" spans="1:9">
      <c r="A34" s="2">
        <v>1547</v>
      </c>
      <c r="B34" s="2">
        <v>481347</v>
      </c>
      <c r="C34" s="2">
        <v>134</v>
      </c>
      <c r="D34" s="2">
        <v>7</v>
      </c>
      <c r="E34" s="2">
        <v>1</v>
      </c>
      <c r="F34" s="2">
        <v>0.67</v>
      </c>
      <c r="G34" s="2">
        <v>2</v>
      </c>
      <c r="H34" s="2">
        <v>1</v>
      </c>
      <c r="I34" s="2">
        <v>4</v>
      </c>
    </row>
    <row r="35" spans="1:9">
      <c r="A35" s="2">
        <v>1392</v>
      </c>
      <c r="B35" s="2">
        <v>684426</v>
      </c>
      <c r="C35" s="2">
        <v>149</v>
      </c>
      <c r="D35" s="2">
        <v>8</v>
      </c>
      <c r="E35" s="2">
        <v>2</v>
      </c>
      <c r="F35" s="2">
        <v>0.71</v>
      </c>
      <c r="G35" s="2">
        <v>1</v>
      </c>
      <c r="H35" s="2">
        <v>1</v>
      </c>
      <c r="I35" s="2">
        <v>5</v>
      </c>
    </row>
    <row r="36" spans="1:9">
      <c r="A36" s="2">
        <v>1934</v>
      </c>
      <c r="B36" s="2">
        <v>552502</v>
      </c>
      <c r="C36" s="2">
        <v>141</v>
      </c>
      <c r="D36" s="2">
        <v>7</v>
      </c>
      <c r="E36" s="2">
        <v>2</v>
      </c>
      <c r="F36" s="2">
        <v>0.66</v>
      </c>
      <c r="G36" s="2">
        <v>1</v>
      </c>
      <c r="H36" s="2">
        <v>2</v>
      </c>
      <c r="I36" s="2">
        <v>5</v>
      </c>
    </row>
    <row r="37" spans="1:9">
      <c r="A37" s="2">
        <v>310</v>
      </c>
      <c r="B37" s="2">
        <v>542763</v>
      </c>
      <c r="C37" s="2">
        <v>111</v>
      </c>
      <c r="D37" s="2">
        <v>6</v>
      </c>
      <c r="E37" s="2">
        <v>2</v>
      </c>
      <c r="F37" s="2">
        <v>0.63</v>
      </c>
      <c r="G37" s="2">
        <v>3</v>
      </c>
      <c r="H37" s="2">
        <v>1</v>
      </c>
      <c r="I37" s="2">
        <v>5</v>
      </c>
    </row>
    <row r="38" spans="1:9">
      <c r="A38" s="2">
        <v>119</v>
      </c>
      <c r="B38" s="2">
        <v>674803</v>
      </c>
      <c r="C38" s="2">
        <v>170</v>
      </c>
      <c r="D38" s="2">
        <v>9</v>
      </c>
      <c r="E38" s="2">
        <v>2</v>
      </c>
      <c r="F38" s="2">
        <v>0.75</v>
      </c>
      <c r="G38" s="2">
        <v>1</v>
      </c>
      <c r="H38" s="2">
        <v>1</v>
      </c>
      <c r="I38" s="2">
        <v>2</v>
      </c>
    </row>
    <row r="39" spans="1:9">
      <c r="A39" s="2">
        <v>1141</v>
      </c>
      <c r="B39" s="2">
        <v>621222</v>
      </c>
      <c r="C39" s="2">
        <v>152</v>
      </c>
      <c r="D39" s="2">
        <v>8</v>
      </c>
      <c r="E39" s="2">
        <v>2</v>
      </c>
      <c r="F39" s="2">
        <v>0.69</v>
      </c>
      <c r="G39" s="2">
        <v>1</v>
      </c>
      <c r="H39" s="2">
        <v>1</v>
      </c>
      <c r="I39" s="2">
        <v>1</v>
      </c>
    </row>
    <row r="40" spans="1:9">
      <c r="A40" s="2">
        <v>1751</v>
      </c>
      <c r="B40" s="2">
        <v>547872</v>
      </c>
      <c r="C40" s="2">
        <v>139</v>
      </c>
      <c r="D40" s="2">
        <v>7</v>
      </c>
      <c r="E40" s="2">
        <v>2</v>
      </c>
      <c r="F40" s="2">
        <v>0.68</v>
      </c>
      <c r="G40" s="2">
        <v>1</v>
      </c>
      <c r="H40" s="2">
        <v>2</v>
      </c>
      <c r="I40" s="2">
        <v>4</v>
      </c>
    </row>
    <row r="41" spans="1:9">
      <c r="A41" s="2">
        <v>908</v>
      </c>
      <c r="B41" s="2">
        <v>543629</v>
      </c>
      <c r="C41" s="2">
        <v>138</v>
      </c>
      <c r="D41" s="2">
        <v>7</v>
      </c>
      <c r="E41" s="2">
        <v>2</v>
      </c>
      <c r="F41" s="2">
        <v>0.68</v>
      </c>
      <c r="G41" s="2">
        <v>2</v>
      </c>
      <c r="H41" s="2">
        <v>1</v>
      </c>
      <c r="I41" s="2">
        <v>4</v>
      </c>
    </row>
    <row r="42" spans="1:9">
      <c r="A42" s="2">
        <v>141</v>
      </c>
      <c r="B42" s="2">
        <v>626000</v>
      </c>
      <c r="C42" s="2">
        <v>145</v>
      </c>
      <c r="D42" s="2">
        <v>7</v>
      </c>
      <c r="E42" s="2">
        <v>2</v>
      </c>
      <c r="F42" s="2">
        <v>0.67</v>
      </c>
      <c r="G42" s="2">
        <v>1</v>
      </c>
      <c r="H42" s="2">
        <v>2</v>
      </c>
      <c r="I42" s="2">
        <v>3</v>
      </c>
    </row>
    <row r="43" spans="1:9">
      <c r="A43" s="2">
        <v>1252</v>
      </c>
      <c r="B43" s="2">
        <v>693574</v>
      </c>
      <c r="C43" s="2">
        <v>145</v>
      </c>
      <c r="D43" s="2">
        <v>8</v>
      </c>
      <c r="E43" s="2">
        <v>2</v>
      </c>
      <c r="F43" s="2">
        <v>0.68</v>
      </c>
      <c r="G43" s="2">
        <v>1</v>
      </c>
      <c r="H43" s="2">
        <v>1</v>
      </c>
      <c r="I43" s="2">
        <v>4</v>
      </c>
    </row>
    <row r="44" spans="1:9">
      <c r="A44" s="2">
        <v>146</v>
      </c>
      <c r="B44" s="2">
        <v>686552</v>
      </c>
      <c r="C44" s="2">
        <v>168</v>
      </c>
      <c r="D44" s="2">
        <v>8</v>
      </c>
      <c r="E44" s="2">
        <v>2</v>
      </c>
      <c r="F44" s="2">
        <v>0.76</v>
      </c>
      <c r="G44" s="2">
        <v>1</v>
      </c>
      <c r="H44" s="2">
        <v>1</v>
      </c>
      <c r="I44" s="2">
        <v>4</v>
      </c>
    </row>
    <row r="45" spans="1:9">
      <c r="A45" s="2">
        <v>532</v>
      </c>
      <c r="B45" s="2">
        <v>564707</v>
      </c>
      <c r="C45" s="2">
        <v>139</v>
      </c>
      <c r="D45" s="2">
        <v>7</v>
      </c>
      <c r="E45" s="2">
        <v>2</v>
      </c>
      <c r="F45" s="2">
        <v>0.69</v>
      </c>
      <c r="G45" s="2">
        <v>2</v>
      </c>
      <c r="H45" s="2">
        <v>1</v>
      </c>
      <c r="I45" s="2">
        <v>4</v>
      </c>
    </row>
    <row r="46" spans="1:9">
      <c r="A46" s="2">
        <v>1894</v>
      </c>
      <c r="B46" s="2">
        <v>658962</v>
      </c>
      <c r="C46" s="2">
        <v>131</v>
      </c>
      <c r="D46" s="2">
        <v>6</v>
      </c>
      <c r="E46" s="2">
        <v>2</v>
      </c>
      <c r="F46" s="2">
        <v>0.66</v>
      </c>
      <c r="G46" s="2">
        <v>2</v>
      </c>
      <c r="H46" s="2">
        <v>1</v>
      </c>
      <c r="I46" s="2">
        <v>4</v>
      </c>
    </row>
    <row r="47" spans="1:9">
      <c r="A47" s="2">
        <v>1899</v>
      </c>
      <c r="B47" s="2">
        <v>559405</v>
      </c>
      <c r="C47" s="2">
        <v>117</v>
      </c>
      <c r="D47" s="2">
        <v>6</v>
      </c>
      <c r="E47" s="2">
        <v>2</v>
      </c>
      <c r="F47" s="2">
        <v>0.63</v>
      </c>
      <c r="G47" s="2">
        <v>1</v>
      </c>
      <c r="H47" s="2">
        <v>2</v>
      </c>
      <c r="I47" s="2">
        <v>0</v>
      </c>
    </row>
    <row r="48" spans="1:9">
      <c r="A48" s="2">
        <v>1681</v>
      </c>
      <c r="B48" s="2">
        <v>834246</v>
      </c>
      <c r="C48" s="2">
        <v>150</v>
      </c>
      <c r="D48" s="2">
        <v>7</v>
      </c>
      <c r="E48" s="2">
        <v>2</v>
      </c>
      <c r="F48" s="2">
        <v>0.72</v>
      </c>
      <c r="G48" s="2">
        <v>1</v>
      </c>
      <c r="H48" s="2">
        <v>1</v>
      </c>
      <c r="I48" s="2">
        <v>4</v>
      </c>
    </row>
    <row r="49" spans="1:9">
      <c r="A49" s="2">
        <v>1299</v>
      </c>
      <c r="B49" s="2">
        <v>566759</v>
      </c>
      <c r="C49" s="2">
        <v>139</v>
      </c>
      <c r="D49" s="2">
        <v>7</v>
      </c>
      <c r="E49" s="2">
        <v>2</v>
      </c>
      <c r="F49" s="2">
        <v>0.7</v>
      </c>
      <c r="G49" s="2">
        <v>2</v>
      </c>
      <c r="H49" s="2">
        <v>1</v>
      </c>
      <c r="I49" s="2">
        <v>4</v>
      </c>
    </row>
    <row r="50" spans="1:9">
      <c r="A50" s="2">
        <v>1278</v>
      </c>
      <c r="B50" s="2">
        <v>697934</v>
      </c>
      <c r="C50" s="2">
        <v>165</v>
      </c>
      <c r="D50" s="2">
        <v>8</v>
      </c>
      <c r="E50" s="2">
        <v>2</v>
      </c>
      <c r="F50" s="2">
        <v>0.73</v>
      </c>
      <c r="G50" s="2">
        <v>1</v>
      </c>
      <c r="H50" s="2">
        <v>1</v>
      </c>
      <c r="I50" s="2">
        <v>3</v>
      </c>
    </row>
    <row r="51" spans="1:9">
      <c r="A51" s="2">
        <v>1931</v>
      </c>
      <c r="B51" s="2">
        <v>355482</v>
      </c>
      <c r="C51" s="2">
        <v>85</v>
      </c>
      <c r="D51" s="2">
        <v>4</v>
      </c>
      <c r="E51" s="2">
        <v>2</v>
      </c>
      <c r="F51" s="2">
        <v>0.53</v>
      </c>
      <c r="G51" s="2">
        <v>3</v>
      </c>
      <c r="H51" s="2">
        <v>2</v>
      </c>
      <c r="I51" s="2">
        <v>4</v>
      </c>
    </row>
    <row r="52" spans="1:9">
      <c r="A52" s="2">
        <v>1935</v>
      </c>
      <c r="B52" s="2">
        <v>531966</v>
      </c>
      <c r="C52" s="2">
        <v>138</v>
      </c>
      <c r="D52" s="2">
        <v>7</v>
      </c>
      <c r="E52" s="2">
        <v>2</v>
      </c>
      <c r="F52" s="2">
        <v>0.67</v>
      </c>
      <c r="G52" s="2">
        <v>2</v>
      </c>
      <c r="H52" s="2">
        <v>1</v>
      </c>
      <c r="I52" s="2">
        <v>3</v>
      </c>
    </row>
    <row r="53" spans="1:9">
      <c r="A53" s="2">
        <v>1031</v>
      </c>
      <c r="B53" s="2">
        <v>576557</v>
      </c>
      <c r="C53" s="2">
        <v>148</v>
      </c>
      <c r="D53" s="2">
        <v>7</v>
      </c>
      <c r="E53" s="2">
        <v>2</v>
      </c>
      <c r="F53" s="2">
        <v>0.73</v>
      </c>
      <c r="G53" s="2">
        <v>1</v>
      </c>
      <c r="H53" s="2">
        <v>2</v>
      </c>
      <c r="I53" s="2">
        <v>5</v>
      </c>
    </row>
    <row r="54" spans="1:9">
      <c r="A54" s="2">
        <v>423</v>
      </c>
      <c r="B54" s="2">
        <v>646974</v>
      </c>
      <c r="C54" s="2">
        <v>154</v>
      </c>
      <c r="D54" s="2">
        <v>8</v>
      </c>
      <c r="E54" s="2">
        <v>2</v>
      </c>
      <c r="F54" s="2">
        <v>0.74</v>
      </c>
      <c r="G54" s="2">
        <v>1</v>
      </c>
      <c r="H54" s="2">
        <v>1</v>
      </c>
      <c r="I54" s="2">
        <v>3</v>
      </c>
    </row>
    <row r="55" spans="1:9">
      <c r="A55" s="2">
        <v>1491</v>
      </c>
      <c r="B55" s="2">
        <v>664943</v>
      </c>
      <c r="C55" s="2">
        <v>142</v>
      </c>
      <c r="D55" s="2">
        <v>7</v>
      </c>
      <c r="E55" s="2">
        <v>2</v>
      </c>
      <c r="F55" s="2">
        <v>0.68</v>
      </c>
      <c r="G55" s="2">
        <v>1</v>
      </c>
      <c r="H55" s="2">
        <v>2</v>
      </c>
      <c r="I55" s="2">
        <v>2</v>
      </c>
    </row>
    <row r="56" spans="1:9">
      <c r="A56" s="2">
        <v>724</v>
      </c>
      <c r="B56" s="2">
        <v>699164</v>
      </c>
      <c r="C56" s="2">
        <v>135</v>
      </c>
      <c r="D56" s="2">
        <v>7</v>
      </c>
      <c r="E56" s="2">
        <v>2</v>
      </c>
      <c r="F56" s="2">
        <v>0.64</v>
      </c>
      <c r="G56" s="2">
        <v>1</v>
      </c>
      <c r="H56" s="2">
        <v>2</v>
      </c>
      <c r="I56" s="2">
        <v>3</v>
      </c>
    </row>
    <row r="57" spans="1:9">
      <c r="A57" s="2">
        <v>1169</v>
      </c>
      <c r="B57" s="2">
        <v>679926</v>
      </c>
      <c r="C57" s="2">
        <v>133</v>
      </c>
      <c r="D57" s="2">
        <v>7</v>
      </c>
      <c r="E57" s="2">
        <v>2</v>
      </c>
      <c r="F57" s="2">
        <v>0.66</v>
      </c>
      <c r="G57" s="2">
        <v>2</v>
      </c>
      <c r="H57" s="2">
        <v>1</v>
      </c>
      <c r="I57" s="2">
        <v>5</v>
      </c>
    </row>
    <row r="58" spans="1:9">
      <c r="A58" s="2">
        <v>1405</v>
      </c>
      <c r="B58" s="2">
        <v>716955</v>
      </c>
      <c r="C58" s="2">
        <v>161</v>
      </c>
      <c r="D58" s="2">
        <v>8</v>
      </c>
      <c r="E58" s="2">
        <v>2</v>
      </c>
      <c r="F58" s="2">
        <v>0.73</v>
      </c>
      <c r="G58" s="2">
        <v>1</v>
      </c>
      <c r="H58" s="2">
        <v>2</v>
      </c>
      <c r="I58" s="2">
        <v>4</v>
      </c>
    </row>
    <row r="59" spans="1:9">
      <c r="A59" s="2">
        <v>1600</v>
      </c>
      <c r="B59" s="2">
        <v>492097</v>
      </c>
      <c r="C59" s="2">
        <v>115</v>
      </c>
      <c r="D59" s="2">
        <v>5</v>
      </c>
      <c r="E59" s="2">
        <v>2</v>
      </c>
      <c r="F59" s="2">
        <v>0.62</v>
      </c>
      <c r="G59" s="2">
        <v>3</v>
      </c>
      <c r="H59" s="2">
        <v>2</v>
      </c>
      <c r="I59" s="2">
        <v>4</v>
      </c>
    </row>
    <row r="60" spans="1:9">
      <c r="A60" s="2">
        <v>784</v>
      </c>
      <c r="B60" s="2">
        <v>716344</v>
      </c>
      <c r="C60" s="2">
        <v>139</v>
      </c>
      <c r="D60" s="2">
        <v>7</v>
      </c>
      <c r="E60" s="2">
        <v>2</v>
      </c>
      <c r="F60" s="2">
        <v>0.67</v>
      </c>
      <c r="G60" s="2">
        <v>1</v>
      </c>
      <c r="H60" s="2">
        <v>2</v>
      </c>
      <c r="I60" s="2">
        <v>4</v>
      </c>
    </row>
    <row r="61" spans="1:9">
      <c r="A61" s="2">
        <v>1054</v>
      </c>
      <c r="B61" s="2">
        <v>608404</v>
      </c>
      <c r="C61" s="2">
        <v>124</v>
      </c>
      <c r="D61" s="2">
        <v>6</v>
      </c>
      <c r="E61" s="2">
        <v>1</v>
      </c>
      <c r="F61" s="2">
        <v>0.66</v>
      </c>
      <c r="G61" s="2">
        <v>1</v>
      </c>
      <c r="H61" s="2">
        <v>2</v>
      </c>
      <c r="I61" s="2">
        <v>5</v>
      </c>
    </row>
    <row r="62" spans="1:9">
      <c r="A62" s="2">
        <v>873</v>
      </c>
      <c r="B62" s="2">
        <v>308906</v>
      </c>
      <c r="C62" s="2">
        <v>106</v>
      </c>
      <c r="D62" s="2">
        <v>5</v>
      </c>
      <c r="E62" s="2">
        <v>1</v>
      </c>
      <c r="F62" s="2">
        <v>0.6</v>
      </c>
      <c r="G62" s="2">
        <v>3</v>
      </c>
      <c r="H62" s="2">
        <v>1</v>
      </c>
      <c r="I62" s="2">
        <v>3</v>
      </c>
    </row>
    <row r="63" spans="1:9">
      <c r="A63" s="2">
        <v>1283</v>
      </c>
      <c r="B63" s="2">
        <v>579123</v>
      </c>
      <c r="C63" s="2">
        <v>123</v>
      </c>
      <c r="D63" s="2">
        <v>6</v>
      </c>
      <c r="E63" s="2">
        <v>2</v>
      </c>
      <c r="F63" s="2">
        <v>0.65</v>
      </c>
      <c r="G63" s="2">
        <v>1</v>
      </c>
      <c r="H63" s="2">
        <v>2</v>
      </c>
      <c r="I63" s="2">
        <v>4</v>
      </c>
    </row>
    <row r="64" spans="1:9">
      <c r="A64" s="2">
        <v>610</v>
      </c>
      <c r="B64" s="2">
        <v>645272</v>
      </c>
      <c r="C64" s="2">
        <v>150</v>
      </c>
      <c r="D64" s="2">
        <v>8</v>
      </c>
      <c r="E64" s="2">
        <v>2</v>
      </c>
      <c r="F64" s="2">
        <v>0.68</v>
      </c>
      <c r="G64" s="2">
        <v>1</v>
      </c>
      <c r="H64" s="2">
        <v>1</v>
      </c>
      <c r="I64" s="2">
        <v>4</v>
      </c>
    </row>
    <row r="65" spans="1:9">
      <c r="A65" s="2">
        <v>135</v>
      </c>
      <c r="B65" s="2">
        <v>677243</v>
      </c>
      <c r="C65" s="2">
        <v>123</v>
      </c>
      <c r="D65" s="2">
        <v>6</v>
      </c>
      <c r="E65" s="2">
        <v>2</v>
      </c>
      <c r="F65" s="2">
        <v>0.65</v>
      </c>
      <c r="G65" s="2">
        <v>1</v>
      </c>
      <c r="H65" s="2">
        <v>2</v>
      </c>
      <c r="I65" s="2">
        <v>4</v>
      </c>
    </row>
    <row r="66" spans="1:9">
      <c r="A66" s="2">
        <v>391</v>
      </c>
      <c r="B66" s="2">
        <v>689445</v>
      </c>
      <c r="C66" s="2">
        <v>159</v>
      </c>
      <c r="D66" s="2">
        <v>8</v>
      </c>
      <c r="E66" s="2">
        <v>2</v>
      </c>
      <c r="F66" s="2">
        <v>0.7</v>
      </c>
      <c r="G66" s="2">
        <v>1</v>
      </c>
      <c r="H66" s="2">
        <v>1</v>
      </c>
      <c r="I66" s="2">
        <v>2</v>
      </c>
    </row>
    <row r="67" spans="1:9">
      <c r="A67" s="2">
        <v>785</v>
      </c>
      <c r="B67" s="2">
        <v>284191</v>
      </c>
      <c r="C67" s="2">
        <v>79</v>
      </c>
      <c r="D67" s="2">
        <v>4</v>
      </c>
      <c r="E67" s="2">
        <v>1</v>
      </c>
      <c r="F67" s="2">
        <v>0.54</v>
      </c>
      <c r="G67" s="2">
        <v>3</v>
      </c>
      <c r="H67" s="2">
        <v>2</v>
      </c>
      <c r="I67" s="2">
        <v>3</v>
      </c>
    </row>
    <row r="68" spans="1:9">
      <c r="A68" s="2">
        <v>1473</v>
      </c>
      <c r="B68" s="2">
        <v>489835</v>
      </c>
      <c r="C68" s="2">
        <v>121</v>
      </c>
      <c r="D68" s="2">
        <v>7</v>
      </c>
      <c r="E68" s="2">
        <v>2</v>
      </c>
      <c r="F68" s="2">
        <v>0.62</v>
      </c>
      <c r="G68" s="2">
        <v>1</v>
      </c>
      <c r="H68" s="2">
        <v>2</v>
      </c>
      <c r="I68" s="2">
        <v>3</v>
      </c>
    </row>
    <row r="69" spans="1:9">
      <c r="A69" s="2">
        <v>1262</v>
      </c>
      <c r="B69" s="2">
        <v>793300</v>
      </c>
      <c r="C69" s="2">
        <v>168</v>
      </c>
      <c r="D69" s="2">
        <v>9</v>
      </c>
      <c r="E69" s="2">
        <v>2</v>
      </c>
      <c r="F69" s="2">
        <v>0.73</v>
      </c>
      <c r="G69" s="2">
        <v>1</v>
      </c>
      <c r="H69" s="2">
        <v>1</v>
      </c>
      <c r="I69" s="2">
        <v>3</v>
      </c>
    </row>
    <row r="70" spans="1:9">
      <c r="A70" s="2">
        <v>428</v>
      </c>
      <c r="B70" s="2">
        <v>594184</v>
      </c>
      <c r="C70" s="2">
        <v>142</v>
      </c>
      <c r="D70" s="2">
        <v>7</v>
      </c>
      <c r="E70" s="2">
        <v>2</v>
      </c>
      <c r="F70" s="2">
        <v>0.7</v>
      </c>
      <c r="G70" s="2">
        <v>1</v>
      </c>
      <c r="H70" s="2">
        <v>1</v>
      </c>
      <c r="I70" s="2">
        <v>4</v>
      </c>
    </row>
    <row r="71" spans="1:9">
      <c r="A71" s="2">
        <v>1845</v>
      </c>
      <c r="B71" s="2">
        <v>901897</v>
      </c>
      <c r="C71" s="2">
        <v>158</v>
      </c>
      <c r="D71" s="2">
        <v>8</v>
      </c>
      <c r="E71" s="2">
        <v>2</v>
      </c>
      <c r="F71" s="2">
        <v>0.73</v>
      </c>
      <c r="G71" s="2">
        <v>1</v>
      </c>
      <c r="H71" s="2">
        <v>1</v>
      </c>
      <c r="I71" s="2">
        <v>4</v>
      </c>
    </row>
    <row r="72" spans="1:9">
      <c r="A72" s="2">
        <v>1478</v>
      </c>
      <c r="B72" s="2">
        <v>290491</v>
      </c>
      <c r="C72" s="2">
        <v>98</v>
      </c>
      <c r="D72" s="2">
        <v>5</v>
      </c>
      <c r="E72" s="2">
        <v>1</v>
      </c>
      <c r="F72" s="2">
        <v>0.62</v>
      </c>
      <c r="G72" s="2">
        <v>3</v>
      </c>
      <c r="H72" s="2">
        <v>1</v>
      </c>
      <c r="I72" s="2">
        <v>5</v>
      </c>
    </row>
    <row r="73" spans="1:9">
      <c r="A73" s="2">
        <v>1244</v>
      </c>
      <c r="B73" s="2">
        <v>598287</v>
      </c>
      <c r="C73" s="2">
        <v>114</v>
      </c>
      <c r="D73" s="2">
        <v>6</v>
      </c>
      <c r="E73" s="2">
        <v>2</v>
      </c>
      <c r="F73" s="2">
        <v>0.63</v>
      </c>
      <c r="G73" s="2">
        <v>2</v>
      </c>
      <c r="H73" s="2">
        <v>1</v>
      </c>
      <c r="I73" s="2">
        <v>4</v>
      </c>
    </row>
    <row r="74" spans="1:9">
      <c r="A74" s="2">
        <v>1895</v>
      </c>
      <c r="B74" s="2">
        <v>269573</v>
      </c>
      <c r="C74" s="2">
        <v>80</v>
      </c>
      <c r="D74" s="2">
        <v>4</v>
      </c>
      <c r="E74" s="2">
        <v>1</v>
      </c>
      <c r="F74" s="2">
        <v>0.55000000000000004</v>
      </c>
      <c r="G74" s="2">
        <v>3</v>
      </c>
      <c r="H74" s="2">
        <v>2</v>
      </c>
      <c r="I74" s="2">
        <v>2</v>
      </c>
    </row>
    <row r="75" spans="1:9">
      <c r="A75" s="2">
        <v>98</v>
      </c>
      <c r="B75" s="2">
        <v>635699</v>
      </c>
      <c r="C75" s="2">
        <v>118</v>
      </c>
      <c r="D75" s="2">
        <v>6</v>
      </c>
      <c r="E75" s="2">
        <v>1</v>
      </c>
      <c r="F75" s="2">
        <v>0.63</v>
      </c>
      <c r="G75" s="2">
        <v>1</v>
      </c>
      <c r="H75" s="2">
        <v>1</v>
      </c>
      <c r="I75" s="2">
        <v>3</v>
      </c>
    </row>
    <row r="76" spans="1:9">
      <c r="A76" s="2">
        <v>957</v>
      </c>
      <c r="B76" s="2">
        <v>713088</v>
      </c>
      <c r="C76" s="2">
        <v>149</v>
      </c>
      <c r="D76" s="2">
        <v>7</v>
      </c>
      <c r="E76" s="2">
        <v>2</v>
      </c>
      <c r="F76" s="2">
        <v>0.73</v>
      </c>
      <c r="G76" s="2">
        <v>1</v>
      </c>
      <c r="H76" s="2">
        <v>2</v>
      </c>
      <c r="I76" s="2">
        <v>4</v>
      </c>
    </row>
    <row r="77" spans="1:9">
      <c r="A77" s="2">
        <v>287</v>
      </c>
      <c r="B77" s="2">
        <v>663182</v>
      </c>
      <c r="C77" s="2">
        <v>164</v>
      </c>
      <c r="D77" s="2">
        <v>8</v>
      </c>
      <c r="E77" s="2">
        <v>2</v>
      </c>
      <c r="F77" s="2">
        <v>0.73</v>
      </c>
      <c r="G77" s="2">
        <v>1</v>
      </c>
      <c r="H77" s="2">
        <v>1</v>
      </c>
      <c r="I77" s="2">
        <v>2</v>
      </c>
    </row>
    <row r="78" spans="1:9">
      <c r="A78" s="2">
        <v>538</v>
      </c>
      <c r="B78" s="2">
        <v>570035</v>
      </c>
      <c r="C78" s="2">
        <v>133</v>
      </c>
      <c r="D78" s="2">
        <v>6</v>
      </c>
      <c r="E78" s="2">
        <v>2</v>
      </c>
      <c r="F78" s="2">
        <v>0.64</v>
      </c>
      <c r="G78" s="2">
        <v>2</v>
      </c>
      <c r="H78" s="2">
        <v>1</v>
      </c>
      <c r="I78" s="2">
        <v>5</v>
      </c>
    </row>
    <row r="79" spans="1:9">
      <c r="A79" s="2">
        <v>1459</v>
      </c>
      <c r="B79" s="2">
        <v>608725</v>
      </c>
      <c r="C79" s="2">
        <v>148</v>
      </c>
      <c r="D79" s="2">
        <v>7</v>
      </c>
      <c r="E79" s="2">
        <v>2</v>
      </c>
      <c r="F79" s="2">
        <v>0.69</v>
      </c>
      <c r="G79" s="2">
        <v>1</v>
      </c>
      <c r="H79" s="2">
        <v>1</v>
      </c>
      <c r="I79" s="2">
        <v>5</v>
      </c>
    </row>
    <row r="80" spans="1:9">
      <c r="A80" s="2">
        <v>69</v>
      </c>
      <c r="B80" s="2">
        <v>584272</v>
      </c>
      <c r="C80" s="2">
        <v>137</v>
      </c>
      <c r="D80" s="2">
        <v>6</v>
      </c>
      <c r="E80" s="2">
        <v>2</v>
      </c>
      <c r="F80" s="2">
        <v>0.64</v>
      </c>
      <c r="G80" s="2">
        <v>1</v>
      </c>
      <c r="H80" s="2">
        <v>2</v>
      </c>
      <c r="I80" s="2">
        <v>2</v>
      </c>
    </row>
    <row r="81" spans="1:9">
      <c r="A81" s="2">
        <v>1238</v>
      </c>
      <c r="B81" s="2">
        <v>630488</v>
      </c>
      <c r="C81" s="2">
        <v>143</v>
      </c>
      <c r="D81" s="2">
        <v>7</v>
      </c>
      <c r="E81" s="2">
        <v>2</v>
      </c>
      <c r="F81" s="2">
        <v>0.69</v>
      </c>
      <c r="G81" s="2">
        <v>1</v>
      </c>
      <c r="H81" s="2">
        <v>2</v>
      </c>
      <c r="I81" s="2">
        <v>4</v>
      </c>
    </row>
    <row r="82" spans="1:9">
      <c r="A82" s="2">
        <v>192</v>
      </c>
      <c r="B82" s="2">
        <v>670358</v>
      </c>
      <c r="C82" s="2">
        <v>151</v>
      </c>
      <c r="D82" s="2">
        <v>8</v>
      </c>
      <c r="E82" s="2">
        <v>2</v>
      </c>
      <c r="F82" s="2">
        <v>0.69</v>
      </c>
      <c r="G82" s="2">
        <v>1</v>
      </c>
      <c r="H82" s="2">
        <v>2</v>
      </c>
      <c r="I82" s="2">
        <v>5</v>
      </c>
    </row>
    <row r="83" spans="1:9">
      <c r="A83" s="2">
        <v>1862</v>
      </c>
      <c r="B83" s="2">
        <v>580326</v>
      </c>
      <c r="C83" s="2">
        <v>139</v>
      </c>
      <c r="D83" s="2">
        <v>7</v>
      </c>
      <c r="E83" s="2">
        <v>2</v>
      </c>
      <c r="F83" s="2">
        <v>0.67</v>
      </c>
      <c r="G83" s="2">
        <v>1</v>
      </c>
      <c r="H83" s="2">
        <v>1</v>
      </c>
      <c r="I83" s="2">
        <v>5</v>
      </c>
    </row>
    <row r="84" spans="1:9">
      <c r="A84" s="2">
        <v>1204</v>
      </c>
      <c r="B84" s="2">
        <v>493986</v>
      </c>
      <c r="C84" s="2">
        <v>120</v>
      </c>
      <c r="D84" s="2">
        <v>6</v>
      </c>
      <c r="E84" s="2">
        <v>2</v>
      </c>
      <c r="F84" s="2">
        <v>0.61</v>
      </c>
      <c r="G84" s="2">
        <v>1</v>
      </c>
      <c r="H84" s="2">
        <v>2</v>
      </c>
      <c r="I84" s="2">
        <v>2</v>
      </c>
    </row>
    <row r="85" spans="1:9">
      <c r="A85" s="2">
        <v>424</v>
      </c>
      <c r="B85" s="2">
        <v>469011</v>
      </c>
      <c r="C85" s="2">
        <v>122</v>
      </c>
      <c r="D85" s="2">
        <v>6</v>
      </c>
      <c r="E85" s="2">
        <v>2</v>
      </c>
      <c r="F85" s="2">
        <v>0.62</v>
      </c>
      <c r="G85" s="2">
        <v>2</v>
      </c>
      <c r="H85" s="2">
        <v>2</v>
      </c>
      <c r="I85" s="2">
        <v>3</v>
      </c>
    </row>
    <row r="86" spans="1:9">
      <c r="A86" s="2">
        <v>983</v>
      </c>
      <c r="B86" s="2">
        <v>495254</v>
      </c>
      <c r="C86" s="2">
        <v>122</v>
      </c>
      <c r="D86" s="2">
        <v>6</v>
      </c>
      <c r="E86" s="2">
        <v>2</v>
      </c>
      <c r="F86" s="2">
        <v>0.64</v>
      </c>
      <c r="G86" s="2">
        <v>2</v>
      </c>
      <c r="H86" s="2">
        <v>1</v>
      </c>
      <c r="I86" s="2">
        <v>4</v>
      </c>
    </row>
    <row r="87" spans="1:9">
      <c r="A87" s="2">
        <v>32</v>
      </c>
      <c r="B87" s="2">
        <v>356129</v>
      </c>
      <c r="C87" s="2">
        <v>104</v>
      </c>
      <c r="D87" s="2">
        <v>6</v>
      </c>
      <c r="E87" s="2">
        <v>2</v>
      </c>
      <c r="F87" s="2">
        <v>0.55000000000000004</v>
      </c>
      <c r="G87" s="2">
        <v>2</v>
      </c>
      <c r="H87" s="2">
        <v>2</v>
      </c>
      <c r="I87" s="2">
        <v>4</v>
      </c>
    </row>
    <row r="88" spans="1:9">
      <c r="A88" s="2">
        <v>912</v>
      </c>
      <c r="B88" s="2">
        <v>623741</v>
      </c>
      <c r="C88" s="2">
        <v>132</v>
      </c>
      <c r="D88" s="2">
        <v>7</v>
      </c>
      <c r="E88" s="2">
        <v>2</v>
      </c>
      <c r="F88" s="2">
        <v>0.63</v>
      </c>
      <c r="G88" s="2">
        <v>1</v>
      </c>
      <c r="H88" s="2">
        <v>2</v>
      </c>
      <c r="I88" s="2">
        <v>4</v>
      </c>
    </row>
    <row r="89" spans="1:9">
      <c r="A89" s="2">
        <v>1279</v>
      </c>
      <c r="B89" s="2">
        <v>838820</v>
      </c>
      <c r="C89" s="2">
        <v>156</v>
      </c>
      <c r="D89" s="2">
        <v>8</v>
      </c>
      <c r="E89" s="2">
        <v>2</v>
      </c>
      <c r="F89" s="2">
        <v>0.73</v>
      </c>
      <c r="G89" s="2">
        <v>1</v>
      </c>
      <c r="H89" s="2">
        <v>2</v>
      </c>
      <c r="I89" s="2">
        <v>4</v>
      </c>
    </row>
    <row r="90" spans="1:9">
      <c r="A90" s="2">
        <v>1236</v>
      </c>
      <c r="B90" s="2">
        <v>513174</v>
      </c>
      <c r="C90" s="2">
        <v>124</v>
      </c>
      <c r="D90" s="2">
        <v>6</v>
      </c>
      <c r="E90" s="2">
        <v>2</v>
      </c>
      <c r="F90" s="2">
        <v>0.62</v>
      </c>
      <c r="G90" s="2">
        <v>2</v>
      </c>
      <c r="H90" s="2">
        <v>1</v>
      </c>
      <c r="I90" s="2">
        <v>3</v>
      </c>
    </row>
    <row r="91" spans="1:9">
      <c r="A91" s="2">
        <v>588</v>
      </c>
      <c r="B91" s="2">
        <v>706060</v>
      </c>
      <c r="C91" s="2">
        <v>149</v>
      </c>
      <c r="D91" s="2">
        <v>7</v>
      </c>
      <c r="E91" s="2">
        <v>2</v>
      </c>
      <c r="F91" s="2">
        <v>0.68</v>
      </c>
      <c r="G91" s="2">
        <v>1</v>
      </c>
      <c r="H91" s="2">
        <v>1</v>
      </c>
      <c r="I91" s="2">
        <v>4</v>
      </c>
    </row>
    <row r="92" spans="1:9">
      <c r="A92" s="2">
        <v>605</v>
      </c>
      <c r="B92" s="2">
        <v>592181</v>
      </c>
      <c r="C92" s="2">
        <v>119</v>
      </c>
      <c r="D92" s="2">
        <v>6</v>
      </c>
      <c r="E92" s="2">
        <v>1</v>
      </c>
      <c r="F92" s="2">
        <v>0.63</v>
      </c>
      <c r="G92" s="2">
        <v>2</v>
      </c>
      <c r="H92" s="2">
        <v>1</v>
      </c>
      <c r="I92" s="2">
        <v>4</v>
      </c>
    </row>
    <row r="93" spans="1:9">
      <c r="A93" s="2">
        <v>1793</v>
      </c>
      <c r="B93" s="2">
        <v>294704</v>
      </c>
      <c r="C93" s="2">
        <v>67</v>
      </c>
      <c r="D93" s="2">
        <v>3</v>
      </c>
      <c r="E93" s="2">
        <v>1</v>
      </c>
      <c r="F93" s="2">
        <v>0.52</v>
      </c>
      <c r="G93" s="2">
        <v>3</v>
      </c>
      <c r="H93" s="2">
        <v>2</v>
      </c>
      <c r="I93" s="2">
        <v>4</v>
      </c>
    </row>
    <row r="94" spans="1:9">
      <c r="A94" s="2">
        <v>913</v>
      </c>
      <c r="B94" s="2">
        <v>690815</v>
      </c>
      <c r="C94" s="2">
        <v>146</v>
      </c>
      <c r="D94" s="2">
        <v>8</v>
      </c>
      <c r="E94" s="2">
        <v>2</v>
      </c>
      <c r="F94" s="2">
        <v>0.71</v>
      </c>
      <c r="G94" s="2">
        <v>1</v>
      </c>
      <c r="H94" s="2">
        <v>1</v>
      </c>
      <c r="I94" s="2">
        <v>4</v>
      </c>
    </row>
    <row r="95" spans="1:9">
      <c r="A95" s="2">
        <v>650</v>
      </c>
      <c r="B95" s="2">
        <v>687556</v>
      </c>
      <c r="C95" s="2">
        <v>131</v>
      </c>
      <c r="D95" s="2">
        <v>7</v>
      </c>
      <c r="E95" s="2">
        <v>2</v>
      </c>
      <c r="F95" s="2">
        <v>0.64</v>
      </c>
      <c r="G95" s="2">
        <v>1</v>
      </c>
      <c r="H95" s="2">
        <v>2</v>
      </c>
      <c r="I95" s="2">
        <v>4</v>
      </c>
    </row>
    <row r="96" spans="1:9">
      <c r="A96" s="2">
        <v>740</v>
      </c>
      <c r="B96" s="2">
        <v>418820</v>
      </c>
      <c r="C96" s="2">
        <v>111</v>
      </c>
      <c r="D96" s="2">
        <v>6</v>
      </c>
      <c r="E96" s="2">
        <v>2</v>
      </c>
      <c r="F96" s="2">
        <v>0.61</v>
      </c>
      <c r="G96" s="2">
        <v>2</v>
      </c>
      <c r="H96" s="2">
        <v>1</v>
      </c>
      <c r="I96" s="2">
        <v>0</v>
      </c>
    </row>
    <row r="97" spans="1:9">
      <c r="A97" s="2">
        <v>1814</v>
      </c>
      <c r="B97" s="2">
        <v>573233</v>
      </c>
      <c r="C97" s="2">
        <v>124</v>
      </c>
      <c r="D97" s="2">
        <v>6</v>
      </c>
      <c r="E97" s="2">
        <v>2</v>
      </c>
      <c r="F97" s="2">
        <v>0.65</v>
      </c>
      <c r="G97" s="2">
        <v>2</v>
      </c>
      <c r="H97" s="2">
        <v>1</v>
      </c>
      <c r="I97" s="2">
        <v>4</v>
      </c>
    </row>
    <row r="98" spans="1:9">
      <c r="A98" s="2">
        <v>718</v>
      </c>
      <c r="B98" s="2">
        <v>691422</v>
      </c>
      <c r="C98" s="2">
        <v>129</v>
      </c>
      <c r="D98" s="2">
        <v>6</v>
      </c>
      <c r="E98" s="2">
        <v>2</v>
      </c>
      <c r="F98" s="2">
        <v>0.64</v>
      </c>
      <c r="G98" s="2">
        <v>2</v>
      </c>
      <c r="H98" s="2">
        <v>1</v>
      </c>
      <c r="I98" s="2">
        <v>5</v>
      </c>
    </row>
    <row r="99" spans="1:9">
      <c r="A99" s="2">
        <v>262</v>
      </c>
      <c r="B99" s="2">
        <v>700320</v>
      </c>
      <c r="C99" s="2">
        <v>151</v>
      </c>
      <c r="D99" s="2">
        <v>8</v>
      </c>
      <c r="E99" s="2">
        <v>2</v>
      </c>
      <c r="F99" s="2">
        <v>0.69</v>
      </c>
      <c r="G99" s="2">
        <v>2</v>
      </c>
      <c r="H99" s="2">
        <v>1</v>
      </c>
      <c r="I99" s="2">
        <v>3</v>
      </c>
    </row>
    <row r="100" spans="1:9">
      <c r="A100" s="2">
        <v>1173</v>
      </c>
      <c r="B100" s="2">
        <v>473656</v>
      </c>
      <c r="C100" s="2">
        <v>102</v>
      </c>
      <c r="D100" s="2">
        <v>5</v>
      </c>
      <c r="E100" s="2">
        <v>1</v>
      </c>
      <c r="F100" s="2">
        <v>0.59</v>
      </c>
      <c r="G100" s="2">
        <v>2</v>
      </c>
      <c r="H100" s="2">
        <v>1</v>
      </c>
      <c r="I100" s="2">
        <v>5</v>
      </c>
    </row>
    <row r="101" spans="1:9">
      <c r="A101" s="2">
        <v>843</v>
      </c>
      <c r="B101" s="2">
        <v>470751</v>
      </c>
      <c r="C101" s="2">
        <v>131</v>
      </c>
      <c r="D101" s="2">
        <v>7</v>
      </c>
      <c r="E101" s="2">
        <v>1</v>
      </c>
      <c r="F101" s="2">
        <v>0.64</v>
      </c>
      <c r="G101" s="2">
        <v>2</v>
      </c>
      <c r="H101" s="2">
        <v>1</v>
      </c>
      <c r="I101" s="2">
        <v>5</v>
      </c>
    </row>
    <row r="102" spans="1:9">
      <c r="A102" s="2">
        <v>1306</v>
      </c>
      <c r="B102" s="2">
        <v>446378</v>
      </c>
      <c r="C102" s="2">
        <v>117</v>
      </c>
      <c r="D102" s="2">
        <v>6</v>
      </c>
      <c r="E102" s="2">
        <v>2</v>
      </c>
      <c r="F102" s="2">
        <v>0.6</v>
      </c>
      <c r="G102" s="2">
        <v>2</v>
      </c>
      <c r="H102" s="2">
        <v>2</v>
      </c>
      <c r="I102" s="2">
        <v>3</v>
      </c>
    </row>
    <row r="103" spans="1:9">
      <c r="A103" s="2">
        <v>1636</v>
      </c>
      <c r="B103" s="2">
        <v>684691</v>
      </c>
      <c r="C103" s="2">
        <v>157</v>
      </c>
      <c r="D103" s="2">
        <v>8</v>
      </c>
      <c r="E103" s="2">
        <v>2</v>
      </c>
      <c r="F103" s="2">
        <v>0.75</v>
      </c>
      <c r="G103" s="2">
        <v>1</v>
      </c>
      <c r="H103" s="2">
        <v>1</v>
      </c>
      <c r="I103" s="2">
        <v>2</v>
      </c>
    </row>
    <row r="104" spans="1:9">
      <c r="A104" s="2">
        <v>1864</v>
      </c>
      <c r="B104" s="2">
        <v>495336</v>
      </c>
      <c r="C104" s="2">
        <v>121</v>
      </c>
      <c r="D104" s="2">
        <v>6</v>
      </c>
      <c r="E104" s="2">
        <v>2</v>
      </c>
      <c r="F104" s="2">
        <v>0.63</v>
      </c>
      <c r="G104" s="2">
        <v>2</v>
      </c>
      <c r="H104" s="2">
        <v>1</v>
      </c>
      <c r="I104" s="2">
        <v>2</v>
      </c>
    </row>
    <row r="105" spans="1:9">
      <c r="A105" s="2">
        <v>286</v>
      </c>
      <c r="B105" s="2">
        <v>477164</v>
      </c>
      <c r="C105" s="2">
        <v>120</v>
      </c>
      <c r="D105" s="2">
        <v>6</v>
      </c>
      <c r="E105" s="2">
        <v>2</v>
      </c>
      <c r="F105" s="2">
        <v>0.61</v>
      </c>
      <c r="G105" s="2">
        <v>2</v>
      </c>
      <c r="H105" s="2">
        <v>2</v>
      </c>
      <c r="I105" s="2">
        <v>4</v>
      </c>
    </row>
    <row r="106" spans="1:9">
      <c r="A106" s="2">
        <v>1712</v>
      </c>
      <c r="B106" s="2">
        <v>658530</v>
      </c>
      <c r="C106" s="2">
        <v>127</v>
      </c>
      <c r="D106" s="2">
        <v>6</v>
      </c>
      <c r="E106" s="2">
        <v>2</v>
      </c>
      <c r="F106" s="2">
        <v>0.67</v>
      </c>
      <c r="G106" s="2">
        <v>2</v>
      </c>
      <c r="H106" s="2">
        <v>1</v>
      </c>
      <c r="I106" s="2">
        <v>5</v>
      </c>
    </row>
    <row r="107" spans="1:9">
      <c r="A107" s="2">
        <v>1196</v>
      </c>
      <c r="B107" s="2">
        <v>789940</v>
      </c>
      <c r="C107" s="2">
        <v>167</v>
      </c>
      <c r="D107" s="2">
        <v>8</v>
      </c>
      <c r="E107" s="2">
        <v>2</v>
      </c>
      <c r="F107" s="2">
        <v>0.78</v>
      </c>
      <c r="G107" s="2">
        <v>1</v>
      </c>
      <c r="H107" s="2">
        <v>1</v>
      </c>
      <c r="I107" s="2">
        <v>4</v>
      </c>
    </row>
    <row r="108" spans="1:9">
      <c r="A108" s="2">
        <v>151</v>
      </c>
      <c r="B108" s="2">
        <v>610256</v>
      </c>
      <c r="C108" s="2">
        <v>132</v>
      </c>
      <c r="D108" s="2">
        <v>6</v>
      </c>
      <c r="E108" s="2">
        <v>1</v>
      </c>
      <c r="F108" s="2">
        <v>0.68</v>
      </c>
      <c r="G108" s="2">
        <v>1</v>
      </c>
      <c r="H108" s="2">
        <v>1</v>
      </c>
      <c r="I108" s="2">
        <v>4</v>
      </c>
    </row>
    <row r="109" spans="1:9">
      <c r="A109" s="2">
        <v>669</v>
      </c>
      <c r="B109" s="2">
        <v>838817</v>
      </c>
      <c r="C109" s="2">
        <v>164</v>
      </c>
      <c r="D109" s="2">
        <v>8</v>
      </c>
      <c r="E109" s="2">
        <v>3</v>
      </c>
      <c r="F109" s="2">
        <v>0.76</v>
      </c>
      <c r="G109" s="2">
        <v>1</v>
      </c>
      <c r="H109" s="2">
        <v>1</v>
      </c>
      <c r="I109" s="2">
        <v>4</v>
      </c>
    </row>
    <row r="110" spans="1:9">
      <c r="A110" s="2">
        <v>614</v>
      </c>
      <c r="B110" s="2">
        <v>540142</v>
      </c>
      <c r="C110" s="2">
        <v>135</v>
      </c>
      <c r="D110" s="2">
        <v>6</v>
      </c>
      <c r="E110" s="2">
        <v>2</v>
      </c>
      <c r="F110" s="2">
        <v>0.63</v>
      </c>
      <c r="G110" s="2">
        <v>2</v>
      </c>
      <c r="H110" s="2">
        <v>2</v>
      </c>
      <c r="I110" s="2">
        <v>4</v>
      </c>
    </row>
    <row r="111" spans="1:9">
      <c r="A111" s="2">
        <v>1183</v>
      </c>
      <c r="B111" s="2">
        <v>564557</v>
      </c>
      <c r="C111" s="2">
        <v>106</v>
      </c>
      <c r="D111" s="2">
        <v>5</v>
      </c>
      <c r="E111" s="2">
        <v>1</v>
      </c>
      <c r="F111" s="2">
        <v>0.6</v>
      </c>
      <c r="G111" s="2">
        <v>2</v>
      </c>
      <c r="H111" s="2">
        <v>1</v>
      </c>
      <c r="I111" s="2">
        <v>3</v>
      </c>
    </row>
    <row r="112" spans="1:9">
      <c r="A112" s="2">
        <v>1626</v>
      </c>
      <c r="B112" s="2">
        <v>430178</v>
      </c>
      <c r="C112" s="2">
        <v>105</v>
      </c>
      <c r="D112" s="2">
        <v>5</v>
      </c>
      <c r="E112" s="2">
        <v>2</v>
      </c>
      <c r="F112" s="2">
        <v>0.56999999999999995</v>
      </c>
      <c r="G112" s="2">
        <v>2</v>
      </c>
      <c r="H112" s="2">
        <v>2</v>
      </c>
      <c r="I112" s="2">
        <v>4</v>
      </c>
    </row>
    <row r="113" spans="1:9">
      <c r="A113" s="2">
        <v>1085</v>
      </c>
      <c r="B113" s="2">
        <v>534602</v>
      </c>
      <c r="C113" s="2">
        <v>95</v>
      </c>
      <c r="D113" s="2">
        <v>4</v>
      </c>
      <c r="E113" s="2">
        <v>2</v>
      </c>
      <c r="F113" s="2">
        <v>0.61</v>
      </c>
      <c r="G113" s="2">
        <v>3</v>
      </c>
      <c r="H113" s="2">
        <v>1</v>
      </c>
      <c r="I113" s="2">
        <v>4</v>
      </c>
    </row>
    <row r="114" spans="1:9">
      <c r="A114" s="2">
        <v>107</v>
      </c>
      <c r="B114" s="2">
        <v>696424</v>
      </c>
      <c r="C114" s="2">
        <v>134</v>
      </c>
      <c r="D114" s="2">
        <v>7</v>
      </c>
      <c r="E114" s="2">
        <v>2</v>
      </c>
      <c r="F114" s="2">
        <v>0.66</v>
      </c>
      <c r="G114" s="2">
        <v>2</v>
      </c>
      <c r="H114" s="2">
        <v>1</v>
      </c>
      <c r="I114" s="2">
        <v>4</v>
      </c>
    </row>
    <row r="115" spans="1:9">
      <c r="A115" s="2">
        <v>1984</v>
      </c>
      <c r="B115" s="2">
        <v>379931</v>
      </c>
      <c r="C115" s="2">
        <v>106</v>
      </c>
      <c r="D115" s="2">
        <v>5</v>
      </c>
      <c r="E115" s="2">
        <v>2</v>
      </c>
      <c r="F115" s="2">
        <v>0.6</v>
      </c>
      <c r="G115" s="2">
        <v>3</v>
      </c>
      <c r="H115" s="2">
        <v>2</v>
      </c>
      <c r="I115" s="2">
        <v>4</v>
      </c>
    </row>
    <row r="116" spans="1:9">
      <c r="A116" s="2">
        <v>1847</v>
      </c>
      <c r="B116" s="2">
        <v>687006</v>
      </c>
      <c r="C116" s="2">
        <v>124</v>
      </c>
      <c r="D116" s="2">
        <v>7</v>
      </c>
      <c r="E116" s="2">
        <v>2</v>
      </c>
      <c r="F116" s="2">
        <v>0.65</v>
      </c>
      <c r="G116" s="2">
        <v>1</v>
      </c>
      <c r="H116" s="2">
        <v>2</v>
      </c>
      <c r="I116" s="2">
        <v>4</v>
      </c>
    </row>
    <row r="117" spans="1:9">
      <c r="A117" s="2">
        <v>1634</v>
      </c>
      <c r="B117" s="2">
        <v>684225</v>
      </c>
      <c r="C117" s="2">
        <v>151</v>
      </c>
      <c r="D117" s="2">
        <v>7</v>
      </c>
      <c r="E117" s="2">
        <v>2</v>
      </c>
      <c r="F117" s="2">
        <v>0.74</v>
      </c>
      <c r="G117" s="2">
        <v>1</v>
      </c>
      <c r="H117" s="2">
        <v>1</v>
      </c>
      <c r="I117" s="2">
        <v>4</v>
      </c>
    </row>
    <row r="118" spans="1:9">
      <c r="A118" s="2">
        <v>429</v>
      </c>
      <c r="B118" s="2">
        <v>733590</v>
      </c>
      <c r="C118" s="2">
        <v>139</v>
      </c>
      <c r="D118" s="2">
        <v>7</v>
      </c>
      <c r="E118" s="2">
        <v>2</v>
      </c>
      <c r="F118" s="2">
        <v>0.7</v>
      </c>
      <c r="G118" s="2">
        <v>1</v>
      </c>
      <c r="H118" s="2">
        <v>1</v>
      </c>
      <c r="I118" s="2">
        <v>2</v>
      </c>
    </row>
    <row r="119" spans="1:9">
      <c r="A119" s="2">
        <v>88</v>
      </c>
      <c r="B119" s="2">
        <v>738519</v>
      </c>
      <c r="C119" s="2">
        <v>160</v>
      </c>
      <c r="D119" s="2">
        <v>8</v>
      </c>
      <c r="E119" s="2">
        <v>2</v>
      </c>
      <c r="F119" s="2">
        <v>0.71</v>
      </c>
      <c r="G119" s="2">
        <v>1</v>
      </c>
      <c r="H119" s="2">
        <v>1</v>
      </c>
      <c r="I119" s="2">
        <v>5</v>
      </c>
    </row>
    <row r="120" spans="1:9">
      <c r="A120" s="2">
        <v>1205</v>
      </c>
      <c r="B120" s="2">
        <v>672792</v>
      </c>
      <c r="C120" s="2">
        <v>144</v>
      </c>
      <c r="D120" s="2">
        <v>7</v>
      </c>
      <c r="E120" s="2">
        <v>2</v>
      </c>
      <c r="F120" s="2">
        <v>0.68</v>
      </c>
      <c r="G120" s="2">
        <v>1</v>
      </c>
      <c r="H120" s="2">
        <v>2</v>
      </c>
      <c r="I120" s="2">
        <v>4</v>
      </c>
    </row>
    <row r="121" spans="1:9">
      <c r="A121" s="2">
        <v>1769</v>
      </c>
      <c r="B121" s="2">
        <v>503501</v>
      </c>
      <c r="C121" s="2">
        <v>129</v>
      </c>
      <c r="D121" s="2">
        <v>7</v>
      </c>
      <c r="E121" s="2">
        <v>1</v>
      </c>
      <c r="F121" s="2">
        <v>0.63</v>
      </c>
      <c r="G121" s="2">
        <v>2</v>
      </c>
      <c r="H121" s="2">
        <v>1</v>
      </c>
      <c r="I121" s="2">
        <v>4</v>
      </c>
    </row>
    <row r="122" spans="1:9">
      <c r="A122" s="2">
        <v>73</v>
      </c>
      <c r="B122" s="2">
        <v>542483</v>
      </c>
      <c r="C122" s="2">
        <v>124</v>
      </c>
      <c r="D122" s="2">
        <v>7</v>
      </c>
      <c r="E122" s="2">
        <v>2</v>
      </c>
      <c r="F122" s="2">
        <v>0.65</v>
      </c>
      <c r="G122" s="2">
        <v>2</v>
      </c>
      <c r="H122" s="2">
        <v>1</v>
      </c>
      <c r="I122" s="2">
        <v>2</v>
      </c>
    </row>
    <row r="123" spans="1:9">
      <c r="A123" s="2">
        <v>2000</v>
      </c>
      <c r="B123" s="2">
        <v>558188</v>
      </c>
      <c r="C123" s="2">
        <v>147</v>
      </c>
      <c r="D123" s="2">
        <v>7</v>
      </c>
      <c r="E123" s="2">
        <v>2</v>
      </c>
      <c r="F123" s="2">
        <v>0.68</v>
      </c>
      <c r="G123" s="2">
        <v>1</v>
      </c>
      <c r="H123" s="2">
        <v>2</v>
      </c>
      <c r="I123" s="2">
        <v>3</v>
      </c>
    </row>
    <row r="124" spans="1:9">
      <c r="A124" s="2">
        <v>1087</v>
      </c>
      <c r="B124" s="2">
        <v>674592</v>
      </c>
      <c r="C124" s="2">
        <v>128</v>
      </c>
      <c r="D124" s="2">
        <v>6</v>
      </c>
      <c r="E124" s="2">
        <v>2</v>
      </c>
      <c r="F124" s="2">
        <v>0.65</v>
      </c>
      <c r="G124" s="2">
        <v>1</v>
      </c>
      <c r="H124" s="2">
        <v>2</v>
      </c>
      <c r="I124" s="2">
        <v>4</v>
      </c>
    </row>
    <row r="125" spans="1:9">
      <c r="A125" s="2">
        <v>1113</v>
      </c>
      <c r="B125" s="2">
        <v>664172</v>
      </c>
      <c r="C125" s="2">
        <v>125</v>
      </c>
      <c r="D125" s="2">
        <v>6</v>
      </c>
      <c r="E125" s="2">
        <v>2</v>
      </c>
      <c r="F125" s="2">
        <v>0.62</v>
      </c>
      <c r="G125" s="2">
        <v>2</v>
      </c>
      <c r="H125" s="2">
        <v>1</v>
      </c>
      <c r="I125" s="2">
        <v>5</v>
      </c>
    </row>
    <row r="126" spans="1:9">
      <c r="A126" s="2">
        <v>205</v>
      </c>
      <c r="B126" s="2">
        <v>610893</v>
      </c>
      <c r="C126" s="2">
        <v>145</v>
      </c>
      <c r="D126" s="2">
        <v>7</v>
      </c>
      <c r="E126" s="2">
        <v>2</v>
      </c>
      <c r="F126" s="2">
        <v>0.66</v>
      </c>
      <c r="G126" s="2">
        <v>1</v>
      </c>
      <c r="H126" s="2">
        <v>1</v>
      </c>
      <c r="I126" s="2">
        <v>3</v>
      </c>
    </row>
    <row r="127" spans="1:9">
      <c r="A127" s="2">
        <v>268</v>
      </c>
      <c r="B127" s="2">
        <v>367482</v>
      </c>
      <c r="C127" s="2">
        <v>98</v>
      </c>
      <c r="D127" s="2">
        <v>5</v>
      </c>
      <c r="E127" s="2">
        <v>2</v>
      </c>
      <c r="F127" s="2">
        <v>0.57999999999999996</v>
      </c>
      <c r="G127" s="2">
        <v>3</v>
      </c>
      <c r="H127" s="2">
        <v>2</v>
      </c>
      <c r="I127" s="2">
        <v>4</v>
      </c>
    </row>
    <row r="128" spans="1:9">
      <c r="A128" s="2">
        <v>568</v>
      </c>
      <c r="B128" s="2">
        <v>610731</v>
      </c>
      <c r="C128" s="2">
        <v>120</v>
      </c>
      <c r="D128" s="2">
        <v>6</v>
      </c>
      <c r="E128" s="2">
        <v>1</v>
      </c>
      <c r="F128" s="2">
        <v>0.59</v>
      </c>
      <c r="G128" s="2">
        <v>2</v>
      </c>
      <c r="H128" s="2">
        <v>2</v>
      </c>
      <c r="I128" s="2">
        <v>4</v>
      </c>
    </row>
    <row r="129" spans="1:9">
      <c r="A129" s="2">
        <v>1873</v>
      </c>
      <c r="B129" s="2">
        <v>620811</v>
      </c>
      <c r="C129" s="2">
        <v>136</v>
      </c>
      <c r="D129" s="2">
        <v>7</v>
      </c>
      <c r="E129" s="2">
        <v>2</v>
      </c>
      <c r="F129" s="2">
        <v>0.65</v>
      </c>
      <c r="G129" s="2">
        <v>1</v>
      </c>
      <c r="H129" s="2">
        <v>1</v>
      </c>
      <c r="I129" s="2">
        <v>4</v>
      </c>
    </row>
    <row r="130" spans="1:9">
      <c r="A130" s="2">
        <v>330</v>
      </c>
      <c r="B130" s="2">
        <v>699296</v>
      </c>
      <c r="C130" s="2">
        <v>128</v>
      </c>
      <c r="D130" s="2">
        <v>6</v>
      </c>
      <c r="E130" s="2">
        <v>2</v>
      </c>
      <c r="F130" s="2">
        <v>0.64</v>
      </c>
      <c r="G130" s="2">
        <v>2</v>
      </c>
      <c r="H130" s="2">
        <v>1</v>
      </c>
      <c r="I130" s="2">
        <v>4</v>
      </c>
    </row>
    <row r="131" spans="1:9">
      <c r="A131" s="2">
        <v>1527</v>
      </c>
      <c r="B131" s="2">
        <v>453414</v>
      </c>
      <c r="C131" s="2">
        <v>115</v>
      </c>
      <c r="D131" s="2">
        <v>6</v>
      </c>
      <c r="E131" s="2">
        <v>1</v>
      </c>
      <c r="F131" s="2">
        <v>0.57999999999999996</v>
      </c>
      <c r="G131" s="2">
        <v>2</v>
      </c>
      <c r="H131" s="2">
        <v>2</v>
      </c>
      <c r="I131" s="2">
        <v>5</v>
      </c>
    </row>
    <row r="132" spans="1:9">
      <c r="A132" s="2">
        <v>981</v>
      </c>
      <c r="B132" s="2">
        <v>736082</v>
      </c>
      <c r="C132" s="2">
        <v>147</v>
      </c>
      <c r="D132" s="2">
        <v>8</v>
      </c>
      <c r="E132" s="2">
        <v>2</v>
      </c>
      <c r="F132" s="2">
        <v>0.66</v>
      </c>
      <c r="G132" s="2">
        <v>1</v>
      </c>
      <c r="H132" s="2">
        <v>1</v>
      </c>
      <c r="I132" s="2">
        <v>4</v>
      </c>
    </row>
    <row r="133" spans="1:9">
      <c r="A133" s="2">
        <v>1911</v>
      </c>
      <c r="B133" s="2">
        <v>443764</v>
      </c>
      <c r="C133" s="2">
        <v>90</v>
      </c>
      <c r="D133" s="2">
        <v>5</v>
      </c>
      <c r="E133" s="2">
        <v>2</v>
      </c>
      <c r="F133" s="2">
        <v>0.56999999999999995</v>
      </c>
      <c r="G133" s="2">
        <v>3</v>
      </c>
      <c r="H133" s="2">
        <v>1</v>
      </c>
      <c r="I133" s="2">
        <v>2</v>
      </c>
    </row>
    <row r="134" spans="1:9">
      <c r="A134" s="2">
        <v>120</v>
      </c>
      <c r="B134" s="2">
        <v>424530</v>
      </c>
      <c r="C134" s="2">
        <v>114</v>
      </c>
      <c r="D134" s="2">
        <v>6</v>
      </c>
      <c r="E134" s="2">
        <v>2</v>
      </c>
      <c r="F134" s="2">
        <v>0.59</v>
      </c>
      <c r="G134" s="2">
        <v>2</v>
      </c>
      <c r="H134" s="2">
        <v>1</v>
      </c>
      <c r="I134" s="2">
        <v>3</v>
      </c>
    </row>
    <row r="135" spans="1:9">
      <c r="A135" s="2">
        <v>128</v>
      </c>
      <c r="B135" s="2">
        <v>583549</v>
      </c>
      <c r="C135" s="2">
        <v>123</v>
      </c>
      <c r="D135" s="2">
        <v>6</v>
      </c>
      <c r="E135" s="2">
        <v>2</v>
      </c>
      <c r="F135" s="2">
        <v>0.63</v>
      </c>
      <c r="G135" s="2">
        <v>2</v>
      </c>
      <c r="H135" s="2">
        <v>2</v>
      </c>
      <c r="I135" s="2">
        <v>4</v>
      </c>
    </row>
    <row r="136" spans="1:9">
      <c r="A136" s="2">
        <v>796</v>
      </c>
      <c r="B136" s="2">
        <v>887235</v>
      </c>
      <c r="C136" s="2">
        <v>164</v>
      </c>
      <c r="D136" s="2">
        <v>8</v>
      </c>
      <c r="E136" s="2">
        <v>2</v>
      </c>
      <c r="F136" s="2">
        <v>0.72</v>
      </c>
      <c r="G136" s="2">
        <v>1</v>
      </c>
      <c r="H136" s="2">
        <v>1</v>
      </c>
      <c r="I136" s="2">
        <v>3</v>
      </c>
    </row>
    <row r="137" spans="1:9">
      <c r="A137" s="2">
        <v>993</v>
      </c>
      <c r="B137" s="2">
        <v>555899</v>
      </c>
      <c r="C137" s="2">
        <v>117</v>
      </c>
      <c r="D137" s="2">
        <v>6</v>
      </c>
      <c r="E137" s="2">
        <v>1</v>
      </c>
      <c r="F137" s="2">
        <v>0.62</v>
      </c>
      <c r="G137" s="2">
        <v>2</v>
      </c>
      <c r="H137" s="2">
        <v>2</v>
      </c>
      <c r="I137" s="2">
        <v>4</v>
      </c>
    </row>
    <row r="138" spans="1:9">
      <c r="A138" s="2">
        <v>397</v>
      </c>
      <c r="B138" s="2">
        <v>539424</v>
      </c>
      <c r="C138" s="2">
        <v>123</v>
      </c>
      <c r="D138" s="2">
        <v>6</v>
      </c>
      <c r="E138" s="2">
        <v>1</v>
      </c>
      <c r="F138" s="2">
        <v>0.64</v>
      </c>
      <c r="G138" s="2">
        <v>1</v>
      </c>
      <c r="H138" s="2">
        <v>2</v>
      </c>
      <c r="I138" s="2">
        <v>5</v>
      </c>
    </row>
    <row r="139" spans="1:9">
      <c r="A139" s="2">
        <v>1091</v>
      </c>
      <c r="B139" s="2">
        <v>910125</v>
      </c>
      <c r="C139" s="2">
        <v>158</v>
      </c>
      <c r="D139" s="2">
        <v>8</v>
      </c>
      <c r="E139" s="2">
        <v>3</v>
      </c>
      <c r="F139" s="2">
        <v>0.73</v>
      </c>
      <c r="G139" s="2">
        <v>1</v>
      </c>
      <c r="H139" s="2">
        <v>1</v>
      </c>
      <c r="I139" s="2">
        <v>5</v>
      </c>
    </row>
    <row r="140" spans="1:9">
      <c r="A140" s="2">
        <v>1454</v>
      </c>
      <c r="B140" s="2">
        <v>812752</v>
      </c>
      <c r="C140" s="2">
        <v>169</v>
      </c>
      <c r="D140" s="2">
        <v>8</v>
      </c>
      <c r="E140" s="2">
        <v>3</v>
      </c>
      <c r="F140" s="2">
        <v>0.76</v>
      </c>
      <c r="G140" s="2">
        <v>1</v>
      </c>
      <c r="H140" s="2">
        <v>1</v>
      </c>
      <c r="I140" s="2">
        <v>4</v>
      </c>
    </row>
    <row r="141" spans="1:9">
      <c r="A141" s="2">
        <v>1528</v>
      </c>
      <c r="B141" s="2">
        <v>544713</v>
      </c>
      <c r="C141" s="2">
        <v>107</v>
      </c>
      <c r="D141" s="2">
        <v>5</v>
      </c>
      <c r="E141" s="2">
        <v>1</v>
      </c>
      <c r="F141" s="2">
        <v>0.59</v>
      </c>
      <c r="G141" s="2">
        <v>3</v>
      </c>
      <c r="H141" s="2">
        <v>1</v>
      </c>
      <c r="I141" s="2">
        <v>4</v>
      </c>
    </row>
    <row r="142" spans="1:9">
      <c r="A142" s="2">
        <v>1259</v>
      </c>
      <c r="B142" s="2">
        <v>9000000</v>
      </c>
      <c r="C142" s="2">
        <v>134</v>
      </c>
      <c r="D142" s="2">
        <v>6</v>
      </c>
      <c r="E142" s="2">
        <v>2</v>
      </c>
      <c r="F142" s="2">
        <v>0.65</v>
      </c>
      <c r="G142" s="2">
        <v>1</v>
      </c>
      <c r="H142" s="2">
        <v>1</v>
      </c>
      <c r="I142" s="2">
        <v>4</v>
      </c>
    </row>
    <row r="143" spans="1:9">
      <c r="A143" s="2">
        <v>145</v>
      </c>
      <c r="B143" s="2">
        <v>673660</v>
      </c>
      <c r="C143" s="2">
        <v>134</v>
      </c>
      <c r="D143" s="2">
        <v>6</v>
      </c>
      <c r="E143" s="2">
        <v>2</v>
      </c>
      <c r="F143" s="2">
        <v>0.65</v>
      </c>
      <c r="G143" s="2">
        <v>1</v>
      </c>
      <c r="H143" s="2">
        <v>1</v>
      </c>
      <c r="I143" s="2">
        <v>4</v>
      </c>
    </row>
    <row r="144" spans="1:9">
      <c r="A144" s="2">
        <v>1255</v>
      </c>
      <c r="B144" s="2">
        <v>632236</v>
      </c>
      <c r="C144" s="2">
        <v>127</v>
      </c>
      <c r="D144" s="2">
        <v>6</v>
      </c>
      <c r="E144" s="2">
        <v>2</v>
      </c>
      <c r="F144" s="2">
        <v>0.67</v>
      </c>
      <c r="G144" s="2">
        <v>1</v>
      </c>
      <c r="H144" s="2">
        <v>2</v>
      </c>
      <c r="I144" s="2">
        <v>2</v>
      </c>
    </row>
    <row r="145" spans="1:9">
      <c r="A145" s="2">
        <v>1124</v>
      </c>
      <c r="B145" s="2">
        <v>535405</v>
      </c>
      <c r="C145" s="2">
        <v>142</v>
      </c>
      <c r="D145" s="2">
        <v>7</v>
      </c>
      <c r="E145" s="2">
        <v>2</v>
      </c>
      <c r="F145" s="2">
        <v>0.66</v>
      </c>
      <c r="G145" s="2">
        <v>2</v>
      </c>
      <c r="H145" s="2">
        <v>1</v>
      </c>
      <c r="I145" s="2">
        <v>5</v>
      </c>
    </row>
    <row r="146" spans="1:9">
      <c r="A146" s="2">
        <v>1258</v>
      </c>
      <c r="B146" s="2">
        <v>608146</v>
      </c>
      <c r="C146" s="2">
        <v>125</v>
      </c>
      <c r="D146" s="2">
        <v>7</v>
      </c>
      <c r="E146" s="2">
        <v>1</v>
      </c>
      <c r="F146" s="2">
        <v>0.65</v>
      </c>
      <c r="G146" s="2">
        <v>2</v>
      </c>
      <c r="H146" s="2">
        <v>1</v>
      </c>
      <c r="I146" s="2">
        <v>3</v>
      </c>
    </row>
    <row r="147" spans="1:9">
      <c r="A147" s="2">
        <v>460</v>
      </c>
      <c r="B147" s="2">
        <v>541223</v>
      </c>
      <c r="C147" s="2">
        <v>141</v>
      </c>
      <c r="D147" s="2">
        <v>7</v>
      </c>
      <c r="E147" s="2">
        <v>2</v>
      </c>
      <c r="F147" s="2">
        <v>0.67</v>
      </c>
      <c r="G147" s="2">
        <v>1</v>
      </c>
      <c r="H147" s="2">
        <v>2</v>
      </c>
      <c r="I147" s="2">
        <v>4</v>
      </c>
    </row>
    <row r="148" spans="1:9">
      <c r="A148" s="2">
        <v>949</v>
      </c>
      <c r="B148" s="2">
        <v>485017</v>
      </c>
      <c r="C148" s="2">
        <v>145</v>
      </c>
      <c r="D148" s="2">
        <v>7</v>
      </c>
      <c r="E148" s="2">
        <v>2</v>
      </c>
      <c r="F148" s="2">
        <v>0.66</v>
      </c>
      <c r="G148" s="2">
        <v>2</v>
      </c>
      <c r="H148" s="2">
        <v>2</v>
      </c>
      <c r="I148" s="2">
        <v>3</v>
      </c>
    </row>
    <row r="149" spans="1:9">
      <c r="A149" s="2">
        <v>1212</v>
      </c>
      <c r="B149" s="2">
        <v>559550</v>
      </c>
      <c r="C149" s="2">
        <v>154</v>
      </c>
      <c r="D149" s="2">
        <v>8</v>
      </c>
      <c r="E149" s="2">
        <v>2</v>
      </c>
      <c r="F149" s="2">
        <v>0.72</v>
      </c>
      <c r="G149" s="2">
        <v>1</v>
      </c>
      <c r="H149" s="2">
        <v>2</v>
      </c>
      <c r="I149" s="2">
        <v>4</v>
      </c>
    </row>
    <row r="150" spans="1:9">
      <c r="A150" s="2">
        <v>889</v>
      </c>
      <c r="B150" s="2">
        <v>856781</v>
      </c>
      <c r="C150" s="2">
        <v>160</v>
      </c>
      <c r="D150" s="2">
        <v>8</v>
      </c>
      <c r="E150" s="2">
        <v>2</v>
      </c>
      <c r="F150" s="2">
        <v>0.72</v>
      </c>
      <c r="G150" s="2">
        <v>1</v>
      </c>
      <c r="H150" s="2">
        <v>1</v>
      </c>
      <c r="I150" s="2">
        <v>2</v>
      </c>
    </row>
    <row r="151" spans="1:9">
      <c r="A151" s="2">
        <v>146</v>
      </c>
      <c r="B151" s="2">
        <v>686552</v>
      </c>
      <c r="C151" s="2">
        <v>168</v>
      </c>
      <c r="D151" s="2">
        <v>8</v>
      </c>
      <c r="E151" s="2">
        <v>2</v>
      </c>
      <c r="F151" s="2">
        <v>0.76</v>
      </c>
      <c r="G151" s="2">
        <v>1</v>
      </c>
      <c r="H151" s="2">
        <v>1</v>
      </c>
      <c r="I151" s="2">
        <v>4</v>
      </c>
    </row>
    <row r="152" spans="1:9">
      <c r="A152" s="2">
        <v>1979</v>
      </c>
      <c r="B152" s="2">
        <v>577428</v>
      </c>
      <c r="C152" s="2">
        <v>136</v>
      </c>
      <c r="D152" s="2">
        <v>7</v>
      </c>
      <c r="E152" s="2">
        <v>2</v>
      </c>
      <c r="F152" s="2">
        <v>0.68</v>
      </c>
      <c r="G152" s="2">
        <v>1</v>
      </c>
      <c r="H152" s="2">
        <v>2</v>
      </c>
      <c r="I152" s="2">
        <v>5</v>
      </c>
    </row>
    <row r="153" spans="1:9">
      <c r="A153" s="2">
        <v>1233</v>
      </c>
      <c r="B153" s="2">
        <v>593692</v>
      </c>
      <c r="C153" s="2">
        <v>129</v>
      </c>
      <c r="D153" s="2">
        <v>6</v>
      </c>
      <c r="E153" s="2">
        <v>2</v>
      </c>
      <c r="F153" s="2">
        <v>0.64</v>
      </c>
      <c r="G153" s="2">
        <v>2</v>
      </c>
      <c r="H153" s="2">
        <v>1</v>
      </c>
      <c r="I153" s="2">
        <v>4</v>
      </c>
    </row>
    <row r="154" spans="1:9">
      <c r="A154" s="2">
        <v>1071</v>
      </c>
      <c r="B154" s="2">
        <v>610056</v>
      </c>
      <c r="C154" s="2">
        <v>142</v>
      </c>
      <c r="D154" s="2">
        <v>7</v>
      </c>
      <c r="E154" s="2">
        <v>2</v>
      </c>
      <c r="F154" s="2">
        <v>0.69</v>
      </c>
      <c r="G154" s="2">
        <v>1</v>
      </c>
      <c r="H154" s="2">
        <v>1</v>
      </c>
      <c r="I154" s="2">
        <v>4</v>
      </c>
    </row>
    <row r="155" spans="1:9">
      <c r="A155" s="2">
        <v>1532</v>
      </c>
      <c r="B155" s="2">
        <v>610979</v>
      </c>
      <c r="C155" s="2">
        <v>134</v>
      </c>
      <c r="D155" s="2">
        <v>7</v>
      </c>
      <c r="E155" s="2">
        <v>2</v>
      </c>
      <c r="F155" s="2">
        <v>0.68</v>
      </c>
      <c r="G155" s="2">
        <v>1</v>
      </c>
      <c r="H155" s="2">
        <v>2</v>
      </c>
      <c r="I155" s="2">
        <v>5</v>
      </c>
    </row>
    <row r="156" spans="1:9">
      <c r="A156" s="2">
        <v>1887</v>
      </c>
      <c r="B156" s="2">
        <v>694900</v>
      </c>
      <c r="C156" s="2">
        <v>149</v>
      </c>
      <c r="D156" s="2">
        <v>8</v>
      </c>
      <c r="E156" s="2">
        <v>2</v>
      </c>
      <c r="F156" s="2">
        <v>0.7</v>
      </c>
      <c r="G156" s="2">
        <v>1</v>
      </c>
      <c r="H156" s="2">
        <v>2</v>
      </c>
      <c r="I156" s="2">
        <v>3</v>
      </c>
    </row>
    <row r="157" spans="1:9">
      <c r="A157" s="2">
        <v>1362</v>
      </c>
      <c r="B157" s="2">
        <v>913435</v>
      </c>
      <c r="C157" s="2">
        <v>173</v>
      </c>
      <c r="D157" s="2">
        <v>9</v>
      </c>
      <c r="E157" s="2">
        <v>2</v>
      </c>
      <c r="F157" s="2">
        <v>0.78</v>
      </c>
      <c r="G157" s="2">
        <v>1</v>
      </c>
      <c r="H157" s="2">
        <v>1</v>
      </c>
      <c r="I157" s="2">
        <v>2</v>
      </c>
    </row>
    <row r="158" spans="1:9">
      <c r="A158" s="2">
        <v>490</v>
      </c>
      <c r="B158" s="2">
        <v>224026</v>
      </c>
      <c r="C158" s="2">
        <v>89</v>
      </c>
      <c r="D158" s="2">
        <v>4</v>
      </c>
      <c r="E158" s="2">
        <v>1</v>
      </c>
      <c r="F158" s="2">
        <v>0.55000000000000004</v>
      </c>
      <c r="G158" s="2">
        <v>3</v>
      </c>
      <c r="H158" s="2">
        <v>2</v>
      </c>
      <c r="I158" s="2">
        <v>2</v>
      </c>
    </row>
    <row r="159" spans="1:9">
      <c r="A159" s="2">
        <v>636</v>
      </c>
      <c r="B159" s="2">
        <v>654374</v>
      </c>
      <c r="C159" s="2">
        <v>148</v>
      </c>
      <c r="D159" s="2">
        <v>7</v>
      </c>
      <c r="E159" s="2">
        <v>2</v>
      </c>
      <c r="F159" s="2">
        <v>0.7</v>
      </c>
      <c r="G159" s="2">
        <v>1</v>
      </c>
      <c r="H159" s="2">
        <v>1</v>
      </c>
      <c r="I159" s="2">
        <v>4</v>
      </c>
    </row>
    <row r="160" spans="1:9">
      <c r="A160" s="2">
        <v>700</v>
      </c>
      <c r="B160" s="2">
        <v>628942</v>
      </c>
      <c r="C160" s="2">
        <v>140</v>
      </c>
      <c r="D160" s="2">
        <v>7</v>
      </c>
      <c r="E160" s="2">
        <v>2</v>
      </c>
      <c r="F160" s="2">
        <v>0.69</v>
      </c>
      <c r="G160" s="2">
        <v>2</v>
      </c>
      <c r="H160" s="2">
        <v>1</v>
      </c>
      <c r="I160" s="2">
        <v>2</v>
      </c>
    </row>
    <row r="161" spans="1:9">
      <c r="A161" s="2">
        <v>1492</v>
      </c>
      <c r="B161" s="2">
        <v>743815</v>
      </c>
      <c r="C161" s="2">
        <v>152</v>
      </c>
      <c r="D161" s="2">
        <v>8</v>
      </c>
      <c r="E161" s="2">
        <v>2</v>
      </c>
      <c r="F161" s="2">
        <v>0.69</v>
      </c>
      <c r="G161" s="2">
        <v>1</v>
      </c>
      <c r="H161" s="2">
        <v>2</v>
      </c>
      <c r="I161" s="2">
        <v>4</v>
      </c>
    </row>
    <row r="162" spans="1:9">
      <c r="A162" s="2">
        <v>697</v>
      </c>
      <c r="B162" s="2">
        <v>860310</v>
      </c>
      <c r="C162" s="2">
        <v>150</v>
      </c>
      <c r="D162" s="2">
        <v>7</v>
      </c>
      <c r="E162" s="2">
        <v>2</v>
      </c>
      <c r="F162" s="2">
        <v>0.72</v>
      </c>
      <c r="G162" s="2">
        <v>1</v>
      </c>
      <c r="H162" s="2">
        <v>1</v>
      </c>
      <c r="I162" s="2">
        <v>4</v>
      </c>
    </row>
    <row r="163" spans="1:9">
      <c r="A163" s="2">
        <v>1003</v>
      </c>
      <c r="B163" s="2">
        <v>649236</v>
      </c>
      <c r="C163" s="2">
        <v>150</v>
      </c>
      <c r="D163" s="2">
        <v>8</v>
      </c>
      <c r="E163" s="2">
        <v>2</v>
      </c>
      <c r="F163" s="2">
        <v>0.68</v>
      </c>
      <c r="G163" s="2">
        <v>1</v>
      </c>
      <c r="H163" s="2">
        <v>1</v>
      </c>
      <c r="I163" s="2">
        <v>4</v>
      </c>
    </row>
    <row r="164" spans="1:9">
      <c r="A164" s="2">
        <v>143</v>
      </c>
      <c r="B164" s="2">
        <v>506025</v>
      </c>
      <c r="C164" s="2">
        <v>98</v>
      </c>
      <c r="D164" s="2">
        <v>5</v>
      </c>
      <c r="E164" s="2">
        <v>1</v>
      </c>
      <c r="F164" s="2">
        <v>0.62</v>
      </c>
      <c r="G164" s="2">
        <v>3</v>
      </c>
      <c r="H164" s="2">
        <v>1</v>
      </c>
      <c r="I164" s="2">
        <v>0</v>
      </c>
    </row>
    <row r="165" spans="1:9">
      <c r="A165" s="2">
        <v>749</v>
      </c>
      <c r="B165" s="2">
        <v>442028</v>
      </c>
      <c r="C165" s="2">
        <v>115</v>
      </c>
      <c r="D165" s="2">
        <v>6</v>
      </c>
      <c r="E165" s="2">
        <v>1</v>
      </c>
      <c r="F165" s="2">
        <v>0.57999999999999996</v>
      </c>
      <c r="G165" s="2">
        <v>2</v>
      </c>
      <c r="H165" s="2">
        <v>1</v>
      </c>
      <c r="I165" s="2">
        <v>2</v>
      </c>
    </row>
    <row r="166" spans="1:9">
      <c r="A166" s="2">
        <v>851</v>
      </c>
      <c r="B166" s="2">
        <v>789846</v>
      </c>
      <c r="C166" s="2">
        <v>136</v>
      </c>
      <c r="D166" s="2">
        <v>6</v>
      </c>
      <c r="E166" s="2">
        <v>2</v>
      </c>
      <c r="F166" s="2">
        <v>0.67</v>
      </c>
      <c r="G166" s="2">
        <v>1</v>
      </c>
      <c r="H166" s="2">
        <v>1</v>
      </c>
      <c r="I166" s="2">
        <v>4</v>
      </c>
    </row>
    <row r="167" spans="1:9">
      <c r="A167" s="2">
        <v>845</v>
      </c>
      <c r="B167" s="2">
        <v>180441</v>
      </c>
      <c r="C167" s="2">
        <v>87</v>
      </c>
      <c r="D167" s="2">
        <v>5</v>
      </c>
      <c r="E167" s="2">
        <v>1</v>
      </c>
      <c r="F167" s="2">
        <v>0.55000000000000004</v>
      </c>
      <c r="G167" s="2">
        <v>3</v>
      </c>
      <c r="H167" s="2">
        <v>2</v>
      </c>
      <c r="I167" s="2">
        <v>2</v>
      </c>
    </row>
    <row r="168" spans="1:9">
      <c r="A168" s="2">
        <v>1041</v>
      </c>
      <c r="B168" s="2">
        <v>468828</v>
      </c>
      <c r="C168" s="2">
        <v>116</v>
      </c>
      <c r="D168" s="2">
        <v>6</v>
      </c>
      <c r="E168" s="2">
        <v>2</v>
      </c>
      <c r="F168" s="2">
        <v>0.63</v>
      </c>
      <c r="G168" s="2">
        <v>2</v>
      </c>
      <c r="H168" s="2">
        <v>2</v>
      </c>
      <c r="I168" s="2">
        <v>4</v>
      </c>
    </row>
    <row r="169" spans="1:9">
      <c r="A169" s="2">
        <v>438</v>
      </c>
      <c r="B169" s="2">
        <v>516434</v>
      </c>
      <c r="C169" s="2">
        <v>143</v>
      </c>
      <c r="D169" s="2">
        <v>7</v>
      </c>
      <c r="E169" s="2">
        <v>2</v>
      </c>
      <c r="F169" s="2">
        <v>0.68</v>
      </c>
      <c r="G169" s="2">
        <v>1</v>
      </c>
      <c r="H169" s="2">
        <v>2</v>
      </c>
      <c r="I169" s="2">
        <v>5</v>
      </c>
    </row>
    <row r="170" spans="1:9">
      <c r="A170" s="2">
        <v>868</v>
      </c>
      <c r="B170" s="2">
        <v>583652</v>
      </c>
      <c r="C170" s="2">
        <v>132</v>
      </c>
      <c r="D170" s="2">
        <v>7</v>
      </c>
      <c r="E170" s="2">
        <v>2</v>
      </c>
      <c r="F170" s="2">
        <v>0.66</v>
      </c>
      <c r="G170" s="2">
        <v>1</v>
      </c>
      <c r="H170" s="2">
        <v>2</v>
      </c>
      <c r="I170" s="2">
        <v>4</v>
      </c>
    </row>
    <row r="171" spans="1:9">
      <c r="A171" s="2">
        <v>675</v>
      </c>
      <c r="B171" s="2">
        <v>604560</v>
      </c>
      <c r="C171" s="2">
        <v>128</v>
      </c>
      <c r="D171" s="2">
        <v>6</v>
      </c>
      <c r="E171" s="2">
        <v>2</v>
      </c>
      <c r="F171" s="2">
        <v>0.66</v>
      </c>
      <c r="G171" s="2">
        <v>2</v>
      </c>
      <c r="H171" s="2">
        <v>1</v>
      </c>
      <c r="I171" s="2">
        <v>3</v>
      </c>
    </row>
    <row r="172" spans="1:9">
      <c r="A172" s="2">
        <v>1963</v>
      </c>
      <c r="B172" s="2">
        <v>226838</v>
      </c>
      <c r="C172" s="2">
        <v>83</v>
      </c>
      <c r="D172" s="2">
        <v>4</v>
      </c>
      <c r="E172" s="2">
        <v>1</v>
      </c>
      <c r="F172" s="2">
        <v>0.56999999999999995</v>
      </c>
      <c r="G172" s="2">
        <v>3</v>
      </c>
      <c r="H172" s="2">
        <v>1</v>
      </c>
      <c r="I172" s="2">
        <v>4</v>
      </c>
    </row>
    <row r="173" spans="1:9">
      <c r="A173" s="2">
        <v>1509</v>
      </c>
      <c r="B173" s="2">
        <v>776123</v>
      </c>
      <c r="C173" s="2">
        <v>163</v>
      </c>
      <c r="D173" s="2">
        <v>8</v>
      </c>
      <c r="E173" s="2">
        <v>2</v>
      </c>
      <c r="F173" s="2">
        <v>0.72</v>
      </c>
      <c r="G173" s="2">
        <v>1</v>
      </c>
      <c r="H173" s="2">
        <v>1</v>
      </c>
      <c r="I173" s="2">
        <v>5</v>
      </c>
    </row>
    <row r="174" spans="1:9">
      <c r="A174" s="2">
        <v>1266</v>
      </c>
      <c r="B174" s="2">
        <v>364398</v>
      </c>
      <c r="C174" s="2">
        <v>112</v>
      </c>
      <c r="D174" s="2">
        <v>6</v>
      </c>
      <c r="E174" s="2">
        <v>1</v>
      </c>
      <c r="F174" s="2">
        <v>0.59</v>
      </c>
      <c r="G174" s="2">
        <v>2</v>
      </c>
      <c r="H174" s="2">
        <v>2</v>
      </c>
      <c r="I174" s="2">
        <v>3</v>
      </c>
    </row>
    <row r="175" spans="1:9">
      <c r="A175" s="2">
        <v>854</v>
      </c>
      <c r="B175" s="2">
        <v>553280</v>
      </c>
      <c r="C175" s="2">
        <v>109</v>
      </c>
      <c r="D175" s="2">
        <v>6</v>
      </c>
      <c r="E175" s="2">
        <v>1</v>
      </c>
      <c r="F175" s="2">
        <v>0.59</v>
      </c>
      <c r="G175" s="2">
        <v>2</v>
      </c>
      <c r="H175" s="2">
        <v>2</v>
      </c>
      <c r="I175" s="2">
        <v>5</v>
      </c>
    </row>
    <row r="176" spans="1:9">
      <c r="A176" s="2">
        <v>1964</v>
      </c>
      <c r="B176" s="2">
        <v>584389</v>
      </c>
      <c r="C176" s="2">
        <v>119</v>
      </c>
      <c r="D176" s="2">
        <v>6</v>
      </c>
      <c r="E176" s="2">
        <v>2</v>
      </c>
      <c r="F176" s="2">
        <v>0.6</v>
      </c>
      <c r="G176" s="2">
        <v>2</v>
      </c>
      <c r="H176" s="2">
        <v>2</v>
      </c>
      <c r="I176" s="2">
        <v>5</v>
      </c>
    </row>
    <row r="177" spans="1:9">
      <c r="A177" s="2">
        <v>161</v>
      </c>
      <c r="B177" s="2">
        <v>769124</v>
      </c>
      <c r="C177" s="2">
        <v>154</v>
      </c>
      <c r="D177" s="2">
        <v>7</v>
      </c>
      <c r="E177" s="2">
        <v>2</v>
      </c>
      <c r="F177" s="2">
        <v>0.7</v>
      </c>
      <c r="G177" s="2">
        <v>1</v>
      </c>
      <c r="H177" s="2">
        <v>1</v>
      </c>
      <c r="I177" s="2">
        <v>4</v>
      </c>
    </row>
    <row r="178" spans="1:9">
      <c r="A178" s="2">
        <v>1037</v>
      </c>
      <c r="B178" s="2">
        <v>410685</v>
      </c>
      <c r="C178" s="2">
        <v>106</v>
      </c>
      <c r="D178" s="2">
        <v>6</v>
      </c>
      <c r="E178" s="2">
        <v>1</v>
      </c>
      <c r="F178" s="2">
        <v>0.59</v>
      </c>
      <c r="G178" s="2">
        <v>2</v>
      </c>
      <c r="H178" s="2">
        <v>1</v>
      </c>
      <c r="I178" s="2">
        <v>4</v>
      </c>
    </row>
    <row r="179" spans="1:9">
      <c r="A179" s="2">
        <v>29</v>
      </c>
      <c r="B179" s="2">
        <v>483116</v>
      </c>
      <c r="C179" s="2">
        <v>112</v>
      </c>
      <c r="D179" s="2">
        <v>6</v>
      </c>
      <c r="E179" s="2">
        <v>2</v>
      </c>
      <c r="F179" s="2">
        <v>0.61</v>
      </c>
      <c r="G179" s="2">
        <v>2</v>
      </c>
      <c r="H179" s="2">
        <v>2</v>
      </c>
      <c r="I179" s="2">
        <v>2</v>
      </c>
    </row>
    <row r="180" spans="1:9">
      <c r="A180" s="2">
        <v>1282</v>
      </c>
      <c r="B180" s="2">
        <v>771797</v>
      </c>
      <c r="C180" s="2">
        <v>139</v>
      </c>
      <c r="D180" s="2">
        <v>7</v>
      </c>
      <c r="E180" s="2">
        <v>2</v>
      </c>
      <c r="F180" s="2">
        <v>0.66</v>
      </c>
      <c r="G180" s="2">
        <v>1</v>
      </c>
      <c r="H180" s="2">
        <v>1</v>
      </c>
      <c r="I180" s="2">
        <v>4</v>
      </c>
    </row>
    <row r="181" spans="1:9">
      <c r="A181" s="2">
        <v>1254</v>
      </c>
      <c r="B181" s="2">
        <v>815045</v>
      </c>
      <c r="C181" s="2">
        <v>157</v>
      </c>
      <c r="D181" s="2">
        <v>8</v>
      </c>
      <c r="E181" s="2">
        <v>2</v>
      </c>
      <c r="F181" s="2">
        <v>0.75</v>
      </c>
      <c r="G181" s="2">
        <v>1</v>
      </c>
      <c r="H181" s="2">
        <v>2</v>
      </c>
      <c r="I181" s="2">
        <v>4</v>
      </c>
    </row>
    <row r="182" spans="1:9">
      <c r="A182" s="2">
        <v>1533</v>
      </c>
      <c r="B182" s="2">
        <v>575203</v>
      </c>
      <c r="C182" s="2">
        <v>121</v>
      </c>
      <c r="D182" s="2">
        <v>6</v>
      </c>
      <c r="E182" s="2">
        <v>1</v>
      </c>
      <c r="F182" s="2">
        <v>0.61</v>
      </c>
      <c r="G182" s="2">
        <v>2</v>
      </c>
      <c r="H182" s="2">
        <v>2</v>
      </c>
      <c r="I182" s="2">
        <v>3</v>
      </c>
    </row>
    <row r="183" spans="1:9">
      <c r="A183" s="2">
        <v>1605</v>
      </c>
      <c r="B183" s="2">
        <v>786661</v>
      </c>
      <c r="C183" s="2">
        <v>151</v>
      </c>
      <c r="D183" s="2">
        <v>8</v>
      </c>
      <c r="E183" s="2">
        <v>2</v>
      </c>
      <c r="F183" s="2">
        <v>0.71</v>
      </c>
      <c r="G183" s="2">
        <v>1</v>
      </c>
      <c r="H183" s="2">
        <v>1</v>
      </c>
      <c r="I183" s="2">
        <v>5</v>
      </c>
    </row>
    <row r="184" spans="1:9">
      <c r="A184" s="2">
        <v>1357</v>
      </c>
      <c r="B184" s="2">
        <v>744456</v>
      </c>
      <c r="C184" s="2">
        <v>143</v>
      </c>
      <c r="D184" s="2">
        <v>7</v>
      </c>
      <c r="E184" s="2">
        <v>2</v>
      </c>
      <c r="F184" s="2">
        <v>0.67</v>
      </c>
      <c r="G184" s="2">
        <v>2</v>
      </c>
      <c r="H184" s="2">
        <v>1</v>
      </c>
      <c r="I184" s="2">
        <v>4</v>
      </c>
    </row>
    <row r="185" spans="1:9">
      <c r="A185" s="2">
        <v>421</v>
      </c>
      <c r="B185" s="2">
        <v>613025</v>
      </c>
      <c r="C185" s="2">
        <v>137</v>
      </c>
      <c r="D185" s="2">
        <v>6</v>
      </c>
      <c r="E185" s="2">
        <v>2</v>
      </c>
      <c r="F185" s="2">
        <v>0.7</v>
      </c>
      <c r="G185" s="2">
        <v>1</v>
      </c>
      <c r="H185" s="2">
        <v>2</v>
      </c>
      <c r="I185" s="2">
        <v>4</v>
      </c>
    </row>
    <row r="186" spans="1:9">
      <c r="A186" s="2">
        <v>1293</v>
      </c>
      <c r="B186" s="2">
        <v>463031</v>
      </c>
      <c r="C186" s="2">
        <v>128</v>
      </c>
      <c r="D186" s="2">
        <v>7</v>
      </c>
      <c r="E186" s="2">
        <v>2</v>
      </c>
      <c r="F186" s="2">
        <v>0.67</v>
      </c>
      <c r="G186" s="2">
        <v>2</v>
      </c>
      <c r="H186" s="2">
        <v>2</v>
      </c>
      <c r="I186" s="2">
        <v>3</v>
      </c>
    </row>
    <row r="187" spans="1:9">
      <c r="A187" s="2">
        <v>948</v>
      </c>
      <c r="B187" s="2">
        <v>688260</v>
      </c>
      <c r="C187" s="2">
        <v>145</v>
      </c>
      <c r="D187" s="2">
        <v>8</v>
      </c>
      <c r="E187" s="2">
        <v>2</v>
      </c>
      <c r="F187" s="2">
        <v>0.68</v>
      </c>
      <c r="G187" s="2">
        <v>1</v>
      </c>
      <c r="H187" s="2">
        <v>1</v>
      </c>
      <c r="I187" s="2">
        <v>5</v>
      </c>
    </row>
    <row r="188" spans="1:9">
      <c r="A188" s="2">
        <v>284</v>
      </c>
      <c r="B188" s="2">
        <v>628345</v>
      </c>
      <c r="C188" s="2">
        <v>153</v>
      </c>
      <c r="D188" s="2">
        <v>7</v>
      </c>
      <c r="E188" s="2">
        <v>2</v>
      </c>
      <c r="F188" s="2">
        <v>0.7</v>
      </c>
      <c r="G188" s="2">
        <v>1</v>
      </c>
      <c r="H188" s="2">
        <v>2</v>
      </c>
      <c r="I188" s="2">
        <v>2</v>
      </c>
    </row>
    <row r="189" spans="1:9">
      <c r="A189" s="2">
        <v>1339</v>
      </c>
      <c r="B189" s="2">
        <v>613731</v>
      </c>
      <c r="C189" s="2">
        <v>125</v>
      </c>
      <c r="D189" s="2">
        <v>6</v>
      </c>
      <c r="E189" s="2">
        <v>1</v>
      </c>
      <c r="F189" s="2">
        <v>0.66</v>
      </c>
      <c r="G189" s="2">
        <v>1</v>
      </c>
      <c r="H189" s="2">
        <v>2</v>
      </c>
      <c r="I189" s="2">
        <v>4</v>
      </c>
    </row>
    <row r="190" spans="1:9">
      <c r="A190" s="2">
        <v>920</v>
      </c>
      <c r="B190" s="2">
        <v>412648</v>
      </c>
      <c r="C190" s="2">
        <v>126</v>
      </c>
      <c r="D190" s="2">
        <v>6</v>
      </c>
      <c r="E190" s="2">
        <v>2</v>
      </c>
      <c r="F190" s="2">
        <v>0.62</v>
      </c>
      <c r="G190" s="2">
        <v>2</v>
      </c>
      <c r="H190" s="2">
        <v>2</v>
      </c>
      <c r="I190" s="2">
        <v>5</v>
      </c>
    </row>
    <row r="191" spans="1:9">
      <c r="A191" s="2">
        <v>1247</v>
      </c>
      <c r="B191" s="2">
        <v>283458</v>
      </c>
      <c r="C191" s="2">
        <v>71</v>
      </c>
      <c r="D191" s="2">
        <v>3</v>
      </c>
      <c r="E191" s="2">
        <v>1</v>
      </c>
      <c r="F191" s="2">
        <v>0.53</v>
      </c>
      <c r="G191" s="2">
        <v>3</v>
      </c>
      <c r="H191" s="2">
        <v>2</v>
      </c>
      <c r="I191" s="2">
        <v>3</v>
      </c>
    </row>
    <row r="192" spans="1:9">
      <c r="A192" s="2">
        <v>1050</v>
      </c>
      <c r="B192" s="2">
        <v>744352</v>
      </c>
      <c r="C192" s="2">
        <v>144</v>
      </c>
      <c r="D192" s="2">
        <v>7</v>
      </c>
      <c r="E192" s="2">
        <v>2</v>
      </c>
      <c r="F192" s="2">
        <v>0.68</v>
      </c>
      <c r="G192" s="2">
        <v>1</v>
      </c>
      <c r="H192" s="2">
        <v>1</v>
      </c>
      <c r="I192" s="2">
        <v>4</v>
      </c>
    </row>
    <row r="193" spans="1:9">
      <c r="A193" s="2">
        <v>607</v>
      </c>
      <c r="B193" s="2">
        <v>584131</v>
      </c>
      <c r="C193" s="2">
        <v>130</v>
      </c>
      <c r="D193" s="2">
        <v>7</v>
      </c>
      <c r="E193" s="2">
        <v>1</v>
      </c>
      <c r="F193" s="2">
        <v>0.67</v>
      </c>
      <c r="G193" s="2">
        <v>2</v>
      </c>
      <c r="H193" s="2">
        <v>1</v>
      </c>
      <c r="I193" s="2">
        <v>5</v>
      </c>
    </row>
    <row r="194" spans="1:9">
      <c r="A194" s="2">
        <v>198</v>
      </c>
      <c r="B194" s="2">
        <v>442778</v>
      </c>
      <c r="C194" s="2">
        <v>117</v>
      </c>
      <c r="D194" s="2">
        <v>5</v>
      </c>
      <c r="E194" s="2">
        <v>2</v>
      </c>
      <c r="F194" s="2">
        <v>0.63</v>
      </c>
      <c r="G194" s="2">
        <v>2</v>
      </c>
      <c r="H194" s="2">
        <v>1</v>
      </c>
      <c r="I194" s="2">
        <v>3</v>
      </c>
    </row>
    <row r="195" spans="1:9">
      <c r="A195" s="2">
        <v>99</v>
      </c>
      <c r="B195" s="2">
        <v>498315</v>
      </c>
      <c r="C195" s="2">
        <v>106</v>
      </c>
      <c r="D195" s="2">
        <v>5</v>
      </c>
      <c r="E195" s="2">
        <v>2</v>
      </c>
      <c r="F195" s="2">
        <v>0.59</v>
      </c>
      <c r="G195" s="2">
        <v>3</v>
      </c>
      <c r="H195" s="2">
        <v>1</v>
      </c>
      <c r="I195" s="2">
        <v>3</v>
      </c>
    </row>
    <row r="196" spans="1:9">
      <c r="A196" s="2">
        <v>1311</v>
      </c>
      <c r="B196" s="2">
        <v>279336</v>
      </c>
      <c r="C196" s="2">
        <v>88</v>
      </c>
      <c r="D196" s="2">
        <v>5</v>
      </c>
      <c r="E196" s="2">
        <v>2</v>
      </c>
      <c r="F196" s="2">
        <v>0.54</v>
      </c>
      <c r="G196" s="2">
        <v>3</v>
      </c>
      <c r="H196" s="2">
        <v>2</v>
      </c>
      <c r="I196" s="2">
        <v>3</v>
      </c>
    </row>
    <row r="197" spans="1:9">
      <c r="A197" s="2">
        <v>1355</v>
      </c>
      <c r="B197" s="2">
        <v>371760</v>
      </c>
      <c r="C197" s="2">
        <v>98</v>
      </c>
      <c r="D197" s="2">
        <v>5</v>
      </c>
      <c r="E197" s="2">
        <v>1</v>
      </c>
      <c r="F197" s="2">
        <v>0.57999999999999996</v>
      </c>
      <c r="G197" s="2">
        <v>3</v>
      </c>
      <c r="H197" s="2">
        <v>1</v>
      </c>
      <c r="I197" s="2">
        <v>3</v>
      </c>
    </row>
    <row r="198" spans="1:9">
      <c r="A198" s="2">
        <v>940</v>
      </c>
      <c r="B198" s="2">
        <v>616480</v>
      </c>
      <c r="C198" s="2">
        <v>127</v>
      </c>
      <c r="D198" s="2">
        <v>6</v>
      </c>
      <c r="E198" s="2">
        <v>2</v>
      </c>
      <c r="F198" s="2">
        <v>0.63</v>
      </c>
      <c r="G198" s="2">
        <v>2</v>
      </c>
      <c r="H198" s="2">
        <v>1</v>
      </c>
      <c r="I198" s="2">
        <v>4</v>
      </c>
    </row>
    <row r="199" spans="1:9">
      <c r="A199" s="2">
        <v>704</v>
      </c>
      <c r="B199" s="2">
        <v>502617</v>
      </c>
      <c r="C199" s="2">
        <v>128</v>
      </c>
      <c r="D199" s="2">
        <v>6</v>
      </c>
      <c r="E199" s="2">
        <v>2</v>
      </c>
      <c r="F199" s="2">
        <v>0.67</v>
      </c>
      <c r="G199" s="2">
        <v>2</v>
      </c>
      <c r="H199" s="2">
        <v>1</v>
      </c>
      <c r="I199" s="2">
        <v>2</v>
      </c>
    </row>
    <row r="200" spans="1:9">
      <c r="A200" s="2">
        <v>1705</v>
      </c>
      <c r="B200" s="2">
        <v>875008</v>
      </c>
      <c r="C200" s="2">
        <v>160</v>
      </c>
      <c r="D200" s="2">
        <v>8</v>
      </c>
      <c r="E200" s="2">
        <v>3</v>
      </c>
      <c r="F200" s="2">
        <v>0.72</v>
      </c>
      <c r="G200" s="2">
        <v>1</v>
      </c>
      <c r="H200" s="2">
        <v>1</v>
      </c>
      <c r="I200" s="2">
        <v>4</v>
      </c>
    </row>
    <row r="201" spans="1:9">
      <c r="A201" s="2">
        <v>767</v>
      </c>
      <c r="B201" s="2">
        <v>740626</v>
      </c>
      <c r="C201" s="2">
        <v>154</v>
      </c>
      <c r="D201" s="2">
        <v>7</v>
      </c>
      <c r="E201" s="2">
        <v>3</v>
      </c>
      <c r="F201" s="2">
        <v>0.71</v>
      </c>
      <c r="G201" s="2">
        <v>1</v>
      </c>
      <c r="H201" s="2">
        <v>2</v>
      </c>
      <c r="I201" s="2">
        <v>4</v>
      </c>
    </row>
    <row r="202" spans="1:9">
      <c r="A202" s="2">
        <v>493</v>
      </c>
      <c r="B202" s="2">
        <v>764227</v>
      </c>
      <c r="C202" s="2">
        <v>156</v>
      </c>
      <c r="D202" s="2">
        <v>8</v>
      </c>
      <c r="E202" s="2">
        <v>2</v>
      </c>
      <c r="F202" s="2">
        <v>0.7</v>
      </c>
      <c r="G202" s="2">
        <v>1</v>
      </c>
      <c r="H202" s="2">
        <v>1</v>
      </c>
      <c r="I202" s="2">
        <v>3</v>
      </c>
    </row>
    <row r="203" spans="1:9">
      <c r="A203" s="2">
        <v>1345</v>
      </c>
      <c r="B203" s="2">
        <v>858970</v>
      </c>
      <c r="C203" s="2">
        <v>158</v>
      </c>
      <c r="D203" s="2">
        <v>8</v>
      </c>
      <c r="E203" s="2">
        <v>2</v>
      </c>
      <c r="F203" s="2">
        <v>0.7</v>
      </c>
      <c r="G203" s="2">
        <v>1</v>
      </c>
      <c r="H203" s="2">
        <v>1</v>
      </c>
      <c r="I203" s="2">
        <v>4</v>
      </c>
    </row>
    <row r="204" spans="1:9">
      <c r="A204" s="2">
        <v>1506</v>
      </c>
      <c r="B204" s="2">
        <v>702252</v>
      </c>
      <c r="C204" s="2">
        <v>148</v>
      </c>
      <c r="D204" s="2">
        <v>8</v>
      </c>
      <c r="E204" s="2">
        <v>2</v>
      </c>
      <c r="F204" s="2">
        <v>0.7</v>
      </c>
      <c r="G204" s="2">
        <v>1</v>
      </c>
      <c r="H204" s="2">
        <v>2</v>
      </c>
      <c r="I204" s="2">
        <v>4</v>
      </c>
    </row>
    <row r="205" spans="1:9">
      <c r="A205" s="2">
        <v>1607</v>
      </c>
      <c r="B205" s="2">
        <v>517467</v>
      </c>
      <c r="C205" s="2">
        <v>131</v>
      </c>
      <c r="D205" s="2">
        <v>7</v>
      </c>
      <c r="E205" s="2">
        <v>1</v>
      </c>
      <c r="F205" s="2">
        <v>0.63</v>
      </c>
      <c r="G205" s="2">
        <v>2</v>
      </c>
      <c r="H205" s="2">
        <v>2</v>
      </c>
      <c r="I205" s="2">
        <v>3</v>
      </c>
    </row>
    <row r="206" spans="1:9">
      <c r="A206" s="2">
        <v>190</v>
      </c>
      <c r="B206" s="2">
        <v>591512</v>
      </c>
      <c r="C206" s="2">
        <v>138</v>
      </c>
      <c r="D206" s="2">
        <v>7</v>
      </c>
      <c r="E206" s="2">
        <v>2</v>
      </c>
      <c r="F206" s="2">
        <v>0.67</v>
      </c>
      <c r="G206" s="2">
        <v>1</v>
      </c>
      <c r="H206" s="2">
        <v>1</v>
      </c>
      <c r="I206" s="2">
        <v>4</v>
      </c>
    </row>
    <row r="207" spans="1:9">
      <c r="A207" s="2">
        <v>1807</v>
      </c>
      <c r="B207" s="2">
        <v>564788</v>
      </c>
      <c r="C207" s="2">
        <v>133</v>
      </c>
      <c r="D207" s="2">
        <v>7</v>
      </c>
      <c r="E207" s="2">
        <v>2</v>
      </c>
      <c r="F207" s="2">
        <v>0.64</v>
      </c>
      <c r="G207" s="2">
        <v>2</v>
      </c>
      <c r="H207" s="2">
        <v>1</v>
      </c>
      <c r="I207" s="2">
        <v>3</v>
      </c>
    </row>
    <row r="208" spans="1:9">
      <c r="A208" s="2">
        <v>725</v>
      </c>
      <c r="B208" s="2">
        <v>571115</v>
      </c>
      <c r="C208" s="2">
        <v>136</v>
      </c>
      <c r="D208" s="2">
        <v>6</v>
      </c>
      <c r="E208" s="2">
        <v>2</v>
      </c>
      <c r="F208" s="2">
        <v>0.65</v>
      </c>
      <c r="G208" s="2">
        <v>2</v>
      </c>
      <c r="H208" s="2">
        <v>2</v>
      </c>
      <c r="I208" s="2">
        <v>2</v>
      </c>
    </row>
    <row r="209" spans="1:9">
      <c r="A209" s="2">
        <v>481</v>
      </c>
      <c r="B209" s="2">
        <v>415458</v>
      </c>
      <c r="C209" s="2">
        <v>108</v>
      </c>
      <c r="D209" s="2">
        <v>5</v>
      </c>
      <c r="E209" s="2">
        <v>1</v>
      </c>
      <c r="F209" s="2">
        <v>0.61</v>
      </c>
      <c r="G209" s="2">
        <v>1</v>
      </c>
      <c r="H209" s="2">
        <v>2</v>
      </c>
      <c r="I209" s="2">
        <v>4</v>
      </c>
    </row>
    <row r="210" spans="1:9">
      <c r="A210" s="2">
        <v>449</v>
      </c>
      <c r="B210" s="2">
        <v>699136</v>
      </c>
      <c r="C210" s="2">
        <v>151</v>
      </c>
      <c r="D210" s="2">
        <v>8</v>
      </c>
      <c r="E210" s="2">
        <v>2</v>
      </c>
      <c r="F210" s="2">
        <v>0.72</v>
      </c>
      <c r="G210" s="2">
        <v>1</v>
      </c>
      <c r="H210" s="2">
        <v>1</v>
      </c>
      <c r="I210" s="2">
        <v>2</v>
      </c>
    </row>
    <row r="211" spans="1:9">
      <c r="A211" s="2">
        <v>1343</v>
      </c>
      <c r="B211" s="2">
        <v>840444</v>
      </c>
      <c r="C211" s="2">
        <v>166</v>
      </c>
      <c r="D211" s="2">
        <v>8</v>
      </c>
      <c r="E211" s="2">
        <v>3</v>
      </c>
      <c r="F211" s="2">
        <v>0.74</v>
      </c>
      <c r="G211" s="2">
        <v>1</v>
      </c>
      <c r="H211" s="2">
        <v>1</v>
      </c>
      <c r="I211" s="2">
        <v>4</v>
      </c>
    </row>
    <row r="212" spans="1:9">
      <c r="A212" s="2">
        <v>1884</v>
      </c>
      <c r="B212" s="2">
        <v>435893</v>
      </c>
      <c r="C212" s="2">
        <v>109</v>
      </c>
      <c r="D212" s="2">
        <v>6</v>
      </c>
      <c r="E212" s="2">
        <v>2</v>
      </c>
      <c r="F212" s="2">
        <v>0.6</v>
      </c>
      <c r="G212" s="2">
        <v>1</v>
      </c>
      <c r="H212" s="2">
        <v>2</v>
      </c>
      <c r="I212" s="2">
        <v>4</v>
      </c>
    </row>
    <row r="213" spans="1:9">
      <c r="A213" s="2">
        <v>1941</v>
      </c>
      <c r="B213" s="2">
        <v>427440</v>
      </c>
      <c r="C213" s="2">
        <v>117</v>
      </c>
      <c r="D213" s="2">
        <v>6</v>
      </c>
      <c r="E213" s="2">
        <v>1</v>
      </c>
      <c r="F213" s="2">
        <v>0.64</v>
      </c>
      <c r="G213" s="2">
        <v>1</v>
      </c>
      <c r="H213" s="2">
        <v>2</v>
      </c>
      <c r="I213" s="2">
        <v>4</v>
      </c>
    </row>
    <row r="214" spans="1:9">
      <c r="A214" s="2">
        <v>545</v>
      </c>
      <c r="B214" s="2">
        <v>561039</v>
      </c>
      <c r="C214" s="2">
        <v>137</v>
      </c>
      <c r="D214" s="2">
        <v>7</v>
      </c>
      <c r="E214" s="2">
        <v>2</v>
      </c>
      <c r="F214" s="2">
        <v>0.66</v>
      </c>
      <c r="G214" s="2">
        <v>2</v>
      </c>
      <c r="H214" s="2">
        <v>2</v>
      </c>
      <c r="I214" s="2">
        <v>3</v>
      </c>
    </row>
    <row r="215" spans="1:9">
      <c r="A215" s="2">
        <v>658</v>
      </c>
      <c r="B215" s="2">
        <v>543533</v>
      </c>
      <c r="C215" s="2">
        <v>120</v>
      </c>
      <c r="D215" s="2">
        <v>6</v>
      </c>
      <c r="E215" s="2">
        <v>1</v>
      </c>
      <c r="F215" s="2">
        <v>0.62</v>
      </c>
      <c r="G215" s="2">
        <v>2</v>
      </c>
      <c r="H215" s="2">
        <v>1</v>
      </c>
      <c r="I215" s="2">
        <v>3</v>
      </c>
    </row>
    <row r="216" spans="1:9">
      <c r="A216" s="2">
        <v>1716</v>
      </c>
      <c r="B216" s="2">
        <v>794261</v>
      </c>
      <c r="C216" s="2">
        <v>151</v>
      </c>
      <c r="D216" s="2">
        <v>7</v>
      </c>
      <c r="E216" s="2">
        <v>2</v>
      </c>
      <c r="F216" s="2">
        <v>0.71</v>
      </c>
      <c r="G216" s="2">
        <v>1</v>
      </c>
      <c r="H216" s="2">
        <v>2</v>
      </c>
      <c r="I216" s="2">
        <v>4</v>
      </c>
    </row>
    <row r="217" spans="1:9">
      <c r="A217" s="2">
        <v>1991</v>
      </c>
      <c r="B217" s="2">
        <v>512233</v>
      </c>
      <c r="C217" s="2">
        <v>98</v>
      </c>
      <c r="D217" s="2">
        <v>5</v>
      </c>
      <c r="E217" s="2">
        <v>1</v>
      </c>
      <c r="F217" s="2">
        <v>0.59</v>
      </c>
      <c r="G217" s="2">
        <v>3</v>
      </c>
      <c r="H217" s="2">
        <v>1</v>
      </c>
      <c r="I217" s="2">
        <v>2</v>
      </c>
    </row>
    <row r="218" spans="1:9">
      <c r="A218" s="2">
        <v>1740</v>
      </c>
      <c r="B218" s="2">
        <v>666592</v>
      </c>
      <c r="C218" s="2">
        <v>139</v>
      </c>
      <c r="D218" s="2">
        <v>7</v>
      </c>
      <c r="E218" s="2">
        <v>2</v>
      </c>
      <c r="F218" s="2">
        <v>0.68</v>
      </c>
      <c r="G218" s="2">
        <v>1</v>
      </c>
      <c r="H218" s="2">
        <v>1</v>
      </c>
      <c r="I218" s="2">
        <v>2</v>
      </c>
    </row>
    <row r="219" spans="1:9">
      <c r="A219" s="2">
        <v>1445</v>
      </c>
      <c r="B219" s="2">
        <v>328508</v>
      </c>
      <c r="C219" s="2">
        <v>86</v>
      </c>
      <c r="D219" s="2">
        <v>4</v>
      </c>
      <c r="E219" s="2">
        <v>1</v>
      </c>
      <c r="F219" s="2">
        <v>0.55000000000000004</v>
      </c>
      <c r="G219" s="2">
        <v>3</v>
      </c>
      <c r="H219" s="2">
        <v>1</v>
      </c>
      <c r="I219" s="2">
        <v>4</v>
      </c>
    </row>
    <row r="220" spans="1:9">
      <c r="A220" s="2">
        <v>78</v>
      </c>
      <c r="B220" s="2">
        <v>784084</v>
      </c>
      <c r="C220" s="2">
        <v>151</v>
      </c>
      <c r="D220" s="2">
        <v>7</v>
      </c>
      <c r="E220" s="2">
        <v>3</v>
      </c>
      <c r="F220" s="2">
        <v>0.7</v>
      </c>
      <c r="G220" s="2">
        <v>1</v>
      </c>
      <c r="H220" s="2">
        <v>1</v>
      </c>
      <c r="I220" s="2">
        <v>4</v>
      </c>
    </row>
    <row r="221" spans="1:9">
      <c r="A221" s="2">
        <v>1608</v>
      </c>
      <c r="B221" s="2">
        <v>567415</v>
      </c>
      <c r="C221" s="2">
        <v>127</v>
      </c>
      <c r="D221" s="2">
        <v>6</v>
      </c>
      <c r="E221" s="2">
        <v>2</v>
      </c>
      <c r="F221" s="2">
        <v>0.64</v>
      </c>
      <c r="G221" s="2">
        <v>2</v>
      </c>
      <c r="H221" s="2">
        <v>1</v>
      </c>
      <c r="I221" s="2">
        <v>1</v>
      </c>
    </row>
    <row r="222" spans="1:9">
      <c r="A222" s="2">
        <v>1903</v>
      </c>
      <c r="B222" s="2">
        <v>201087</v>
      </c>
      <c r="C222" s="2">
        <v>71</v>
      </c>
      <c r="D222" s="2">
        <v>3</v>
      </c>
      <c r="E222" s="2">
        <v>1</v>
      </c>
      <c r="F222" s="2">
        <v>0.51</v>
      </c>
      <c r="G222" s="2">
        <v>3</v>
      </c>
      <c r="H222" s="2">
        <v>2</v>
      </c>
      <c r="I222" s="2">
        <v>2</v>
      </c>
    </row>
    <row r="223" spans="1:9">
      <c r="A223" s="2">
        <v>1378</v>
      </c>
      <c r="B223" s="2">
        <v>404063</v>
      </c>
      <c r="C223" s="2">
        <v>104</v>
      </c>
      <c r="D223" s="2">
        <v>5</v>
      </c>
      <c r="E223" s="2">
        <v>1</v>
      </c>
      <c r="F223" s="2">
        <v>0.63</v>
      </c>
      <c r="G223" s="2">
        <v>3</v>
      </c>
      <c r="H223" s="2">
        <v>1</v>
      </c>
      <c r="I223" s="2">
        <v>2</v>
      </c>
    </row>
    <row r="224" spans="1:9">
      <c r="A224" s="2">
        <v>1663</v>
      </c>
      <c r="B224" s="2">
        <v>745230</v>
      </c>
      <c r="C224" s="2">
        <v>142</v>
      </c>
      <c r="D224" s="2">
        <v>7</v>
      </c>
      <c r="E224" s="2">
        <v>2</v>
      </c>
      <c r="F224" s="2">
        <v>0.68</v>
      </c>
      <c r="G224" s="2">
        <v>2</v>
      </c>
      <c r="H224" s="2">
        <v>1</v>
      </c>
      <c r="I224" s="2">
        <v>4</v>
      </c>
    </row>
    <row r="225" spans="1:9">
      <c r="A225" s="2">
        <v>256</v>
      </c>
      <c r="B225" s="2">
        <v>747497</v>
      </c>
      <c r="C225" s="2">
        <v>155</v>
      </c>
      <c r="D225" s="2">
        <v>8</v>
      </c>
      <c r="E225" s="2">
        <v>2</v>
      </c>
      <c r="F225" s="2">
        <v>0.7</v>
      </c>
      <c r="G225" s="2">
        <v>1</v>
      </c>
      <c r="H225" s="2">
        <v>1</v>
      </c>
      <c r="I225" s="2">
        <v>5</v>
      </c>
    </row>
    <row r="226" spans="1:9">
      <c r="A226" s="2">
        <v>1528</v>
      </c>
      <c r="B226" s="2">
        <v>544713</v>
      </c>
      <c r="C226" s="2">
        <v>107</v>
      </c>
      <c r="D226" s="2">
        <v>5</v>
      </c>
      <c r="E226" s="2">
        <v>1</v>
      </c>
      <c r="F226" s="2">
        <v>0.59</v>
      </c>
      <c r="G226" s="2">
        <v>3</v>
      </c>
      <c r="H226" s="2">
        <v>1</v>
      </c>
      <c r="I226" s="2">
        <v>4</v>
      </c>
    </row>
    <row r="227" spans="1:9">
      <c r="A227" s="2">
        <v>935</v>
      </c>
      <c r="B227" s="2">
        <v>585791</v>
      </c>
      <c r="C227" s="2">
        <v>146</v>
      </c>
      <c r="D227" s="2">
        <v>7</v>
      </c>
      <c r="E227" s="2">
        <v>2</v>
      </c>
      <c r="F227" s="2">
        <v>0.71</v>
      </c>
      <c r="G227" s="2">
        <v>1</v>
      </c>
      <c r="H227" s="2">
        <v>1</v>
      </c>
      <c r="I227" s="2">
        <v>3</v>
      </c>
    </row>
    <row r="228" spans="1:9">
      <c r="A228" s="2">
        <v>1966</v>
      </c>
      <c r="B228" s="2">
        <v>558106</v>
      </c>
      <c r="C228" s="2">
        <v>127</v>
      </c>
      <c r="D228" s="2">
        <v>7</v>
      </c>
      <c r="E228" s="2">
        <v>1</v>
      </c>
      <c r="F228" s="2">
        <v>0.64</v>
      </c>
      <c r="G228" s="2">
        <v>1</v>
      </c>
      <c r="H228" s="2">
        <v>2</v>
      </c>
      <c r="I228" s="2">
        <v>3</v>
      </c>
    </row>
    <row r="229" spans="1:9">
      <c r="A229" s="2">
        <v>1379</v>
      </c>
      <c r="B229" s="2">
        <v>657858</v>
      </c>
      <c r="C229" s="2">
        <v>142</v>
      </c>
      <c r="D229" s="2">
        <v>7</v>
      </c>
      <c r="E229" s="2">
        <v>2</v>
      </c>
      <c r="F229" s="2">
        <v>0.7</v>
      </c>
      <c r="G229" s="2">
        <v>1</v>
      </c>
      <c r="H229" s="2">
        <v>1</v>
      </c>
      <c r="I229" s="2">
        <v>2</v>
      </c>
    </row>
    <row r="230" spans="1:9">
      <c r="A230" s="2">
        <v>837</v>
      </c>
      <c r="B230" s="2">
        <v>736403</v>
      </c>
      <c r="C230" s="2">
        <v>143</v>
      </c>
      <c r="D230" s="2">
        <v>8</v>
      </c>
      <c r="E230" s="2">
        <v>2</v>
      </c>
      <c r="F230" s="2">
        <v>0.65</v>
      </c>
      <c r="G230" s="2">
        <v>1</v>
      </c>
      <c r="H230" s="2">
        <v>1</v>
      </c>
      <c r="I230" s="2">
        <v>3</v>
      </c>
    </row>
    <row r="231" spans="1:9">
      <c r="A231" s="2">
        <v>129</v>
      </c>
      <c r="B231" s="2">
        <v>655256</v>
      </c>
      <c r="C231" s="2">
        <v>133</v>
      </c>
      <c r="D231" s="2">
        <v>7</v>
      </c>
      <c r="E231" s="2">
        <v>2</v>
      </c>
      <c r="F231" s="2">
        <v>0.66</v>
      </c>
      <c r="G231" s="2">
        <v>1</v>
      </c>
      <c r="H231" s="2">
        <v>2</v>
      </c>
      <c r="I231" s="2">
        <v>3</v>
      </c>
    </row>
    <row r="232" spans="1:9">
      <c r="A232" s="2">
        <v>1518</v>
      </c>
      <c r="B232" s="2">
        <v>470159</v>
      </c>
      <c r="C232" s="2">
        <v>124</v>
      </c>
      <c r="D232" s="2">
        <v>6</v>
      </c>
      <c r="E232" s="2">
        <v>2</v>
      </c>
      <c r="F232" s="2">
        <v>0.67</v>
      </c>
      <c r="G232" s="2">
        <v>3</v>
      </c>
      <c r="H232" s="2">
        <v>1</v>
      </c>
      <c r="I232" s="2">
        <v>4</v>
      </c>
    </row>
    <row r="233" spans="1:9">
      <c r="A233" s="2">
        <v>199</v>
      </c>
      <c r="B233" s="2">
        <v>708328</v>
      </c>
      <c r="C233" s="2">
        <v>159</v>
      </c>
      <c r="D233" s="2">
        <v>8</v>
      </c>
      <c r="E233" s="2">
        <v>3</v>
      </c>
      <c r="F233" s="2">
        <v>0.71</v>
      </c>
      <c r="G233" s="2">
        <v>1</v>
      </c>
      <c r="H233" s="2">
        <v>2</v>
      </c>
      <c r="I233" s="2">
        <v>4</v>
      </c>
    </row>
    <row r="234" spans="1:9">
      <c r="A234" s="2">
        <v>1032</v>
      </c>
      <c r="B234" s="2">
        <v>754217</v>
      </c>
      <c r="C234" s="2">
        <v>159</v>
      </c>
      <c r="D234" s="2">
        <v>8</v>
      </c>
      <c r="E234" s="2">
        <v>2</v>
      </c>
      <c r="F234" s="2">
        <v>0.73</v>
      </c>
      <c r="G234" s="2">
        <v>1</v>
      </c>
      <c r="H234" s="2">
        <v>1</v>
      </c>
      <c r="I234" s="2">
        <v>4</v>
      </c>
    </row>
    <row r="235" spans="1:9">
      <c r="A235" s="2">
        <v>1126</v>
      </c>
      <c r="B235" s="2">
        <v>541717</v>
      </c>
      <c r="C235" s="2">
        <v>118</v>
      </c>
      <c r="D235" s="2">
        <v>6</v>
      </c>
      <c r="E235" s="2">
        <v>2</v>
      </c>
      <c r="F235" s="2">
        <v>0.62</v>
      </c>
      <c r="G235" s="2">
        <v>2</v>
      </c>
      <c r="H235" s="2">
        <v>1</v>
      </c>
      <c r="I235" s="2">
        <v>5</v>
      </c>
    </row>
    <row r="236" spans="1:9">
      <c r="A236" s="2">
        <v>1601</v>
      </c>
      <c r="B236" s="2">
        <v>724428</v>
      </c>
      <c r="C236" s="2">
        <v>149</v>
      </c>
      <c r="D236" s="2">
        <v>8</v>
      </c>
      <c r="E236" s="2">
        <v>3</v>
      </c>
      <c r="F236" s="2">
        <v>0.71</v>
      </c>
      <c r="G236" s="2">
        <v>1</v>
      </c>
      <c r="H236" s="2">
        <v>1</v>
      </c>
      <c r="I236" s="2">
        <v>3</v>
      </c>
    </row>
    <row r="237" spans="1:9">
      <c r="A237" s="2">
        <v>1731</v>
      </c>
      <c r="B237" s="2">
        <v>633299</v>
      </c>
      <c r="C237" s="2">
        <v>120</v>
      </c>
      <c r="D237" s="2">
        <v>6</v>
      </c>
      <c r="E237" s="2">
        <v>2</v>
      </c>
      <c r="F237" s="2">
        <v>0.65</v>
      </c>
      <c r="G237" s="2">
        <v>1</v>
      </c>
      <c r="H237" s="2">
        <v>2</v>
      </c>
      <c r="I237" s="2">
        <v>4</v>
      </c>
    </row>
    <row r="238" spans="1:9">
      <c r="A238" s="2">
        <v>838</v>
      </c>
      <c r="B238" s="2">
        <v>515229</v>
      </c>
      <c r="C238" s="2">
        <v>119</v>
      </c>
      <c r="D238" s="2">
        <v>6</v>
      </c>
      <c r="E238" s="2">
        <v>2</v>
      </c>
      <c r="F238" s="2">
        <v>0.62</v>
      </c>
      <c r="G238" s="2">
        <v>2</v>
      </c>
      <c r="H238" s="2">
        <v>2</v>
      </c>
      <c r="I238" s="2">
        <v>3</v>
      </c>
    </row>
    <row r="239" spans="1:9">
      <c r="A239" s="2">
        <v>1810</v>
      </c>
      <c r="B239" s="2">
        <v>671549</v>
      </c>
      <c r="C239" s="2">
        <v>127</v>
      </c>
      <c r="D239" s="2">
        <v>6</v>
      </c>
      <c r="E239" s="2">
        <v>1</v>
      </c>
      <c r="F239" s="2">
        <v>0.63</v>
      </c>
      <c r="G239" s="2">
        <v>2</v>
      </c>
      <c r="H239" s="2">
        <v>1</v>
      </c>
      <c r="I239" s="2">
        <v>4</v>
      </c>
    </row>
    <row r="240" spans="1:9">
      <c r="A240" s="2">
        <v>1656</v>
      </c>
      <c r="B240" s="2">
        <v>587835</v>
      </c>
      <c r="C240" s="2">
        <v>141</v>
      </c>
      <c r="D240" s="2">
        <v>7</v>
      </c>
      <c r="E240" s="2">
        <v>2</v>
      </c>
      <c r="F240" s="2">
        <v>0.68</v>
      </c>
      <c r="G240" s="2">
        <v>1</v>
      </c>
      <c r="H240" s="2">
        <v>2</v>
      </c>
      <c r="I240" s="2">
        <v>4</v>
      </c>
    </row>
    <row r="241" spans="1:9">
      <c r="A241" s="2">
        <v>520</v>
      </c>
      <c r="B241" s="2">
        <v>776832</v>
      </c>
      <c r="C241" s="2">
        <v>146</v>
      </c>
      <c r="D241" s="2">
        <v>7</v>
      </c>
      <c r="E241" s="2">
        <v>2</v>
      </c>
      <c r="F241" s="2">
        <v>0.71</v>
      </c>
      <c r="G241" s="2">
        <v>1</v>
      </c>
      <c r="H241" s="2">
        <v>1</v>
      </c>
      <c r="I241" s="2">
        <v>2</v>
      </c>
    </row>
    <row r="242" spans="1:9">
      <c r="A242" s="2">
        <v>539</v>
      </c>
      <c r="B242" s="2">
        <v>772387</v>
      </c>
      <c r="C242" s="2">
        <v>154</v>
      </c>
      <c r="D242" s="2">
        <v>8</v>
      </c>
      <c r="E242" s="2">
        <v>2</v>
      </c>
      <c r="F242" s="2">
        <v>0.73</v>
      </c>
      <c r="G242" s="2">
        <v>1</v>
      </c>
      <c r="H242" s="2">
        <v>1</v>
      </c>
      <c r="I242" s="2">
        <v>2</v>
      </c>
    </row>
    <row r="243" spans="1:9">
      <c r="A243" s="2">
        <v>949</v>
      </c>
      <c r="B243" s="2">
        <v>485017</v>
      </c>
      <c r="C243" s="2">
        <v>145</v>
      </c>
      <c r="D243" s="2">
        <v>7</v>
      </c>
      <c r="E243" s="2">
        <v>2</v>
      </c>
      <c r="F243" s="2">
        <v>0.66</v>
      </c>
      <c r="G243" s="2">
        <v>2</v>
      </c>
      <c r="H243" s="2">
        <v>2</v>
      </c>
      <c r="I243" s="2">
        <v>3</v>
      </c>
    </row>
    <row r="244" spans="1:9">
      <c r="A244" s="2">
        <v>1176</v>
      </c>
      <c r="B244" s="2">
        <v>480327</v>
      </c>
      <c r="C244" s="2">
        <v>104</v>
      </c>
      <c r="D244" s="2">
        <v>5</v>
      </c>
      <c r="E244" s="2">
        <v>2</v>
      </c>
      <c r="F244" s="2">
        <v>0.6</v>
      </c>
      <c r="G244" s="2">
        <v>3</v>
      </c>
      <c r="H244" s="2">
        <v>1</v>
      </c>
      <c r="I244" s="2">
        <v>2</v>
      </c>
    </row>
    <row r="245" spans="1:9">
      <c r="A245" s="2">
        <v>1084</v>
      </c>
      <c r="B245" s="2">
        <v>750636</v>
      </c>
      <c r="C245" s="2">
        <v>147</v>
      </c>
      <c r="D245" s="2">
        <v>7</v>
      </c>
      <c r="E245" s="2">
        <v>2</v>
      </c>
      <c r="F245" s="2">
        <v>0.72</v>
      </c>
      <c r="G245" s="2">
        <v>1</v>
      </c>
      <c r="H245" s="2">
        <v>1</v>
      </c>
      <c r="I245" s="2">
        <v>3</v>
      </c>
    </row>
    <row r="246" spans="1:9">
      <c r="A246" s="2">
        <v>144</v>
      </c>
      <c r="B246" s="2">
        <v>484167</v>
      </c>
      <c r="C246" s="2">
        <v>105</v>
      </c>
      <c r="D246" s="2">
        <v>6</v>
      </c>
      <c r="E246" s="2">
        <v>2</v>
      </c>
      <c r="F246" s="2">
        <v>0.61</v>
      </c>
      <c r="G246" s="2">
        <v>3</v>
      </c>
      <c r="H246" s="2">
        <v>1</v>
      </c>
      <c r="I246" s="2">
        <v>5</v>
      </c>
    </row>
    <row r="247" spans="1:9">
      <c r="A247" s="2">
        <v>280</v>
      </c>
      <c r="B247" s="2">
        <v>613392</v>
      </c>
      <c r="C247" s="2">
        <v>152</v>
      </c>
      <c r="D247" s="2">
        <v>8</v>
      </c>
      <c r="E247" s="2">
        <v>2</v>
      </c>
      <c r="F247" s="2">
        <v>0.71</v>
      </c>
      <c r="G247" s="2">
        <v>1</v>
      </c>
      <c r="H247" s="2">
        <v>1</v>
      </c>
      <c r="I247" s="2">
        <v>4</v>
      </c>
    </row>
    <row r="248" spans="1:9">
      <c r="A248" s="2">
        <v>1060</v>
      </c>
      <c r="B248" s="2">
        <v>375539</v>
      </c>
      <c r="C248" s="2">
        <v>84</v>
      </c>
      <c r="D248" s="2">
        <v>5</v>
      </c>
      <c r="E248" s="2">
        <v>1</v>
      </c>
      <c r="F248" s="2">
        <v>0.56000000000000005</v>
      </c>
      <c r="G248" s="2">
        <v>3</v>
      </c>
      <c r="H248" s="2">
        <v>1</v>
      </c>
      <c r="I248" s="2">
        <v>3</v>
      </c>
    </row>
    <row r="249" spans="1:9">
      <c r="A249" s="2">
        <v>1190</v>
      </c>
      <c r="B249" s="2">
        <v>571843</v>
      </c>
      <c r="C249" s="2">
        <v>143</v>
      </c>
      <c r="D249" s="2">
        <v>7</v>
      </c>
      <c r="E249" s="2">
        <v>2</v>
      </c>
      <c r="F249" s="2">
        <v>0.66</v>
      </c>
      <c r="G249" s="2">
        <v>1</v>
      </c>
      <c r="H249" s="2">
        <v>1</v>
      </c>
      <c r="I249" s="2">
        <v>5</v>
      </c>
    </row>
    <row r="250" spans="1:9">
      <c r="A250" s="2">
        <v>657</v>
      </c>
      <c r="B250" s="2">
        <v>651037</v>
      </c>
      <c r="C250" s="2">
        <v>139</v>
      </c>
      <c r="D250" s="2">
        <v>7</v>
      </c>
      <c r="E250" s="2">
        <v>2</v>
      </c>
      <c r="F250" s="2">
        <v>0.67</v>
      </c>
      <c r="G250" s="2">
        <v>2</v>
      </c>
      <c r="H250" s="2">
        <v>1</v>
      </c>
      <c r="I250" s="2">
        <v>3</v>
      </c>
    </row>
    <row r="251" spans="1:9">
      <c r="A251" s="2">
        <v>774</v>
      </c>
      <c r="B251" s="2">
        <v>673805</v>
      </c>
      <c r="C251" s="2">
        <v>143</v>
      </c>
      <c r="D251" s="2">
        <v>7</v>
      </c>
      <c r="E251" s="2">
        <v>2</v>
      </c>
      <c r="F251" s="2">
        <v>0.7</v>
      </c>
      <c r="G251" s="2">
        <v>1</v>
      </c>
      <c r="H251" s="2">
        <v>2</v>
      </c>
      <c r="I251" s="2">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8A81D-1CCE-894A-9F33-8571F6811BC4}">
  <dimension ref="A1:G180"/>
  <sheetViews>
    <sheetView topLeftCell="A139" zoomScale="61" workbookViewId="0">
      <selection activeCell="O164" sqref="O164"/>
    </sheetView>
  </sheetViews>
  <sheetFormatPr defaultColWidth="10.90625" defaultRowHeight="14.5"/>
  <cols>
    <col min="1" max="1" width="24.453125" customWidth="1"/>
    <col min="2" max="2" width="13.6328125" customWidth="1"/>
  </cols>
  <sheetData>
    <row r="1" spans="1:3" ht="28.5" customHeight="1"/>
    <row r="3" spans="1:3" ht="23.5">
      <c r="A3" s="55" t="s">
        <v>14</v>
      </c>
      <c r="B3" s="36"/>
    </row>
    <row r="5" spans="1:3" ht="15.5">
      <c r="A5" s="14" t="s">
        <v>35</v>
      </c>
      <c r="B5" s="43">
        <f>AVERAGE(Price)</f>
        <v>630186.61600000004</v>
      </c>
    </row>
    <row r="6" spans="1:3" ht="15.5">
      <c r="A6" s="14" t="s">
        <v>36</v>
      </c>
      <c r="B6" s="43">
        <f>_xlfn.STDEV.S(Price)</f>
        <v>550416.81485576404</v>
      </c>
    </row>
    <row r="7" spans="1:3" ht="15.5">
      <c r="A7" s="14" t="s">
        <v>37</v>
      </c>
      <c r="B7" s="43">
        <f>MEDIAN(Price)</f>
        <v>596235.5</v>
      </c>
    </row>
    <row r="8" spans="1:3" ht="15.5">
      <c r="A8" s="17" t="s">
        <v>38</v>
      </c>
      <c r="B8" s="44">
        <f>MIN(Price)</f>
        <v>180441</v>
      </c>
    </row>
    <row r="9" spans="1:3" ht="15.5">
      <c r="A9" s="17" t="s">
        <v>39</v>
      </c>
      <c r="B9" s="44">
        <f>MAX(Price)</f>
        <v>9000000</v>
      </c>
    </row>
    <row r="10" spans="1:3">
      <c r="A10" s="10"/>
      <c r="B10" s="7"/>
    </row>
    <row r="11" spans="1:3" ht="16" customHeight="1">
      <c r="A11" s="18" t="s">
        <v>58</v>
      </c>
      <c r="B11" s="19" t="s">
        <v>32</v>
      </c>
      <c r="C11" s="19" t="s">
        <v>33</v>
      </c>
    </row>
    <row r="12" spans="1:3" ht="16" customHeight="1">
      <c r="A12" s="54" t="s">
        <v>59</v>
      </c>
      <c r="B12" s="20">
        <f>COUNTIF(Price,"&lt;=200000")</f>
        <v>1</v>
      </c>
      <c r="C12" s="21">
        <f>B12/B17</f>
        <v>5.3191489361702126E-3</v>
      </c>
    </row>
    <row r="13" spans="1:3" ht="16" customHeight="1">
      <c r="A13" s="17" t="s">
        <v>60</v>
      </c>
      <c r="B13" s="20">
        <f>COUNTIFS(Price,"&gt;200001",Price,"&lt;400000")</f>
        <v>21</v>
      </c>
      <c r="C13" s="21">
        <f>B13/B17</f>
        <v>0.11170212765957446</v>
      </c>
    </row>
    <row r="14" spans="1:3" ht="16" customHeight="1">
      <c r="A14" s="17" t="s">
        <v>61</v>
      </c>
      <c r="B14" s="20">
        <f>COUNTIFS(Price,"&lt;400001",Price,"&lt;600000")</f>
        <v>22</v>
      </c>
      <c r="C14" s="21">
        <f>B14/B17</f>
        <v>0.11702127659574468</v>
      </c>
    </row>
    <row r="15" spans="1:3" ht="16" customHeight="1">
      <c r="A15" s="22" t="s">
        <v>62</v>
      </c>
      <c r="B15" s="20">
        <f>COUNTIFS(Price,"&lt;600001",Price,"&lt;800000")</f>
        <v>126</v>
      </c>
      <c r="C15" s="21">
        <f>B15/B17</f>
        <v>0.67021276595744683</v>
      </c>
    </row>
    <row r="16" spans="1:3" ht="16" customHeight="1">
      <c r="A16" s="17" t="s">
        <v>63</v>
      </c>
      <c r="B16" s="20">
        <f>COUNTIF(Price,"&gt;=800001")</f>
        <v>18</v>
      </c>
      <c r="C16" s="21">
        <f>B16/B17</f>
        <v>9.5744680851063829E-2</v>
      </c>
    </row>
    <row r="17" spans="1:3" ht="16" customHeight="1">
      <c r="A17" s="17" t="s">
        <v>34</v>
      </c>
      <c r="B17" s="20">
        <f>SUM(B12:B16)</f>
        <v>188</v>
      </c>
      <c r="C17" s="21"/>
    </row>
    <row r="18" spans="1:3" ht="16" customHeight="1">
      <c r="A18" s="10"/>
      <c r="B18" s="2"/>
      <c r="C18" s="8"/>
    </row>
    <row r="19" spans="1:3" ht="16" customHeight="1">
      <c r="A19" s="10"/>
      <c r="B19" s="2"/>
      <c r="C19" s="8"/>
    </row>
    <row r="20" spans="1:3" ht="16" customHeight="1">
      <c r="A20" s="13"/>
      <c r="B20" s="2"/>
      <c r="C20" s="8"/>
    </row>
    <row r="21" spans="1:3" ht="16" customHeight="1">
      <c r="A21" s="13"/>
      <c r="B21" s="2"/>
      <c r="C21" s="8"/>
    </row>
    <row r="22" spans="1:3" ht="16" customHeight="1">
      <c r="A22" s="13"/>
      <c r="B22" s="2"/>
      <c r="C22" s="8"/>
    </row>
    <row r="23" spans="1:3" ht="16" customHeight="1">
      <c r="A23" s="13"/>
      <c r="B23" s="2"/>
      <c r="C23" s="8"/>
    </row>
    <row r="24" spans="1:3" ht="16" customHeight="1">
      <c r="A24" s="13"/>
      <c r="B24" s="2"/>
      <c r="C24" s="8"/>
    </row>
    <row r="25" spans="1:3" ht="16" customHeight="1">
      <c r="A25" s="10"/>
      <c r="B25" s="2"/>
      <c r="C25" s="8"/>
    </row>
    <row r="26" spans="1:3" ht="16" customHeight="1">
      <c r="A26" s="10"/>
      <c r="B26" s="2"/>
      <c r="C26" s="8"/>
    </row>
    <row r="27" spans="1:3" ht="16" customHeight="1">
      <c r="A27" s="10"/>
      <c r="B27" s="2"/>
      <c r="C27" s="8"/>
    </row>
    <row r="28" spans="1:3" ht="16" customHeight="1">
      <c r="A28" s="10"/>
      <c r="B28" s="2"/>
      <c r="C28" s="8"/>
    </row>
    <row r="29" spans="1:3" ht="16" customHeight="1">
      <c r="A29" s="10"/>
      <c r="B29" s="2"/>
      <c r="C29" s="8"/>
    </row>
    <row r="30" spans="1:3" ht="16" customHeight="1">
      <c r="A30" s="10"/>
      <c r="B30" s="2"/>
      <c r="C30" s="8"/>
    </row>
    <row r="31" spans="1:3" ht="16" customHeight="1">
      <c r="A31" s="10"/>
      <c r="B31" s="2"/>
      <c r="C31" s="8"/>
    </row>
    <row r="32" spans="1:3" ht="16" customHeight="1">
      <c r="A32" s="10"/>
      <c r="B32" s="2"/>
      <c r="C32" s="8"/>
    </row>
    <row r="33" spans="1:3" ht="16" customHeight="1">
      <c r="A33" s="10"/>
      <c r="B33" s="2"/>
      <c r="C33" s="8"/>
    </row>
    <row r="34" spans="1:3" ht="16" customHeight="1">
      <c r="A34" s="10"/>
      <c r="B34" s="2"/>
      <c r="C34" s="8"/>
    </row>
    <row r="35" spans="1:3" ht="16" customHeight="1">
      <c r="A35" s="10"/>
      <c r="B35" s="2"/>
      <c r="C35" s="8"/>
    </row>
    <row r="36" spans="1:3" ht="16" customHeight="1">
      <c r="A36" s="10"/>
      <c r="B36" s="2"/>
      <c r="C36" s="8"/>
    </row>
    <row r="37" spans="1:3" ht="16" customHeight="1">
      <c r="A37" s="10"/>
      <c r="B37" s="2"/>
      <c r="C37" s="8"/>
    </row>
    <row r="38" spans="1:3" ht="16" customHeight="1">
      <c r="A38" s="10"/>
      <c r="B38" s="2"/>
      <c r="C38" s="8"/>
    </row>
    <row r="39" spans="1:3" ht="16" customHeight="1"/>
    <row r="40" spans="1:3" ht="23.5">
      <c r="A40" s="55" t="s">
        <v>15</v>
      </c>
      <c r="B40" s="36"/>
    </row>
    <row r="42" spans="1:3" ht="15.5">
      <c r="A42" s="14" t="s">
        <v>35</v>
      </c>
      <c r="B42" s="45">
        <f>AVERAGE(Size)</f>
        <v>131.95599999999999</v>
      </c>
    </row>
    <row r="43" spans="1:3" ht="15.5">
      <c r="A43" s="14" t="s">
        <v>36</v>
      </c>
      <c r="B43" s="45">
        <f>_xlfn.STDEV.S(Size)</f>
        <v>21.34799784636002</v>
      </c>
    </row>
    <row r="44" spans="1:3" ht="15.5">
      <c r="A44" s="14" t="s">
        <v>37</v>
      </c>
      <c r="B44" s="20">
        <f>MEDIAN(Size)</f>
        <v>134</v>
      </c>
    </row>
    <row r="45" spans="1:3" ht="15.5">
      <c r="A45" s="17" t="s">
        <v>38</v>
      </c>
      <c r="B45" s="20">
        <f>MIN(Size)</f>
        <v>67</v>
      </c>
    </row>
    <row r="46" spans="1:3" ht="15.5">
      <c r="A46" s="17" t="s">
        <v>39</v>
      </c>
      <c r="B46" s="20">
        <f>MAX(Size)</f>
        <v>179</v>
      </c>
    </row>
    <row r="47" spans="1:3">
      <c r="A47" s="10"/>
    </row>
    <row r="48" spans="1:3" ht="15.5">
      <c r="A48" s="39" t="s">
        <v>70</v>
      </c>
      <c r="B48" s="19" t="s">
        <v>32</v>
      </c>
      <c r="C48" s="19" t="s">
        <v>33</v>
      </c>
    </row>
    <row r="49" spans="1:3" ht="15.5">
      <c r="A49" s="14" t="s">
        <v>64</v>
      </c>
      <c r="B49" s="20">
        <f>COUNTIF(Size,"&lt;100")</f>
        <v>21</v>
      </c>
      <c r="C49" s="23">
        <f>B49/B53</f>
        <v>8.5365853658536592E-2</v>
      </c>
    </row>
    <row r="50" spans="1:3" ht="15.5">
      <c r="A50" s="14" t="s">
        <v>53</v>
      </c>
      <c r="B50" s="20">
        <f>COUNTIFS(Size,"&gt;100",Size,"&lt;125")</f>
        <v>64</v>
      </c>
      <c r="C50" s="23">
        <f>B50/B53</f>
        <v>0.26016260162601629</v>
      </c>
    </row>
    <row r="51" spans="1:3" ht="15.5">
      <c r="A51" s="14" t="s">
        <v>54</v>
      </c>
      <c r="B51" s="20">
        <f>COUNTIFS(Size,"&gt;125",Size,"&lt;150")</f>
        <v>107</v>
      </c>
      <c r="C51" s="23">
        <f>B51/B53</f>
        <v>0.43495934959349591</v>
      </c>
    </row>
    <row r="52" spans="1:3" ht="15.5">
      <c r="A52" s="14" t="s">
        <v>65</v>
      </c>
      <c r="B52" s="20">
        <f>COUNTIF(Size,"&gt;=150")</f>
        <v>54</v>
      </c>
      <c r="C52" s="23">
        <f>B52/B53</f>
        <v>0.21951219512195122</v>
      </c>
    </row>
    <row r="53" spans="1:3" ht="15.5">
      <c r="A53" s="14" t="s">
        <v>34</v>
      </c>
      <c r="B53" s="20">
        <f>SUM(B49:B52)</f>
        <v>246</v>
      </c>
      <c r="C53" s="20"/>
    </row>
    <row r="54" spans="1:3">
      <c r="B54" s="2"/>
      <c r="C54" s="2"/>
    </row>
    <row r="55" spans="1:3">
      <c r="B55" s="2"/>
      <c r="C55" s="2"/>
    </row>
    <row r="56" spans="1:3">
      <c r="B56" s="2"/>
      <c r="C56" s="2"/>
    </row>
    <row r="57" spans="1:3">
      <c r="B57" s="2"/>
      <c r="C57" s="2"/>
    </row>
    <row r="58" spans="1:3">
      <c r="B58" s="2"/>
      <c r="C58" s="2"/>
    </row>
    <row r="59" spans="1:3">
      <c r="B59" s="2"/>
      <c r="C59" s="2"/>
    </row>
    <row r="60" spans="1:3">
      <c r="B60" s="2"/>
      <c r="C60" s="2"/>
    </row>
    <row r="61" spans="1:3">
      <c r="B61" s="2"/>
      <c r="C61" s="2"/>
    </row>
    <row r="62" spans="1:3">
      <c r="B62" s="2"/>
      <c r="C62" s="2"/>
    </row>
    <row r="63" spans="1:3">
      <c r="B63" s="2"/>
      <c r="C63" s="2"/>
    </row>
    <row r="64" spans="1:3">
      <c r="B64" s="2"/>
      <c r="C64" s="2"/>
    </row>
    <row r="65" spans="1:7">
      <c r="B65" s="2"/>
      <c r="C65" s="2"/>
    </row>
    <row r="66" spans="1:7">
      <c r="B66" s="2"/>
      <c r="C66" s="2"/>
    </row>
    <row r="77" spans="1:7" ht="23.5">
      <c r="A77" s="55" t="s">
        <v>16</v>
      </c>
      <c r="B77" s="16"/>
      <c r="C77" s="16"/>
      <c r="D77" s="16"/>
      <c r="E77" s="16"/>
      <c r="F77" s="16"/>
      <c r="G77" s="16"/>
    </row>
    <row r="79" spans="1:7" ht="15.5">
      <c r="A79" s="14" t="s">
        <v>35</v>
      </c>
      <c r="B79" s="20">
        <f>AVERAGE(Rooms)</f>
        <v>6.6</v>
      </c>
    </row>
    <row r="80" spans="1:7" ht="15.5">
      <c r="A80" s="14" t="s">
        <v>36</v>
      </c>
      <c r="B80" s="45">
        <f>_xlfn.STDEV.S(Rooms)</f>
        <v>1.1407036509440602</v>
      </c>
    </row>
    <row r="81" spans="1:4" ht="15.5">
      <c r="A81" s="14" t="s">
        <v>37</v>
      </c>
      <c r="B81" s="20">
        <f>MEDIAN(Rooms)</f>
        <v>7</v>
      </c>
    </row>
    <row r="82" spans="1:4" ht="15.5">
      <c r="A82" s="17" t="s">
        <v>38</v>
      </c>
      <c r="B82" s="20">
        <f>MIN(Rooms)</f>
        <v>3</v>
      </c>
      <c r="D82" t="s">
        <v>41</v>
      </c>
    </row>
    <row r="83" spans="1:4" ht="15.5">
      <c r="A83" s="17" t="s">
        <v>39</v>
      </c>
      <c r="B83" s="20">
        <f>MAX(Rooms)</f>
        <v>9</v>
      </c>
    </row>
    <row r="84" spans="1:4">
      <c r="A84" s="10"/>
    </row>
    <row r="85" spans="1:4" ht="15.5">
      <c r="A85" s="18" t="s">
        <v>40</v>
      </c>
      <c r="B85" s="19" t="s">
        <v>32</v>
      </c>
      <c r="C85" s="19" t="s">
        <v>33</v>
      </c>
    </row>
    <row r="86" spans="1:4" ht="15.5">
      <c r="A86" s="17">
        <v>3</v>
      </c>
      <c r="B86" s="20">
        <f>COUNTIF(Rooms,"3")</f>
        <v>3</v>
      </c>
      <c r="C86" s="23">
        <f>B86/B93</f>
        <v>1.2E-2</v>
      </c>
    </row>
    <row r="87" spans="1:4" ht="15.5">
      <c r="A87" s="17">
        <v>4</v>
      </c>
      <c r="B87" s="20">
        <f>COUNTIF(Rooms,"4")</f>
        <v>7</v>
      </c>
      <c r="C87" s="23">
        <f>B87/B93</f>
        <v>2.8000000000000001E-2</v>
      </c>
    </row>
    <row r="88" spans="1:4" ht="15.5">
      <c r="A88" s="17">
        <v>5</v>
      </c>
      <c r="B88" s="20">
        <f>COUNTIF(Rooms,"5")</f>
        <v>26</v>
      </c>
      <c r="C88" s="23">
        <f>B88/B93</f>
        <v>0.104</v>
      </c>
    </row>
    <row r="89" spans="1:4" ht="15.5">
      <c r="A89" s="17">
        <v>6</v>
      </c>
      <c r="B89" s="20">
        <f>COUNTIF(Rooms,"6")</f>
        <v>77</v>
      </c>
      <c r="C89" s="23">
        <f>B89/B93</f>
        <v>0.308</v>
      </c>
    </row>
    <row r="90" spans="1:4" ht="15.5">
      <c r="A90" s="17">
        <v>7</v>
      </c>
      <c r="B90" s="20">
        <f>COUNTIF(Rooms,"7")</f>
        <v>80</v>
      </c>
      <c r="C90" s="23">
        <f>B90/B93</f>
        <v>0.32</v>
      </c>
    </row>
    <row r="91" spans="1:4" ht="15.5">
      <c r="A91" s="17">
        <v>8</v>
      </c>
      <c r="B91" s="20">
        <f>COUNTIF(Rooms,"8")</f>
        <v>52</v>
      </c>
      <c r="C91" s="23">
        <f>B91/B93</f>
        <v>0.20799999999999999</v>
      </c>
    </row>
    <row r="92" spans="1:4" ht="15.5">
      <c r="A92" s="17">
        <v>9</v>
      </c>
      <c r="B92" s="20">
        <f>COUNTIF(Rooms,"9")</f>
        <v>5</v>
      </c>
      <c r="C92" s="23">
        <f>B92/B93</f>
        <v>0.02</v>
      </c>
    </row>
    <row r="93" spans="1:4" ht="15.5">
      <c r="A93" s="17" t="s">
        <v>34</v>
      </c>
      <c r="B93" s="20">
        <f>SUM(B86:B92)</f>
        <v>250</v>
      </c>
      <c r="C93" s="20"/>
      <c r="D93" s="12"/>
    </row>
    <row r="94" spans="1:4">
      <c r="A94" s="10"/>
      <c r="B94" s="2"/>
      <c r="C94" s="2"/>
      <c r="D94" s="12"/>
    </row>
    <row r="95" spans="1:4">
      <c r="A95" s="10"/>
      <c r="B95" s="2"/>
      <c r="C95" s="2"/>
      <c r="D95" s="12"/>
    </row>
    <row r="96" spans="1:4">
      <c r="A96" s="10"/>
      <c r="B96" s="2"/>
      <c r="C96" s="2"/>
      <c r="D96" s="12"/>
    </row>
    <row r="97" spans="1:4">
      <c r="A97" s="10"/>
      <c r="B97" s="2"/>
      <c r="C97" s="2"/>
      <c r="D97" s="12"/>
    </row>
    <row r="98" spans="1:4">
      <c r="A98" s="10"/>
      <c r="B98" s="2"/>
      <c r="C98" s="2"/>
      <c r="D98" s="12"/>
    </row>
    <row r="99" spans="1:4">
      <c r="A99" s="10"/>
      <c r="B99" s="2"/>
      <c r="C99" s="2"/>
      <c r="D99" s="12"/>
    </row>
    <row r="100" spans="1:4">
      <c r="A100" s="10"/>
      <c r="B100" s="2"/>
      <c r="C100" s="2"/>
      <c r="D100" s="12"/>
    </row>
    <row r="101" spans="1:4">
      <c r="A101" s="10"/>
      <c r="B101" s="2"/>
      <c r="C101" s="2"/>
      <c r="D101" s="12"/>
    </row>
    <row r="102" spans="1:4">
      <c r="A102" s="10"/>
      <c r="B102" s="2"/>
      <c r="C102" s="2"/>
      <c r="D102" s="12"/>
    </row>
    <row r="103" spans="1:4">
      <c r="A103" s="10"/>
      <c r="B103" s="2"/>
      <c r="C103" s="2"/>
      <c r="D103" s="12"/>
    </row>
    <row r="104" spans="1:4">
      <c r="A104" s="10"/>
      <c r="B104" s="2"/>
      <c r="C104" s="2"/>
      <c r="D104" s="12"/>
    </row>
    <row r="105" spans="1:4">
      <c r="A105" s="10"/>
      <c r="B105" s="2"/>
      <c r="C105" s="2"/>
      <c r="D105" s="12"/>
    </row>
    <row r="106" spans="1:4">
      <c r="A106" s="10"/>
      <c r="B106" s="2"/>
      <c r="C106" s="2"/>
      <c r="D106" s="12"/>
    </row>
    <row r="107" spans="1:4">
      <c r="A107" s="10"/>
      <c r="B107" s="2"/>
      <c r="C107" s="2"/>
      <c r="D107" s="12"/>
    </row>
    <row r="108" spans="1:4">
      <c r="A108" s="10"/>
      <c r="B108" s="2"/>
      <c r="C108" s="2"/>
      <c r="D108" s="12"/>
    </row>
    <row r="109" spans="1:4">
      <c r="A109" s="10"/>
      <c r="B109" s="2"/>
      <c r="C109" s="2"/>
      <c r="D109" s="12"/>
    </row>
    <row r="110" spans="1:4">
      <c r="A110" s="10"/>
      <c r="B110" s="2"/>
      <c r="C110" s="2"/>
      <c r="D110" s="12"/>
    </row>
    <row r="111" spans="1:4">
      <c r="A111" s="10"/>
      <c r="B111" s="2"/>
      <c r="C111" s="2"/>
      <c r="D111" s="12"/>
    </row>
    <row r="112" spans="1:4">
      <c r="A112" s="10"/>
      <c r="B112" s="2"/>
      <c r="C112" s="2"/>
      <c r="D112" s="12"/>
    </row>
    <row r="113" spans="1:6">
      <c r="A113" s="10"/>
      <c r="F113" s="40"/>
    </row>
    <row r="114" spans="1:6" ht="23.5">
      <c r="A114" s="55" t="s">
        <v>17</v>
      </c>
      <c r="B114" s="16"/>
      <c r="C114" s="16"/>
      <c r="D114" s="16"/>
      <c r="E114" s="16"/>
    </row>
    <row r="115" spans="1:6">
      <c r="A115" s="10"/>
    </row>
    <row r="116" spans="1:6" ht="15.5">
      <c r="A116" s="14" t="s">
        <v>35</v>
      </c>
      <c r="B116" s="46">
        <f>AVERAGE(Bathrooms)</f>
        <v>1.84</v>
      </c>
    </row>
    <row r="117" spans="1:6" ht="15.5">
      <c r="A117" s="14" t="s">
        <v>36</v>
      </c>
      <c r="B117" s="46">
        <f>_xlfn.STDEV.S(Bathrooms)</f>
        <v>0.47253907001512918</v>
      </c>
    </row>
    <row r="118" spans="1:6" ht="15.5">
      <c r="A118" s="14" t="s">
        <v>37</v>
      </c>
      <c r="B118" s="47">
        <f>MEDIAN(Bathrooms)</f>
        <v>2</v>
      </c>
    </row>
    <row r="119" spans="1:6" ht="15.5">
      <c r="A119" s="17" t="s">
        <v>38</v>
      </c>
      <c r="B119" s="47">
        <f>MIN(Bathrooms)</f>
        <v>1</v>
      </c>
    </row>
    <row r="120" spans="1:6" ht="15.5">
      <c r="A120" s="17" t="s">
        <v>39</v>
      </c>
      <c r="B120" s="47">
        <f>MAX(Bathrooms)</f>
        <v>3</v>
      </c>
    </row>
    <row r="121" spans="1:6">
      <c r="A121" s="10"/>
    </row>
    <row r="122" spans="1:6" ht="15.5">
      <c r="A122" s="18" t="s">
        <v>68</v>
      </c>
      <c r="B122" s="19" t="s">
        <v>32</v>
      </c>
      <c r="C122" s="19" t="s">
        <v>33</v>
      </c>
    </row>
    <row r="123" spans="1:6" ht="15.5">
      <c r="A123" s="17">
        <v>1</v>
      </c>
      <c r="B123" s="20">
        <f>COUNTIF(Bathrooms,"1")</f>
        <v>51</v>
      </c>
      <c r="C123" s="21">
        <f>B123/B126</f>
        <v>0.20399999999999999</v>
      </c>
    </row>
    <row r="124" spans="1:6" ht="15.5">
      <c r="A124" s="17">
        <v>2</v>
      </c>
      <c r="B124" s="20">
        <f>COUNTIF(Bathrooms,"2")</f>
        <v>188</v>
      </c>
      <c r="C124" s="21">
        <f>B124/B126</f>
        <v>0.752</v>
      </c>
    </row>
    <row r="125" spans="1:6" ht="15.5">
      <c r="A125" s="17">
        <v>3</v>
      </c>
      <c r="B125" s="20">
        <f>COUNTIF(Bathrooms,"3")</f>
        <v>11</v>
      </c>
      <c r="C125" s="21">
        <f>B125/B126</f>
        <v>4.3999999999999997E-2</v>
      </c>
    </row>
    <row r="126" spans="1:6" ht="15.5">
      <c r="A126" s="17" t="s">
        <v>34</v>
      </c>
      <c r="B126" s="20">
        <f>SUM(B123:B125)</f>
        <v>250</v>
      </c>
      <c r="C126" s="20"/>
    </row>
    <row r="127" spans="1:6">
      <c r="A127" s="10"/>
      <c r="B127" s="2"/>
      <c r="C127" s="2"/>
    </row>
    <row r="128" spans="1:6">
      <c r="A128" s="10"/>
      <c r="B128" s="2"/>
      <c r="C128" s="2"/>
    </row>
    <row r="129" spans="1:3">
      <c r="A129" s="10"/>
      <c r="B129" s="2"/>
      <c r="C129" s="2"/>
    </row>
    <row r="130" spans="1:3">
      <c r="A130" s="10"/>
      <c r="B130" s="2"/>
      <c r="C130" s="2"/>
    </row>
    <row r="131" spans="1:3">
      <c r="A131" s="10"/>
      <c r="B131" s="2"/>
      <c r="C131" s="2"/>
    </row>
    <row r="132" spans="1:3">
      <c r="A132" s="10"/>
      <c r="B132" s="2"/>
      <c r="C132" s="2"/>
    </row>
    <row r="133" spans="1:3">
      <c r="A133" s="10"/>
      <c r="B133" s="2"/>
      <c r="C133" s="2"/>
    </row>
    <row r="134" spans="1:3">
      <c r="A134" s="10"/>
      <c r="B134" s="2"/>
      <c r="C134" s="2"/>
    </row>
    <row r="135" spans="1:3">
      <c r="A135" s="10"/>
      <c r="B135" s="2"/>
      <c r="C135" s="2"/>
    </row>
    <row r="136" spans="1:3">
      <c r="A136" s="10"/>
      <c r="B136" s="2"/>
      <c r="C136" s="2"/>
    </row>
    <row r="137" spans="1:3">
      <c r="A137" s="10"/>
      <c r="B137" s="2"/>
      <c r="C137" s="2"/>
    </row>
    <row r="138" spans="1:3">
      <c r="A138" s="10"/>
      <c r="B138" s="2"/>
      <c r="C138" s="2"/>
    </row>
    <row r="139" spans="1:3">
      <c r="A139" s="10"/>
      <c r="B139" s="2"/>
      <c r="C139" s="2"/>
    </row>
    <row r="140" spans="1:3">
      <c r="A140" s="10"/>
      <c r="B140" s="2"/>
      <c r="C140" s="2"/>
    </row>
    <row r="141" spans="1:3">
      <c r="A141" s="10"/>
      <c r="B141" s="2"/>
      <c r="C141" s="2"/>
    </row>
    <row r="142" spans="1:3">
      <c r="A142" s="10"/>
      <c r="B142" s="2"/>
      <c r="C142" s="2"/>
    </row>
    <row r="143" spans="1:3">
      <c r="A143" s="10"/>
      <c r="B143" s="2"/>
      <c r="C143" s="2"/>
    </row>
    <row r="144" spans="1:3">
      <c r="A144" s="10"/>
      <c r="B144" s="2"/>
      <c r="C144" s="2"/>
    </row>
    <row r="145" spans="1:6">
      <c r="A145" s="10"/>
      <c r="B145" s="2"/>
      <c r="C145" s="2"/>
    </row>
    <row r="146" spans="1:6">
      <c r="A146" s="10"/>
      <c r="B146" s="2"/>
      <c r="C146" s="2"/>
    </row>
    <row r="147" spans="1:6">
      <c r="A147" s="10"/>
      <c r="B147" s="2"/>
      <c r="C147" s="2"/>
    </row>
    <row r="148" spans="1:6">
      <c r="A148" s="10"/>
    </row>
    <row r="149" spans="1:6" ht="23.5">
      <c r="A149" s="55" t="s">
        <v>18</v>
      </c>
      <c r="B149" s="16"/>
      <c r="C149" s="16"/>
      <c r="D149" s="16"/>
      <c r="E149" s="16"/>
      <c r="F149" s="16"/>
    </row>
    <row r="150" spans="1:6">
      <c r="A150" s="10"/>
    </row>
    <row r="151" spans="1:6" ht="15.5">
      <c r="A151" s="14" t="s">
        <v>35</v>
      </c>
      <c r="B151" s="45">
        <f>AVERAGE(Land_Area)</f>
        <v>0.6578799999999998</v>
      </c>
    </row>
    <row r="152" spans="1:6" ht="15.5">
      <c r="A152" s="14" t="s">
        <v>36</v>
      </c>
      <c r="B152" s="45">
        <f>_xlfn.STDEV.S(Land_Area)</f>
        <v>5.256384146653359E-2</v>
      </c>
    </row>
    <row r="153" spans="1:6" ht="15.5">
      <c r="A153" s="14" t="s">
        <v>37</v>
      </c>
      <c r="B153" s="20">
        <f>MEDIAN(Land_Area)</f>
        <v>0.66</v>
      </c>
    </row>
    <row r="154" spans="1:6" ht="15.5">
      <c r="A154" s="17" t="s">
        <v>38</v>
      </c>
      <c r="B154" s="20">
        <f>MIN(Land_Area)</f>
        <v>0.51</v>
      </c>
    </row>
    <row r="155" spans="1:6" ht="15.5">
      <c r="A155" s="17" t="s">
        <v>39</v>
      </c>
      <c r="B155" s="20">
        <f>MAX(Land_Area)</f>
        <v>0.78</v>
      </c>
    </row>
    <row r="156" spans="1:6">
      <c r="A156" s="10"/>
    </row>
    <row r="157" spans="1:6" ht="15.5">
      <c r="A157" s="18" t="s">
        <v>69</v>
      </c>
      <c r="B157" s="19" t="s">
        <v>32</v>
      </c>
      <c r="C157" s="19" t="s">
        <v>33</v>
      </c>
    </row>
    <row r="158" spans="1:6" ht="15.5">
      <c r="A158" s="17" t="s">
        <v>66</v>
      </c>
      <c r="B158" s="20">
        <f>COUNTIF(Land_Area,"&lt;0.6")</f>
        <v>31</v>
      </c>
      <c r="C158" s="23">
        <f>B158/B161</f>
        <v>8.5164835164835168E-2</v>
      </c>
    </row>
    <row r="159" spans="1:6" ht="15.5">
      <c r="A159" s="17" t="s">
        <v>55</v>
      </c>
      <c r="B159" s="20">
        <f>COUNTIFS(Land_Area,"&gt;.6",Land_Area,"&lt;.7")</f>
        <v>147</v>
      </c>
      <c r="C159" s="23">
        <f>B159/B161</f>
        <v>0.40384615384615385</v>
      </c>
    </row>
    <row r="160" spans="1:6" ht="15.5">
      <c r="A160" s="17" t="s">
        <v>67</v>
      </c>
      <c r="B160" s="20">
        <f>COUNTIF(Land_Area,"&lt;0.7")</f>
        <v>186</v>
      </c>
      <c r="C160" s="23">
        <f>B160/B161</f>
        <v>0.51098901098901095</v>
      </c>
    </row>
    <row r="161" spans="1:3" ht="15.5">
      <c r="A161" s="17" t="s">
        <v>56</v>
      </c>
      <c r="B161" s="20">
        <f>SUM(B158:B160)</f>
        <v>364</v>
      </c>
      <c r="C161" s="20"/>
    </row>
    <row r="165" spans="1:3">
      <c r="A165" s="10"/>
    </row>
    <row r="166" spans="1:3">
      <c r="A166" s="10"/>
    </row>
    <row r="167" spans="1:3">
      <c r="A167" s="10"/>
    </row>
    <row r="168" spans="1:3">
      <c r="A168" s="10"/>
    </row>
    <row r="169" spans="1:3">
      <c r="A169" s="10"/>
    </row>
    <row r="170" spans="1:3">
      <c r="A170" s="10"/>
    </row>
    <row r="171" spans="1:3">
      <c r="A171" s="10"/>
    </row>
    <row r="172" spans="1:3">
      <c r="A172" s="10"/>
    </row>
    <row r="173" spans="1:3">
      <c r="A173" s="10"/>
    </row>
    <row r="174" spans="1:3">
      <c r="A174" s="10"/>
    </row>
    <row r="175" spans="1:3">
      <c r="A175" s="10"/>
    </row>
    <row r="176" spans="1:3">
      <c r="A176" s="10"/>
    </row>
    <row r="177" spans="1:1">
      <c r="A177" s="10"/>
    </row>
    <row r="178" spans="1:1">
      <c r="A178" s="10"/>
    </row>
    <row r="179" spans="1:1">
      <c r="A179" s="10"/>
    </row>
    <row r="180" spans="1:1">
      <c r="A180"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0E868-C7EC-F047-9B28-A406D9027726}">
  <dimension ref="A2:E70"/>
  <sheetViews>
    <sheetView topLeftCell="A76" zoomScale="62" workbookViewId="0">
      <selection activeCell="M57" sqref="M57"/>
    </sheetView>
  </sheetViews>
  <sheetFormatPr defaultColWidth="10.90625" defaultRowHeight="14.5"/>
  <cols>
    <col min="1" max="1" width="21.81640625" customWidth="1"/>
  </cols>
  <sheetData>
    <row r="2" spans="1:3">
      <c r="A2" s="10"/>
    </row>
    <row r="3" spans="1:3" ht="23.5">
      <c r="A3" s="37" t="s">
        <v>19</v>
      </c>
      <c r="B3" s="24"/>
      <c r="C3" s="24"/>
    </row>
    <row r="4" spans="1:3" ht="15.5">
      <c r="A4" s="29"/>
      <c r="B4" s="30" t="s">
        <v>32</v>
      </c>
      <c r="C4" s="30" t="s">
        <v>33</v>
      </c>
    </row>
    <row r="5" spans="1:3" ht="15.5">
      <c r="A5" s="26" t="s">
        <v>20</v>
      </c>
      <c r="B5" s="27">
        <f>COUNTIF(House_Type,"1")</f>
        <v>127</v>
      </c>
      <c r="C5" s="42">
        <f>B5/B8</f>
        <v>0.50800000000000001</v>
      </c>
    </row>
    <row r="6" spans="1:3" ht="15.5">
      <c r="A6" s="26" t="s">
        <v>21</v>
      </c>
      <c r="B6" s="27">
        <f>COUNTIF(House_Type,"2")</f>
        <v>89</v>
      </c>
      <c r="C6" s="42">
        <f>B6/B8</f>
        <v>0.35599999999999998</v>
      </c>
    </row>
    <row r="7" spans="1:3" ht="15.5">
      <c r="A7" s="26" t="s">
        <v>22</v>
      </c>
      <c r="B7" s="27">
        <f>COUNTIF(House_Type,"3")</f>
        <v>34</v>
      </c>
      <c r="C7" s="42">
        <f>B7/B8</f>
        <v>0.13600000000000001</v>
      </c>
    </row>
    <row r="8" spans="1:3" ht="15.5">
      <c r="A8" s="26" t="s">
        <v>34</v>
      </c>
      <c r="B8" s="27">
        <f>SUM(B5:B7)</f>
        <v>250</v>
      </c>
      <c r="C8" s="31"/>
    </row>
    <row r="9" spans="1:3">
      <c r="B9" s="2"/>
      <c r="C9" s="9"/>
    </row>
    <row r="10" spans="1:3">
      <c r="B10" s="2"/>
      <c r="C10" s="9"/>
    </row>
    <row r="11" spans="1:3">
      <c r="B11" s="2"/>
      <c r="C11" s="9"/>
    </row>
    <row r="12" spans="1:3">
      <c r="B12" s="2"/>
      <c r="C12" s="9"/>
    </row>
    <row r="13" spans="1:3">
      <c r="B13" s="2"/>
      <c r="C13" s="9"/>
    </row>
    <row r="14" spans="1:3">
      <c r="B14" s="2"/>
      <c r="C14" s="9"/>
    </row>
    <row r="15" spans="1:3">
      <c r="B15" s="2"/>
      <c r="C15" s="9"/>
    </row>
    <row r="16" spans="1:3">
      <c r="B16" s="2"/>
      <c r="C16" s="9"/>
    </row>
    <row r="17" spans="2:3">
      <c r="B17" s="2"/>
      <c r="C17" s="9"/>
    </row>
    <row r="18" spans="2:3">
      <c r="B18" s="2"/>
      <c r="C18" s="9"/>
    </row>
    <row r="19" spans="2:3">
      <c r="B19" s="2"/>
      <c r="C19" s="9"/>
    </row>
    <row r="20" spans="2:3">
      <c r="B20" s="2"/>
      <c r="C20" s="9"/>
    </row>
    <row r="21" spans="2:3">
      <c r="B21" s="2"/>
      <c r="C21" s="9"/>
    </row>
    <row r="22" spans="2:3">
      <c r="B22" s="2"/>
      <c r="C22" s="9"/>
    </row>
    <row r="23" spans="2:3">
      <c r="B23" s="2"/>
      <c r="C23" s="9"/>
    </row>
    <row r="24" spans="2:3">
      <c r="B24" s="2"/>
      <c r="C24" s="9"/>
    </row>
    <row r="25" spans="2:3">
      <c r="B25" s="2"/>
      <c r="C25" s="9"/>
    </row>
    <row r="26" spans="2:3">
      <c r="B26" s="2"/>
      <c r="C26" s="9"/>
    </row>
    <row r="27" spans="2:3">
      <c r="B27" s="2"/>
      <c r="C27" s="9"/>
    </row>
    <row r="28" spans="2:3">
      <c r="B28" s="2"/>
      <c r="C28" s="9"/>
    </row>
    <row r="29" spans="2:3">
      <c r="B29" s="2"/>
      <c r="C29" s="9"/>
    </row>
    <row r="30" spans="2:3">
      <c r="B30" s="2"/>
      <c r="C30" s="9"/>
    </row>
    <row r="31" spans="2:3">
      <c r="B31" s="2"/>
      <c r="C31" s="9"/>
    </row>
    <row r="32" spans="2:3">
      <c r="B32" s="2"/>
      <c r="C32" s="9"/>
    </row>
    <row r="33" spans="1:3" ht="26" customHeight="1">
      <c r="A33" s="37" t="s">
        <v>23</v>
      </c>
      <c r="B33" s="25"/>
      <c r="C33" s="25"/>
    </row>
    <row r="34" spans="1:3" ht="15.5">
      <c r="A34" s="29"/>
      <c r="B34" s="30" t="s">
        <v>32</v>
      </c>
      <c r="C34" s="30" t="s">
        <v>33</v>
      </c>
    </row>
    <row r="35" spans="1:3" ht="15.5">
      <c r="A35" s="26" t="s">
        <v>24</v>
      </c>
      <c r="B35" s="27">
        <f>COUNTIF(Location,"1")</f>
        <v>159</v>
      </c>
      <c r="C35" s="42">
        <f>B35/B37</f>
        <v>0.63600000000000001</v>
      </c>
    </row>
    <row r="36" spans="1:3" ht="15.5">
      <c r="A36" s="26" t="s">
        <v>25</v>
      </c>
      <c r="B36" s="27">
        <f>COUNTIF(Location,"2")</f>
        <v>91</v>
      </c>
      <c r="C36" s="42">
        <f>B36/B37</f>
        <v>0.36399999999999999</v>
      </c>
    </row>
    <row r="37" spans="1:3" ht="15.5">
      <c r="A37" s="26" t="s">
        <v>34</v>
      </c>
      <c r="B37" s="27">
        <f>SUM(B35:B36)</f>
        <v>250</v>
      </c>
      <c r="C37" s="28"/>
    </row>
    <row r="38" spans="1:3">
      <c r="B38" s="2"/>
      <c r="C38" s="8"/>
    </row>
    <row r="39" spans="1:3">
      <c r="B39" s="2"/>
      <c r="C39" s="8"/>
    </row>
    <row r="40" spans="1:3">
      <c r="B40" s="2"/>
      <c r="C40" s="8"/>
    </row>
    <row r="41" spans="1:3">
      <c r="B41" s="2"/>
      <c r="C41" s="8"/>
    </row>
    <row r="42" spans="1:3">
      <c r="B42" s="2"/>
      <c r="C42" s="8"/>
    </row>
    <row r="43" spans="1:3">
      <c r="B43" s="2"/>
      <c r="C43" s="8"/>
    </row>
    <row r="44" spans="1:3">
      <c r="B44" s="2"/>
      <c r="C44" s="8"/>
    </row>
    <row r="45" spans="1:3">
      <c r="B45" s="2"/>
      <c r="C45" s="8"/>
    </row>
    <row r="46" spans="1:3">
      <c r="B46" s="2"/>
      <c r="C46" s="8"/>
    </row>
    <row r="47" spans="1:3">
      <c r="B47" s="2"/>
      <c r="C47" s="8"/>
    </row>
    <row r="48" spans="1:3">
      <c r="B48" s="2"/>
      <c r="C48" s="8"/>
    </row>
    <row r="49" spans="1:5">
      <c r="B49" s="2"/>
      <c r="C49" s="8"/>
    </row>
    <row r="50" spans="1:5">
      <c r="B50" s="2"/>
      <c r="C50" s="8"/>
    </row>
    <row r="51" spans="1:5">
      <c r="B51" s="2"/>
      <c r="C51" s="8"/>
    </row>
    <row r="52" spans="1:5">
      <c r="B52" s="2"/>
      <c r="C52" s="8"/>
    </row>
    <row r="53" spans="1:5">
      <c r="B53" s="2"/>
      <c r="C53" s="8"/>
    </row>
    <row r="54" spans="1:5">
      <c r="B54" s="2"/>
      <c r="C54" s="8"/>
    </row>
    <row r="55" spans="1:5">
      <c r="B55" s="2"/>
      <c r="C55" s="8"/>
    </row>
    <row r="56" spans="1:5">
      <c r="B56" s="2"/>
      <c r="C56" s="8"/>
    </row>
    <row r="57" spans="1:5">
      <c r="B57" s="2"/>
      <c r="C57" s="8"/>
    </row>
    <row r="58" spans="1:5">
      <c r="B58" s="2"/>
      <c r="C58" s="8"/>
    </row>
    <row r="59" spans="1:5">
      <c r="B59" s="2"/>
      <c r="C59" s="8"/>
    </row>
    <row r="60" spans="1:5">
      <c r="B60" s="2"/>
      <c r="C60" s="8"/>
    </row>
    <row r="61" spans="1:5">
      <c r="B61" s="2"/>
      <c r="C61" s="8"/>
    </row>
    <row r="62" spans="1:5" ht="23.5">
      <c r="A62" s="37" t="s">
        <v>26</v>
      </c>
      <c r="B62" s="24"/>
      <c r="C62" s="24"/>
      <c r="D62" s="24"/>
      <c r="E62" s="24"/>
    </row>
    <row r="63" spans="1:5" ht="15.5">
      <c r="A63" s="29"/>
      <c r="B63" s="30" t="s">
        <v>32</v>
      </c>
      <c r="C63" s="30" t="s">
        <v>33</v>
      </c>
    </row>
    <row r="64" spans="1:5" ht="15.5">
      <c r="A64" s="26" t="s">
        <v>27</v>
      </c>
      <c r="B64" s="27">
        <f>COUNTIF(Satisfaction,"1")</f>
        <v>2</v>
      </c>
      <c r="C64" s="42">
        <f>B64/B70</f>
        <v>8.0000000000000002E-3</v>
      </c>
    </row>
    <row r="65" spans="1:3" ht="15.5">
      <c r="A65" s="26" t="s">
        <v>28</v>
      </c>
      <c r="B65" s="27">
        <f>COUNTIF(Satisfaction,"2")</f>
        <v>35</v>
      </c>
      <c r="C65" s="42">
        <f>B65/B70</f>
        <v>0.14000000000000001</v>
      </c>
    </row>
    <row r="66" spans="1:3" ht="15.5">
      <c r="A66" s="26" t="s">
        <v>29</v>
      </c>
      <c r="B66" s="27">
        <f>COUNTIF(Satisfaction,"3")</f>
        <v>54</v>
      </c>
      <c r="C66" s="42">
        <f>B66/B70</f>
        <v>0.216</v>
      </c>
    </row>
    <row r="67" spans="1:3" ht="15.5">
      <c r="A67" s="26" t="s">
        <v>30</v>
      </c>
      <c r="B67" s="27">
        <f>COUNTIF(Satisfaction,"4")</f>
        <v>120</v>
      </c>
      <c r="C67" s="42">
        <f>B67/B70</f>
        <v>0.48</v>
      </c>
    </row>
    <row r="68" spans="1:3" ht="15.5">
      <c r="A68" s="26" t="s">
        <v>31</v>
      </c>
      <c r="B68" s="27">
        <f>COUNTIF(Satisfaction,"5")</f>
        <v>36</v>
      </c>
      <c r="C68" s="42">
        <f>B68/B70</f>
        <v>0.14399999999999999</v>
      </c>
    </row>
    <row r="69" spans="1:3" ht="15.5">
      <c r="A69" s="41" t="s">
        <v>71</v>
      </c>
      <c r="B69" s="27">
        <f>COUNTIF(Satisfaction,"0")</f>
        <v>3</v>
      </c>
      <c r="C69" s="42">
        <f>B69/B70</f>
        <v>1.2E-2</v>
      </c>
    </row>
    <row r="70" spans="1:3" ht="15.5">
      <c r="A70" s="26" t="s">
        <v>34</v>
      </c>
      <c r="B70" s="27">
        <f>SUM(B64:B69)</f>
        <v>250</v>
      </c>
      <c r="C70"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DD1A4-C630-F740-8D55-D32E147579AB}">
  <dimension ref="A2:E92"/>
  <sheetViews>
    <sheetView zoomScale="50" workbookViewId="0">
      <selection activeCell="L53" sqref="L53"/>
    </sheetView>
  </sheetViews>
  <sheetFormatPr defaultColWidth="10.90625" defaultRowHeight="14.5"/>
  <cols>
    <col min="1" max="1" width="14.36328125" customWidth="1"/>
    <col min="4" max="4" width="13.6328125" customWidth="1"/>
    <col min="5" max="5" width="15" customWidth="1"/>
  </cols>
  <sheetData>
    <row r="2" spans="1:2" ht="23.5">
      <c r="A2" s="38" t="s">
        <v>42</v>
      </c>
    </row>
    <row r="4" spans="1:2" ht="15.5">
      <c r="A4" s="15" t="s">
        <v>43</v>
      </c>
      <c r="B4" s="15"/>
    </row>
    <row r="5" spans="1:2" ht="15.5">
      <c r="A5" s="32">
        <f>CORREL(Price,Size)</f>
        <v>0.22606841444723594</v>
      </c>
      <c r="B5" s="14"/>
    </row>
    <row r="25" spans="1:2" ht="15.5">
      <c r="A25" s="15" t="s">
        <v>44</v>
      </c>
      <c r="B25" s="15"/>
    </row>
    <row r="26" spans="1:2" ht="15.5">
      <c r="A26" s="32">
        <f>CORREL(Price,Rooms)</f>
        <v>0.17022383738608235</v>
      </c>
      <c r="B26" s="14"/>
    </row>
    <row r="44" spans="1:2" ht="15.5">
      <c r="A44" s="52" t="s">
        <v>45</v>
      </c>
      <c r="B44" s="15"/>
    </row>
    <row r="45" spans="1:2" ht="15.5">
      <c r="A45" s="32">
        <f>CORREL(Price,Rooms)</f>
        <v>0.17022383738608235</v>
      </c>
      <c r="B45" s="14"/>
    </row>
    <row r="66" spans="1:5" ht="15.5">
      <c r="A66" s="52" t="s">
        <v>46</v>
      </c>
      <c r="B66" s="15"/>
    </row>
    <row r="67" spans="1:5" ht="15.5">
      <c r="A67" s="32">
        <f>CORREL(Price,Land_Area)</f>
        <v>0.20413656676020792</v>
      </c>
      <c r="B67" s="14"/>
    </row>
    <row r="70" spans="1:5" ht="15.5">
      <c r="A70" s="24" t="s">
        <v>47</v>
      </c>
      <c r="B70" s="24"/>
    </row>
    <row r="71" spans="1:5" ht="15.5">
      <c r="A71" s="29"/>
      <c r="B71" s="30" t="s">
        <v>50</v>
      </c>
      <c r="C71" s="30" t="s">
        <v>51</v>
      </c>
      <c r="D71" s="30" t="s">
        <v>52</v>
      </c>
      <c r="E71" s="30" t="s">
        <v>57</v>
      </c>
    </row>
    <row r="72" spans="1:5" ht="15.5">
      <c r="A72" s="26" t="s">
        <v>20</v>
      </c>
      <c r="B72" s="33">
        <f>_xlfn.MAXIFS(Price,House_Type,"1")</f>
        <v>9000000</v>
      </c>
      <c r="C72" s="33">
        <f>_xlfn.MINIFS(Price,House_Type,"1")</f>
        <v>415458</v>
      </c>
      <c r="D72" s="33">
        <f>SUMIF(House_Type,"1",Price)</f>
        <v>95307017</v>
      </c>
      <c r="E72" s="34">
        <f>AVERAGEIFS(Price,House_Type,"1")</f>
        <v>750448.95275590545</v>
      </c>
    </row>
    <row r="73" spans="1:5" ht="15.5">
      <c r="A73" s="26" t="s">
        <v>21</v>
      </c>
      <c r="B73" s="33">
        <f>_xlfn.MAXIFS(Price,House_Type,"2")</f>
        <v>745230</v>
      </c>
      <c r="C73" s="33">
        <f>_xlfn.MINIFS(Price,House_Type,"2")</f>
        <v>356129</v>
      </c>
      <c r="D73" s="33">
        <f>SUMIF(House_Type,"2",Price)</f>
        <v>49095577</v>
      </c>
      <c r="E73" s="34">
        <f>AVERAGEIFS(Price,House_Type,"2")</f>
        <v>551635.69662921352</v>
      </c>
    </row>
    <row r="74" spans="1:5" ht="15.5">
      <c r="A74" s="26" t="s">
        <v>22</v>
      </c>
      <c r="B74" s="33">
        <f>_xlfn.MAXIFS(Price,House_Type,"3")</f>
        <v>571603</v>
      </c>
      <c r="C74" s="33">
        <f>_xlfn.MINIFS(Price,House_Type,"3")</f>
        <v>180441</v>
      </c>
      <c r="D74" s="33">
        <f>SUMIF(House_Type,"3",Price)</f>
        <v>13144060</v>
      </c>
      <c r="E74" s="34">
        <f>AVERAGEIFS(Price,House_Type,"3")</f>
        <v>386590</v>
      </c>
    </row>
    <row r="76" spans="1:5">
      <c r="B76" s="11"/>
      <c r="C76" s="11"/>
      <c r="D76" s="11"/>
    </row>
    <row r="77" spans="1:5" ht="15.5">
      <c r="A77" s="24" t="s">
        <v>48</v>
      </c>
      <c r="B77" s="24"/>
      <c r="D77" s="2"/>
    </row>
    <row r="78" spans="1:5" ht="15.5">
      <c r="A78" s="29"/>
      <c r="B78" s="30" t="s">
        <v>50</v>
      </c>
      <c r="C78" s="30" t="s">
        <v>51</v>
      </c>
      <c r="D78" s="30" t="s">
        <v>52</v>
      </c>
      <c r="E78" s="30" t="s">
        <v>57</v>
      </c>
    </row>
    <row r="79" spans="1:5" ht="15.5">
      <c r="A79" s="26" t="s">
        <v>24</v>
      </c>
      <c r="B79" s="33">
        <f>_xlfn.MAXIFS(Price,Location,"1")</f>
        <v>9000000</v>
      </c>
      <c r="C79" s="33">
        <f>_xlfn.MINIFS(Price,Location,"1")</f>
        <v>226838</v>
      </c>
      <c r="D79" s="33">
        <f>SUMIF(Location,"1",Price)</f>
        <v>108024677</v>
      </c>
      <c r="E79" s="35">
        <f>AVERAGEIFS(Price,Location,"1")</f>
        <v>679400.48427672952</v>
      </c>
    </row>
    <row r="80" spans="1:5" ht="15.5">
      <c r="A80" s="26" t="s">
        <v>25</v>
      </c>
      <c r="B80" s="33">
        <f>_xlfn.MAXIFS(Price,Location,"2")</f>
        <v>838820</v>
      </c>
      <c r="C80" s="33">
        <f>_xlfn.MINIFS(Price,Location,"1")</f>
        <v>226838</v>
      </c>
      <c r="D80" s="33">
        <f>SUMIF(Location,"2",Price)</f>
        <v>49521977</v>
      </c>
      <c r="E80" s="35">
        <f>AVERAGEIFS(Price,Location,"2")</f>
        <v>544197.54945054941</v>
      </c>
    </row>
    <row r="82" spans="1:5">
      <c r="B82" s="11"/>
      <c r="C82" s="11"/>
      <c r="D82" s="11"/>
    </row>
    <row r="83" spans="1:5" ht="15.5">
      <c r="A83" s="24" t="s">
        <v>49</v>
      </c>
      <c r="B83" s="24"/>
      <c r="D83" s="2"/>
    </row>
    <row r="84" spans="1:5" ht="15.5">
      <c r="A84" s="29"/>
      <c r="B84" s="30" t="s">
        <v>50</v>
      </c>
      <c r="C84" s="30" t="s">
        <v>51</v>
      </c>
      <c r="D84" s="30" t="s">
        <v>52</v>
      </c>
      <c r="E84" s="30" t="s">
        <v>57</v>
      </c>
    </row>
    <row r="85" spans="1:5" ht="15.5">
      <c r="A85" s="26" t="s">
        <v>27</v>
      </c>
      <c r="B85" s="33">
        <f>_xlfn.MAXIFS(Price,Satisfaction,"1")</f>
        <v>621222</v>
      </c>
      <c r="C85" s="33">
        <f>_xlfn.MINIFS(Price,Satisfaction,"1")</f>
        <v>567415</v>
      </c>
      <c r="D85" s="33">
        <f>SUMIF(Satisfaction,"1",Price)</f>
        <v>1188637</v>
      </c>
      <c r="E85" s="35">
        <f>AVERAGEIFS(Price,Satisfaction,"1")</f>
        <v>594318.5</v>
      </c>
    </row>
    <row r="86" spans="1:5" ht="15.5">
      <c r="A86" s="26" t="s">
        <v>28</v>
      </c>
      <c r="B86" s="33">
        <f>_xlfn.MAXIFS(Price,Satisfaction,"2")</f>
        <v>913435</v>
      </c>
      <c r="C86" s="33">
        <f>_xlfn.MINIFS(Price,Satisfaction,"2")</f>
        <v>180441</v>
      </c>
      <c r="D86" s="33">
        <f>SUMIF(Satisfaction,"2",Price)</f>
        <v>19972361</v>
      </c>
      <c r="E86" s="35">
        <f>AVERAGEIFS(Price,Satisfaction,"2")</f>
        <v>570638.88571428566</v>
      </c>
    </row>
    <row r="87" spans="1:5" ht="15.5">
      <c r="A87" s="26" t="s">
        <v>29</v>
      </c>
      <c r="B87" s="33">
        <f>_xlfn.MAXIFS(Price,Satisfaction,"3")</f>
        <v>887235</v>
      </c>
      <c r="C87" s="33">
        <f>_xlfn.MINIFS(Price,Satisfaction,"2")</f>
        <v>180441</v>
      </c>
      <c r="D87" s="33">
        <f>SUMIF(Satisfaction,"3",Price)</f>
        <v>30468544</v>
      </c>
      <c r="E87" s="35">
        <f>AVERAGEIFS(Price,Satisfaction,"3")</f>
        <v>564232.29629629629</v>
      </c>
    </row>
    <row r="88" spans="1:5" ht="15.5">
      <c r="A88" s="26" t="s">
        <v>30</v>
      </c>
      <c r="B88" s="33">
        <f>_xlfn.MAXIFS(Price,Satisfaction,"4")</f>
        <v>9000000</v>
      </c>
      <c r="C88" s="33">
        <f>_xlfn.MINIFS(Price,Satisfaction,"3")</f>
        <v>279336</v>
      </c>
      <c r="D88" s="33">
        <f>SUMIF(Satisfaction,"4",Price)</f>
        <v>83067765</v>
      </c>
      <c r="E88" s="35">
        <f>AVERAGEIFS(Price,Satisfaction,"4")</f>
        <v>692231.375</v>
      </c>
    </row>
    <row r="89" spans="1:5" ht="15.5">
      <c r="A89" s="26" t="s">
        <v>31</v>
      </c>
      <c r="B89" s="33">
        <f>_xlfn.MAXIFS(Price,Satisfaction,"5")</f>
        <v>910125</v>
      </c>
      <c r="C89" s="33">
        <f>_xlfn.MINIFS(Price,Satisfaction,"4")</f>
        <v>226838</v>
      </c>
      <c r="D89" s="33">
        <f>SUMIF(Satisfaction,"5",Price)</f>
        <v>21365097</v>
      </c>
      <c r="E89" s="35">
        <f>AVERAGEIFS(Price,Satisfaction,"5")</f>
        <v>593474.91666666663</v>
      </c>
    </row>
    <row r="92" spans="1:5">
      <c r="A92" t="s">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0F339-B450-2444-82D0-D62D33C38219}">
  <dimension ref="A2:K259"/>
  <sheetViews>
    <sheetView workbookViewId="0">
      <selection activeCell="G7" sqref="G7"/>
    </sheetView>
  </sheetViews>
  <sheetFormatPr defaultColWidth="10.90625" defaultRowHeight="14.5"/>
  <sheetData>
    <row r="2" spans="1:11" ht="31" customHeight="1">
      <c r="A2" s="50" t="s">
        <v>72</v>
      </c>
    </row>
    <row r="5" spans="1:11" ht="25" customHeight="1"/>
    <row r="6" spans="1:11" ht="12" customHeight="1"/>
    <row r="7" spans="1:11" ht="14" customHeight="1"/>
    <row r="8" spans="1:11" ht="20" customHeight="1">
      <c r="A8" s="51" t="s">
        <v>43</v>
      </c>
      <c r="D8" s="53" t="s">
        <v>44</v>
      </c>
      <c r="G8" s="53" t="s">
        <v>45</v>
      </c>
      <c r="J8" s="53" t="s">
        <v>46</v>
      </c>
    </row>
    <row r="10" spans="1:11">
      <c r="A10" s="1" t="s">
        <v>1</v>
      </c>
      <c r="B10" s="1" t="s">
        <v>2</v>
      </c>
      <c r="D10" s="48" t="s">
        <v>1</v>
      </c>
      <c r="E10" s="48" t="s">
        <v>3</v>
      </c>
      <c r="G10" s="48" t="s">
        <v>1</v>
      </c>
      <c r="H10" s="48" t="s">
        <v>4</v>
      </c>
      <c r="J10" s="48" t="s">
        <v>1</v>
      </c>
      <c r="K10" s="48" t="s">
        <v>5</v>
      </c>
    </row>
    <row r="11" spans="1:11">
      <c r="A11" s="2">
        <v>689112</v>
      </c>
      <c r="B11" s="2">
        <v>148</v>
      </c>
      <c r="D11" s="49">
        <v>689112</v>
      </c>
      <c r="E11" s="49">
        <v>8</v>
      </c>
      <c r="G11" s="49">
        <v>689112</v>
      </c>
      <c r="H11" s="49">
        <v>2</v>
      </c>
      <c r="J11" s="49">
        <v>689112</v>
      </c>
      <c r="K11" s="49">
        <v>0.68</v>
      </c>
    </row>
    <row r="12" spans="1:11">
      <c r="A12" s="2">
        <v>805722</v>
      </c>
      <c r="B12" s="2">
        <v>168</v>
      </c>
      <c r="D12" s="49">
        <v>805722</v>
      </c>
      <c r="E12" s="49">
        <v>9</v>
      </c>
      <c r="G12" s="49">
        <v>805722</v>
      </c>
      <c r="H12" s="49">
        <v>3</v>
      </c>
      <c r="J12" s="49">
        <v>805722</v>
      </c>
      <c r="K12" s="49">
        <v>0.74</v>
      </c>
    </row>
    <row r="13" spans="1:11">
      <c r="A13" s="2">
        <v>492302</v>
      </c>
      <c r="B13" s="2">
        <v>125</v>
      </c>
      <c r="D13" s="49">
        <v>492302</v>
      </c>
      <c r="E13" s="49">
        <v>6</v>
      </c>
      <c r="G13" s="49">
        <v>492302</v>
      </c>
      <c r="H13" s="49">
        <v>2</v>
      </c>
      <c r="J13" s="49">
        <v>492302</v>
      </c>
      <c r="K13" s="49">
        <v>0.64</v>
      </c>
    </row>
    <row r="14" spans="1:11">
      <c r="A14" s="2">
        <v>633201</v>
      </c>
      <c r="B14" s="2">
        <v>130</v>
      </c>
      <c r="D14" s="49">
        <v>633201</v>
      </c>
      <c r="E14" s="49">
        <v>6</v>
      </c>
      <c r="G14" s="49">
        <v>633201</v>
      </c>
      <c r="H14" s="49">
        <v>2</v>
      </c>
      <c r="J14" s="49">
        <v>633201</v>
      </c>
      <c r="K14" s="49">
        <v>0.63</v>
      </c>
    </row>
    <row r="15" spans="1:11">
      <c r="A15" s="2">
        <v>547007</v>
      </c>
      <c r="B15" s="2">
        <v>132</v>
      </c>
      <c r="D15" s="49">
        <v>547007</v>
      </c>
      <c r="E15" s="49">
        <v>7</v>
      </c>
      <c r="G15" s="49">
        <v>547007</v>
      </c>
      <c r="H15" s="49">
        <v>2</v>
      </c>
      <c r="J15" s="49">
        <v>547007</v>
      </c>
      <c r="K15" s="49">
        <v>0.65</v>
      </c>
    </row>
    <row r="16" spans="1:11">
      <c r="A16" s="2">
        <v>496483</v>
      </c>
      <c r="B16" s="2">
        <v>128</v>
      </c>
      <c r="D16" s="49">
        <v>496483</v>
      </c>
      <c r="E16" s="49">
        <v>6</v>
      </c>
      <c r="G16" s="49">
        <v>496483</v>
      </c>
      <c r="H16" s="49">
        <v>2</v>
      </c>
      <c r="J16" s="49">
        <v>496483</v>
      </c>
      <c r="K16" s="49">
        <v>0.66</v>
      </c>
    </row>
    <row r="17" spans="1:11">
      <c r="A17" s="2">
        <v>298447</v>
      </c>
      <c r="B17" s="2">
        <v>94</v>
      </c>
      <c r="D17" s="49">
        <v>298447</v>
      </c>
      <c r="E17" s="49">
        <v>5</v>
      </c>
      <c r="G17" s="49">
        <v>298447</v>
      </c>
      <c r="H17" s="49">
        <v>1</v>
      </c>
      <c r="J17" s="49">
        <v>298447</v>
      </c>
      <c r="K17" s="49">
        <v>0.61</v>
      </c>
    </row>
    <row r="18" spans="1:11">
      <c r="A18" s="2">
        <v>831835</v>
      </c>
      <c r="B18" s="2">
        <v>152</v>
      </c>
      <c r="D18" s="49">
        <v>831835</v>
      </c>
      <c r="E18" s="49">
        <v>8</v>
      </c>
      <c r="G18" s="49">
        <v>831835</v>
      </c>
      <c r="H18" s="49">
        <v>2</v>
      </c>
      <c r="J18" s="49">
        <v>831835</v>
      </c>
      <c r="K18" s="49">
        <v>0.69</v>
      </c>
    </row>
    <row r="19" spans="1:11">
      <c r="A19" s="2">
        <v>678764</v>
      </c>
      <c r="B19" s="2">
        <v>128</v>
      </c>
      <c r="D19" s="49">
        <v>678764</v>
      </c>
      <c r="E19" s="49">
        <v>6</v>
      </c>
      <c r="G19" s="49">
        <v>678764</v>
      </c>
      <c r="H19" s="49">
        <v>2</v>
      </c>
      <c r="J19" s="49">
        <v>678764</v>
      </c>
      <c r="K19" s="49">
        <v>0.62</v>
      </c>
    </row>
    <row r="20" spans="1:11">
      <c r="A20" s="2">
        <v>441700</v>
      </c>
      <c r="B20" s="2">
        <v>124</v>
      </c>
      <c r="D20" s="49">
        <v>441700</v>
      </c>
      <c r="E20" s="49">
        <v>6</v>
      </c>
      <c r="G20" s="49">
        <v>441700</v>
      </c>
      <c r="H20" s="49">
        <v>1</v>
      </c>
      <c r="J20" s="49">
        <v>441700</v>
      </c>
      <c r="K20" s="49">
        <v>0.62</v>
      </c>
    </row>
    <row r="21" spans="1:11">
      <c r="A21" s="2">
        <v>396704</v>
      </c>
      <c r="B21" s="2">
        <v>105</v>
      </c>
      <c r="D21" s="49">
        <v>396704</v>
      </c>
      <c r="E21" s="49">
        <v>5</v>
      </c>
      <c r="G21" s="49">
        <v>396704</v>
      </c>
      <c r="H21" s="49">
        <v>1</v>
      </c>
      <c r="J21" s="49">
        <v>396704</v>
      </c>
      <c r="K21" s="49">
        <v>0.59</v>
      </c>
    </row>
    <row r="22" spans="1:11">
      <c r="A22" s="2">
        <v>712205</v>
      </c>
      <c r="B22" s="2">
        <v>131</v>
      </c>
      <c r="D22" s="49">
        <v>712205</v>
      </c>
      <c r="E22" s="49">
        <v>6</v>
      </c>
      <c r="G22" s="49">
        <v>712205</v>
      </c>
      <c r="H22" s="49">
        <v>2</v>
      </c>
      <c r="J22" s="49">
        <v>712205</v>
      </c>
      <c r="K22" s="49">
        <v>0.65</v>
      </c>
    </row>
    <row r="23" spans="1:11">
      <c r="A23" s="2">
        <v>429434</v>
      </c>
      <c r="B23" s="2">
        <v>110</v>
      </c>
      <c r="D23" s="49">
        <v>429434</v>
      </c>
      <c r="E23" s="49">
        <v>6</v>
      </c>
      <c r="G23" s="49">
        <v>429434</v>
      </c>
      <c r="H23" s="49">
        <v>2</v>
      </c>
      <c r="J23" s="49">
        <v>429434</v>
      </c>
      <c r="K23" s="49">
        <v>0.59</v>
      </c>
    </row>
    <row r="24" spans="1:11">
      <c r="A24" s="2">
        <v>679209</v>
      </c>
      <c r="B24" s="2">
        <v>160</v>
      </c>
      <c r="D24" s="49">
        <v>679209</v>
      </c>
      <c r="E24" s="49">
        <v>8</v>
      </c>
      <c r="G24" s="49">
        <v>679209</v>
      </c>
      <c r="H24" s="49">
        <v>2</v>
      </c>
      <c r="J24" s="49">
        <v>679209</v>
      </c>
      <c r="K24" s="49">
        <v>0.72</v>
      </c>
    </row>
    <row r="25" spans="1:11">
      <c r="A25" s="2">
        <v>591671</v>
      </c>
      <c r="B25" s="2">
        <v>117</v>
      </c>
      <c r="D25" s="49">
        <v>591671</v>
      </c>
      <c r="E25" s="49">
        <v>6</v>
      </c>
      <c r="G25" s="49">
        <v>591671</v>
      </c>
      <c r="H25" s="49">
        <v>2</v>
      </c>
      <c r="J25" s="49">
        <v>591671</v>
      </c>
      <c r="K25" s="49">
        <v>0.6</v>
      </c>
    </row>
    <row r="26" spans="1:11">
      <c r="A26" s="2">
        <v>571532</v>
      </c>
      <c r="B26" s="2">
        <v>129</v>
      </c>
      <c r="D26" s="49">
        <v>571532</v>
      </c>
      <c r="E26" s="49">
        <v>7</v>
      </c>
      <c r="G26" s="49">
        <v>571532</v>
      </c>
      <c r="H26" s="49">
        <v>2</v>
      </c>
      <c r="J26" s="49">
        <v>571532</v>
      </c>
      <c r="K26" s="49">
        <v>0.66</v>
      </c>
    </row>
    <row r="27" spans="1:11">
      <c r="A27" s="2">
        <v>914095</v>
      </c>
      <c r="B27" s="2">
        <v>179</v>
      </c>
      <c r="D27" s="49">
        <v>914095</v>
      </c>
      <c r="E27" s="49">
        <v>9</v>
      </c>
      <c r="G27" s="49">
        <v>914095</v>
      </c>
      <c r="H27" s="49">
        <v>3</v>
      </c>
      <c r="J27" s="49">
        <v>914095</v>
      </c>
      <c r="K27" s="49">
        <v>0.77</v>
      </c>
    </row>
    <row r="28" spans="1:11">
      <c r="A28" s="2">
        <v>582157</v>
      </c>
      <c r="B28" s="2">
        <v>119</v>
      </c>
      <c r="D28" s="49">
        <v>582157</v>
      </c>
      <c r="E28" s="49">
        <v>6</v>
      </c>
      <c r="G28" s="49">
        <v>582157</v>
      </c>
      <c r="H28" s="49">
        <v>2</v>
      </c>
      <c r="J28" s="49">
        <v>582157</v>
      </c>
      <c r="K28" s="49">
        <v>0.64</v>
      </c>
    </row>
    <row r="29" spans="1:11">
      <c r="A29" s="2">
        <v>576935</v>
      </c>
      <c r="B29" s="2">
        <v>133</v>
      </c>
      <c r="D29" s="49">
        <v>576935</v>
      </c>
      <c r="E29" s="49">
        <v>7</v>
      </c>
      <c r="G29" s="49">
        <v>576935</v>
      </c>
      <c r="H29" s="49">
        <v>2</v>
      </c>
      <c r="J29" s="49">
        <v>576935</v>
      </c>
      <c r="K29" s="49">
        <v>0.66</v>
      </c>
    </row>
    <row r="30" spans="1:11">
      <c r="A30" s="2">
        <v>569680</v>
      </c>
      <c r="B30" s="2">
        <v>114</v>
      </c>
      <c r="D30" s="49">
        <v>569680</v>
      </c>
      <c r="E30" s="49">
        <v>6</v>
      </c>
      <c r="G30" s="49">
        <v>569680</v>
      </c>
      <c r="H30" s="49">
        <v>1</v>
      </c>
      <c r="J30" s="49">
        <v>569680</v>
      </c>
      <c r="K30" s="49">
        <v>0.63</v>
      </c>
    </row>
    <row r="31" spans="1:11">
      <c r="A31" s="2">
        <v>712880</v>
      </c>
      <c r="B31" s="2">
        <v>134</v>
      </c>
      <c r="D31" s="49">
        <v>712880</v>
      </c>
      <c r="E31" s="49">
        <v>6</v>
      </c>
      <c r="G31" s="49">
        <v>712880</v>
      </c>
      <c r="H31" s="49">
        <v>2</v>
      </c>
      <c r="J31" s="49">
        <v>712880</v>
      </c>
      <c r="K31" s="49">
        <v>0.68</v>
      </c>
    </row>
    <row r="32" spans="1:11">
      <c r="A32" s="2">
        <v>571603</v>
      </c>
      <c r="B32" s="2">
        <v>113</v>
      </c>
      <c r="D32" s="49">
        <v>571603</v>
      </c>
      <c r="E32" s="49">
        <v>5</v>
      </c>
      <c r="G32" s="49">
        <v>571603</v>
      </c>
      <c r="H32" s="49">
        <v>2</v>
      </c>
      <c r="J32" s="49">
        <v>571603</v>
      </c>
      <c r="K32" s="49">
        <v>0.62</v>
      </c>
    </row>
    <row r="33" spans="1:11">
      <c r="A33" s="2">
        <v>429609</v>
      </c>
      <c r="B33" s="2">
        <v>118</v>
      </c>
      <c r="D33" s="49">
        <v>429609</v>
      </c>
      <c r="E33" s="49">
        <v>6</v>
      </c>
      <c r="G33" s="49">
        <v>429609</v>
      </c>
      <c r="H33" s="49">
        <v>2</v>
      </c>
      <c r="J33" s="49">
        <v>429609</v>
      </c>
      <c r="K33" s="49">
        <v>0.62</v>
      </c>
    </row>
    <row r="34" spans="1:11">
      <c r="A34" s="2">
        <v>678076</v>
      </c>
      <c r="B34" s="2">
        <v>141</v>
      </c>
      <c r="D34" s="49">
        <v>678076</v>
      </c>
      <c r="E34" s="49">
        <v>7</v>
      </c>
      <c r="G34" s="49">
        <v>678076</v>
      </c>
      <c r="H34" s="49">
        <v>2</v>
      </c>
      <c r="J34" s="49">
        <v>678076</v>
      </c>
      <c r="K34" s="49">
        <v>0.7</v>
      </c>
    </row>
    <row r="35" spans="1:11">
      <c r="A35" s="2">
        <v>683728</v>
      </c>
      <c r="B35" s="2">
        <v>153</v>
      </c>
      <c r="D35" s="49">
        <v>683728</v>
      </c>
      <c r="E35" s="49">
        <v>8</v>
      </c>
      <c r="G35" s="49">
        <v>683728</v>
      </c>
      <c r="H35" s="49">
        <v>2</v>
      </c>
      <c r="J35" s="49">
        <v>683728</v>
      </c>
      <c r="K35" s="49">
        <v>0.69</v>
      </c>
    </row>
    <row r="36" spans="1:11">
      <c r="A36" s="2">
        <v>588497</v>
      </c>
      <c r="B36" s="2">
        <v>137</v>
      </c>
      <c r="D36" s="49">
        <v>588497</v>
      </c>
      <c r="E36" s="49">
        <v>7</v>
      </c>
      <c r="G36" s="49">
        <v>588497</v>
      </c>
      <c r="H36" s="49">
        <v>2</v>
      </c>
      <c r="J36" s="49">
        <v>588497</v>
      </c>
      <c r="K36" s="49">
        <v>0.66</v>
      </c>
    </row>
    <row r="37" spans="1:11">
      <c r="A37" s="2">
        <v>741256</v>
      </c>
      <c r="B37" s="2">
        <v>160</v>
      </c>
      <c r="D37" s="49">
        <v>741256</v>
      </c>
      <c r="E37" s="49">
        <v>8</v>
      </c>
      <c r="G37" s="49">
        <v>741256</v>
      </c>
      <c r="H37" s="49">
        <v>2</v>
      </c>
      <c r="J37" s="49">
        <v>741256</v>
      </c>
      <c r="K37" s="49">
        <v>0.73</v>
      </c>
    </row>
    <row r="38" spans="1:11">
      <c r="A38" s="2">
        <v>397612</v>
      </c>
      <c r="B38" s="2">
        <v>95</v>
      </c>
      <c r="D38" s="49">
        <v>397612</v>
      </c>
      <c r="E38" s="49">
        <v>5</v>
      </c>
      <c r="G38" s="49">
        <v>397612</v>
      </c>
      <c r="H38" s="49">
        <v>1</v>
      </c>
      <c r="J38" s="49">
        <v>397612</v>
      </c>
      <c r="K38" s="49">
        <v>0.61</v>
      </c>
    </row>
    <row r="39" spans="1:11">
      <c r="A39" s="2">
        <v>637622</v>
      </c>
      <c r="B39" s="2">
        <v>144</v>
      </c>
      <c r="D39" s="49">
        <v>637622</v>
      </c>
      <c r="E39" s="49">
        <v>7</v>
      </c>
      <c r="G39" s="49">
        <v>637622</v>
      </c>
      <c r="H39" s="49">
        <v>2</v>
      </c>
      <c r="J39" s="49">
        <v>637622</v>
      </c>
      <c r="K39" s="49">
        <v>0.69</v>
      </c>
    </row>
    <row r="40" spans="1:11">
      <c r="A40" s="2">
        <v>694856</v>
      </c>
      <c r="B40" s="2">
        <v>148</v>
      </c>
      <c r="D40" s="49">
        <v>694856</v>
      </c>
      <c r="E40" s="49">
        <v>8</v>
      </c>
      <c r="G40" s="49">
        <v>694856</v>
      </c>
      <c r="H40" s="49">
        <v>2</v>
      </c>
      <c r="J40" s="49">
        <v>694856</v>
      </c>
      <c r="K40" s="49">
        <v>0.67</v>
      </c>
    </row>
    <row r="41" spans="1:11">
      <c r="A41" s="2">
        <v>515511</v>
      </c>
      <c r="B41" s="2">
        <v>133</v>
      </c>
      <c r="D41" s="49">
        <v>515511</v>
      </c>
      <c r="E41" s="49">
        <v>7</v>
      </c>
      <c r="G41" s="49">
        <v>515511</v>
      </c>
      <c r="H41" s="49">
        <v>1</v>
      </c>
      <c r="J41" s="49">
        <v>515511</v>
      </c>
      <c r="K41" s="49">
        <v>0.66</v>
      </c>
    </row>
    <row r="42" spans="1:11">
      <c r="A42" s="2">
        <v>582720</v>
      </c>
      <c r="B42" s="2">
        <v>135</v>
      </c>
      <c r="D42" s="49">
        <v>582720</v>
      </c>
      <c r="E42" s="49">
        <v>6</v>
      </c>
      <c r="G42" s="49">
        <v>582720</v>
      </c>
      <c r="H42" s="49">
        <v>2</v>
      </c>
      <c r="J42" s="49">
        <v>582720</v>
      </c>
      <c r="K42" s="49">
        <v>0.69</v>
      </c>
    </row>
    <row r="43" spans="1:11">
      <c r="A43" s="2">
        <v>481347</v>
      </c>
      <c r="B43" s="2">
        <v>134</v>
      </c>
      <c r="D43" s="49">
        <v>481347</v>
      </c>
      <c r="E43" s="49">
        <v>7</v>
      </c>
      <c r="G43" s="49">
        <v>481347</v>
      </c>
      <c r="H43" s="49">
        <v>1</v>
      </c>
      <c r="J43" s="49">
        <v>481347</v>
      </c>
      <c r="K43" s="49">
        <v>0.67</v>
      </c>
    </row>
    <row r="44" spans="1:11">
      <c r="A44" s="2">
        <v>684426</v>
      </c>
      <c r="B44" s="2">
        <v>149</v>
      </c>
      <c r="D44" s="49">
        <v>684426</v>
      </c>
      <c r="E44" s="49">
        <v>8</v>
      </c>
      <c r="G44" s="49">
        <v>684426</v>
      </c>
      <c r="H44" s="49">
        <v>2</v>
      </c>
      <c r="J44" s="49">
        <v>684426</v>
      </c>
      <c r="K44" s="49">
        <v>0.71</v>
      </c>
    </row>
    <row r="45" spans="1:11">
      <c r="A45" s="2">
        <v>552502</v>
      </c>
      <c r="B45" s="2">
        <v>141</v>
      </c>
      <c r="D45" s="49">
        <v>552502</v>
      </c>
      <c r="E45" s="49">
        <v>7</v>
      </c>
      <c r="G45" s="49">
        <v>552502</v>
      </c>
      <c r="H45" s="49">
        <v>2</v>
      </c>
      <c r="J45" s="49">
        <v>552502</v>
      </c>
      <c r="K45" s="49">
        <v>0.66</v>
      </c>
    </row>
    <row r="46" spans="1:11">
      <c r="A46" s="2">
        <v>542763</v>
      </c>
      <c r="B46" s="2">
        <v>111</v>
      </c>
      <c r="D46" s="49">
        <v>542763</v>
      </c>
      <c r="E46" s="49">
        <v>6</v>
      </c>
      <c r="G46" s="49">
        <v>542763</v>
      </c>
      <c r="H46" s="49">
        <v>2</v>
      </c>
      <c r="J46" s="49">
        <v>542763</v>
      </c>
      <c r="K46" s="49">
        <v>0.63</v>
      </c>
    </row>
    <row r="47" spans="1:11">
      <c r="A47" s="2">
        <v>674803</v>
      </c>
      <c r="B47" s="2">
        <v>170</v>
      </c>
      <c r="D47" s="49">
        <v>674803</v>
      </c>
      <c r="E47" s="49">
        <v>9</v>
      </c>
      <c r="G47" s="49">
        <v>674803</v>
      </c>
      <c r="H47" s="49">
        <v>2</v>
      </c>
      <c r="J47" s="49">
        <v>674803</v>
      </c>
      <c r="K47" s="49">
        <v>0.75</v>
      </c>
    </row>
    <row r="48" spans="1:11">
      <c r="A48" s="2">
        <v>621222</v>
      </c>
      <c r="B48" s="2">
        <v>152</v>
      </c>
      <c r="D48" s="49">
        <v>621222</v>
      </c>
      <c r="E48" s="49">
        <v>8</v>
      </c>
      <c r="G48" s="49">
        <v>621222</v>
      </c>
      <c r="H48" s="49">
        <v>2</v>
      </c>
      <c r="J48" s="49">
        <v>621222</v>
      </c>
      <c r="K48" s="49">
        <v>0.69</v>
      </c>
    </row>
    <row r="49" spans="1:11">
      <c r="A49" s="2">
        <v>547872</v>
      </c>
      <c r="B49" s="2">
        <v>139</v>
      </c>
      <c r="D49" s="49">
        <v>547872</v>
      </c>
      <c r="E49" s="49">
        <v>7</v>
      </c>
      <c r="G49" s="49">
        <v>547872</v>
      </c>
      <c r="H49" s="49">
        <v>2</v>
      </c>
      <c r="J49" s="49">
        <v>547872</v>
      </c>
      <c r="K49" s="49">
        <v>0.68</v>
      </c>
    </row>
    <row r="50" spans="1:11">
      <c r="A50" s="2">
        <v>543629</v>
      </c>
      <c r="B50" s="2">
        <v>138</v>
      </c>
      <c r="D50" s="49">
        <v>543629</v>
      </c>
      <c r="E50" s="49">
        <v>7</v>
      </c>
      <c r="G50" s="49">
        <v>543629</v>
      </c>
      <c r="H50" s="49">
        <v>2</v>
      </c>
      <c r="J50" s="49">
        <v>543629</v>
      </c>
      <c r="K50" s="49">
        <v>0.68</v>
      </c>
    </row>
    <row r="51" spans="1:11">
      <c r="A51" s="2">
        <v>626000</v>
      </c>
      <c r="B51" s="2">
        <v>145</v>
      </c>
      <c r="D51" s="49">
        <v>626000</v>
      </c>
      <c r="E51" s="49">
        <v>7</v>
      </c>
      <c r="G51" s="49">
        <v>626000</v>
      </c>
      <c r="H51" s="49">
        <v>2</v>
      </c>
      <c r="J51" s="49">
        <v>626000</v>
      </c>
      <c r="K51" s="49">
        <v>0.67</v>
      </c>
    </row>
    <row r="52" spans="1:11">
      <c r="A52" s="2">
        <v>693574</v>
      </c>
      <c r="B52" s="2">
        <v>145</v>
      </c>
      <c r="D52" s="49">
        <v>693574</v>
      </c>
      <c r="E52" s="49">
        <v>8</v>
      </c>
      <c r="G52" s="49">
        <v>693574</v>
      </c>
      <c r="H52" s="49">
        <v>2</v>
      </c>
      <c r="J52" s="49">
        <v>693574</v>
      </c>
      <c r="K52" s="49">
        <v>0.68</v>
      </c>
    </row>
    <row r="53" spans="1:11">
      <c r="A53" s="2">
        <v>686552</v>
      </c>
      <c r="B53" s="2">
        <v>168</v>
      </c>
      <c r="D53" s="49">
        <v>686552</v>
      </c>
      <c r="E53" s="49">
        <v>8</v>
      </c>
      <c r="G53" s="49">
        <v>686552</v>
      </c>
      <c r="H53" s="49">
        <v>2</v>
      </c>
      <c r="J53" s="49">
        <v>686552</v>
      </c>
      <c r="K53" s="49">
        <v>0.76</v>
      </c>
    </row>
    <row r="54" spans="1:11">
      <c r="A54" s="2">
        <v>564707</v>
      </c>
      <c r="B54" s="2">
        <v>139</v>
      </c>
      <c r="D54" s="49">
        <v>564707</v>
      </c>
      <c r="E54" s="49">
        <v>7</v>
      </c>
      <c r="G54" s="49">
        <v>564707</v>
      </c>
      <c r="H54" s="49">
        <v>2</v>
      </c>
      <c r="J54" s="49">
        <v>564707</v>
      </c>
      <c r="K54" s="49">
        <v>0.69</v>
      </c>
    </row>
    <row r="55" spans="1:11">
      <c r="A55" s="2">
        <v>658962</v>
      </c>
      <c r="B55" s="2">
        <v>131</v>
      </c>
      <c r="D55" s="49">
        <v>658962</v>
      </c>
      <c r="E55" s="49">
        <v>6</v>
      </c>
      <c r="G55" s="49">
        <v>658962</v>
      </c>
      <c r="H55" s="49">
        <v>2</v>
      </c>
      <c r="J55" s="49">
        <v>658962</v>
      </c>
      <c r="K55" s="49">
        <v>0.66</v>
      </c>
    </row>
    <row r="56" spans="1:11">
      <c r="A56" s="2">
        <v>559405</v>
      </c>
      <c r="B56" s="2">
        <v>117</v>
      </c>
      <c r="D56" s="49">
        <v>559405</v>
      </c>
      <c r="E56" s="49">
        <v>6</v>
      </c>
      <c r="G56" s="49">
        <v>559405</v>
      </c>
      <c r="H56" s="49">
        <v>2</v>
      </c>
      <c r="J56" s="49">
        <v>559405</v>
      </c>
      <c r="K56" s="49">
        <v>0.63</v>
      </c>
    </row>
    <row r="57" spans="1:11">
      <c r="A57" s="2">
        <v>834246</v>
      </c>
      <c r="B57" s="2">
        <v>150</v>
      </c>
      <c r="D57" s="49">
        <v>834246</v>
      </c>
      <c r="E57" s="49">
        <v>7</v>
      </c>
      <c r="G57" s="49">
        <v>834246</v>
      </c>
      <c r="H57" s="49">
        <v>2</v>
      </c>
      <c r="J57" s="49">
        <v>834246</v>
      </c>
      <c r="K57" s="49">
        <v>0.72</v>
      </c>
    </row>
    <row r="58" spans="1:11">
      <c r="A58" s="2">
        <v>566759</v>
      </c>
      <c r="B58" s="2">
        <v>139</v>
      </c>
      <c r="D58" s="49">
        <v>566759</v>
      </c>
      <c r="E58" s="49">
        <v>7</v>
      </c>
      <c r="G58" s="49">
        <v>566759</v>
      </c>
      <c r="H58" s="49">
        <v>2</v>
      </c>
      <c r="J58" s="49">
        <v>566759</v>
      </c>
      <c r="K58" s="49">
        <v>0.7</v>
      </c>
    </row>
    <row r="59" spans="1:11">
      <c r="A59" s="2">
        <v>697934</v>
      </c>
      <c r="B59" s="2">
        <v>165</v>
      </c>
      <c r="D59" s="49">
        <v>697934</v>
      </c>
      <c r="E59" s="49">
        <v>8</v>
      </c>
      <c r="G59" s="49">
        <v>697934</v>
      </c>
      <c r="H59" s="49">
        <v>2</v>
      </c>
      <c r="J59" s="49">
        <v>697934</v>
      </c>
      <c r="K59" s="49">
        <v>0.73</v>
      </c>
    </row>
    <row r="60" spans="1:11">
      <c r="A60" s="2">
        <v>355482</v>
      </c>
      <c r="B60" s="2">
        <v>85</v>
      </c>
      <c r="D60" s="49">
        <v>355482</v>
      </c>
      <c r="E60" s="49">
        <v>4</v>
      </c>
      <c r="G60" s="49">
        <v>355482</v>
      </c>
      <c r="H60" s="49">
        <v>2</v>
      </c>
      <c r="J60" s="49">
        <v>355482</v>
      </c>
      <c r="K60" s="49">
        <v>0.53</v>
      </c>
    </row>
    <row r="61" spans="1:11">
      <c r="A61" s="2">
        <v>531966</v>
      </c>
      <c r="B61" s="2">
        <v>138</v>
      </c>
      <c r="D61" s="49">
        <v>531966</v>
      </c>
      <c r="E61" s="49">
        <v>7</v>
      </c>
      <c r="G61" s="49">
        <v>531966</v>
      </c>
      <c r="H61" s="49">
        <v>2</v>
      </c>
      <c r="J61" s="49">
        <v>531966</v>
      </c>
      <c r="K61" s="49">
        <v>0.67</v>
      </c>
    </row>
    <row r="62" spans="1:11">
      <c r="A62" s="2">
        <v>576557</v>
      </c>
      <c r="B62" s="2">
        <v>148</v>
      </c>
      <c r="D62" s="49">
        <v>576557</v>
      </c>
      <c r="E62" s="49">
        <v>7</v>
      </c>
      <c r="G62" s="49">
        <v>576557</v>
      </c>
      <c r="H62" s="49">
        <v>2</v>
      </c>
      <c r="J62" s="49">
        <v>576557</v>
      </c>
      <c r="K62" s="49">
        <v>0.73</v>
      </c>
    </row>
    <row r="63" spans="1:11">
      <c r="A63" s="2">
        <v>646974</v>
      </c>
      <c r="B63" s="2">
        <v>154</v>
      </c>
      <c r="D63" s="49">
        <v>646974</v>
      </c>
      <c r="E63" s="49">
        <v>8</v>
      </c>
      <c r="G63" s="49">
        <v>646974</v>
      </c>
      <c r="H63" s="49">
        <v>2</v>
      </c>
      <c r="J63" s="49">
        <v>646974</v>
      </c>
      <c r="K63" s="49">
        <v>0.74</v>
      </c>
    </row>
    <row r="64" spans="1:11">
      <c r="A64" s="2">
        <v>664943</v>
      </c>
      <c r="B64" s="2">
        <v>142</v>
      </c>
      <c r="D64" s="49">
        <v>664943</v>
      </c>
      <c r="E64" s="49">
        <v>7</v>
      </c>
      <c r="G64" s="49">
        <v>664943</v>
      </c>
      <c r="H64" s="49">
        <v>2</v>
      </c>
      <c r="J64" s="49">
        <v>664943</v>
      </c>
      <c r="K64" s="49">
        <v>0.68</v>
      </c>
    </row>
    <row r="65" spans="1:11">
      <c r="A65" s="2">
        <v>699164</v>
      </c>
      <c r="B65" s="2">
        <v>135</v>
      </c>
      <c r="D65" s="49">
        <v>699164</v>
      </c>
      <c r="E65" s="49">
        <v>7</v>
      </c>
      <c r="G65" s="49">
        <v>699164</v>
      </c>
      <c r="H65" s="49">
        <v>2</v>
      </c>
      <c r="J65" s="49">
        <v>699164</v>
      </c>
      <c r="K65" s="49">
        <v>0.64</v>
      </c>
    </row>
    <row r="66" spans="1:11">
      <c r="A66" s="2">
        <v>679926</v>
      </c>
      <c r="B66" s="2">
        <v>133</v>
      </c>
      <c r="D66" s="49">
        <v>679926</v>
      </c>
      <c r="E66" s="49">
        <v>7</v>
      </c>
      <c r="G66" s="49">
        <v>679926</v>
      </c>
      <c r="H66" s="49">
        <v>2</v>
      </c>
      <c r="J66" s="49">
        <v>679926</v>
      </c>
      <c r="K66" s="49">
        <v>0.66</v>
      </c>
    </row>
    <row r="67" spans="1:11">
      <c r="A67" s="2">
        <v>716955</v>
      </c>
      <c r="B67" s="2">
        <v>161</v>
      </c>
      <c r="D67" s="49">
        <v>716955</v>
      </c>
      <c r="E67" s="49">
        <v>8</v>
      </c>
      <c r="G67" s="49">
        <v>716955</v>
      </c>
      <c r="H67" s="49">
        <v>2</v>
      </c>
      <c r="J67" s="49">
        <v>716955</v>
      </c>
      <c r="K67" s="49">
        <v>0.73</v>
      </c>
    </row>
    <row r="68" spans="1:11">
      <c r="A68" s="2">
        <v>492097</v>
      </c>
      <c r="B68" s="2">
        <v>115</v>
      </c>
      <c r="D68" s="49">
        <v>492097</v>
      </c>
      <c r="E68" s="49">
        <v>5</v>
      </c>
      <c r="G68" s="49">
        <v>492097</v>
      </c>
      <c r="H68" s="49">
        <v>2</v>
      </c>
      <c r="J68" s="49">
        <v>492097</v>
      </c>
      <c r="K68" s="49">
        <v>0.62</v>
      </c>
    </row>
    <row r="69" spans="1:11">
      <c r="A69" s="2">
        <v>716344</v>
      </c>
      <c r="B69" s="2">
        <v>139</v>
      </c>
      <c r="D69" s="49">
        <v>716344</v>
      </c>
      <c r="E69" s="49">
        <v>7</v>
      </c>
      <c r="G69" s="49">
        <v>716344</v>
      </c>
      <c r="H69" s="49">
        <v>2</v>
      </c>
      <c r="J69" s="49">
        <v>716344</v>
      </c>
      <c r="K69" s="49">
        <v>0.67</v>
      </c>
    </row>
    <row r="70" spans="1:11">
      <c r="A70" s="2">
        <v>608404</v>
      </c>
      <c r="B70" s="2">
        <v>124</v>
      </c>
      <c r="D70" s="49">
        <v>608404</v>
      </c>
      <c r="E70" s="49">
        <v>6</v>
      </c>
      <c r="G70" s="49">
        <v>608404</v>
      </c>
      <c r="H70" s="49">
        <v>1</v>
      </c>
      <c r="J70" s="49">
        <v>608404</v>
      </c>
      <c r="K70" s="49">
        <v>0.66</v>
      </c>
    </row>
    <row r="71" spans="1:11">
      <c r="A71" s="2">
        <v>308906</v>
      </c>
      <c r="B71" s="2">
        <v>106</v>
      </c>
      <c r="D71" s="49">
        <v>308906</v>
      </c>
      <c r="E71" s="49">
        <v>5</v>
      </c>
      <c r="G71" s="49">
        <v>308906</v>
      </c>
      <c r="H71" s="49">
        <v>1</v>
      </c>
      <c r="J71" s="49">
        <v>308906</v>
      </c>
      <c r="K71" s="49">
        <v>0.6</v>
      </c>
    </row>
    <row r="72" spans="1:11">
      <c r="A72" s="2">
        <v>579123</v>
      </c>
      <c r="B72" s="2">
        <v>123</v>
      </c>
      <c r="D72" s="49">
        <v>579123</v>
      </c>
      <c r="E72" s="49">
        <v>6</v>
      </c>
      <c r="G72" s="49">
        <v>579123</v>
      </c>
      <c r="H72" s="49">
        <v>2</v>
      </c>
      <c r="J72" s="49">
        <v>579123</v>
      </c>
      <c r="K72" s="49">
        <v>0.65</v>
      </c>
    </row>
    <row r="73" spans="1:11">
      <c r="A73" s="2">
        <v>645272</v>
      </c>
      <c r="B73" s="2">
        <v>150</v>
      </c>
      <c r="D73" s="49">
        <v>645272</v>
      </c>
      <c r="E73" s="49">
        <v>8</v>
      </c>
      <c r="G73" s="49">
        <v>645272</v>
      </c>
      <c r="H73" s="49">
        <v>2</v>
      </c>
      <c r="J73" s="49">
        <v>645272</v>
      </c>
      <c r="K73" s="49">
        <v>0.68</v>
      </c>
    </row>
    <row r="74" spans="1:11">
      <c r="A74" s="2">
        <v>677243</v>
      </c>
      <c r="B74" s="2">
        <v>123</v>
      </c>
      <c r="D74" s="49">
        <v>677243</v>
      </c>
      <c r="E74" s="49">
        <v>6</v>
      </c>
      <c r="G74" s="49">
        <v>677243</v>
      </c>
      <c r="H74" s="49">
        <v>2</v>
      </c>
      <c r="J74" s="49">
        <v>677243</v>
      </c>
      <c r="K74" s="49">
        <v>0.65</v>
      </c>
    </row>
    <row r="75" spans="1:11">
      <c r="A75" s="2">
        <v>689445</v>
      </c>
      <c r="B75" s="2">
        <v>159</v>
      </c>
      <c r="D75" s="49">
        <v>689445</v>
      </c>
      <c r="E75" s="49">
        <v>8</v>
      </c>
      <c r="G75" s="49">
        <v>689445</v>
      </c>
      <c r="H75" s="49">
        <v>2</v>
      </c>
      <c r="J75" s="49">
        <v>689445</v>
      </c>
      <c r="K75" s="49">
        <v>0.7</v>
      </c>
    </row>
    <row r="76" spans="1:11">
      <c r="A76" s="2">
        <v>284191</v>
      </c>
      <c r="B76" s="2">
        <v>79</v>
      </c>
      <c r="D76" s="49">
        <v>284191</v>
      </c>
      <c r="E76" s="49">
        <v>4</v>
      </c>
      <c r="G76" s="49">
        <v>284191</v>
      </c>
      <c r="H76" s="49">
        <v>1</v>
      </c>
      <c r="J76" s="49">
        <v>284191</v>
      </c>
      <c r="K76" s="49">
        <v>0.54</v>
      </c>
    </row>
    <row r="77" spans="1:11">
      <c r="A77" s="2">
        <v>489835</v>
      </c>
      <c r="B77" s="2">
        <v>121</v>
      </c>
      <c r="D77" s="49">
        <v>489835</v>
      </c>
      <c r="E77" s="49">
        <v>7</v>
      </c>
      <c r="G77" s="49">
        <v>489835</v>
      </c>
      <c r="H77" s="49">
        <v>2</v>
      </c>
      <c r="J77" s="49">
        <v>489835</v>
      </c>
      <c r="K77" s="49">
        <v>0.62</v>
      </c>
    </row>
    <row r="78" spans="1:11">
      <c r="A78" s="2">
        <v>793300</v>
      </c>
      <c r="B78" s="2">
        <v>168</v>
      </c>
      <c r="D78" s="49">
        <v>793300</v>
      </c>
      <c r="E78" s="49">
        <v>9</v>
      </c>
      <c r="G78" s="49">
        <v>793300</v>
      </c>
      <c r="H78" s="49">
        <v>2</v>
      </c>
      <c r="J78" s="49">
        <v>793300</v>
      </c>
      <c r="K78" s="49">
        <v>0.73</v>
      </c>
    </row>
    <row r="79" spans="1:11">
      <c r="A79" s="2">
        <v>594184</v>
      </c>
      <c r="B79" s="2">
        <v>142</v>
      </c>
      <c r="D79" s="49">
        <v>594184</v>
      </c>
      <c r="E79" s="49">
        <v>7</v>
      </c>
      <c r="G79" s="49">
        <v>594184</v>
      </c>
      <c r="H79" s="49">
        <v>2</v>
      </c>
      <c r="J79" s="49">
        <v>594184</v>
      </c>
      <c r="K79" s="49">
        <v>0.7</v>
      </c>
    </row>
    <row r="80" spans="1:11">
      <c r="A80" s="2">
        <v>901897</v>
      </c>
      <c r="B80" s="2">
        <v>158</v>
      </c>
      <c r="D80" s="49">
        <v>901897</v>
      </c>
      <c r="E80" s="49">
        <v>8</v>
      </c>
      <c r="G80" s="49">
        <v>901897</v>
      </c>
      <c r="H80" s="49">
        <v>2</v>
      </c>
      <c r="J80" s="49">
        <v>901897</v>
      </c>
      <c r="K80" s="49">
        <v>0.73</v>
      </c>
    </row>
    <row r="81" spans="1:11">
      <c r="A81" s="2">
        <v>290491</v>
      </c>
      <c r="B81" s="2">
        <v>98</v>
      </c>
      <c r="D81" s="49">
        <v>290491</v>
      </c>
      <c r="E81" s="49">
        <v>5</v>
      </c>
      <c r="G81" s="49">
        <v>290491</v>
      </c>
      <c r="H81" s="49">
        <v>1</v>
      </c>
      <c r="J81" s="49">
        <v>290491</v>
      </c>
      <c r="K81" s="49">
        <v>0.62</v>
      </c>
    </row>
    <row r="82" spans="1:11">
      <c r="A82" s="2">
        <v>598287</v>
      </c>
      <c r="B82" s="2">
        <v>114</v>
      </c>
      <c r="D82" s="49">
        <v>598287</v>
      </c>
      <c r="E82" s="49">
        <v>6</v>
      </c>
      <c r="G82" s="49">
        <v>598287</v>
      </c>
      <c r="H82" s="49">
        <v>2</v>
      </c>
      <c r="J82" s="49">
        <v>598287</v>
      </c>
      <c r="K82" s="49">
        <v>0.63</v>
      </c>
    </row>
    <row r="83" spans="1:11">
      <c r="A83" s="2">
        <v>269573</v>
      </c>
      <c r="B83" s="2">
        <v>80</v>
      </c>
      <c r="D83" s="49">
        <v>269573</v>
      </c>
      <c r="E83" s="49">
        <v>4</v>
      </c>
      <c r="G83" s="49">
        <v>269573</v>
      </c>
      <c r="H83" s="49">
        <v>1</v>
      </c>
      <c r="J83" s="49">
        <v>269573</v>
      </c>
      <c r="K83" s="49">
        <v>0.55000000000000004</v>
      </c>
    </row>
    <row r="84" spans="1:11">
      <c r="A84" s="2">
        <v>635699</v>
      </c>
      <c r="B84" s="2">
        <v>118</v>
      </c>
      <c r="D84" s="49">
        <v>635699</v>
      </c>
      <c r="E84" s="49">
        <v>6</v>
      </c>
      <c r="G84" s="49">
        <v>635699</v>
      </c>
      <c r="H84" s="49">
        <v>1</v>
      </c>
      <c r="J84" s="49">
        <v>635699</v>
      </c>
      <c r="K84" s="49">
        <v>0.63</v>
      </c>
    </row>
    <row r="85" spans="1:11">
      <c r="A85" s="2">
        <v>713088</v>
      </c>
      <c r="B85" s="2">
        <v>149</v>
      </c>
      <c r="D85" s="49">
        <v>713088</v>
      </c>
      <c r="E85" s="49">
        <v>7</v>
      </c>
      <c r="G85" s="49">
        <v>713088</v>
      </c>
      <c r="H85" s="49">
        <v>2</v>
      </c>
      <c r="J85" s="49">
        <v>713088</v>
      </c>
      <c r="K85" s="49">
        <v>0.73</v>
      </c>
    </row>
    <row r="86" spans="1:11">
      <c r="A86" s="2">
        <v>663182</v>
      </c>
      <c r="B86" s="2">
        <v>164</v>
      </c>
      <c r="D86" s="49">
        <v>663182</v>
      </c>
      <c r="E86" s="49">
        <v>8</v>
      </c>
      <c r="G86" s="49">
        <v>663182</v>
      </c>
      <c r="H86" s="49">
        <v>2</v>
      </c>
      <c r="J86" s="49">
        <v>663182</v>
      </c>
      <c r="K86" s="49">
        <v>0.73</v>
      </c>
    </row>
    <row r="87" spans="1:11">
      <c r="A87" s="2">
        <v>570035</v>
      </c>
      <c r="B87" s="2">
        <v>133</v>
      </c>
      <c r="D87" s="49">
        <v>570035</v>
      </c>
      <c r="E87" s="49">
        <v>6</v>
      </c>
      <c r="G87" s="49">
        <v>570035</v>
      </c>
      <c r="H87" s="49">
        <v>2</v>
      </c>
      <c r="J87" s="49">
        <v>570035</v>
      </c>
      <c r="K87" s="49">
        <v>0.64</v>
      </c>
    </row>
    <row r="88" spans="1:11">
      <c r="A88" s="2">
        <v>608725</v>
      </c>
      <c r="B88" s="2">
        <v>148</v>
      </c>
      <c r="D88" s="49">
        <v>608725</v>
      </c>
      <c r="E88" s="49">
        <v>7</v>
      </c>
      <c r="G88" s="49">
        <v>608725</v>
      </c>
      <c r="H88" s="49">
        <v>2</v>
      </c>
      <c r="J88" s="49">
        <v>608725</v>
      </c>
      <c r="K88" s="49">
        <v>0.69</v>
      </c>
    </row>
    <row r="89" spans="1:11">
      <c r="A89" s="2">
        <v>584272</v>
      </c>
      <c r="B89" s="2">
        <v>137</v>
      </c>
      <c r="D89" s="49">
        <v>584272</v>
      </c>
      <c r="E89" s="49">
        <v>6</v>
      </c>
      <c r="G89" s="49">
        <v>584272</v>
      </c>
      <c r="H89" s="49">
        <v>2</v>
      </c>
      <c r="J89" s="49">
        <v>584272</v>
      </c>
      <c r="K89" s="49">
        <v>0.64</v>
      </c>
    </row>
    <row r="90" spans="1:11">
      <c r="A90" s="2">
        <v>630488</v>
      </c>
      <c r="B90" s="2">
        <v>143</v>
      </c>
      <c r="D90" s="49">
        <v>630488</v>
      </c>
      <c r="E90" s="49">
        <v>7</v>
      </c>
      <c r="G90" s="49">
        <v>630488</v>
      </c>
      <c r="H90" s="49">
        <v>2</v>
      </c>
      <c r="J90" s="49">
        <v>630488</v>
      </c>
      <c r="K90" s="49">
        <v>0.69</v>
      </c>
    </row>
    <row r="91" spans="1:11">
      <c r="A91" s="2">
        <v>670358</v>
      </c>
      <c r="B91" s="2">
        <v>151</v>
      </c>
      <c r="D91" s="49">
        <v>670358</v>
      </c>
      <c r="E91" s="49">
        <v>8</v>
      </c>
      <c r="G91" s="49">
        <v>670358</v>
      </c>
      <c r="H91" s="49">
        <v>2</v>
      </c>
      <c r="J91" s="49">
        <v>670358</v>
      </c>
      <c r="K91" s="49">
        <v>0.69</v>
      </c>
    </row>
    <row r="92" spans="1:11">
      <c r="A92" s="2">
        <v>580326</v>
      </c>
      <c r="B92" s="2">
        <v>139</v>
      </c>
      <c r="D92" s="49">
        <v>580326</v>
      </c>
      <c r="E92" s="49">
        <v>7</v>
      </c>
      <c r="G92" s="49">
        <v>580326</v>
      </c>
      <c r="H92" s="49">
        <v>2</v>
      </c>
      <c r="J92" s="49">
        <v>580326</v>
      </c>
      <c r="K92" s="49">
        <v>0.67</v>
      </c>
    </row>
    <row r="93" spans="1:11">
      <c r="A93" s="2">
        <v>493986</v>
      </c>
      <c r="B93" s="2">
        <v>120</v>
      </c>
      <c r="D93" s="49">
        <v>493986</v>
      </c>
      <c r="E93" s="49">
        <v>6</v>
      </c>
      <c r="G93" s="49">
        <v>493986</v>
      </c>
      <c r="H93" s="49">
        <v>2</v>
      </c>
      <c r="J93" s="49">
        <v>493986</v>
      </c>
      <c r="K93" s="49">
        <v>0.61</v>
      </c>
    </row>
    <row r="94" spans="1:11">
      <c r="A94" s="2">
        <v>469011</v>
      </c>
      <c r="B94" s="2">
        <v>122</v>
      </c>
      <c r="D94" s="49">
        <v>469011</v>
      </c>
      <c r="E94" s="49">
        <v>6</v>
      </c>
      <c r="G94" s="49">
        <v>469011</v>
      </c>
      <c r="H94" s="49">
        <v>2</v>
      </c>
      <c r="J94" s="49">
        <v>469011</v>
      </c>
      <c r="K94" s="49">
        <v>0.62</v>
      </c>
    </row>
    <row r="95" spans="1:11">
      <c r="A95" s="2">
        <v>495254</v>
      </c>
      <c r="B95" s="2">
        <v>122</v>
      </c>
      <c r="D95" s="49">
        <v>495254</v>
      </c>
      <c r="E95" s="49">
        <v>6</v>
      </c>
      <c r="G95" s="49">
        <v>495254</v>
      </c>
      <c r="H95" s="49">
        <v>2</v>
      </c>
      <c r="J95" s="49">
        <v>495254</v>
      </c>
      <c r="K95" s="49">
        <v>0.64</v>
      </c>
    </row>
    <row r="96" spans="1:11">
      <c r="A96" s="2">
        <v>356129</v>
      </c>
      <c r="B96" s="2">
        <v>104</v>
      </c>
      <c r="D96" s="49">
        <v>356129</v>
      </c>
      <c r="E96" s="49">
        <v>6</v>
      </c>
      <c r="G96" s="49">
        <v>356129</v>
      </c>
      <c r="H96" s="49">
        <v>2</v>
      </c>
      <c r="J96" s="49">
        <v>356129</v>
      </c>
      <c r="K96" s="49">
        <v>0.55000000000000004</v>
      </c>
    </row>
    <row r="97" spans="1:11">
      <c r="A97" s="2">
        <v>623741</v>
      </c>
      <c r="B97" s="2">
        <v>132</v>
      </c>
      <c r="D97" s="49">
        <v>623741</v>
      </c>
      <c r="E97" s="49">
        <v>7</v>
      </c>
      <c r="G97" s="49">
        <v>623741</v>
      </c>
      <c r="H97" s="49">
        <v>2</v>
      </c>
      <c r="J97" s="49">
        <v>623741</v>
      </c>
      <c r="K97" s="49">
        <v>0.63</v>
      </c>
    </row>
    <row r="98" spans="1:11">
      <c r="A98" s="2">
        <v>838820</v>
      </c>
      <c r="B98" s="2">
        <v>156</v>
      </c>
      <c r="D98" s="49">
        <v>838820</v>
      </c>
      <c r="E98" s="49">
        <v>8</v>
      </c>
      <c r="G98" s="49">
        <v>838820</v>
      </c>
      <c r="H98" s="49">
        <v>2</v>
      </c>
      <c r="J98" s="49">
        <v>838820</v>
      </c>
      <c r="K98" s="49">
        <v>0.73</v>
      </c>
    </row>
    <row r="99" spans="1:11">
      <c r="A99" s="2">
        <v>513174</v>
      </c>
      <c r="B99" s="2">
        <v>124</v>
      </c>
      <c r="D99" s="49">
        <v>513174</v>
      </c>
      <c r="E99" s="49">
        <v>6</v>
      </c>
      <c r="G99" s="49">
        <v>513174</v>
      </c>
      <c r="H99" s="49">
        <v>2</v>
      </c>
      <c r="J99" s="49">
        <v>513174</v>
      </c>
      <c r="K99" s="49">
        <v>0.62</v>
      </c>
    </row>
    <row r="100" spans="1:11">
      <c r="A100" s="2">
        <v>706060</v>
      </c>
      <c r="B100" s="2">
        <v>149</v>
      </c>
      <c r="D100" s="49">
        <v>706060</v>
      </c>
      <c r="E100" s="49">
        <v>7</v>
      </c>
      <c r="G100" s="49">
        <v>706060</v>
      </c>
      <c r="H100" s="49">
        <v>2</v>
      </c>
      <c r="J100" s="49">
        <v>706060</v>
      </c>
      <c r="K100" s="49">
        <v>0.68</v>
      </c>
    </row>
    <row r="101" spans="1:11">
      <c r="A101" s="2">
        <v>592181</v>
      </c>
      <c r="B101" s="2">
        <v>119</v>
      </c>
      <c r="D101" s="49">
        <v>592181</v>
      </c>
      <c r="E101" s="49">
        <v>6</v>
      </c>
      <c r="G101" s="49">
        <v>592181</v>
      </c>
      <c r="H101" s="49">
        <v>1</v>
      </c>
      <c r="J101" s="49">
        <v>592181</v>
      </c>
      <c r="K101" s="49">
        <v>0.63</v>
      </c>
    </row>
    <row r="102" spans="1:11">
      <c r="A102" s="2">
        <v>294704</v>
      </c>
      <c r="B102" s="2">
        <v>67</v>
      </c>
      <c r="D102" s="49">
        <v>294704</v>
      </c>
      <c r="E102" s="49">
        <v>3</v>
      </c>
      <c r="G102" s="49">
        <v>294704</v>
      </c>
      <c r="H102" s="49">
        <v>1</v>
      </c>
      <c r="J102" s="49">
        <v>294704</v>
      </c>
      <c r="K102" s="49">
        <v>0.52</v>
      </c>
    </row>
    <row r="103" spans="1:11">
      <c r="A103" s="2">
        <v>690815</v>
      </c>
      <c r="B103" s="2">
        <v>146</v>
      </c>
      <c r="D103" s="49">
        <v>690815</v>
      </c>
      <c r="E103" s="49">
        <v>8</v>
      </c>
      <c r="G103" s="49">
        <v>690815</v>
      </c>
      <c r="H103" s="49">
        <v>2</v>
      </c>
      <c r="J103" s="49">
        <v>690815</v>
      </c>
      <c r="K103" s="49">
        <v>0.71</v>
      </c>
    </row>
    <row r="104" spans="1:11">
      <c r="A104" s="2">
        <v>687556</v>
      </c>
      <c r="B104" s="2">
        <v>131</v>
      </c>
      <c r="D104" s="49">
        <v>687556</v>
      </c>
      <c r="E104" s="49">
        <v>7</v>
      </c>
      <c r="G104" s="49">
        <v>687556</v>
      </c>
      <c r="H104" s="49">
        <v>2</v>
      </c>
      <c r="J104" s="49">
        <v>687556</v>
      </c>
      <c r="K104" s="49">
        <v>0.64</v>
      </c>
    </row>
    <row r="105" spans="1:11">
      <c r="A105" s="2">
        <v>418820</v>
      </c>
      <c r="B105" s="2">
        <v>111</v>
      </c>
      <c r="D105" s="49">
        <v>418820</v>
      </c>
      <c r="E105" s="49">
        <v>6</v>
      </c>
      <c r="G105" s="49">
        <v>418820</v>
      </c>
      <c r="H105" s="49">
        <v>2</v>
      </c>
      <c r="J105" s="49">
        <v>418820</v>
      </c>
      <c r="K105" s="49">
        <v>0.61</v>
      </c>
    </row>
    <row r="106" spans="1:11">
      <c r="A106" s="2">
        <v>573233</v>
      </c>
      <c r="B106" s="2">
        <v>124</v>
      </c>
      <c r="D106" s="49">
        <v>573233</v>
      </c>
      <c r="E106" s="49">
        <v>6</v>
      </c>
      <c r="G106" s="49">
        <v>573233</v>
      </c>
      <c r="H106" s="49">
        <v>2</v>
      </c>
      <c r="J106" s="49">
        <v>573233</v>
      </c>
      <c r="K106" s="49">
        <v>0.65</v>
      </c>
    </row>
    <row r="107" spans="1:11">
      <c r="A107" s="2">
        <v>691422</v>
      </c>
      <c r="B107" s="2">
        <v>129</v>
      </c>
      <c r="D107" s="49">
        <v>691422</v>
      </c>
      <c r="E107" s="49">
        <v>6</v>
      </c>
      <c r="G107" s="49">
        <v>691422</v>
      </c>
      <c r="H107" s="49">
        <v>2</v>
      </c>
      <c r="J107" s="49">
        <v>691422</v>
      </c>
      <c r="K107" s="49">
        <v>0.64</v>
      </c>
    </row>
    <row r="108" spans="1:11">
      <c r="A108" s="2">
        <v>700320</v>
      </c>
      <c r="B108" s="2">
        <v>151</v>
      </c>
      <c r="D108" s="49">
        <v>700320</v>
      </c>
      <c r="E108" s="49">
        <v>8</v>
      </c>
      <c r="G108" s="49">
        <v>700320</v>
      </c>
      <c r="H108" s="49">
        <v>2</v>
      </c>
      <c r="J108" s="49">
        <v>700320</v>
      </c>
      <c r="K108" s="49">
        <v>0.69</v>
      </c>
    </row>
    <row r="109" spans="1:11">
      <c r="A109" s="2">
        <v>473656</v>
      </c>
      <c r="B109" s="2">
        <v>102</v>
      </c>
      <c r="D109" s="49">
        <v>473656</v>
      </c>
      <c r="E109" s="49">
        <v>5</v>
      </c>
      <c r="G109" s="49">
        <v>473656</v>
      </c>
      <c r="H109" s="49">
        <v>1</v>
      </c>
      <c r="J109" s="49">
        <v>473656</v>
      </c>
      <c r="K109" s="49">
        <v>0.59</v>
      </c>
    </row>
    <row r="110" spans="1:11">
      <c r="A110" s="2">
        <v>470751</v>
      </c>
      <c r="B110" s="2">
        <v>131</v>
      </c>
      <c r="D110" s="49">
        <v>470751</v>
      </c>
      <c r="E110" s="49">
        <v>7</v>
      </c>
      <c r="G110" s="49">
        <v>470751</v>
      </c>
      <c r="H110" s="49">
        <v>1</v>
      </c>
      <c r="J110" s="49">
        <v>470751</v>
      </c>
      <c r="K110" s="49">
        <v>0.64</v>
      </c>
    </row>
    <row r="111" spans="1:11">
      <c r="A111" s="2">
        <v>446378</v>
      </c>
      <c r="B111" s="2">
        <v>117</v>
      </c>
      <c r="D111" s="49">
        <v>446378</v>
      </c>
      <c r="E111" s="49">
        <v>6</v>
      </c>
      <c r="G111" s="49">
        <v>446378</v>
      </c>
      <c r="H111" s="49">
        <v>2</v>
      </c>
      <c r="J111" s="49">
        <v>446378</v>
      </c>
      <c r="K111" s="49">
        <v>0.6</v>
      </c>
    </row>
    <row r="112" spans="1:11">
      <c r="A112" s="2">
        <v>684691</v>
      </c>
      <c r="B112" s="2">
        <v>157</v>
      </c>
      <c r="D112" s="49">
        <v>684691</v>
      </c>
      <c r="E112" s="49">
        <v>8</v>
      </c>
      <c r="G112" s="49">
        <v>684691</v>
      </c>
      <c r="H112" s="49">
        <v>2</v>
      </c>
      <c r="J112" s="49">
        <v>684691</v>
      </c>
      <c r="K112" s="49">
        <v>0.75</v>
      </c>
    </row>
    <row r="113" spans="1:11">
      <c r="A113" s="2">
        <v>495336</v>
      </c>
      <c r="B113" s="2">
        <v>121</v>
      </c>
      <c r="D113" s="49">
        <v>495336</v>
      </c>
      <c r="E113" s="49">
        <v>6</v>
      </c>
      <c r="G113" s="49">
        <v>495336</v>
      </c>
      <c r="H113" s="49">
        <v>2</v>
      </c>
      <c r="J113" s="49">
        <v>495336</v>
      </c>
      <c r="K113" s="49">
        <v>0.63</v>
      </c>
    </row>
    <row r="114" spans="1:11">
      <c r="A114" s="2">
        <v>477164</v>
      </c>
      <c r="B114" s="2">
        <v>120</v>
      </c>
      <c r="D114" s="49">
        <v>477164</v>
      </c>
      <c r="E114" s="49">
        <v>6</v>
      </c>
      <c r="G114" s="49">
        <v>477164</v>
      </c>
      <c r="H114" s="49">
        <v>2</v>
      </c>
      <c r="J114" s="49">
        <v>477164</v>
      </c>
      <c r="K114" s="49">
        <v>0.61</v>
      </c>
    </row>
    <row r="115" spans="1:11">
      <c r="A115" s="2">
        <v>658530</v>
      </c>
      <c r="B115" s="2">
        <v>127</v>
      </c>
      <c r="D115" s="49">
        <v>658530</v>
      </c>
      <c r="E115" s="49">
        <v>6</v>
      </c>
      <c r="G115" s="49">
        <v>658530</v>
      </c>
      <c r="H115" s="49">
        <v>2</v>
      </c>
      <c r="J115" s="49">
        <v>658530</v>
      </c>
      <c r="K115" s="49">
        <v>0.67</v>
      </c>
    </row>
    <row r="116" spans="1:11">
      <c r="A116" s="2">
        <v>789940</v>
      </c>
      <c r="B116" s="2">
        <v>167</v>
      </c>
      <c r="D116" s="49">
        <v>789940</v>
      </c>
      <c r="E116" s="49">
        <v>8</v>
      </c>
      <c r="G116" s="49">
        <v>789940</v>
      </c>
      <c r="H116" s="49">
        <v>2</v>
      </c>
      <c r="J116" s="49">
        <v>789940</v>
      </c>
      <c r="K116" s="49">
        <v>0.78</v>
      </c>
    </row>
    <row r="117" spans="1:11">
      <c r="A117" s="2">
        <v>610256</v>
      </c>
      <c r="B117" s="2">
        <v>132</v>
      </c>
      <c r="D117" s="49">
        <v>610256</v>
      </c>
      <c r="E117" s="49">
        <v>6</v>
      </c>
      <c r="G117" s="49">
        <v>610256</v>
      </c>
      <c r="H117" s="49">
        <v>1</v>
      </c>
      <c r="J117" s="49">
        <v>610256</v>
      </c>
      <c r="K117" s="49">
        <v>0.68</v>
      </c>
    </row>
    <row r="118" spans="1:11">
      <c r="A118" s="2">
        <v>838817</v>
      </c>
      <c r="B118" s="2">
        <v>164</v>
      </c>
      <c r="D118" s="49">
        <v>838817</v>
      </c>
      <c r="E118" s="49">
        <v>8</v>
      </c>
      <c r="G118" s="49">
        <v>838817</v>
      </c>
      <c r="H118" s="49">
        <v>3</v>
      </c>
      <c r="J118" s="49">
        <v>838817</v>
      </c>
      <c r="K118" s="49">
        <v>0.76</v>
      </c>
    </row>
    <row r="119" spans="1:11">
      <c r="A119" s="2">
        <v>540142</v>
      </c>
      <c r="B119" s="2">
        <v>135</v>
      </c>
      <c r="D119" s="49">
        <v>540142</v>
      </c>
      <c r="E119" s="49">
        <v>6</v>
      </c>
      <c r="G119" s="49">
        <v>540142</v>
      </c>
      <c r="H119" s="49">
        <v>2</v>
      </c>
      <c r="J119" s="49">
        <v>540142</v>
      </c>
      <c r="K119" s="49">
        <v>0.63</v>
      </c>
    </row>
    <row r="120" spans="1:11">
      <c r="A120" s="2">
        <v>564557</v>
      </c>
      <c r="B120" s="2">
        <v>106</v>
      </c>
      <c r="D120" s="49">
        <v>564557</v>
      </c>
      <c r="E120" s="49">
        <v>5</v>
      </c>
      <c r="G120" s="49">
        <v>564557</v>
      </c>
      <c r="H120" s="49">
        <v>1</v>
      </c>
      <c r="J120" s="49">
        <v>564557</v>
      </c>
      <c r="K120" s="49">
        <v>0.6</v>
      </c>
    </row>
    <row r="121" spans="1:11">
      <c r="A121" s="2">
        <v>430178</v>
      </c>
      <c r="B121" s="2">
        <v>105</v>
      </c>
      <c r="D121" s="49">
        <v>430178</v>
      </c>
      <c r="E121" s="49">
        <v>5</v>
      </c>
      <c r="G121" s="49">
        <v>430178</v>
      </c>
      <c r="H121" s="49">
        <v>2</v>
      </c>
      <c r="J121" s="49">
        <v>430178</v>
      </c>
      <c r="K121" s="49">
        <v>0.56999999999999995</v>
      </c>
    </row>
    <row r="122" spans="1:11">
      <c r="A122" s="2">
        <v>534602</v>
      </c>
      <c r="B122" s="2">
        <v>95</v>
      </c>
      <c r="D122" s="49">
        <v>534602</v>
      </c>
      <c r="E122" s="49">
        <v>4</v>
      </c>
      <c r="G122" s="49">
        <v>534602</v>
      </c>
      <c r="H122" s="49">
        <v>2</v>
      </c>
      <c r="J122" s="49">
        <v>534602</v>
      </c>
      <c r="K122" s="49">
        <v>0.61</v>
      </c>
    </row>
    <row r="123" spans="1:11">
      <c r="A123" s="2">
        <v>696424</v>
      </c>
      <c r="B123" s="2">
        <v>134</v>
      </c>
      <c r="D123" s="49">
        <v>696424</v>
      </c>
      <c r="E123" s="49">
        <v>7</v>
      </c>
      <c r="G123" s="49">
        <v>696424</v>
      </c>
      <c r="H123" s="49">
        <v>2</v>
      </c>
      <c r="J123" s="49">
        <v>696424</v>
      </c>
      <c r="K123" s="49">
        <v>0.66</v>
      </c>
    </row>
    <row r="124" spans="1:11">
      <c r="A124" s="2">
        <v>379931</v>
      </c>
      <c r="B124" s="2">
        <v>106</v>
      </c>
      <c r="D124" s="49">
        <v>379931</v>
      </c>
      <c r="E124" s="49">
        <v>5</v>
      </c>
      <c r="G124" s="49">
        <v>379931</v>
      </c>
      <c r="H124" s="49">
        <v>2</v>
      </c>
      <c r="J124" s="49">
        <v>379931</v>
      </c>
      <c r="K124" s="49">
        <v>0.6</v>
      </c>
    </row>
    <row r="125" spans="1:11">
      <c r="A125" s="2">
        <v>687006</v>
      </c>
      <c r="B125" s="2">
        <v>124</v>
      </c>
      <c r="D125" s="49">
        <v>687006</v>
      </c>
      <c r="E125" s="49">
        <v>7</v>
      </c>
      <c r="G125" s="49">
        <v>687006</v>
      </c>
      <c r="H125" s="49">
        <v>2</v>
      </c>
      <c r="J125" s="49">
        <v>687006</v>
      </c>
      <c r="K125" s="49">
        <v>0.65</v>
      </c>
    </row>
    <row r="126" spans="1:11">
      <c r="A126" s="2">
        <v>684225</v>
      </c>
      <c r="B126" s="2">
        <v>151</v>
      </c>
      <c r="D126" s="49">
        <v>684225</v>
      </c>
      <c r="E126" s="49">
        <v>7</v>
      </c>
      <c r="G126" s="49">
        <v>684225</v>
      </c>
      <c r="H126" s="49">
        <v>2</v>
      </c>
      <c r="J126" s="49">
        <v>684225</v>
      </c>
      <c r="K126" s="49">
        <v>0.74</v>
      </c>
    </row>
    <row r="127" spans="1:11">
      <c r="A127" s="2">
        <v>733590</v>
      </c>
      <c r="B127" s="2">
        <v>139</v>
      </c>
      <c r="D127" s="49">
        <v>733590</v>
      </c>
      <c r="E127" s="49">
        <v>7</v>
      </c>
      <c r="G127" s="49">
        <v>733590</v>
      </c>
      <c r="H127" s="49">
        <v>2</v>
      </c>
      <c r="J127" s="49">
        <v>733590</v>
      </c>
      <c r="K127" s="49">
        <v>0.7</v>
      </c>
    </row>
    <row r="128" spans="1:11">
      <c r="A128" s="2">
        <v>738519</v>
      </c>
      <c r="B128" s="2">
        <v>160</v>
      </c>
      <c r="D128" s="49">
        <v>738519</v>
      </c>
      <c r="E128" s="49">
        <v>8</v>
      </c>
      <c r="G128" s="49">
        <v>738519</v>
      </c>
      <c r="H128" s="49">
        <v>2</v>
      </c>
      <c r="J128" s="49">
        <v>738519</v>
      </c>
      <c r="K128" s="49">
        <v>0.71</v>
      </c>
    </row>
    <row r="129" spans="1:11">
      <c r="A129" s="2">
        <v>672792</v>
      </c>
      <c r="B129" s="2">
        <v>144</v>
      </c>
      <c r="D129" s="49">
        <v>672792</v>
      </c>
      <c r="E129" s="49">
        <v>7</v>
      </c>
      <c r="G129" s="49">
        <v>672792</v>
      </c>
      <c r="H129" s="49">
        <v>2</v>
      </c>
      <c r="J129" s="49">
        <v>672792</v>
      </c>
      <c r="K129" s="49">
        <v>0.68</v>
      </c>
    </row>
    <row r="130" spans="1:11">
      <c r="A130" s="2">
        <v>503501</v>
      </c>
      <c r="B130" s="2">
        <v>129</v>
      </c>
      <c r="D130" s="49">
        <v>503501</v>
      </c>
      <c r="E130" s="49">
        <v>7</v>
      </c>
      <c r="G130" s="49">
        <v>503501</v>
      </c>
      <c r="H130" s="49">
        <v>1</v>
      </c>
      <c r="J130" s="49">
        <v>503501</v>
      </c>
      <c r="K130" s="49">
        <v>0.63</v>
      </c>
    </row>
    <row r="131" spans="1:11">
      <c r="A131" s="2">
        <v>542483</v>
      </c>
      <c r="B131" s="2">
        <v>124</v>
      </c>
      <c r="D131" s="49">
        <v>542483</v>
      </c>
      <c r="E131" s="49">
        <v>7</v>
      </c>
      <c r="G131" s="49">
        <v>542483</v>
      </c>
      <c r="H131" s="49">
        <v>2</v>
      </c>
      <c r="J131" s="49">
        <v>542483</v>
      </c>
      <c r="K131" s="49">
        <v>0.65</v>
      </c>
    </row>
    <row r="132" spans="1:11">
      <c r="A132" s="2">
        <v>558188</v>
      </c>
      <c r="B132" s="2">
        <v>147</v>
      </c>
      <c r="D132" s="49">
        <v>558188</v>
      </c>
      <c r="E132" s="49">
        <v>7</v>
      </c>
      <c r="G132" s="49">
        <v>558188</v>
      </c>
      <c r="H132" s="49">
        <v>2</v>
      </c>
      <c r="J132" s="49">
        <v>558188</v>
      </c>
      <c r="K132" s="49">
        <v>0.68</v>
      </c>
    </row>
    <row r="133" spans="1:11">
      <c r="A133" s="2">
        <v>674592</v>
      </c>
      <c r="B133" s="2">
        <v>128</v>
      </c>
      <c r="D133" s="49">
        <v>674592</v>
      </c>
      <c r="E133" s="49">
        <v>6</v>
      </c>
      <c r="G133" s="49">
        <v>674592</v>
      </c>
      <c r="H133" s="49">
        <v>2</v>
      </c>
      <c r="J133" s="49">
        <v>674592</v>
      </c>
      <c r="K133" s="49">
        <v>0.65</v>
      </c>
    </row>
    <row r="134" spans="1:11">
      <c r="A134" s="2">
        <v>664172</v>
      </c>
      <c r="B134" s="2">
        <v>125</v>
      </c>
      <c r="D134" s="49">
        <v>664172</v>
      </c>
      <c r="E134" s="49">
        <v>6</v>
      </c>
      <c r="G134" s="49">
        <v>664172</v>
      </c>
      <c r="H134" s="49">
        <v>2</v>
      </c>
      <c r="J134" s="49">
        <v>664172</v>
      </c>
      <c r="K134" s="49">
        <v>0.62</v>
      </c>
    </row>
    <row r="135" spans="1:11">
      <c r="A135" s="2">
        <v>610893</v>
      </c>
      <c r="B135" s="2">
        <v>145</v>
      </c>
      <c r="D135" s="49">
        <v>610893</v>
      </c>
      <c r="E135" s="49">
        <v>7</v>
      </c>
      <c r="G135" s="49">
        <v>610893</v>
      </c>
      <c r="H135" s="49">
        <v>2</v>
      </c>
      <c r="J135" s="49">
        <v>610893</v>
      </c>
      <c r="K135" s="49">
        <v>0.66</v>
      </c>
    </row>
    <row r="136" spans="1:11">
      <c r="A136" s="2">
        <v>367482</v>
      </c>
      <c r="B136" s="2">
        <v>98</v>
      </c>
      <c r="D136" s="49">
        <v>367482</v>
      </c>
      <c r="E136" s="49">
        <v>5</v>
      </c>
      <c r="G136" s="49">
        <v>367482</v>
      </c>
      <c r="H136" s="49">
        <v>2</v>
      </c>
      <c r="J136" s="49">
        <v>367482</v>
      </c>
      <c r="K136" s="49">
        <v>0.57999999999999996</v>
      </c>
    </row>
    <row r="137" spans="1:11">
      <c r="A137" s="2">
        <v>610731</v>
      </c>
      <c r="B137" s="2">
        <v>120</v>
      </c>
      <c r="D137" s="49">
        <v>610731</v>
      </c>
      <c r="E137" s="49">
        <v>6</v>
      </c>
      <c r="G137" s="49">
        <v>610731</v>
      </c>
      <c r="H137" s="49">
        <v>1</v>
      </c>
      <c r="J137" s="49">
        <v>610731</v>
      </c>
      <c r="K137" s="49">
        <v>0.59</v>
      </c>
    </row>
    <row r="138" spans="1:11">
      <c r="A138" s="2">
        <v>620811</v>
      </c>
      <c r="B138" s="2">
        <v>136</v>
      </c>
      <c r="D138" s="49">
        <v>620811</v>
      </c>
      <c r="E138" s="49">
        <v>7</v>
      </c>
      <c r="G138" s="49">
        <v>620811</v>
      </c>
      <c r="H138" s="49">
        <v>2</v>
      </c>
      <c r="J138" s="49">
        <v>620811</v>
      </c>
      <c r="K138" s="49">
        <v>0.65</v>
      </c>
    </row>
    <row r="139" spans="1:11">
      <c r="A139" s="2">
        <v>699296</v>
      </c>
      <c r="B139" s="2">
        <v>128</v>
      </c>
      <c r="D139" s="49">
        <v>699296</v>
      </c>
      <c r="E139" s="49">
        <v>6</v>
      </c>
      <c r="G139" s="49">
        <v>699296</v>
      </c>
      <c r="H139" s="49">
        <v>2</v>
      </c>
      <c r="J139" s="49">
        <v>699296</v>
      </c>
      <c r="K139" s="49">
        <v>0.64</v>
      </c>
    </row>
    <row r="140" spans="1:11">
      <c r="A140" s="2">
        <v>453414</v>
      </c>
      <c r="B140" s="2">
        <v>115</v>
      </c>
      <c r="D140" s="49">
        <v>453414</v>
      </c>
      <c r="E140" s="49">
        <v>6</v>
      </c>
      <c r="G140" s="49">
        <v>453414</v>
      </c>
      <c r="H140" s="49">
        <v>1</v>
      </c>
      <c r="J140" s="49">
        <v>453414</v>
      </c>
      <c r="K140" s="49">
        <v>0.57999999999999996</v>
      </c>
    </row>
    <row r="141" spans="1:11">
      <c r="A141" s="2">
        <v>736082</v>
      </c>
      <c r="B141" s="2">
        <v>147</v>
      </c>
      <c r="D141" s="49">
        <v>736082</v>
      </c>
      <c r="E141" s="49">
        <v>8</v>
      </c>
      <c r="G141" s="49">
        <v>736082</v>
      </c>
      <c r="H141" s="49">
        <v>2</v>
      </c>
      <c r="J141" s="49">
        <v>736082</v>
      </c>
      <c r="K141" s="49">
        <v>0.66</v>
      </c>
    </row>
    <row r="142" spans="1:11">
      <c r="A142" s="2">
        <v>443764</v>
      </c>
      <c r="B142" s="2">
        <v>90</v>
      </c>
      <c r="D142" s="49">
        <v>443764</v>
      </c>
      <c r="E142" s="49">
        <v>5</v>
      </c>
      <c r="G142" s="49">
        <v>443764</v>
      </c>
      <c r="H142" s="49">
        <v>2</v>
      </c>
      <c r="J142" s="49">
        <v>443764</v>
      </c>
      <c r="K142" s="49">
        <v>0.56999999999999995</v>
      </c>
    </row>
    <row r="143" spans="1:11">
      <c r="A143" s="2">
        <v>424530</v>
      </c>
      <c r="B143" s="2">
        <v>114</v>
      </c>
      <c r="D143" s="49">
        <v>424530</v>
      </c>
      <c r="E143" s="49">
        <v>6</v>
      </c>
      <c r="G143" s="49">
        <v>424530</v>
      </c>
      <c r="H143" s="49">
        <v>2</v>
      </c>
      <c r="J143" s="49">
        <v>424530</v>
      </c>
      <c r="K143" s="49">
        <v>0.59</v>
      </c>
    </row>
    <row r="144" spans="1:11">
      <c r="A144" s="2">
        <v>583549</v>
      </c>
      <c r="B144" s="2">
        <v>123</v>
      </c>
      <c r="D144" s="49">
        <v>583549</v>
      </c>
      <c r="E144" s="49">
        <v>6</v>
      </c>
      <c r="G144" s="49">
        <v>583549</v>
      </c>
      <c r="H144" s="49">
        <v>2</v>
      </c>
      <c r="J144" s="49">
        <v>583549</v>
      </c>
      <c r="K144" s="49">
        <v>0.63</v>
      </c>
    </row>
    <row r="145" spans="1:11">
      <c r="A145" s="2">
        <v>887235</v>
      </c>
      <c r="B145" s="2">
        <v>164</v>
      </c>
      <c r="D145" s="49">
        <v>887235</v>
      </c>
      <c r="E145" s="49">
        <v>8</v>
      </c>
      <c r="G145" s="49">
        <v>887235</v>
      </c>
      <c r="H145" s="49">
        <v>2</v>
      </c>
      <c r="J145" s="49">
        <v>887235</v>
      </c>
      <c r="K145" s="49">
        <v>0.72</v>
      </c>
    </row>
    <row r="146" spans="1:11">
      <c r="A146" s="2">
        <v>555899</v>
      </c>
      <c r="B146" s="2">
        <v>117</v>
      </c>
      <c r="D146" s="49">
        <v>555899</v>
      </c>
      <c r="E146" s="49">
        <v>6</v>
      </c>
      <c r="G146" s="49">
        <v>555899</v>
      </c>
      <c r="H146" s="49">
        <v>1</v>
      </c>
      <c r="J146" s="49">
        <v>555899</v>
      </c>
      <c r="K146" s="49">
        <v>0.62</v>
      </c>
    </row>
    <row r="147" spans="1:11">
      <c r="A147" s="2">
        <v>539424</v>
      </c>
      <c r="B147" s="2">
        <v>123</v>
      </c>
      <c r="D147" s="49">
        <v>539424</v>
      </c>
      <c r="E147" s="49">
        <v>6</v>
      </c>
      <c r="G147" s="49">
        <v>539424</v>
      </c>
      <c r="H147" s="49">
        <v>1</v>
      </c>
      <c r="J147" s="49">
        <v>539424</v>
      </c>
      <c r="K147" s="49">
        <v>0.64</v>
      </c>
    </row>
    <row r="148" spans="1:11">
      <c r="A148" s="2">
        <v>910125</v>
      </c>
      <c r="B148" s="2">
        <v>158</v>
      </c>
      <c r="D148" s="49">
        <v>910125</v>
      </c>
      <c r="E148" s="49">
        <v>8</v>
      </c>
      <c r="G148" s="49">
        <v>910125</v>
      </c>
      <c r="H148" s="49">
        <v>3</v>
      </c>
      <c r="J148" s="49">
        <v>910125</v>
      </c>
      <c r="K148" s="49">
        <v>0.73</v>
      </c>
    </row>
    <row r="149" spans="1:11">
      <c r="A149" s="2">
        <v>812752</v>
      </c>
      <c r="B149" s="2">
        <v>169</v>
      </c>
      <c r="D149" s="49">
        <v>812752</v>
      </c>
      <c r="E149" s="49">
        <v>8</v>
      </c>
      <c r="G149" s="49">
        <v>812752</v>
      </c>
      <c r="H149" s="49">
        <v>3</v>
      </c>
      <c r="J149" s="49">
        <v>812752</v>
      </c>
      <c r="K149" s="49">
        <v>0.76</v>
      </c>
    </row>
    <row r="150" spans="1:11">
      <c r="A150" s="2">
        <v>544713</v>
      </c>
      <c r="B150" s="2">
        <v>107</v>
      </c>
      <c r="D150" s="49">
        <v>544713</v>
      </c>
      <c r="E150" s="49">
        <v>5</v>
      </c>
      <c r="G150" s="49">
        <v>544713</v>
      </c>
      <c r="H150" s="49">
        <v>1</v>
      </c>
      <c r="J150" s="49">
        <v>544713</v>
      </c>
      <c r="K150" s="49">
        <v>0.59</v>
      </c>
    </row>
    <row r="151" spans="1:11">
      <c r="A151" s="2">
        <v>673660</v>
      </c>
      <c r="B151" s="2">
        <v>134</v>
      </c>
      <c r="D151" s="49">
        <v>673660</v>
      </c>
      <c r="E151" s="49">
        <v>6</v>
      </c>
      <c r="G151" s="49">
        <v>673660</v>
      </c>
      <c r="H151" s="49">
        <v>2</v>
      </c>
      <c r="J151" s="49">
        <v>673660</v>
      </c>
      <c r="K151" s="49">
        <v>0.65</v>
      </c>
    </row>
    <row r="152" spans="1:11">
      <c r="A152" s="2">
        <v>632236</v>
      </c>
      <c r="B152" s="2">
        <v>127</v>
      </c>
      <c r="D152" s="49">
        <v>632236</v>
      </c>
      <c r="E152" s="49">
        <v>6</v>
      </c>
      <c r="G152" s="49">
        <v>632236</v>
      </c>
      <c r="H152" s="49">
        <v>2</v>
      </c>
      <c r="J152" s="49">
        <v>632236</v>
      </c>
      <c r="K152" s="49">
        <v>0.67</v>
      </c>
    </row>
    <row r="153" spans="1:11">
      <c r="A153" s="2">
        <v>535405</v>
      </c>
      <c r="B153" s="2">
        <v>142</v>
      </c>
      <c r="D153" s="49">
        <v>535405</v>
      </c>
      <c r="E153" s="49">
        <v>7</v>
      </c>
      <c r="G153" s="49">
        <v>535405</v>
      </c>
      <c r="H153" s="49">
        <v>2</v>
      </c>
      <c r="J153" s="49">
        <v>535405</v>
      </c>
      <c r="K153" s="49">
        <v>0.66</v>
      </c>
    </row>
    <row r="154" spans="1:11">
      <c r="A154" s="2">
        <v>608146</v>
      </c>
      <c r="B154" s="2">
        <v>125</v>
      </c>
      <c r="D154" s="49">
        <v>608146</v>
      </c>
      <c r="E154" s="49">
        <v>7</v>
      </c>
      <c r="G154" s="49">
        <v>608146</v>
      </c>
      <c r="H154" s="49">
        <v>1</v>
      </c>
      <c r="J154" s="49">
        <v>608146</v>
      </c>
      <c r="K154" s="49">
        <v>0.65</v>
      </c>
    </row>
    <row r="155" spans="1:11">
      <c r="A155" s="2">
        <v>541223</v>
      </c>
      <c r="B155" s="2">
        <v>141</v>
      </c>
      <c r="D155" s="49">
        <v>541223</v>
      </c>
      <c r="E155" s="49">
        <v>7</v>
      </c>
      <c r="G155" s="49">
        <v>541223</v>
      </c>
      <c r="H155" s="49">
        <v>2</v>
      </c>
      <c r="J155" s="49">
        <v>541223</v>
      </c>
      <c r="K155" s="49">
        <v>0.67</v>
      </c>
    </row>
    <row r="156" spans="1:11">
      <c r="A156" s="2">
        <v>485017</v>
      </c>
      <c r="B156" s="2">
        <v>145</v>
      </c>
      <c r="D156" s="49">
        <v>485017</v>
      </c>
      <c r="E156" s="49">
        <v>7</v>
      </c>
      <c r="G156" s="49">
        <v>485017</v>
      </c>
      <c r="H156" s="49">
        <v>2</v>
      </c>
      <c r="J156" s="49">
        <v>485017</v>
      </c>
      <c r="K156" s="49">
        <v>0.66</v>
      </c>
    </row>
    <row r="157" spans="1:11">
      <c r="A157" s="2">
        <v>559550</v>
      </c>
      <c r="B157" s="2">
        <v>154</v>
      </c>
      <c r="D157" s="49">
        <v>559550</v>
      </c>
      <c r="E157" s="49">
        <v>8</v>
      </c>
      <c r="G157" s="49">
        <v>559550</v>
      </c>
      <c r="H157" s="49">
        <v>2</v>
      </c>
      <c r="J157" s="49">
        <v>559550</v>
      </c>
      <c r="K157" s="49">
        <v>0.72</v>
      </c>
    </row>
    <row r="158" spans="1:11">
      <c r="A158" s="2">
        <v>856781</v>
      </c>
      <c r="B158" s="2">
        <v>160</v>
      </c>
      <c r="D158" s="49">
        <v>856781</v>
      </c>
      <c r="E158" s="49">
        <v>8</v>
      </c>
      <c r="G158" s="49">
        <v>856781</v>
      </c>
      <c r="H158" s="49">
        <v>2</v>
      </c>
      <c r="J158" s="49">
        <v>856781</v>
      </c>
      <c r="K158" s="49">
        <v>0.72</v>
      </c>
    </row>
    <row r="159" spans="1:11">
      <c r="A159" s="2">
        <v>686552</v>
      </c>
      <c r="B159" s="2">
        <v>168</v>
      </c>
      <c r="D159" s="49">
        <v>686552</v>
      </c>
      <c r="E159" s="49">
        <v>8</v>
      </c>
      <c r="G159" s="49">
        <v>686552</v>
      </c>
      <c r="H159" s="49">
        <v>2</v>
      </c>
      <c r="J159" s="49">
        <v>686552</v>
      </c>
      <c r="K159" s="49">
        <v>0.76</v>
      </c>
    </row>
    <row r="160" spans="1:11">
      <c r="A160" s="2">
        <v>577428</v>
      </c>
      <c r="B160" s="2">
        <v>136</v>
      </c>
      <c r="D160" s="49">
        <v>577428</v>
      </c>
      <c r="E160" s="49">
        <v>7</v>
      </c>
      <c r="G160" s="49">
        <v>577428</v>
      </c>
      <c r="H160" s="49">
        <v>2</v>
      </c>
      <c r="J160" s="49">
        <v>577428</v>
      </c>
      <c r="K160" s="49">
        <v>0.68</v>
      </c>
    </row>
    <row r="161" spans="1:11">
      <c r="A161" s="2">
        <v>593692</v>
      </c>
      <c r="B161" s="2">
        <v>129</v>
      </c>
      <c r="D161" s="49">
        <v>593692</v>
      </c>
      <c r="E161" s="49">
        <v>6</v>
      </c>
      <c r="G161" s="49">
        <v>593692</v>
      </c>
      <c r="H161" s="49">
        <v>2</v>
      </c>
      <c r="J161" s="49">
        <v>593692</v>
      </c>
      <c r="K161" s="49">
        <v>0.64</v>
      </c>
    </row>
    <row r="162" spans="1:11">
      <c r="A162" s="2">
        <v>610056</v>
      </c>
      <c r="B162" s="2">
        <v>142</v>
      </c>
      <c r="D162" s="49">
        <v>610056</v>
      </c>
      <c r="E162" s="49">
        <v>7</v>
      </c>
      <c r="G162" s="49">
        <v>610056</v>
      </c>
      <c r="H162" s="49">
        <v>2</v>
      </c>
      <c r="J162" s="49">
        <v>610056</v>
      </c>
      <c r="K162" s="49">
        <v>0.69</v>
      </c>
    </row>
    <row r="163" spans="1:11">
      <c r="A163" s="2">
        <v>610979</v>
      </c>
      <c r="B163" s="2">
        <v>134</v>
      </c>
      <c r="D163" s="49">
        <v>610979</v>
      </c>
      <c r="E163" s="49">
        <v>7</v>
      </c>
      <c r="G163" s="49">
        <v>610979</v>
      </c>
      <c r="H163" s="49">
        <v>2</v>
      </c>
      <c r="J163" s="49">
        <v>610979</v>
      </c>
      <c r="K163" s="49">
        <v>0.68</v>
      </c>
    </row>
    <row r="164" spans="1:11">
      <c r="A164" s="2">
        <v>694900</v>
      </c>
      <c r="B164" s="2">
        <v>149</v>
      </c>
      <c r="D164" s="49">
        <v>694900</v>
      </c>
      <c r="E164" s="49">
        <v>8</v>
      </c>
      <c r="G164" s="49">
        <v>694900</v>
      </c>
      <c r="H164" s="49">
        <v>2</v>
      </c>
      <c r="J164" s="49">
        <v>694900</v>
      </c>
      <c r="K164" s="49">
        <v>0.7</v>
      </c>
    </row>
    <row r="165" spans="1:11">
      <c r="A165" s="2">
        <v>913435</v>
      </c>
      <c r="B165" s="2">
        <v>173</v>
      </c>
      <c r="D165" s="49">
        <v>913435</v>
      </c>
      <c r="E165" s="49">
        <v>9</v>
      </c>
      <c r="G165" s="49">
        <v>913435</v>
      </c>
      <c r="H165" s="49">
        <v>2</v>
      </c>
      <c r="J165" s="49">
        <v>913435</v>
      </c>
      <c r="K165" s="49">
        <v>0.78</v>
      </c>
    </row>
    <row r="166" spans="1:11">
      <c r="A166" s="2">
        <v>224026</v>
      </c>
      <c r="B166" s="2">
        <v>89</v>
      </c>
      <c r="D166" s="49">
        <v>224026</v>
      </c>
      <c r="E166" s="49">
        <v>4</v>
      </c>
      <c r="G166" s="49">
        <v>224026</v>
      </c>
      <c r="H166" s="49">
        <v>1</v>
      </c>
      <c r="J166" s="49">
        <v>224026</v>
      </c>
      <c r="K166" s="49">
        <v>0.55000000000000004</v>
      </c>
    </row>
    <row r="167" spans="1:11">
      <c r="A167" s="2">
        <v>654374</v>
      </c>
      <c r="B167" s="2">
        <v>148</v>
      </c>
      <c r="D167" s="49">
        <v>654374</v>
      </c>
      <c r="E167" s="49">
        <v>7</v>
      </c>
      <c r="G167" s="49">
        <v>654374</v>
      </c>
      <c r="H167" s="49">
        <v>2</v>
      </c>
      <c r="J167" s="49">
        <v>654374</v>
      </c>
      <c r="K167" s="49">
        <v>0.7</v>
      </c>
    </row>
    <row r="168" spans="1:11">
      <c r="A168" s="2">
        <v>628942</v>
      </c>
      <c r="B168" s="2">
        <v>140</v>
      </c>
      <c r="D168" s="49">
        <v>628942</v>
      </c>
      <c r="E168" s="49">
        <v>7</v>
      </c>
      <c r="G168" s="49">
        <v>628942</v>
      </c>
      <c r="H168" s="49">
        <v>2</v>
      </c>
      <c r="J168" s="49">
        <v>628942</v>
      </c>
      <c r="K168" s="49">
        <v>0.69</v>
      </c>
    </row>
    <row r="169" spans="1:11">
      <c r="A169" s="2">
        <v>743815</v>
      </c>
      <c r="B169" s="2">
        <v>152</v>
      </c>
      <c r="D169" s="49">
        <v>743815</v>
      </c>
      <c r="E169" s="49">
        <v>8</v>
      </c>
      <c r="G169" s="49">
        <v>743815</v>
      </c>
      <c r="H169" s="49">
        <v>2</v>
      </c>
      <c r="J169" s="49">
        <v>743815</v>
      </c>
      <c r="K169" s="49">
        <v>0.69</v>
      </c>
    </row>
    <row r="170" spans="1:11">
      <c r="A170" s="2">
        <v>860310</v>
      </c>
      <c r="B170" s="2">
        <v>150</v>
      </c>
      <c r="D170" s="49">
        <v>860310</v>
      </c>
      <c r="E170" s="49">
        <v>7</v>
      </c>
      <c r="G170" s="49">
        <v>860310</v>
      </c>
      <c r="H170" s="49">
        <v>2</v>
      </c>
      <c r="J170" s="49">
        <v>860310</v>
      </c>
      <c r="K170" s="49">
        <v>0.72</v>
      </c>
    </row>
    <row r="171" spans="1:11">
      <c r="A171" s="2">
        <v>649236</v>
      </c>
      <c r="B171" s="2">
        <v>150</v>
      </c>
      <c r="D171" s="49">
        <v>649236</v>
      </c>
      <c r="E171" s="49">
        <v>8</v>
      </c>
      <c r="G171" s="49">
        <v>649236</v>
      </c>
      <c r="H171" s="49">
        <v>2</v>
      </c>
      <c r="J171" s="49">
        <v>649236</v>
      </c>
      <c r="K171" s="49">
        <v>0.68</v>
      </c>
    </row>
    <row r="172" spans="1:11">
      <c r="A172" s="2">
        <v>506025</v>
      </c>
      <c r="B172" s="2">
        <v>98</v>
      </c>
      <c r="D172" s="49">
        <v>506025</v>
      </c>
      <c r="E172" s="49">
        <v>5</v>
      </c>
      <c r="G172" s="49">
        <v>506025</v>
      </c>
      <c r="H172" s="49">
        <v>1</v>
      </c>
      <c r="J172" s="49">
        <v>506025</v>
      </c>
      <c r="K172" s="49">
        <v>0.62</v>
      </c>
    </row>
    <row r="173" spans="1:11">
      <c r="A173" s="2">
        <v>442028</v>
      </c>
      <c r="B173" s="2">
        <v>115</v>
      </c>
      <c r="D173" s="49">
        <v>442028</v>
      </c>
      <c r="E173" s="49">
        <v>6</v>
      </c>
      <c r="G173" s="49">
        <v>442028</v>
      </c>
      <c r="H173" s="49">
        <v>1</v>
      </c>
      <c r="J173" s="49">
        <v>442028</v>
      </c>
      <c r="K173" s="49">
        <v>0.57999999999999996</v>
      </c>
    </row>
    <row r="174" spans="1:11">
      <c r="A174" s="2">
        <v>789846</v>
      </c>
      <c r="B174" s="2">
        <v>136</v>
      </c>
      <c r="D174" s="49">
        <v>789846</v>
      </c>
      <c r="E174" s="49">
        <v>6</v>
      </c>
      <c r="G174" s="49">
        <v>789846</v>
      </c>
      <c r="H174" s="49">
        <v>2</v>
      </c>
      <c r="J174" s="49">
        <v>789846</v>
      </c>
      <c r="K174" s="49">
        <v>0.67</v>
      </c>
    </row>
    <row r="175" spans="1:11">
      <c r="A175" s="2">
        <v>180441</v>
      </c>
      <c r="B175" s="2">
        <v>87</v>
      </c>
      <c r="D175" s="49">
        <v>180441</v>
      </c>
      <c r="E175" s="49">
        <v>5</v>
      </c>
      <c r="G175" s="49">
        <v>180441</v>
      </c>
      <c r="H175" s="49">
        <v>1</v>
      </c>
      <c r="J175" s="49">
        <v>180441</v>
      </c>
      <c r="K175" s="49">
        <v>0.55000000000000004</v>
      </c>
    </row>
    <row r="176" spans="1:11">
      <c r="A176" s="2">
        <v>468828</v>
      </c>
      <c r="B176" s="2">
        <v>116</v>
      </c>
      <c r="D176" s="49">
        <v>468828</v>
      </c>
      <c r="E176" s="49">
        <v>6</v>
      </c>
      <c r="G176" s="49">
        <v>468828</v>
      </c>
      <c r="H176" s="49">
        <v>2</v>
      </c>
      <c r="J176" s="49">
        <v>468828</v>
      </c>
      <c r="K176" s="49">
        <v>0.63</v>
      </c>
    </row>
    <row r="177" spans="1:11">
      <c r="A177" s="2">
        <v>516434</v>
      </c>
      <c r="B177" s="2">
        <v>143</v>
      </c>
      <c r="D177" s="49">
        <v>516434</v>
      </c>
      <c r="E177" s="49">
        <v>7</v>
      </c>
      <c r="G177" s="49">
        <v>516434</v>
      </c>
      <c r="H177" s="49">
        <v>2</v>
      </c>
      <c r="J177" s="49">
        <v>516434</v>
      </c>
      <c r="K177" s="49">
        <v>0.68</v>
      </c>
    </row>
    <row r="178" spans="1:11">
      <c r="A178" s="2">
        <v>583652</v>
      </c>
      <c r="B178" s="2">
        <v>132</v>
      </c>
      <c r="D178" s="49">
        <v>583652</v>
      </c>
      <c r="E178" s="49">
        <v>7</v>
      </c>
      <c r="G178" s="49">
        <v>583652</v>
      </c>
      <c r="H178" s="49">
        <v>2</v>
      </c>
      <c r="J178" s="49">
        <v>583652</v>
      </c>
      <c r="K178" s="49">
        <v>0.66</v>
      </c>
    </row>
    <row r="179" spans="1:11">
      <c r="A179" s="2">
        <v>604560</v>
      </c>
      <c r="B179" s="2">
        <v>128</v>
      </c>
      <c r="D179" s="49">
        <v>604560</v>
      </c>
      <c r="E179" s="49">
        <v>6</v>
      </c>
      <c r="G179" s="49">
        <v>604560</v>
      </c>
      <c r="H179" s="49">
        <v>2</v>
      </c>
      <c r="J179" s="49">
        <v>604560</v>
      </c>
      <c r="K179" s="49">
        <v>0.66</v>
      </c>
    </row>
    <row r="180" spans="1:11">
      <c r="A180" s="2">
        <v>226838</v>
      </c>
      <c r="B180" s="2">
        <v>83</v>
      </c>
      <c r="D180" s="49">
        <v>226838</v>
      </c>
      <c r="E180" s="49">
        <v>4</v>
      </c>
      <c r="G180" s="49">
        <v>226838</v>
      </c>
      <c r="H180" s="49">
        <v>1</v>
      </c>
      <c r="J180" s="49">
        <v>226838</v>
      </c>
      <c r="K180" s="49">
        <v>0.56999999999999995</v>
      </c>
    </row>
    <row r="181" spans="1:11">
      <c r="A181" s="2">
        <v>776123</v>
      </c>
      <c r="B181" s="2">
        <v>163</v>
      </c>
      <c r="D181" s="49">
        <v>776123</v>
      </c>
      <c r="E181" s="49">
        <v>8</v>
      </c>
      <c r="G181" s="49">
        <v>776123</v>
      </c>
      <c r="H181" s="49">
        <v>2</v>
      </c>
      <c r="J181" s="49">
        <v>776123</v>
      </c>
      <c r="K181" s="49">
        <v>0.72</v>
      </c>
    </row>
    <row r="182" spans="1:11">
      <c r="A182" s="2">
        <v>364398</v>
      </c>
      <c r="B182" s="2">
        <v>112</v>
      </c>
      <c r="D182" s="49">
        <v>364398</v>
      </c>
      <c r="E182" s="49">
        <v>6</v>
      </c>
      <c r="G182" s="49">
        <v>364398</v>
      </c>
      <c r="H182" s="49">
        <v>1</v>
      </c>
      <c r="J182" s="49">
        <v>364398</v>
      </c>
      <c r="K182" s="49">
        <v>0.59</v>
      </c>
    </row>
    <row r="183" spans="1:11">
      <c r="A183" s="2">
        <v>553280</v>
      </c>
      <c r="B183" s="2">
        <v>109</v>
      </c>
      <c r="D183" s="49">
        <v>553280</v>
      </c>
      <c r="E183" s="49">
        <v>6</v>
      </c>
      <c r="G183" s="49">
        <v>553280</v>
      </c>
      <c r="H183" s="49">
        <v>1</v>
      </c>
      <c r="J183" s="49">
        <v>553280</v>
      </c>
      <c r="K183" s="49">
        <v>0.59</v>
      </c>
    </row>
    <row r="184" spans="1:11">
      <c r="A184" s="2">
        <v>584389</v>
      </c>
      <c r="B184" s="2">
        <v>119</v>
      </c>
      <c r="D184" s="49">
        <v>584389</v>
      </c>
      <c r="E184" s="49">
        <v>6</v>
      </c>
      <c r="G184" s="49">
        <v>584389</v>
      </c>
      <c r="H184" s="49">
        <v>2</v>
      </c>
      <c r="J184" s="49">
        <v>584389</v>
      </c>
      <c r="K184" s="49">
        <v>0.6</v>
      </c>
    </row>
    <row r="185" spans="1:11">
      <c r="A185" s="2">
        <v>769124</v>
      </c>
      <c r="B185" s="2">
        <v>154</v>
      </c>
      <c r="D185" s="49">
        <v>769124</v>
      </c>
      <c r="E185" s="49">
        <v>7</v>
      </c>
      <c r="G185" s="49">
        <v>769124</v>
      </c>
      <c r="H185" s="49">
        <v>2</v>
      </c>
      <c r="J185" s="49">
        <v>769124</v>
      </c>
      <c r="K185" s="49">
        <v>0.7</v>
      </c>
    </row>
    <row r="186" spans="1:11">
      <c r="A186" s="2">
        <v>410685</v>
      </c>
      <c r="B186" s="2">
        <v>106</v>
      </c>
      <c r="D186" s="49">
        <v>410685</v>
      </c>
      <c r="E186" s="49">
        <v>6</v>
      </c>
      <c r="G186" s="49">
        <v>410685</v>
      </c>
      <c r="H186" s="49">
        <v>1</v>
      </c>
      <c r="J186" s="49">
        <v>410685</v>
      </c>
      <c r="K186" s="49">
        <v>0.59</v>
      </c>
    </row>
    <row r="187" spans="1:11">
      <c r="A187" s="2">
        <v>483116</v>
      </c>
      <c r="B187" s="2">
        <v>112</v>
      </c>
      <c r="D187" s="49">
        <v>483116</v>
      </c>
      <c r="E187" s="49">
        <v>6</v>
      </c>
      <c r="G187" s="49">
        <v>483116</v>
      </c>
      <c r="H187" s="49">
        <v>2</v>
      </c>
      <c r="J187" s="49">
        <v>483116</v>
      </c>
      <c r="K187" s="49">
        <v>0.61</v>
      </c>
    </row>
    <row r="188" spans="1:11">
      <c r="A188" s="2">
        <v>771797</v>
      </c>
      <c r="B188" s="2">
        <v>139</v>
      </c>
      <c r="D188" s="49">
        <v>771797</v>
      </c>
      <c r="E188" s="49">
        <v>7</v>
      </c>
      <c r="G188" s="49">
        <v>771797</v>
      </c>
      <c r="H188" s="49">
        <v>2</v>
      </c>
      <c r="J188" s="49">
        <v>771797</v>
      </c>
      <c r="K188" s="49">
        <v>0.66</v>
      </c>
    </row>
    <row r="189" spans="1:11">
      <c r="A189" s="2">
        <v>815045</v>
      </c>
      <c r="B189" s="2">
        <v>157</v>
      </c>
      <c r="D189" s="49">
        <v>815045</v>
      </c>
      <c r="E189" s="49">
        <v>8</v>
      </c>
      <c r="G189" s="49">
        <v>815045</v>
      </c>
      <c r="H189" s="49">
        <v>2</v>
      </c>
      <c r="J189" s="49">
        <v>815045</v>
      </c>
      <c r="K189" s="49">
        <v>0.75</v>
      </c>
    </row>
    <row r="190" spans="1:11">
      <c r="A190" s="2">
        <v>575203</v>
      </c>
      <c r="B190" s="2">
        <v>121</v>
      </c>
      <c r="D190" s="49">
        <v>575203</v>
      </c>
      <c r="E190" s="49">
        <v>6</v>
      </c>
      <c r="G190" s="49">
        <v>575203</v>
      </c>
      <c r="H190" s="49">
        <v>1</v>
      </c>
      <c r="J190" s="49">
        <v>575203</v>
      </c>
      <c r="K190" s="49">
        <v>0.61</v>
      </c>
    </row>
    <row r="191" spans="1:11">
      <c r="A191" s="2">
        <v>786661</v>
      </c>
      <c r="B191" s="2">
        <v>151</v>
      </c>
      <c r="D191" s="49">
        <v>786661</v>
      </c>
      <c r="E191" s="49">
        <v>8</v>
      </c>
      <c r="G191" s="49">
        <v>786661</v>
      </c>
      <c r="H191" s="49">
        <v>2</v>
      </c>
      <c r="J191" s="49">
        <v>786661</v>
      </c>
      <c r="K191" s="49">
        <v>0.71</v>
      </c>
    </row>
    <row r="192" spans="1:11">
      <c r="A192" s="2">
        <v>744456</v>
      </c>
      <c r="B192" s="2">
        <v>143</v>
      </c>
      <c r="D192" s="49">
        <v>744456</v>
      </c>
      <c r="E192" s="49">
        <v>7</v>
      </c>
      <c r="G192" s="49">
        <v>744456</v>
      </c>
      <c r="H192" s="49">
        <v>2</v>
      </c>
      <c r="J192" s="49">
        <v>744456</v>
      </c>
      <c r="K192" s="49">
        <v>0.67</v>
      </c>
    </row>
    <row r="193" spans="1:11">
      <c r="A193" s="2">
        <v>613025</v>
      </c>
      <c r="B193" s="2">
        <v>137</v>
      </c>
      <c r="D193" s="49">
        <v>613025</v>
      </c>
      <c r="E193" s="49">
        <v>6</v>
      </c>
      <c r="G193" s="49">
        <v>613025</v>
      </c>
      <c r="H193" s="49">
        <v>2</v>
      </c>
      <c r="J193" s="49">
        <v>613025</v>
      </c>
      <c r="K193" s="49">
        <v>0.7</v>
      </c>
    </row>
    <row r="194" spans="1:11">
      <c r="A194" s="2">
        <v>463031</v>
      </c>
      <c r="B194" s="2">
        <v>128</v>
      </c>
      <c r="D194" s="49">
        <v>463031</v>
      </c>
      <c r="E194" s="49">
        <v>7</v>
      </c>
      <c r="G194" s="49">
        <v>463031</v>
      </c>
      <c r="H194" s="49">
        <v>2</v>
      </c>
      <c r="J194" s="49">
        <v>463031</v>
      </c>
      <c r="K194" s="49">
        <v>0.67</v>
      </c>
    </row>
    <row r="195" spans="1:11">
      <c r="A195" s="2">
        <v>688260</v>
      </c>
      <c r="B195" s="2">
        <v>145</v>
      </c>
      <c r="D195" s="49">
        <v>688260</v>
      </c>
      <c r="E195" s="49">
        <v>8</v>
      </c>
      <c r="G195" s="49">
        <v>688260</v>
      </c>
      <c r="H195" s="49">
        <v>2</v>
      </c>
      <c r="J195" s="49">
        <v>688260</v>
      </c>
      <c r="K195" s="49">
        <v>0.68</v>
      </c>
    </row>
    <row r="196" spans="1:11">
      <c r="A196" s="2">
        <v>628345</v>
      </c>
      <c r="B196" s="2">
        <v>153</v>
      </c>
      <c r="D196" s="49">
        <v>628345</v>
      </c>
      <c r="E196" s="49">
        <v>7</v>
      </c>
      <c r="G196" s="49">
        <v>628345</v>
      </c>
      <c r="H196" s="49">
        <v>2</v>
      </c>
      <c r="J196" s="49">
        <v>628345</v>
      </c>
      <c r="K196" s="49">
        <v>0.7</v>
      </c>
    </row>
    <row r="197" spans="1:11">
      <c r="A197" s="2">
        <v>613731</v>
      </c>
      <c r="B197" s="2">
        <v>125</v>
      </c>
      <c r="D197" s="49">
        <v>613731</v>
      </c>
      <c r="E197" s="49">
        <v>6</v>
      </c>
      <c r="G197" s="49">
        <v>613731</v>
      </c>
      <c r="H197" s="49">
        <v>1</v>
      </c>
      <c r="J197" s="49">
        <v>613731</v>
      </c>
      <c r="K197" s="49">
        <v>0.66</v>
      </c>
    </row>
    <row r="198" spans="1:11">
      <c r="A198" s="2">
        <v>412648</v>
      </c>
      <c r="B198" s="2">
        <v>126</v>
      </c>
      <c r="D198" s="49">
        <v>412648</v>
      </c>
      <c r="E198" s="49">
        <v>6</v>
      </c>
      <c r="G198" s="49">
        <v>412648</v>
      </c>
      <c r="H198" s="49">
        <v>2</v>
      </c>
      <c r="J198" s="49">
        <v>412648</v>
      </c>
      <c r="K198" s="49">
        <v>0.62</v>
      </c>
    </row>
    <row r="199" spans="1:11">
      <c r="A199" s="2">
        <v>283458</v>
      </c>
      <c r="B199" s="2">
        <v>71</v>
      </c>
      <c r="D199" s="49">
        <v>283458</v>
      </c>
      <c r="E199" s="49">
        <v>3</v>
      </c>
      <c r="G199" s="49">
        <v>283458</v>
      </c>
      <c r="H199" s="49">
        <v>1</v>
      </c>
      <c r="J199" s="49">
        <v>283458</v>
      </c>
      <c r="K199" s="49">
        <v>0.53</v>
      </c>
    </row>
    <row r="200" spans="1:11">
      <c r="A200" s="2">
        <v>744352</v>
      </c>
      <c r="B200" s="2">
        <v>144</v>
      </c>
      <c r="D200" s="49">
        <v>744352</v>
      </c>
      <c r="E200" s="49">
        <v>7</v>
      </c>
      <c r="G200" s="49">
        <v>744352</v>
      </c>
      <c r="H200" s="49">
        <v>2</v>
      </c>
      <c r="J200" s="49">
        <v>744352</v>
      </c>
      <c r="K200" s="49">
        <v>0.68</v>
      </c>
    </row>
    <row r="201" spans="1:11">
      <c r="A201" s="2">
        <v>584131</v>
      </c>
      <c r="B201" s="2">
        <v>130</v>
      </c>
      <c r="D201" s="49">
        <v>584131</v>
      </c>
      <c r="E201" s="49">
        <v>7</v>
      </c>
      <c r="G201" s="49">
        <v>584131</v>
      </c>
      <c r="H201" s="49">
        <v>1</v>
      </c>
      <c r="J201" s="49">
        <v>584131</v>
      </c>
      <c r="K201" s="49">
        <v>0.67</v>
      </c>
    </row>
    <row r="202" spans="1:11">
      <c r="A202" s="2">
        <v>442778</v>
      </c>
      <c r="B202" s="2">
        <v>117</v>
      </c>
      <c r="D202" s="49">
        <v>442778</v>
      </c>
      <c r="E202" s="49">
        <v>5</v>
      </c>
      <c r="G202" s="49">
        <v>442778</v>
      </c>
      <c r="H202" s="49">
        <v>2</v>
      </c>
      <c r="J202" s="49">
        <v>442778</v>
      </c>
      <c r="K202" s="49">
        <v>0.63</v>
      </c>
    </row>
    <row r="203" spans="1:11">
      <c r="A203" s="2">
        <v>498315</v>
      </c>
      <c r="B203" s="2">
        <v>106</v>
      </c>
      <c r="D203" s="49">
        <v>498315</v>
      </c>
      <c r="E203" s="49">
        <v>5</v>
      </c>
      <c r="G203" s="49">
        <v>498315</v>
      </c>
      <c r="H203" s="49">
        <v>2</v>
      </c>
      <c r="J203" s="49">
        <v>498315</v>
      </c>
      <c r="K203" s="49">
        <v>0.59</v>
      </c>
    </row>
    <row r="204" spans="1:11">
      <c r="A204" s="2">
        <v>279336</v>
      </c>
      <c r="B204" s="2">
        <v>88</v>
      </c>
      <c r="D204" s="49">
        <v>279336</v>
      </c>
      <c r="E204" s="49">
        <v>5</v>
      </c>
      <c r="G204" s="49">
        <v>279336</v>
      </c>
      <c r="H204" s="49">
        <v>2</v>
      </c>
      <c r="J204" s="49">
        <v>279336</v>
      </c>
      <c r="K204" s="49">
        <v>0.54</v>
      </c>
    </row>
    <row r="205" spans="1:11">
      <c r="A205" s="2">
        <v>371760</v>
      </c>
      <c r="B205" s="2">
        <v>98</v>
      </c>
      <c r="D205" s="49">
        <v>371760</v>
      </c>
      <c r="E205" s="49">
        <v>5</v>
      </c>
      <c r="G205" s="49">
        <v>371760</v>
      </c>
      <c r="H205" s="49">
        <v>1</v>
      </c>
      <c r="J205" s="49">
        <v>371760</v>
      </c>
      <c r="K205" s="49">
        <v>0.57999999999999996</v>
      </c>
    </row>
    <row r="206" spans="1:11">
      <c r="A206" s="2">
        <v>616480</v>
      </c>
      <c r="B206" s="2">
        <v>127</v>
      </c>
      <c r="D206" s="49">
        <v>616480</v>
      </c>
      <c r="E206" s="49">
        <v>6</v>
      </c>
      <c r="G206" s="49">
        <v>616480</v>
      </c>
      <c r="H206" s="49">
        <v>2</v>
      </c>
      <c r="J206" s="49">
        <v>616480</v>
      </c>
      <c r="K206" s="49">
        <v>0.63</v>
      </c>
    </row>
    <row r="207" spans="1:11">
      <c r="A207" s="2">
        <v>502617</v>
      </c>
      <c r="B207" s="2">
        <v>128</v>
      </c>
      <c r="D207" s="49">
        <v>502617</v>
      </c>
      <c r="E207" s="49">
        <v>6</v>
      </c>
      <c r="G207" s="49">
        <v>502617</v>
      </c>
      <c r="H207" s="49">
        <v>2</v>
      </c>
      <c r="J207" s="49">
        <v>502617</v>
      </c>
      <c r="K207" s="49">
        <v>0.67</v>
      </c>
    </row>
    <row r="208" spans="1:11">
      <c r="A208" s="2">
        <v>875008</v>
      </c>
      <c r="B208" s="2">
        <v>160</v>
      </c>
      <c r="D208" s="49">
        <v>875008</v>
      </c>
      <c r="E208" s="49">
        <v>8</v>
      </c>
      <c r="G208" s="49">
        <v>875008</v>
      </c>
      <c r="H208" s="49">
        <v>3</v>
      </c>
      <c r="J208" s="49">
        <v>875008</v>
      </c>
      <c r="K208" s="49">
        <v>0.72</v>
      </c>
    </row>
    <row r="209" spans="1:11">
      <c r="A209" s="2">
        <v>740626</v>
      </c>
      <c r="B209" s="2">
        <v>154</v>
      </c>
      <c r="D209" s="49">
        <v>740626</v>
      </c>
      <c r="E209" s="49">
        <v>7</v>
      </c>
      <c r="G209" s="49">
        <v>740626</v>
      </c>
      <c r="H209" s="49">
        <v>3</v>
      </c>
      <c r="J209" s="49">
        <v>740626</v>
      </c>
      <c r="K209" s="49">
        <v>0.71</v>
      </c>
    </row>
    <row r="210" spans="1:11">
      <c r="A210" s="2">
        <v>764227</v>
      </c>
      <c r="B210" s="2">
        <v>156</v>
      </c>
      <c r="D210" s="49">
        <v>764227</v>
      </c>
      <c r="E210" s="49">
        <v>8</v>
      </c>
      <c r="G210" s="49">
        <v>764227</v>
      </c>
      <c r="H210" s="49">
        <v>2</v>
      </c>
      <c r="J210" s="49">
        <v>764227</v>
      </c>
      <c r="K210" s="49">
        <v>0.7</v>
      </c>
    </row>
    <row r="211" spans="1:11">
      <c r="A211" s="2">
        <v>858970</v>
      </c>
      <c r="B211" s="2">
        <v>158</v>
      </c>
      <c r="D211" s="49">
        <v>858970</v>
      </c>
      <c r="E211" s="49">
        <v>8</v>
      </c>
      <c r="G211" s="49">
        <v>858970</v>
      </c>
      <c r="H211" s="49">
        <v>2</v>
      </c>
      <c r="J211" s="49">
        <v>858970</v>
      </c>
      <c r="K211" s="49">
        <v>0.7</v>
      </c>
    </row>
    <row r="212" spans="1:11">
      <c r="A212" s="2">
        <v>702252</v>
      </c>
      <c r="B212" s="2">
        <v>148</v>
      </c>
      <c r="D212" s="49">
        <v>702252</v>
      </c>
      <c r="E212" s="49">
        <v>8</v>
      </c>
      <c r="G212" s="49">
        <v>702252</v>
      </c>
      <c r="H212" s="49">
        <v>2</v>
      </c>
      <c r="J212" s="49">
        <v>702252</v>
      </c>
      <c r="K212" s="49">
        <v>0.7</v>
      </c>
    </row>
    <row r="213" spans="1:11">
      <c r="A213" s="2">
        <v>517467</v>
      </c>
      <c r="B213" s="2">
        <v>131</v>
      </c>
      <c r="D213" s="49">
        <v>517467</v>
      </c>
      <c r="E213" s="49">
        <v>7</v>
      </c>
      <c r="G213" s="49">
        <v>517467</v>
      </c>
      <c r="H213" s="49">
        <v>1</v>
      </c>
      <c r="J213" s="49">
        <v>517467</v>
      </c>
      <c r="K213" s="49">
        <v>0.63</v>
      </c>
    </row>
    <row r="214" spans="1:11">
      <c r="A214" s="2">
        <v>591512</v>
      </c>
      <c r="B214" s="2">
        <v>138</v>
      </c>
      <c r="D214" s="49">
        <v>591512</v>
      </c>
      <c r="E214" s="49">
        <v>7</v>
      </c>
      <c r="G214" s="49">
        <v>591512</v>
      </c>
      <c r="H214" s="49">
        <v>2</v>
      </c>
      <c r="J214" s="49">
        <v>591512</v>
      </c>
      <c r="K214" s="49">
        <v>0.67</v>
      </c>
    </row>
    <row r="215" spans="1:11">
      <c r="A215" s="2">
        <v>564788</v>
      </c>
      <c r="B215" s="2">
        <v>133</v>
      </c>
      <c r="D215" s="49">
        <v>564788</v>
      </c>
      <c r="E215" s="49">
        <v>7</v>
      </c>
      <c r="G215" s="49">
        <v>564788</v>
      </c>
      <c r="H215" s="49">
        <v>2</v>
      </c>
      <c r="J215" s="49">
        <v>564788</v>
      </c>
      <c r="K215" s="49">
        <v>0.64</v>
      </c>
    </row>
    <row r="216" spans="1:11">
      <c r="A216" s="2">
        <v>571115</v>
      </c>
      <c r="B216" s="2">
        <v>136</v>
      </c>
      <c r="D216" s="49">
        <v>571115</v>
      </c>
      <c r="E216" s="49">
        <v>6</v>
      </c>
      <c r="G216" s="49">
        <v>571115</v>
      </c>
      <c r="H216" s="49">
        <v>2</v>
      </c>
      <c r="J216" s="49">
        <v>571115</v>
      </c>
      <c r="K216" s="49">
        <v>0.65</v>
      </c>
    </row>
    <row r="217" spans="1:11">
      <c r="A217" s="2">
        <v>415458</v>
      </c>
      <c r="B217" s="2">
        <v>108</v>
      </c>
      <c r="D217" s="49">
        <v>415458</v>
      </c>
      <c r="E217" s="49">
        <v>5</v>
      </c>
      <c r="G217" s="49">
        <v>415458</v>
      </c>
      <c r="H217" s="49">
        <v>1</v>
      </c>
      <c r="J217" s="49">
        <v>415458</v>
      </c>
      <c r="K217" s="49">
        <v>0.61</v>
      </c>
    </row>
    <row r="218" spans="1:11">
      <c r="A218" s="2">
        <v>699136</v>
      </c>
      <c r="B218" s="2">
        <v>151</v>
      </c>
      <c r="D218" s="49">
        <v>699136</v>
      </c>
      <c r="E218" s="49">
        <v>8</v>
      </c>
      <c r="G218" s="49">
        <v>699136</v>
      </c>
      <c r="H218" s="49">
        <v>2</v>
      </c>
      <c r="J218" s="49">
        <v>699136</v>
      </c>
      <c r="K218" s="49">
        <v>0.72</v>
      </c>
    </row>
    <row r="219" spans="1:11">
      <c r="A219" s="2">
        <v>840444</v>
      </c>
      <c r="B219" s="2">
        <v>166</v>
      </c>
      <c r="D219" s="49">
        <v>840444</v>
      </c>
      <c r="E219" s="49">
        <v>8</v>
      </c>
      <c r="G219" s="49">
        <v>840444</v>
      </c>
      <c r="H219" s="49">
        <v>3</v>
      </c>
      <c r="J219" s="49">
        <v>840444</v>
      </c>
      <c r="K219" s="49">
        <v>0.74</v>
      </c>
    </row>
    <row r="220" spans="1:11">
      <c r="A220" s="2">
        <v>435893</v>
      </c>
      <c r="B220" s="2">
        <v>109</v>
      </c>
      <c r="D220" s="49">
        <v>435893</v>
      </c>
      <c r="E220" s="49">
        <v>6</v>
      </c>
      <c r="G220" s="49">
        <v>435893</v>
      </c>
      <c r="H220" s="49">
        <v>2</v>
      </c>
      <c r="J220" s="49">
        <v>435893</v>
      </c>
      <c r="K220" s="49">
        <v>0.6</v>
      </c>
    </row>
    <row r="221" spans="1:11">
      <c r="A221" s="2">
        <v>427440</v>
      </c>
      <c r="B221" s="2">
        <v>117</v>
      </c>
      <c r="D221" s="49">
        <v>427440</v>
      </c>
      <c r="E221" s="49">
        <v>6</v>
      </c>
      <c r="G221" s="49">
        <v>427440</v>
      </c>
      <c r="H221" s="49">
        <v>1</v>
      </c>
      <c r="J221" s="49">
        <v>427440</v>
      </c>
      <c r="K221" s="49">
        <v>0.64</v>
      </c>
    </row>
    <row r="222" spans="1:11">
      <c r="A222" s="2">
        <v>561039</v>
      </c>
      <c r="B222" s="2">
        <v>137</v>
      </c>
      <c r="D222" s="49">
        <v>561039</v>
      </c>
      <c r="E222" s="49">
        <v>7</v>
      </c>
      <c r="G222" s="49">
        <v>561039</v>
      </c>
      <c r="H222" s="49">
        <v>2</v>
      </c>
      <c r="J222" s="49">
        <v>561039</v>
      </c>
      <c r="K222" s="49">
        <v>0.66</v>
      </c>
    </row>
    <row r="223" spans="1:11">
      <c r="A223" s="2">
        <v>543533</v>
      </c>
      <c r="B223" s="2">
        <v>120</v>
      </c>
      <c r="D223" s="49">
        <v>543533</v>
      </c>
      <c r="E223" s="49">
        <v>6</v>
      </c>
      <c r="G223" s="49">
        <v>543533</v>
      </c>
      <c r="H223" s="49">
        <v>1</v>
      </c>
      <c r="J223" s="49">
        <v>543533</v>
      </c>
      <c r="K223" s="49">
        <v>0.62</v>
      </c>
    </row>
    <row r="224" spans="1:11">
      <c r="A224" s="2">
        <v>794261</v>
      </c>
      <c r="B224" s="2">
        <v>151</v>
      </c>
      <c r="D224" s="49">
        <v>794261</v>
      </c>
      <c r="E224" s="49">
        <v>7</v>
      </c>
      <c r="G224" s="49">
        <v>794261</v>
      </c>
      <c r="H224" s="49">
        <v>2</v>
      </c>
      <c r="J224" s="49">
        <v>794261</v>
      </c>
      <c r="K224" s="49">
        <v>0.71</v>
      </c>
    </row>
    <row r="225" spans="1:11">
      <c r="A225" s="2">
        <v>512233</v>
      </c>
      <c r="B225" s="2">
        <v>98</v>
      </c>
      <c r="D225" s="49">
        <v>512233</v>
      </c>
      <c r="E225" s="49">
        <v>5</v>
      </c>
      <c r="G225" s="49">
        <v>512233</v>
      </c>
      <c r="H225" s="49">
        <v>1</v>
      </c>
      <c r="J225" s="49">
        <v>512233</v>
      </c>
      <c r="K225" s="49">
        <v>0.59</v>
      </c>
    </row>
    <row r="226" spans="1:11">
      <c r="A226" s="2">
        <v>666592</v>
      </c>
      <c r="B226" s="2">
        <v>139</v>
      </c>
      <c r="D226" s="49">
        <v>666592</v>
      </c>
      <c r="E226" s="49">
        <v>7</v>
      </c>
      <c r="G226" s="49">
        <v>666592</v>
      </c>
      <c r="H226" s="49">
        <v>2</v>
      </c>
      <c r="J226" s="49">
        <v>666592</v>
      </c>
      <c r="K226" s="49">
        <v>0.68</v>
      </c>
    </row>
    <row r="227" spans="1:11">
      <c r="A227" s="2">
        <v>328508</v>
      </c>
      <c r="B227" s="2">
        <v>86</v>
      </c>
      <c r="D227" s="49">
        <v>328508</v>
      </c>
      <c r="E227" s="49">
        <v>4</v>
      </c>
      <c r="G227" s="49">
        <v>328508</v>
      </c>
      <c r="H227" s="49">
        <v>1</v>
      </c>
      <c r="J227" s="49">
        <v>328508</v>
      </c>
      <c r="K227" s="49">
        <v>0.55000000000000004</v>
      </c>
    </row>
    <row r="228" spans="1:11">
      <c r="A228" s="2">
        <v>784084</v>
      </c>
      <c r="B228" s="2">
        <v>151</v>
      </c>
      <c r="D228" s="49">
        <v>784084</v>
      </c>
      <c r="E228" s="49">
        <v>7</v>
      </c>
      <c r="G228" s="49">
        <v>784084</v>
      </c>
      <c r="H228" s="49">
        <v>3</v>
      </c>
      <c r="J228" s="49">
        <v>784084</v>
      </c>
      <c r="K228" s="49">
        <v>0.7</v>
      </c>
    </row>
    <row r="229" spans="1:11">
      <c r="A229" s="2">
        <v>567415</v>
      </c>
      <c r="B229" s="2">
        <v>127</v>
      </c>
      <c r="D229" s="49">
        <v>567415</v>
      </c>
      <c r="E229" s="49">
        <v>6</v>
      </c>
      <c r="G229" s="49">
        <v>567415</v>
      </c>
      <c r="H229" s="49">
        <v>2</v>
      </c>
      <c r="J229" s="49">
        <v>567415</v>
      </c>
      <c r="K229" s="49">
        <v>0.64</v>
      </c>
    </row>
    <row r="230" spans="1:11">
      <c r="A230" s="2">
        <v>201087</v>
      </c>
      <c r="B230" s="2">
        <v>71</v>
      </c>
      <c r="D230" s="49">
        <v>201087</v>
      </c>
      <c r="E230" s="49">
        <v>3</v>
      </c>
      <c r="G230" s="49">
        <v>201087</v>
      </c>
      <c r="H230" s="49">
        <v>1</v>
      </c>
      <c r="J230" s="49">
        <v>201087</v>
      </c>
      <c r="K230" s="49">
        <v>0.51</v>
      </c>
    </row>
    <row r="231" spans="1:11">
      <c r="A231" s="2">
        <v>404063</v>
      </c>
      <c r="B231" s="2">
        <v>104</v>
      </c>
      <c r="D231" s="49">
        <v>404063</v>
      </c>
      <c r="E231" s="49">
        <v>5</v>
      </c>
      <c r="G231" s="49">
        <v>404063</v>
      </c>
      <c r="H231" s="49">
        <v>1</v>
      </c>
      <c r="J231" s="49">
        <v>404063</v>
      </c>
      <c r="K231" s="49">
        <v>0.63</v>
      </c>
    </row>
    <row r="232" spans="1:11">
      <c r="A232" s="2">
        <v>745230</v>
      </c>
      <c r="B232" s="2">
        <v>142</v>
      </c>
      <c r="D232" s="49">
        <v>745230</v>
      </c>
      <c r="E232" s="49">
        <v>7</v>
      </c>
      <c r="G232" s="49">
        <v>745230</v>
      </c>
      <c r="H232" s="49">
        <v>2</v>
      </c>
      <c r="J232" s="49">
        <v>745230</v>
      </c>
      <c r="K232" s="49">
        <v>0.68</v>
      </c>
    </row>
    <row r="233" spans="1:11">
      <c r="A233" s="2">
        <v>747497</v>
      </c>
      <c r="B233" s="2">
        <v>155</v>
      </c>
      <c r="D233" s="49">
        <v>747497</v>
      </c>
      <c r="E233" s="49">
        <v>8</v>
      </c>
      <c r="G233" s="49">
        <v>747497</v>
      </c>
      <c r="H233" s="49">
        <v>2</v>
      </c>
      <c r="J233" s="49">
        <v>747497</v>
      </c>
      <c r="K233" s="49">
        <v>0.7</v>
      </c>
    </row>
    <row r="234" spans="1:11">
      <c r="A234" s="2">
        <v>544713</v>
      </c>
      <c r="B234" s="2">
        <v>107</v>
      </c>
      <c r="D234" s="49">
        <v>544713</v>
      </c>
      <c r="E234" s="49">
        <v>5</v>
      </c>
      <c r="G234" s="49">
        <v>544713</v>
      </c>
      <c r="H234" s="49">
        <v>1</v>
      </c>
      <c r="J234" s="49">
        <v>544713</v>
      </c>
      <c r="K234" s="49">
        <v>0.59</v>
      </c>
    </row>
    <row r="235" spans="1:11">
      <c r="A235" s="2">
        <v>585791</v>
      </c>
      <c r="B235" s="2">
        <v>146</v>
      </c>
      <c r="D235" s="49">
        <v>585791</v>
      </c>
      <c r="E235" s="49">
        <v>7</v>
      </c>
      <c r="G235" s="49">
        <v>585791</v>
      </c>
      <c r="H235" s="49">
        <v>2</v>
      </c>
      <c r="J235" s="49">
        <v>585791</v>
      </c>
      <c r="K235" s="49">
        <v>0.71</v>
      </c>
    </row>
    <row r="236" spans="1:11">
      <c r="A236" s="2">
        <v>558106</v>
      </c>
      <c r="B236" s="2">
        <v>127</v>
      </c>
      <c r="D236" s="49">
        <v>558106</v>
      </c>
      <c r="E236" s="49">
        <v>7</v>
      </c>
      <c r="G236" s="49">
        <v>558106</v>
      </c>
      <c r="H236" s="49">
        <v>1</v>
      </c>
      <c r="J236" s="49">
        <v>558106</v>
      </c>
      <c r="K236" s="49">
        <v>0.64</v>
      </c>
    </row>
    <row r="237" spans="1:11">
      <c r="A237" s="2">
        <v>657858</v>
      </c>
      <c r="B237" s="2">
        <v>142</v>
      </c>
      <c r="D237" s="49">
        <v>657858</v>
      </c>
      <c r="E237" s="49">
        <v>7</v>
      </c>
      <c r="G237" s="49">
        <v>657858</v>
      </c>
      <c r="H237" s="49">
        <v>2</v>
      </c>
      <c r="J237" s="49">
        <v>657858</v>
      </c>
      <c r="K237" s="49">
        <v>0.7</v>
      </c>
    </row>
    <row r="238" spans="1:11">
      <c r="A238" s="2">
        <v>736403</v>
      </c>
      <c r="B238" s="2">
        <v>143</v>
      </c>
      <c r="D238" s="49">
        <v>736403</v>
      </c>
      <c r="E238" s="49">
        <v>8</v>
      </c>
      <c r="G238" s="49">
        <v>736403</v>
      </c>
      <c r="H238" s="49">
        <v>2</v>
      </c>
      <c r="J238" s="49">
        <v>736403</v>
      </c>
      <c r="K238" s="49">
        <v>0.65</v>
      </c>
    </row>
    <row r="239" spans="1:11">
      <c r="A239" s="2">
        <v>655256</v>
      </c>
      <c r="B239" s="2">
        <v>133</v>
      </c>
      <c r="D239" s="49">
        <v>655256</v>
      </c>
      <c r="E239" s="49">
        <v>7</v>
      </c>
      <c r="G239" s="49">
        <v>655256</v>
      </c>
      <c r="H239" s="49">
        <v>2</v>
      </c>
      <c r="J239" s="49">
        <v>655256</v>
      </c>
      <c r="K239" s="49">
        <v>0.66</v>
      </c>
    </row>
    <row r="240" spans="1:11">
      <c r="A240" s="2">
        <v>470159</v>
      </c>
      <c r="B240" s="2">
        <v>124</v>
      </c>
      <c r="D240" s="49">
        <v>470159</v>
      </c>
      <c r="E240" s="49">
        <v>6</v>
      </c>
      <c r="G240" s="49">
        <v>470159</v>
      </c>
      <c r="H240" s="49">
        <v>2</v>
      </c>
      <c r="J240" s="49">
        <v>470159</v>
      </c>
      <c r="K240" s="49">
        <v>0.67</v>
      </c>
    </row>
    <row r="241" spans="1:11">
      <c r="A241" s="2">
        <v>708328</v>
      </c>
      <c r="B241" s="2">
        <v>159</v>
      </c>
      <c r="D241" s="49">
        <v>708328</v>
      </c>
      <c r="E241" s="49">
        <v>8</v>
      </c>
      <c r="G241" s="49">
        <v>708328</v>
      </c>
      <c r="H241" s="49">
        <v>3</v>
      </c>
      <c r="J241" s="49">
        <v>708328</v>
      </c>
      <c r="K241" s="49">
        <v>0.71</v>
      </c>
    </row>
    <row r="242" spans="1:11">
      <c r="A242" s="2">
        <v>754217</v>
      </c>
      <c r="B242" s="2">
        <v>159</v>
      </c>
      <c r="D242" s="49">
        <v>754217</v>
      </c>
      <c r="E242" s="49">
        <v>8</v>
      </c>
      <c r="G242" s="49">
        <v>754217</v>
      </c>
      <c r="H242" s="49">
        <v>2</v>
      </c>
      <c r="J242" s="49">
        <v>754217</v>
      </c>
      <c r="K242" s="49">
        <v>0.73</v>
      </c>
    </row>
    <row r="243" spans="1:11">
      <c r="A243" s="2">
        <v>541717</v>
      </c>
      <c r="B243" s="2">
        <v>118</v>
      </c>
      <c r="D243" s="49">
        <v>541717</v>
      </c>
      <c r="E243" s="49">
        <v>6</v>
      </c>
      <c r="G243" s="49">
        <v>541717</v>
      </c>
      <c r="H243" s="49">
        <v>2</v>
      </c>
      <c r="J243" s="49">
        <v>541717</v>
      </c>
      <c r="K243" s="49">
        <v>0.62</v>
      </c>
    </row>
    <row r="244" spans="1:11">
      <c r="A244" s="2">
        <v>724428</v>
      </c>
      <c r="B244" s="2">
        <v>149</v>
      </c>
      <c r="D244" s="49">
        <v>724428</v>
      </c>
      <c r="E244" s="49">
        <v>8</v>
      </c>
      <c r="G244" s="49">
        <v>724428</v>
      </c>
      <c r="H244" s="49">
        <v>3</v>
      </c>
      <c r="J244" s="49">
        <v>724428</v>
      </c>
      <c r="K244" s="49">
        <v>0.71</v>
      </c>
    </row>
    <row r="245" spans="1:11">
      <c r="A245" s="2">
        <v>633299</v>
      </c>
      <c r="B245" s="2">
        <v>120</v>
      </c>
      <c r="D245" s="49">
        <v>633299</v>
      </c>
      <c r="E245" s="49">
        <v>6</v>
      </c>
      <c r="G245" s="49">
        <v>633299</v>
      </c>
      <c r="H245" s="49">
        <v>2</v>
      </c>
      <c r="J245" s="49">
        <v>633299</v>
      </c>
      <c r="K245" s="49">
        <v>0.65</v>
      </c>
    </row>
    <row r="246" spans="1:11">
      <c r="A246" s="2">
        <v>515229</v>
      </c>
      <c r="B246" s="2">
        <v>119</v>
      </c>
      <c r="D246" s="49">
        <v>515229</v>
      </c>
      <c r="E246" s="49">
        <v>6</v>
      </c>
      <c r="G246" s="49">
        <v>515229</v>
      </c>
      <c r="H246" s="49">
        <v>2</v>
      </c>
      <c r="J246" s="49">
        <v>515229</v>
      </c>
      <c r="K246" s="49">
        <v>0.62</v>
      </c>
    </row>
    <row r="247" spans="1:11">
      <c r="A247" s="2">
        <v>671549</v>
      </c>
      <c r="B247" s="2">
        <v>127</v>
      </c>
      <c r="D247" s="49">
        <v>671549</v>
      </c>
      <c r="E247" s="49">
        <v>6</v>
      </c>
      <c r="G247" s="49">
        <v>671549</v>
      </c>
      <c r="H247" s="49">
        <v>1</v>
      </c>
      <c r="J247" s="49">
        <v>671549</v>
      </c>
      <c r="K247" s="49">
        <v>0.63</v>
      </c>
    </row>
    <row r="248" spans="1:11">
      <c r="A248" s="2">
        <v>587835</v>
      </c>
      <c r="B248" s="2">
        <v>141</v>
      </c>
      <c r="D248" s="49">
        <v>587835</v>
      </c>
      <c r="E248" s="49">
        <v>7</v>
      </c>
      <c r="G248" s="49">
        <v>587835</v>
      </c>
      <c r="H248" s="49">
        <v>2</v>
      </c>
      <c r="J248" s="49">
        <v>587835</v>
      </c>
      <c r="K248" s="49">
        <v>0.68</v>
      </c>
    </row>
    <row r="249" spans="1:11">
      <c r="A249" s="2">
        <v>776832</v>
      </c>
      <c r="B249" s="2">
        <v>146</v>
      </c>
      <c r="D249" s="49">
        <v>776832</v>
      </c>
      <c r="E249" s="49">
        <v>7</v>
      </c>
      <c r="G249" s="49">
        <v>776832</v>
      </c>
      <c r="H249" s="49">
        <v>2</v>
      </c>
      <c r="J249" s="49">
        <v>776832</v>
      </c>
      <c r="K249" s="49">
        <v>0.71</v>
      </c>
    </row>
    <row r="250" spans="1:11">
      <c r="A250" s="2">
        <v>772387</v>
      </c>
      <c r="B250" s="2">
        <v>154</v>
      </c>
      <c r="D250" s="49">
        <v>772387</v>
      </c>
      <c r="E250" s="49">
        <v>8</v>
      </c>
      <c r="G250" s="49">
        <v>772387</v>
      </c>
      <c r="H250" s="49">
        <v>2</v>
      </c>
      <c r="J250" s="49">
        <v>772387</v>
      </c>
      <c r="K250" s="49">
        <v>0.73</v>
      </c>
    </row>
    <row r="251" spans="1:11">
      <c r="A251" s="2">
        <v>485017</v>
      </c>
      <c r="B251" s="2">
        <v>145</v>
      </c>
      <c r="D251" s="49">
        <v>485017</v>
      </c>
      <c r="E251" s="49">
        <v>7</v>
      </c>
      <c r="G251" s="49">
        <v>485017</v>
      </c>
      <c r="H251" s="49">
        <v>2</v>
      </c>
      <c r="J251" s="49">
        <v>485017</v>
      </c>
      <c r="K251" s="49">
        <v>0.66</v>
      </c>
    </row>
    <row r="252" spans="1:11">
      <c r="A252" s="2">
        <v>480327</v>
      </c>
      <c r="B252" s="2">
        <v>104</v>
      </c>
      <c r="D252" s="49">
        <v>480327</v>
      </c>
      <c r="E252" s="49">
        <v>5</v>
      </c>
      <c r="G252" s="49">
        <v>480327</v>
      </c>
      <c r="H252" s="49">
        <v>2</v>
      </c>
      <c r="J252" s="49">
        <v>480327</v>
      </c>
      <c r="K252" s="49">
        <v>0.6</v>
      </c>
    </row>
    <row r="253" spans="1:11">
      <c r="A253" s="2">
        <v>750636</v>
      </c>
      <c r="B253" s="2">
        <v>147</v>
      </c>
      <c r="D253" s="49">
        <v>750636</v>
      </c>
      <c r="E253" s="49">
        <v>7</v>
      </c>
      <c r="G253" s="49">
        <v>750636</v>
      </c>
      <c r="H253" s="49">
        <v>2</v>
      </c>
      <c r="J253" s="49">
        <v>750636</v>
      </c>
      <c r="K253" s="49">
        <v>0.72</v>
      </c>
    </row>
    <row r="254" spans="1:11">
      <c r="A254" s="2">
        <v>484167</v>
      </c>
      <c r="B254" s="2">
        <v>105</v>
      </c>
      <c r="D254" s="49">
        <v>484167</v>
      </c>
      <c r="E254" s="49">
        <v>6</v>
      </c>
      <c r="G254" s="49">
        <v>484167</v>
      </c>
      <c r="H254" s="49">
        <v>2</v>
      </c>
      <c r="J254" s="49">
        <v>484167</v>
      </c>
      <c r="K254" s="49">
        <v>0.61</v>
      </c>
    </row>
    <row r="255" spans="1:11">
      <c r="A255" s="2">
        <v>613392</v>
      </c>
      <c r="B255" s="2">
        <v>152</v>
      </c>
      <c r="D255" s="49">
        <v>613392</v>
      </c>
      <c r="E255" s="49">
        <v>8</v>
      </c>
      <c r="G255" s="49">
        <v>613392</v>
      </c>
      <c r="H255" s="49">
        <v>2</v>
      </c>
      <c r="J255" s="49">
        <v>613392</v>
      </c>
      <c r="K255" s="49">
        <v>0.71</v>
      </c>
    </row>
    <row r="256" spans="1:11">
      <c r="A256" s="2">
        <v>375539</v>
      </c>
      <c r="B256" s="2">
        <v>84</v>
      </c>
      <c r="D256" s="49">
        <v>375539</v>
      </c>
      <c r="E256" s="49">
        <v>5</v>
      </c>
      <c r="G256" s="49">
        <v>375539</v>
      </c>
      <c r="H256" s="49">
        <v>1</v>
      </c>
      <c r="J256" s="49">
        <v>375539</v>
      </c>
      <c r="K256" s="49">
        <v>0.56000000000000005</v>
      </c>
    </row>
    <row r="257" spans="1:11">
      <c r="A257" s="2">
        <v>571843</v>
      </c>
      <c r="B257" s="2">
        <v>143</v>
      </c>
      <c r="D257" s="49">
        <v>571843</v>
      </c>
      <c r="E257" s="49">
        <v>7</v>
      </c>
      <c r="G257" s="49">
        <v>571843</v>
      </c>
      <c r="H257" s="49">
        <v>2</v>
      </c>
      <c r="J257" s="49">
        <v>571843</v>
      </c>
      <c r="K257" s="49">
        <v>0.66</v>
      </c>
    </row>
    <row r="258" spans="1:11">
      <c r="A258" s="2">
        <v>651037</v>
      </c>
      <c r="B258" s="2">
        <v>139</v>
      </c>
      <c r="D258" s="49">
        <v>651037</v>
      </c>
      <c r="E258" s="49">
        <v>7</v>
      </c>
      <c r="G258" s="49">
        <v>651037</v>
      </c>
      <c r="H258" s="49">
        <v>2</v>
      </c>
      <c r="J258" s="49">
        <v>651037</v>
      </c>
      <c r="K258" s="49">
        <v>0.67</v>
      </c>
    </row>
    <row r="259" spans="1:11">
      <c r="A259" s="2">
        <v>673805</v>
      </c>
      <c r="B259" s="2">
        <v>143</v>
      </c>
      <c r="D259" s="49">
        <v>673805</v>
      </c>
      <c r="E259" s="49">
        <v>7</v>
      </c>
      <c r="G259" s="49">
        <v>673805</v>
      </c>
      <c r="H259" s="49">
        <v>2</v>
      </c>
      <c r="J259" s="49">
        <v>673805</v>
      </c>
      <c r="K259" s="49">
        <v>0.7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CE79-3642-F44E-AFA7-C3DCB20364B3}">
  <dimension ref="A1:I252"/>
  <sheetViews>
    <sheetView zoomScale="75" workbookViewId="0">
      <selection activeCell="A2" sqref="A2"/>
    </sheetView>
  </sheetViews>
  <sheetFormatPr defaultColWidth="10.90625" defaultRowHeight="14.5"/>
  <sheetData>
    <row r="1" spans="1:9" s="50" customFormat="1" ht="23.5">
      <c r="A1" s="50" t="s">
        <v>73</v>
      </c>
    </row>
    <row r="3" spans="1:9">
      <c r="A3" s="48" t="s">
        <v>0</v>
      </c>
      <c r="B3" s="48" t="s">
        <v>1</v>
      </c>
      <c r="C3" s="48" t="s">
        <v>2</v>
      </c>
      <c r="D3" s="48" t="s">
        <v>3</v>
      </c>
      <c r="E3" s="48" t="s">
        <v>4</v>
      </c>
      <c r="F3" s="48" t="s">
        <v>5</v>
      </c>
      <c r="G3" s="48" t="s">
        <v>6</v>
      </c>
      <c r="H3" s="48" t="s">
        <v>7</v>
      </c>
      <c r="I3" s="48" t="s">
        <v>8</v>
      </c>
    </row>
    <row r="4" spans="1:9">
      <c r="A4" s="49">
        <v>1302</v>
      </c>
      <c r="B4" s="49">
        <v>689112</v>
      </c>
      <c r="C4" s="49">
        <v>148</v>
      </c>
      <c r="D4" s="49">
        <v>8</v>
      </c>
      <c r="E4" s="49">
        <v>2</v>
      </c>
      <c r="F4" s="49">
        <v>0.68</v>
      </c>
      <c r="G4" s="49">
        <v>1</v>
      </c>
      <c r="H4" s="49">
        <v>1</v>
      </c>
      <c r="I4" s="49">
        <v>2</v>
      </c>
    </row>
    <row r="5" spans="1:9">
      <c r="A5" s="49">
        <v>1376</v>
      </c>
      <c r="B5" s="49">
        <v>805722</v>
      </c>
      <c r="C5" s="49">
        <v>168</v>
      </c>
      <c r="D5" s="49">
        <v>9</v>
      </c>
      <c r="E5" s="49">
        <v>3</v>
      </c>
      <c r="F5" s="49">
        <v>0.74</v>
      </c>
      <c r="G5" s="49">
        <v>1</v>
      </c>
      <c r="H5" s="49">
        <v>1</v>
      </c>
      <c r="I5" s="49">
        <v>3</v>
      </c>
    </row>
    <row r="6" spans="1:9">
      <c r="A6" s="49">
        <v>1717</v>
      </c>
      <c r="B6" s="49">
        <v>492302</v>
      </c>
      <c r="C6" s="49">
        <v>125</v>
      </c>
      <c r="D6" s="49">
        <v>6</v>
      </c>
      <c r="E6" s="49">
        <v>2</v>
      </c>
      <c r="F6" s="49">
        <v>0.64</v>
      </c>
      <c r="G6" s="49">
        <v>2</v>
      </c>
      <c r="H6" s="49">
        <v>1</v>
      </c>
      <c r="I6" s="49">
        <v>3</v>
      </c>
    </row>
    <row r="7" spans="1:9">
      <c r="A7" s="49">
        <v>1460</v>
      </c>
      <c r="B7" s="49">
        <v>633201</v>
      </c>
      <c r="C7" s="49">
        <v>130</v>
      </c>
      <c r="D7" s="49">
        <v>6</v>
      </c>
      <c r="E7" s="49">
        <v>2</v>
      </c>
      <c r="F7" s="49">
        <v>0.63</v>
      </c>
      <c r="G7" s="49">
        <v>2</v>
      </c>
      <c r="H7" s="49">
        <v>1</v>
      </c>
      <c r="I7" s="49">
        <v>4</v>
      </c>
    </row>
    <row r="8" spans="1:9">
      <c r="A8" s="49">
        <v>1994</v>
      </c>
      <c r="B8" s="49">
        <v>547007</v>
      </c>
      <c r="C8" s="49">
        <v>132</v>
      </c>
      <c r="D8" s="49">
        <v>7</v>
      </c>
      <c r="E8" s="49">
        <v>2</v>
      </c>
      <c r="F8" s="49">
        <v>0.65</v>
      </c>
      <c r="G8" s="49">
        <v>2</v>
      </c>
      <c r="H8" s="49">
        <v>2</v>
      </c>
      <c r="I8" s="49">
        <v>4</v>
      </c>
    </row>
    <row r="9" spans="1:9">
      <c r="A9" s="49">
        <v>1155</v>
      </c>
      <c r="B9" s="49">
        <v>496483</v>
      </c>
      <c r="C9" s="49">
        <v>128</v>
      </c>
      <c r="D9" s="49">
        <v>6</v>
      </c>
      <c r="E9" s="49">
        <v>2</v>
      </c>
      <c r="F9" s="49">
        <v>0.66</v>
      </c>
      <c r="G9" s="49">
        <v>2</v>
      </c>
      <c r="H9" s="49">
        <v>1</v>
      </c>
      <c r="I9" s="49">
        <v>4</v>
      </c>
    </row>
    <row r="10" spans="1:9">
      <c r="A10" s="49">
        <v>553</v>
      </c>
      <c r="B10" s="49">
        <v>298447</v>
      </c>
      <c r="C10" s="49">
        <v>94</v>
      </c>
      <c r="D10" s="49">
        <v>5</v>
      </c>
      <c r="E10" s="49">
        <v>1</v>
      </c>
      <c r="F10" s="49">
        <v>0.61</v>
      </c>
      <c r="G10" s="49">
        <v>3</v>
      </c>
      <c r="H10" s="49">
        <v>1</v>
      </c>
      <c r="I10" s="49">
        <v>4</v>
      </c>
    </row>
    <row r="11" spans="1:9">
      <c r="A11" s="49">
        <v>1957</v>
      </c>
      <c r="B11" s="49">
        <v>831835</v>
      </c>
      <c r="C11" s="49">
        <v>152</v>
      </c>
      <c r="D11" s="49">
        <v>8</v>
      </c>
      <c r="E11" s="49">
        <v>2</v>
      </c>
      <c r="F11" s="49">
        <v>0.69</v>
      </c>
      <c r="G11" s="49">
        <v>1</v>
      </c>
      <c r="H11" s="49">
        <v>1</v>
      </c>
      <c r="I11" s="49">
        <v>4</v>
      </c>
    </row>
    <row r="12" spans="1:9">
      <c r="A12" s="49">
        <v>1960</v>
      </c>
      <c r="B12" s="49">
        <v>678764</v>
      </c>
      <c r="C12" s="49">
        <v>128</v>
      </c>
      <c r="D12" s="49">
        <v>6</v>
      </c>
      <c r="E12" s="49">
        <v>2</v>
      </c>
      <c r="F12" s="49">
        <v>0.62</v>
      </c>
      <c r="G12" s="49">
        <v>2</v>
      </c>
      <c r="H12" s="49">
        <v>1</v>
      </c>
      <c r="I12" s="49">
        <v>4</v>
      </c>
    </row>
    <row r="13" spans="1:9">
      <c r="A13" s="49">
        <v>451</v>
      </c>
      <c r="B13" s="49">
        <v>441700</v>
      </c>
      <c r="C13" s="49">
        <v>124</v>
      </c>
      <c r="D13" s="49">
        <v>6</v>
      </c>
      <c r="E13" s="49">
        <v>1</v>
      </c>
      <c r="F13" s="49">
        <v>0.62</v>
      </c>
      <c r="G13" s="49">
        <v>2</v>
      </c>
      <c r="H13" s="49">
        <v>2</v>
      </c>
      <c r="I13" s="49">
        <v>4</v>
      </c>
    </row>
    <row r="14" spans="1:9">
      <c r="A14" s="49">
        <v>56</v>
      </c>
      <c r="B14" s="49">
        <v>396704</v>
      </c>
      <c r="C14" s="49">
        <v>105</v>
      </c>
      <c r="D14" s="49">
        <v>5</v>
      </c>
      <c r="E14" s="49">
        <v>1</v>
      </c>
      <c r="F14" s="49">
        <v>0.59</v>
      </c>
      <c r="G14" s="49">
        <v>3</v>
      </c>
      <c r="H14" s="49">
        <v>1</v>
      </c>
      <c r="I14" s="49">
        <v>2</v>
      </c>
    </row>
    <row r="15" spans="1:9">
      <c r="A15" s="49">
        <v>1210</v>
      </c>
      <c r="B15" s="49">
        <v>712205</v>
      </c>
      <c r="C15" s="49">
        <v>131</v>
      </c>
      <c r="D15" s="49">
        <v>6</v>
      </c>
      <c r="E15" s="49">
        <v>2</v>
      </c>
      <c r="F15" s="49">
        <v>0.65</v>
      </c>
      <c r="G15" s="49">
        <v>2</v>
      </c>
      <c r="H15" s="49">
        <v>1</v>
      </c>
      <c r="I15" s="49">
        <v>4</v>
      </c>
    </row>
    <row r="16" spans="1:9">
      <c r="A16" s="49">
        <v>1632</v>
      </c>
      <c r="B16" s="49">
        <v>429434</v>
      </c>
      <c r="C16" s="49">
        <v>110</v>
      </c>
      <c r="D16" s="49">
        <v>6</v>
      </c>
      <c r="E16" s="49">
        <v>2</v>
      </c>
      <c r="F16" s="49">
        <v>0.59</v>
      </c>
      <c r="G16" s="49">
        <v>2</v>
      </c>
      <c r="H16" s="49">
        <v>2</v>
      </c>
      <c r="I16" s="49">
        <v>4</v>
      </c>
    </row>
    <row r="17" spans="1:9">
      <c r="A17" s="49">
        <v>746</v>
      </c>
      <c r="B17" s="49">
        <v>679209</v>
      </c>
      <c r="C17" s="49">
        <v>160</v>
      </c>
      <c r="D17" s="49">
        <v>8</v>
      </c>
      <c r="E17" s="49">
        <v>2</v>
      </c>
      <c r="F17" s="49">
        <v>0.72</v>
      </c>
      <c r="G17" s="49">
        <v>1</v>
      </c>
      <c r="H17" s="49">
        <v>1</v>
      </c>
      <c r="I17" s="49">
        <v>4</v>
      </c>
    </row>
    <row r="18" spans="1:9">
      <c r="A18" s="49">
        <v>16</v>
      </c>
      <c r="B18" s="49">
        <v>591671</v>
      </c>
      <c r="C18" s="49">
        <v>117</v>
      </c>
      <c r="D18" s="49">
        <v>6</v>
      </c>
      <c r="E18" s="49">
        <v>2</v>
      </c>
      <c r="F18" s="49">
        <v>0.6</v>
      </c>
      <c r="G18" s="49">
        <v>2</v>
      </c>
      <c r="H18" s="49">
        <v>1</v>
      </c>
      <c r="I18" s="49">
        <v>4</v>
      </c>
    </row>
    <row r="19" spans="1:9">
      <c r="A19" s="49">
        <v>174</v>
      </c>
      <c r="B19" s="49">
        <v>571532</v>
      </c>
      <c r="C19" s="49">
        <v>129</v>
      </c>
      <c r="D19" s="49">
        <v>7</v>
      </c>
      <c r="E19" s="49">
        <v>2</v>
      </c>
      <c r="F19" s="49">
        <v>0.66</v>
      </c>
      <c r="G19" s="49">
        <v>2</v>
      </c>
      <c r="H19" s="49">
        <v>1</v>
      </c>
      <c r="I19" s="49">
        <v>4</v>
      </c>
    </row>
    <row r="20" spans="1:9">
      <c r="A20" s="49">
        <v>1235</v>
      </c>
      <c r="B20" s="49">
        <v>914095</v>
      </c>
      <c r="C20" s="49">
        <v>179</v>
      </c>
      <c r="D20" s="49">
        <v>9</v>
      </c>
      <c r="E20" s="49">
        <v>3</v>
      </c>
      <c r="F20" s="49">
        <v>0.77</v>
      </c>
      <c r="G20" s="49">
        <v>1</v>
      </c>
      <c r="H20" s="49">
        <v>1</v>
      </c>
      <c r="I20" s="49">
        <v>4</v>
      </c>
    </row>
    <row r="21" spans="1:9">
      <c r="A21" s="49">
        <v>285</v>
      </c>
      <c r="B21" s="49">
        <v>582157</v>
      </c>
      <c r="C21" s="49">
        <v>119</v>
      </c>
      <c r="D21" s="49">
        <v>6</v>
      </c>
      <c r="E21" s="49">
        <v>2</v>
      </c>
      <c r="F21" s="49">
        <v>0.64</v>
      </c>
      <c r="G21" s="49">
        <v>2</v>
      </c>
      <c r="H21" s="49">
        <v>1</v>
      </c>
      <c r="I21" s="49">
        <v>3</v>
      </c>
    </row>
    <row r="22" spans="1:9">
      <c r="A22" s="49">
        <v>1612</v>
      </c>
      <c r="B22" s="49">
        <v>576935</v>
      </c>
      <c r="C22" s="49">
        <v>133</v>
      </c>
      <c r="D22" s="49">
        <v>7</v>
      </c>
      <c r="E22" s="49">
        <v>2</v>
      </c>
      <c r="F22" s="49">
        <v>0.66</v>
      </c>
      <c r="G22" s="49">
        <v>2</v>
      </c>
      <c r="H22" s="49">
        <v>1</v>
      </c>
      <c r="I22" s="49">
        <v>3</v>
      </c>
    </row>
    <row r="23" spans="1:9">
      <c r="A23" s="49">
        <v>1874</v>
      </c>
      <c r="B23" s="49">
        <v>569680</v>
      </c>
      <c r="C23" s="49">
        <v>114</v>
      </c>
      <c r="D23" s="49">
        <v>6</v>
      </c>
      <c r="E23" s="49">
        <v>1</v>
      </c>
      <c r="F23" s="49">
        <v>0.63</v>
      </c>
      <c r="G23" s="49">
        <v>2</v>
      </c>
      <c r="H23" s="49">
        <v>1</v>
      </c>
      <c r="I23" s="49">
        <v>3</v>
      </c>
    </row>
    <row r="24" spans="1:9">
      <c r="A24" s="49">
        <v>1416</v>
      </c>
      <c r="B24" s="49">
        <v>712880</v>
      </c>
      <c r="C24" s="49">
        <v>134</v>
      </c>
      <c r="D24" s="49">
        <v>6</v>
      </c>
      <c r="E24" s="49">
        <v>2</v>
      </c>
      <c r="F24" s="49">
        <v>0.68</v>
      </c>
      <c r="G24" s="49">
        <v>1</v>
      </c>
      <c r="H24" s="49">
        <v>1</v>
      </c>
      <c r="I24" s="49">
        <v>2</v>
      </c>
    </row>
    <row r="25" spans="1:9">
      <c r="A25" s="49">
        <v>1065</v>
      </c>
      <c r="B25" s="49">
        <v>571603</v>
      </c>
      <c r="C25" s="49">
        <v>113</v>
      </c>
      <c r="D25" s="49">
        <v>5</v>
      </c>
      <c r="E25" s="49">
        <v>2</v>
      </c>
      <c r="F25" s="49">
        <v>0.62</v>
      </c>
      <c r="G25" s="49">
        <v>3</v>
      </c>
      <c r="H25" s="49">
        <v>1</v>
      </c>
      <c r="I25" s="49">
        <v>4</v>
      </c>
    </row>
    <row r="26" spans="1:9">
      <c r="A26" s="49">
        <v>563</v>
      </c>
      <c r="B26" s="49">
        <v>429609</v>
      </c>
      <c r="C26" s="49">
        <v>118</v>
      </c>
      <c r="D26" s="49">
        <v>6</v>
      </c>
      <c r="E26" s="49">
        <v>2</v>
      </c>
      <c r="F26" s="49">
        <v>0.62</v>
      </c>
      <c r="G26" s="49">
        <v>2</v>
      </c>
      <c r="H26" s="49">
        <v>1</v>
      </c>
      <c r="I26" s="49">
        <v>5</v>
      </c>
    </row>
    <row r="27" spans="1:9">
      <c r="A27" s="49">
        <v>291</v>
      </c>
      <c r="B27" s="49">
        <v>678076</v>
      </c>
      <c r="C27" s="49">
        <v>141</v>
      </c>
      <c r="D27" s="49">
        <v>7</v>
      </c>
      <c r="E27" s="49">
        <v>2</v>
      </c>
      <c r="F27" s="49">
        <v>0.7</v>
      </c>
      <c r="G27" s="49">
        <v>1</v>
      </c>
      <c r="H27" s="49">
        <v>2</v>
      </c>
      <c r="I27" s="49">
        <v>4</v>
      </c>
    </row>
    <row r="28" spans="1:9">
      <c r="A28" s="49">
        <v>564</v>
      </c>
      <c r="B28" s="49">
        <v>683728</v>
      </c>
      <c r="C28" s="49">
        <v>153</v>
      </c>
      <c r="D28" s="49">
        <v>8</v>
      </c>
      <c r="E28" s="49">
        <v>2</v>
      </c>
      <c r="F28" s="49">
        <v>0.69</v>
      </c>
      <c r="G28" s="49">
        <v>2</v>
      </c>
      <c r="H28" s="49">
        <v>1</v>
      </c>
      <c r="I28" s="49">
        <v>3</v>
      </c>
    </row>
    <row r="29" spans="1:9">
      <c r="A29" s="49">
        <v>1536</v>
      </c>
      <c r="B29" s="49">
        <v>588497</v>
      </c>
      <c r="C29" s="49">
        <v>137</v>
      </c>
      <c r="D29" s="49">
        <v>7</v>
      </c>
      <c r="E29" s="49">
        <v>2</v>
      </c>
      <c r="F29" s="49">
        <v>0.66</v>
      </c>
      <c r="G29" s="49">
        <v>2</v>
      </c>
      <c r="H29" s="49">
        <v>1</v>
      </c>
      <c r="I29" s="49">
        <v>4</v>
      </c>
    </row>
    <row r="30" spans="1:9">
      <c r="A30" s="49">
        <v>936</v>
      </c>
      <c r="B30" s="49">
        <v>741256</v>
      </c>
      <c r="C30" s="49">
        <v>160</v>
      </c>
      <c r="D30" s="49">
        <v>8</v>
      </c>
      <c r="E30" s="49">
        <v>2</v>
      </c>
      <c r="F30" s="49">
        <v>0.73</v>
      </c>
      <c r="G30" s="49">
        <v>1</v>
      </c>
      <c r="H30" s="49">
        <v>1</v>
      </c>
      <c r="I30" s="49">
        <v>4</v>
      </c>
    </row>
    <row r="31" spans="1:9">
      <c r="A31" s="49">
        <v>461</v>
      </c>
      <c r="B31" s="49">
        <v>397612</v>
      </c>
      <c r="C31" s="49">
        <v>95</v>
      </c>
      <c r="D31" s="49">
        <v>5</v>
      </c>
      <c r="E31" s="49">
        <v>1</v>
      </c>
      <c r="F31" s="49">
        <v>0.61</v>
      </c>
      <c r="G31" s="49">
        <v>3</v>
      </c>
      <c r="H31" s="49">
        <v>1</v>
      </c>
      <c r="I31" s="49">
        <v>4</v>
      </c>
    </row>
    <row r="32" spans="1:9">
      <c r="A32" s="49">
        <v>1312</v>
      </c>
      <c r="B32" s="49">
        <v>637622</v>
      </c>
      <c r="C32" s="49">
        <v>144</v>
      </c>
      <c r="D32" s="49">
        <v>7</v>
      </c>
      <c r="E32" s="49">
        <v>2</v>
      </c>
      <c r="F32" s="49">
        <v>0.69</v>
      </c>
      <c r="G32" s="49">
        <v>2</v>
      </c>
      <c r="H32" s="49">
        <v>1</v>
      </c>
      <c r="I32" s="49">
        <v>4</v>
      </c>
    </row>
    <row r="33" spans="1:9">
      <c r="A33" s="49">
        <v>315</v>
      </c>
      <c r="B33" s="49">
        <v>694856</v>
      </c>
      <c r="C33" s="49">
        <v>148</v>
      </c>
      <c r="D33" s="49">
        <v>8</v>
      </c>
      <c r="E33" s="49">
        <v>2</v>
      </c>
      <c r="F33" s="49">
        <v>0.67</v>
      </c>
      <c r="G33" s="49">
        <v>1</v>
      </c>
      <c r="H33" s="49">
        <v>1</v>
      </c>
      <c r="I33" s="49">
        <v>3</v>
      </c>
    </row>
    <row r="34" spans="1:9">
      <c r="A34" s="49">
        <v>1883</v>
      </c>
      <c r="B34" s="49">
        <v>515511</v>
      </c>
      <c r="C34" s="49">
        <v>133</v>
      </c>
      <c r="D34" s="49">
        <v>7</v>
      </c>
      <c r="E34" s="49">
        <v>1</v>
      </c>
      <c r="F34" s="49">
        <v>0.66</v>
      </c>
      <c r="G34" s="49">
        <v>2</v>
      </c>
      <c r="H34" s="49">
        <v>1</v>
      </c>
      <c r="I34" s="49">
        <v>3</v>
      </c>
    </row>
    <row r="35" spans="1:9">
      <c r="A35" s="49">
        <v>1477</v>
      </c>
      <c r="B35" s="49">
        <v>582720</v>
      </c>
      <c r="C35" s="49">
        <v>135</v>
      </c>
      <c r="D35" s="49">
        <v>6</v>
      </c>
      <c r="E35" s="49">
        <v>2</v>
      </c>
      <c r="F35" s="49">
        <v>0.69</v>
      </c>
      <c r="G35" s="49">
        <v>2</v>
      </c>
      <c r="H35" s="49">
        <v>1</v>
      </c>
      <c r="I35" s="49">
        <v>4</v>
      </c>
    </row>
    <row r="36" spans="1:9">
      <c r="A36" s="49">
        <v>1547</v>
      </c>
      <c r="B36" s="49">
        <v>481347</v>
      </c>
      <c r="C36" s="49">
        <v>134</v>
      </c>
      <c r="D36" s="49">
        <v>7</v>
      </c>
      <c r="E36" s="49">
        <v>1</v>
      </c>
      <c r="F36" s="49">
        <v>0.67</v>
      </c>
      <c r="G36" s="49">
        <v>2</v>
      </c>
      <c r="H36" s="49">
        <v>1</v>
      </c>
      <c r="I36" s="49">
        <v>4</v>
      </c>
    </row>
    <row r="37" spans="1:9">
      <c r="A37" s="49">
        <v>1392</v>
      </c>
      <c r="B37" s="49">
        <v>684426</v>
      </c>
      <c r="C37" s="49">
        <v>149</v>
      </c>
      <c r="D37" s="49">
        <v>8</v>
      </c>
      <c r="E37" s="49">
        <v>2</v>
      </c>
      <c r="F37" s="49">
        <v>0.71</v>
      </c>
      <c r="G37" s="49">
        <v>1</v>
      </c>
      <c r="H37" s="49">
        <v>1</v>
      </c>
      <c r="I37" s="49">
        <v>5</v>
      </c>
    </row>
    <row r="38" spans="1:9">
      <c r="A38" s="49">
        <v>1934</v>
      </c>
      <c r="B38" s="49">
        <v>552502</v>
      </c>
      <c r="C38" s="49">
        <v>141</v>
      </c>
      <c r="D38" s="49">
        <v>7</v>
      </c>
      <c r="E38" s="49">
        <v>2</v>
      </c>
      <c r="F38" s="49">
        <v>0.66</v>
      </c>
      <c r="G38" s="49">
        <v>1</v>
      </c>
      <c r="H38" s="49">
        <v>2</v>
      </c>
      <c r="I38" s="49">
        <v>5</v>
      </c>
    </row>
    <row r="39" spans="1:9">
      <c r="A39" s="49">
        <v>310</v>
      </c>
      <c r="B39" s="49">
        <v>542763</v>
      </c>
      <c r="C39" s="49">
        <v>111</v>
      </c>
      <c r="D39" s="49">
        <v>6</v>
      </c>
      <c r="E39" s="49">
        <v>2</v>
      </c>
      <c r="F39" s="49">
        <v>0.63</v>
      </c>
      <c r="G39" s="49">
        <v>3</v>
      </c>
      <c r="H39" s="49">
        <v>1</v>
      </c>
      <c r="I39" s="49">
        <v>5</v>
      </c>
    </row>
    <row r="40" spans="1:9">
      <c r="A40" s="49">
        <v>119</v>
      </c>
      <c r="B40" s="49">
        <v>674803</v>
      </c>
      <c r="C40" s="49">
        <v>170</v>
      </c>
      <c r="D40" s="49">
        <v>9</v>
      </c>
      <c r="E40" s="49">
        <v>2</v>
      </c>
      <c r="F40" s="49">
        <v>0.75</v>
      </c>
      <c r="G40" s="49">
        <v>1</v>
      </c>
      <c r="H40" s="49">
        <v>1</v>
      </c>
      <c r="I40" s="49">
        <v>2</v>
      </c>
    </row>
    <row r="41" spans="1:9">
      <c r="A41" s="49">
        <v>1141</v>
      </c>
      <c r="B41" s="49">
        <v>621222</v>
      </c>
      <c r="C41" s="49">
        <v>152</v>
      </c>
      <c r="D41" s="49">
        <v>8</v>
      </c>
      <c r="E41" s="49">
        <v>2</v>
      </c>
      <c r="F41" s="49">
        <v>0.69</v>
      </c>
      <c r="G41" s="49">
        <v>1</v>
      </c>
      <c r="H41" s="49">
        <v>1</v>
      </c>
      <c r="I41" s="49">
        <v>1</v>
      </c>
    </row>
    <row r="42" spans="1:9">
      <c r="A42" s="49">
        <v>1751</v>
      </c>
      <c r="B42" s="49">
        <v>547872</v>
      </c>
      <c r="C42" s="49">
        <v>139</v>
      </c>
      <c r="D42" s="49">
        <v>7</v>
      </c>
      <c r="E42" s="49">
        <v>2</v>
      </c>
      <c r="F42" s="49">
        <v>0.68</v>
      </c>
      <c r="G42" s="49">
        <v>1</v>
      </c>
      <c r="H42" s="49">
        <v>2</v>
      </c>
      <c r="I42" s="49">
        <v>4</v>
      </c>
    </row>
    <row r="43" spans="1:9">
      <c r="A43" s="49">
        <v>908</v>
      </c>
      <c r="B43" s="49">
        <v>543629</v>
      </c>
      <c r="C43" s="49">
        <v>138</v>
      </c>
      <c r="D43" s="49">
        <v>7</v>
      </c>
      <c r="E43" s="49">
        <v>2</v>
      </c>
      <c r="F43" s="49">
        <v>0.68</v>
      </c>
      <c r="G43" s="49">
        <v>2</v>
      </c>
      <c r="H43" s="49">
        <v>1</v>
      </c>
      <c r="I43" s="49">
        <v>4</v>
      </c>
    </row>
    <row r="44" spans="1:9">
      <c r="A44" s="49">
        <v>141</v>
      </c>
      <c r="B44" s="49">
        <v>626000</v>
      </c>
      <c r="C44" s="49">
        <v>145</v>
      </c>
      <c r="D44" s="49">
        <v>7</v>
      </c>
      <c r="E44" s="49">
        <v>2</v>
      </c>
      <c r="F44" s="49">
        <v>0.67</v>
      </c>
      <c r="G44" s="49">
        <v>1</v>
      </c>
      <c r="H44" s="49">
        <v>2</v>
      </c>
      <c r="I44" s="49">
        <v>3</v>
      </c>
    </row>
    <row r="45" spans="1:9">
      <c r="A45" s="49">
        <v>1252</v>
      </c>
      <c r="B45" s="49">
        <v>693574</v>
      </c>
      <c r="C45" s="49">
        <v>145</v>
      </c>
      <c r="D45" s="49">
        <v>8</v>
      </c>
      <c r="E45" s="49">
        <v>2</v>
      </c>
      <c r="F45" s="49">
        <v>0.68</v>
      </c>
      <c r="G45" s="49">
        <v>1</v>
      </c>
      <c r="H45" s="49">
        <v>1</v>
      </c>
      <c r="I45" s="49">
        <v>4</v>
      </c>
    </row>
    <row r="46" spans="1:9">
      <c r="A46" s="49">
        <v>146</v>
      </c>
      <c r="B46" s="49">
        <v>686552</v>
      </c>
      <c r="C46" s="49">
        <v>168</v>
      </c>
      <c r="D46" s="49">
        <v>8</v>
      </c>
      <c r="E46" s="49">
        <v>2</v>
      </c>
      <c r="F46" s="49">
        <v>0.76</v>
      </c>
      <c r="G46" s="49">
        <v>1</v>
      </c>
      <c r="H46" s="49">
        <v>1</v>
      </c>
      <c r="I46" s="49">
        <v>4</v>
      </c>
    </row>
    <row r="47" spans="1:9">
      <c r="A47" s="49">
        <v>532</v>
      </c>
      <c r="B47" s="49">
        <v>564707</v>
      </c>
      <c r="C47" s="49">
        <v>139</v>
      </c>
      <c r="D47" s="49">
        <v>7</v>
      </c>
      <c r="E47" s="49">
        <v>2</v>
      </c>
      <c r="F47" s="49">
        <v>0.69</v>
      </c>
      <c r="G47" s="49">
        <v>2</v>
      </c>
      <c r="H47" s="49">
        <v>1</v>
      </c>
      <c r="I47" s="49">
        <v>4</v>
      </c>
    </row>
    <row r="48" spans="1:9">
      <c r="A48" s="49">
        <v>1894</v>
      </c>
      <c r="B48" s="49">
        <v>658962</v>
      </c>
      <c r="C48" s="49">
        <v>131</v>
      </c>
      <c r="D48" s="49">
        <v>6</v>
      </c>
      <c r="E48" s="49">
        <v>2</v>
      </c>
      <c r="F48" s="49">
        <v>0.66</v>
      </c>
      <c r="G48" s="49">
        <v>2</v>
      </c>
      <c r="H48" s="49">
        <v>1</v>
      </c>
      <c r="I48" s="49">
        <v>4</v>
      </c>
    </row>
    <row r="49" spans="1:9">
      <c r="A49" s="49">
        <v>1899</v>
      </c>
      <c r="B49" s="49">
        <v>559405</v>
      </c>
      <c r="C49" s="49">
        <v>117</v>
      </c>
      <c r="D49" s="49">
        <v>6</v>
      </c>
      <c r="E49" s="49">
        <v>2</v>
      </c>
      <c r="F49" s="49">
        <v>0.63</v>
      </c>
      <c r="G49" s="49">
        <v>1</v>
      </c>
      <c r="H49" s="49">
        <v>2</v>
      </c>
      <c r="I49" s="49">
        <v>0</v>
      </c>
    </row>
    <row r="50" spans="1:9">
      <c r="A50" s="49">
        <v>1681</v>
      </c>
      <c r="B50" s="49">
        <v>834246</v>
      </c>
      <c r="C50" s="49">
        <v>150</v>
      </c>
      <c r="D50" s="49">
        <v>7</v>
      </c>
      <c r="E50" s="49">
        <v>2</v>
      </c>
      <c r="F50" s="49">
        <v>0.72</v>
      </c>
      <c r="G50" s="49">
        <v>1</v>
      </c>
      <c r="H50" s="49">
        <v>1</v>
      </c>
      <c r="I50" s="49">
        <v>4</v>
      </c>
    </row>
    <row r="51" spans="1:9">
      <c r="A51" s="49">
        <v>1299</v>
      </c>
      <c r="B51" s="49">
        <v>566759</v>
      </c>
      <c r="C51" s="49">
        <v>139</v>
      </c>
      <c r="D51" s="49">
        <v>7</v>
      </c>
      <c r="E51" s="49">
        <v>2</v>
      </c>
      <c r="F51" s="49">
        <v>0.7</v>
      </c>
      <c r="G51" s="49">
        <v>2</v>
      </c>
      <c r="H51" s="49">
        <v>1</v>
      </c>
      <c r="I51" s="49">
        <v>4</v>
      </c>
    </row>
    <row r="52" spans="1:9">
      <c r="A52" s="49">
        <v>1278</v>
      </c>
      <c r="B52" s="49">
        <v>697934</v>
      </c>
      <c r="C52" s="49">
        <v>165</v>
      </c>
      <c r="D52" s="49">
        <v>8</v>
      </c>
      <c r="E52" s="49">
        <v>2</v>
      </c>
      <c r="F52" s="49">
        <v>0.73</v>
      </c>
      <c r="G52" s="49">
        <v>1</v>
      </c>
      <c r="H52" s="49">
        <v>1</v>
      </c>
      <c r="I52" s="49">
        <v>3</v>
      </c>
    </row>
    <row r="53" spans="1:9">
      <c r="A53" s="49">
        <v>1931</v>
      </c>
      <c r="B53" s="49">
        <v>355482</v>
      </c>
      <c r="C53" s="49">
        <v>85</v>
      </c>
      <c r="D53" s="49">
        <v>4</v>
      </c>
      <c r="E53" s="49">
        <v>2</v>
      </c>
      <c r="F53" s="49">
        <v>0.53</v>
      </c>
      <c r="G53" s="49">
        <v>3</v>
      </c>
      <c r="H53" s="49">
        <v>2</v>
      </c>
      <c r="I53" s="49">
        <v>4</v>
      </c>
    </row>
    <row r="54" spans="1:9">
      <c r="A54" s="49">
        <v>1935</v>
      </c>
      <c r="B54" s="49">
        <v>531966</v>
      </c>
      <c r="C54" s="49">
        <v>138</v>
      </c>
      <c r="D54" s="49">
        <v>7</v>
      </c>
      <c r="E54" s="49">
        <v>2</v>
      </c>
      <c r="F54" s="49">
        <v>0.67</v>
      </c>
      <c r="G54" s="49">
        <v>2</v>
      </c>
      <c r="H54" s="49">
        <v>1</v>
      </c>
      <c r="I54" s="49">
        <v>3</v>
      </c>
    </row>
    <row r="55" spans="1:9">
      <c r="A55" s="49">
        <v>1031</v>
      </c>
      <c r="B55" s="49">
        <v>576557</v>
      </c>
      <c r="C55" s="49">
        <v>148</v>
      </c>
      <c r="D55" s="49">
        <v>7</v>
      </c>
      <c r="E55" s="49">
        <v>2</v>
      </c>
      <c r="F55" s="49">
        <v>0.73</v>
      </c>
      <c r="G55" s="49">
        <v>1</v>
      </c>
      <c r="H55" s="49">
        <v>2</v>
      </c>
      <c r="I55" s="49">
        <v>5</v>
      </c>
    </row>
    <row r="56" spans="1:9">
      <c r="A56" s="49">
        <v>423</v>
      </c>
      <c r="B56" s="49">
        <v>646974</v>
      </c>
      <c r="C56" s="49">
        <v>154</v>
      </c>
      <c r="D56" s="49">
        <v>8</v>
      </c>
      <c r="E56" s="49">
        <v>2</v>
      </c>
      <c r="F56" s="49">
        <v>0.74</v>
      </c>
      <c r="G56" s="49">
        <v>1</v>
      </c>
      <c r="H56" s="49">
        <v>1</v>
      </c>
      <c r="I56" s="49">
        <v>3</v>
      </c>
    </row>
    <row r="57" spans="1:9">
      <c r="A57" s="49">
        <v>1491</v>
      </c>
      <c r="B57" s="49">
        <v>664943</v>
      </c>
      <c r="C57" s="49">
        <v>142</v>
      </c>
      <c r="D57" s="49">
        <v>7</v>
      </c>
      <c r="E57" s="49">
        <v>2</v>
      </c>
      <c r="F57" s="49">
        <v>0.68</v>
      </c>
      <c r="G57" s="49">
        <v>1</v>
      </c>
      <c r="H57" s="49">
        <v>2</v>
      </c>
      <c r="I57" s="49">
        <v>2</v>
      </c>
    </row>
    <row r="58" spans="1:9">
      <c r="A58" s="49">
        <v>724</v>
      </c>
      <c r="B58" s="49">
        <v>699164</v>
      </c>
      <c r="C58" s="49">
        <v>135</v>
      </c>
      <c r="D58" s="49">
        <v>7</v>
      </c>
      <c r="E58" s="49">
        <v>2</v>
      </c>
      <c r="F58" s="49">
        <v>0.64</v>
      </c>
      <c r="G58" s="49">
        <v>1</v>
      </c>
      <c r="H58" s="49">
        <v>2</v>
      </c>
      <c r="I58" s="49">
        <v>3</v>
      </c>
    </row>
    <row r="59" spans="1:9">
      <c r="A59" s="49">
        <v>1169</v>
      </c>
      <c r="B59" s="49">
        <v>679926</v>
      </c>
      <c r="C59" s="49">
        <v>133</v>
      </c>
      <c r="D59" s="49">
        <v>7</v>
      </c>
      <c r="E59" s="49">
        <v>2</v>
      </c>
      <c r="F59" s="49">
        <v>0.66</v>
      </c>
      <c r="G59" s="49">
        <v>2</v>
      </c>
      <c r="H59" s="49">
        <v>1</v>
      </c>
      <c r="I59" s="49">
        <v>5</v>
      </c>
    </row>
    <row r="60" spans="1:9">
      <c r="A60" s="49">
        <v>1405</v>
      </c>
      <c r="B60" s="49">
        <v>716955</v>
      </c>
      <c r="C60" s="49">
        <v>161</v>
      </c>
      <c r="D60" s="49">
        <v>8</v>
      </c>
      <c r="E60" s="49">
        <v>2</v>
      </c>
      <c r="F60" s="49">
        <v>0.73</v>
      </c>
      <c r="G60" s="49">
        <v>1</v>
      </c>
      <c r="H60" s="49">
        <v>2</v>
      </c>
      <c r="I60" s="49">
        <v>4</v>
      </c>
    </row>
    <row r="61" spans="1:9">
      <c r="A61" s="49">
        <v>1600</v>
      </c>
      <c r="B61" s="49">
        <v>492097</v>
      </c>
      <c r="C61" s="49">
        <v>115</v>
      </c>
      <c r="D61" s="49">
        <v>5</v>
      </c>
      <c r="E61" s="49">
        <v>2</v>
      </c>
      <c r="F61" s="49">
        <v>0.62</v>
      </c>
      <c r="G61" s="49">
        <v>3</v>
      </c>
      <c r="H61" s="49">
        <v>2</v>
      </c>
      <c r="I61" s="49">
        <v>4</v>
      </c>
    </row>
    <row r="62" spans="1:9">
      <c r="A62" s="49">
        <v>784</v>
      </c>
      <c r="B62" s="49">
        <v>716344</v>
      </c>
      <c r="C62" s="49">
        <v>139</v>
      </c>
      <c r="D62" s="49">
        <v>7</v>
      </c>
      <c r="E62" s="49">
        <v>2</v>
      </c>
      <c r="F62" s="49">
        <v>0.67</v>
      </c>
      <c r="G62" s="49">
        <v>1</v>
      </c>
      <c r="H62" s="49">
        <v>2</v>
      </c>
      <c r="I62" s="49">
        <v>4</v>
      </c>
    </row>
    <row r="63" spans="1:9">
      <c r="A63" s="49">
        <v>1054</v>
      </c>
      <c r="B63" s="49">
        <v>608404</v>
      </c>
      <c r="C63" s="49">
        <v>124</v>
      </c>
      <c r="D63" s="49">
        <v>6</v>
      </c>
      <c r="E63" s="49">
        <v>1</v>
      </c>
      <c r="F63" s="49">
        <v>0.66</v>
      </c>
      <c r="G63" s="49">
        <v>1</v>
      </c>
      <c r="H63" s="49">
        <v>2</v>
      </c>
      <c r="I63" s="49">
        <v>5</v>
      </c>
    </row>
    <row r="64" spans="1:9">
      <c r="A64" s="49">
        <v>873</v>
      </c>
      <c r="B64" s="49">
        <v>308906</v>
      </c>
      <c r="C64" s="49">
        <v>106</v>
      </c>
      <c r="D64" s="49">
        <v>5</v>
      </c>
      <c r="E64" s="49">
        <v>1</v>
      </c>
      <c r="F64" s="49">
        <v>0.6</v>
      </c>
      <c r="G64" s="49">
        <v>3</v>
      </c>
      <c r="H64" s="49">
        <v>1</v>
      </c>
      <c r="I64" s="49">
        <v>3</v>
      </c>
    </row>
    <row r="65" spans="1:9">
      <c r="A65" s="49">
        <v>1283</v>
      </c>
      <c r="B65" s="49">
        <v>579123</v>
      </c>
      <c r="C65" s="49">
        <v>123</v>
      </c>
      <c r="D65" s="49">
        <v>6</v>
      </c>
      <c r="E65" s="49">
        <v>2</v>
      </c>
      <c r="F65" s="49">
        <v>0.65</v>
      </c>
      <c r="G65" s="49">
        <v>1</v>
      </c>
      <c r="H65" s="49">
        <v>2</v>
      </c>
      <c r="I65" s="49">
        <v>4</v>
      </c>
    </row>
    <row r="66" spans="1:9">
      <c r="A66" s="49">
        <v>610</v>
      </c>
      <c r="B66" s="49">
        <v>645272</v>
      </c>
      <c r="C66" s="49">
        <v>150</v>
      </c>
      <c r="D66" s="49">
        <v>8</v>
      </c>
      <c r="E66" s="49">
        <v>2</v>
      </c>
      <c r="F66" s="49">
        <v>0.68</v>
      </c>
      <c r="G66" s="49">
        <v>1</v>
      </c>
      <c r="H66" s="49">
        <v>1</v>
      </c>
      <c r="I66" s="49">
        <v>4</v>
      </c>
    </row>
    <row r="67" spans="1:9">
      <c r="A67" s="49">
        <v>135</v>
      </c>
      <c r="B67" s="49">
        <v>677243</v>
      </c>
      <c r="C67" s="49">
        <v>123</v>
      </c>
      <c r="D67" s="49">
        <v>6</v>
      </c>
      <c r="E67" s="49">
        <v>2</v>
      </c>
      <c r="F67" s="49">
        <v>0.65</v>
      </c>
      <c r="G67" s="49">
        <v>1</v>
      </c>
      <c r="H67" s="49">
        <v>2</v>
      </c>
      <c r="I67" s="49">
        <v>4</v>
      </c>
    </row>
    <row r="68" spans="1:9">
      <c r="A68" s="49">
        <v>391</v>
      </c>
      <c r="B68" s="49">
        <v>689445</v>
      </c>
      <c r="C68" s="49">
        <v>159</v>
      </c>
      <c r="D68" s="49">
        <v>8</v>
      </c>
      <c r="E68" s="49">
        <v>2</v>
      </c>
      <c r="F68" s="49">
        <v>0.7</v>
      </c>
      <c r="G68" s="49">
        <v>1</v>
      </c>
      <c r="H68" s="49">
        <v>1</v>
      </c>
      <c r="I68" s="49">
        <v>2</v>
      </c>
    </row>
    <row r="69" spans="1:9">
      <c r="A69" s="49">
        <v>785</v>
      </c>
      <c r="B69" s="49">
        <v>284191</v>
      </c>
      <c r="C69" s="49">
        <v>79</v>
      </c>
      <c r="D69" s="49">
        <v>4</v>
      </c>
      <c r="E69" s="49">
        <v>1</v>
      </c>
      <c r="F69" s="49">
        <v>0.54</v>
      </c>
      <c r="G69" s="49">
        <v>3</v>
      </c>
      <c r="H69" s="49">
        <v>2</v>
      </c>
      <c r="I69" s="49">
        <v>3</v>
      </c>
    </row>
    <row r="70" spans="1:9">
      <c r="A70" s="49">
        <v>1473</v>
      </c>
      <c r="B70" s="49">
        <v>489835</v>
      </c>
      <c r="C70" s="49">
        <v>121</v>
      </c>
      <c r="D70" s="49">
        <v>7</v>
      </c>
      <c r="E70" s="49">
        <v>2</v>
      </c>
      <c r="F70" s="49">
        <v>0.62</v>
      </c>
      <c r="G70" s="49">
        <v>1</v>
      </c>
      <c r="H70" s="49">
        <v>2</v>
      </c>
      <c r="I70" s="49">
        <v>3</v>
      </c>
    </row>
    <row r="71" spans="1:9">
      <c r="A71" s="49">
        <v>1262</v>
      </c>
      <c r="B71" s="49">
        <v>793300</v>
      </c>
      <c r="C71" s="49">
        <v>168</v>
      </c>
      <c r="D71" s="49">
        <v>9</v>
      </c>
      <c r="E71" s="49">
        <v>2</v>
      </c>
      <c r="F71" s="49">
        <v>0.73</v>
      </c>
      <c r="G71" s="49">
        <v>1</v>
      </c>
      <c r="H71" s="49">
        <v>1</v>
      </c>
      <c r="I71" s="49">
        <v>3</v>
      </c>
    </row>
    <row r="72" spans="1:9">
      <c r="A72" s="49">
        <v>428</v>
      </c>
      <c r="B72" s="49">
        <v>594184</v>
      </c>
      <c r="C72" s="49">
        <v>142</v>
      </c>
      <c r="D72" s="49">
        <v>7</v>
      </c>
      <c r="E72" s="49">
        <v>2</v>
      </c>
      <c r="F72" s="49">
        <v>0.7</v>
      </c>
      <c r="G72" s="49">
        <v>1</v>
      </c>
      <c r="H72" s="49">
        <v>1</v>
      </c>
      <c r="I72" s="49">
        <v>4</v>
      </c>
    </row>
    <row r="73" spans="1:9">
      <c r="A73" s="49">
        <v>1845</v>
      </c>
      <c r="B73" s="49">
        <v>901897</v>
      </c>
      <c r="C73" s="49">
        <v>158</v>
      </c>
      <c r="D73" s="49">
        <v>8</v>
      </c>
      <c r="E73" s="49">
        <v>2</v>
      </c>
      <c r="F73" s="49">
        <v>0.73</v>
      </c>
      <c r="G73" s="49">
        <v>1</v>
      </c>
      <c r="H73" s="49">
        <v>1</v>
      </c>
      <c r="I73" s="49">
        <v>4</v>
      </c>
    </row>
    <row r="74" spans="1:9">
      <c r="A74" s="49">
        <v>1478</v>
      </c>
      <c r="B74" s="49">
        <v>290491</v>
      </c>
      <c r="C74" s="49">
        <v>98</v>
      </c>
      <c r="D74" s="49">
        <v>5</v>
      </c>
      <c r="E74" s="49">
        <v>1</v>
      </c>
      <c r="F74" s="49">
        <v>0.62</v>
      </c>
      <c r="G74" s="49">
        <v>3</v>
      </c>
      <c r="H74" s="49">
        <v>1</v>
      </c>
      <c r="I74" s="49">
        <v>5</v>
      </c>
    </row>
    <row r="75" spans="1:9">
      <c r="A75" s="49">
        <v>1244</v>
      </c>
      <c r="B75" s="49">
        <v>598287</v>
      </c>
      <c r="C75" s="49">
        <v>114</v>
      </c>
      <c r="D75" s="49">
        <v>6</v>
      </c>
      <c r="E75" s="49">
        <v>2</v>
      </c>
      <c r="F75" s="49">
        <v>0.63</v>
      </c>
      <c r="G75" s="49">
        <v>2</v>
      </c>
      <c r="H75" s="49">
        <v>1</v>
      </c>
      <c r="I75" s="49">
        <v>4</v>
      </c>
    </row>
    <row r="76" spans="1:9">
      <c r="A76" s="49">
        <v>1895</v>
      </c>
      <c r="B76" s="49">
        <v>269573</v>
      </c>
      <c r="C76" s="49">
        <v>80</v>
      </c>
      <c r="D76" s="49">
        <v>4</v>
      </c>
      <c r="E76" s="49">
        <v>1</v>
      </c>
      <c r="F76" s="49">
        <v>0.55000000000000004</v>
      </c>
      <c r="G76" s="49">
        <v>3</v>
      </c>
      <c r="H76" s="49">
        <v>2</v>
      </c>
      <c r="I76" s="49">
        <v>2</v>
      </c>
    </row>
    <row r="77" spans="1:9">
      <c r="A77" s="49">
        <v>98</v>
      </c>
      <c r="B77" s="49">
        <v>635699</v>
      </c>
      <c r="C77" s="49">
        <v>118</v>
      </c>
      <c r="D77" s="49">
        <v>6</v>
      </c>
      <c r="E77" s="49">
        <v>1</v>
      </c>
      <c r="F77" s="49">
        <v>0.63</v>
      </c>
      <c r="G77" s="49">
        <v>1</v>
      </c>
      <c r="H77" s="49">
        <v>1</v>
      </c>
      <c r="I77" s="49">
        <v>3</v>
      </c>
    </row>
    <row r="78" spans="1:9">
      <c r="A78" s="49">
        <v>957</v>
      </c>
      <c r="B78" s="49">
        <v>713088</v>
      </c>
      <c r="C78" s="49">
        <v>149</v>
      </c>
      <c r="D78" s="49">
        <v>7</v>
      </c>
      <c r="E78" s="49">
        <v>2</v>
      </c>
      <c r="F78" s="49">
        <v>0.73</v>
      </c>
      <c r="G78" s="49">
        <v>1</v>
      </c>
      <c r="H78" s="49">
        <v>2</v>
      </c>
      <c r="I78" s="49">
        <v>4</v>
      </c>
    </row>
    <row r="79" spans="1:9">
      <c r="A79" s="49">
        <v>287</v>
      </c>
      <c r="B79" s="49">
        <v>663182</v>
      </c>
      <c r="C79" s="49">
        <v>164</v>
      </c>
      <c r="D79" s="49">
        <v>8</v>
      </c>
      <c r="E79" s="49">
        <v>2</v>
      </c>
      <c r="F79" s="49">
        <v>0.73</v>
      </c>
      <c r="G79" s="49">
        <v>1</v>
      </c>
      <c r="H79" s="49">
        <v>1</v>
      </c>
      <c r="I79" s="49">
        <v>2</v>
      </c>
    </row>
    <row r="80" spans="1:9">
      <c r="A80" s="49">
        <v>538</v>
      </c>
      <c r="B80" s="49">
        <v>570035</v>
      </c>
      <c r="C80" s="49">
        <v>133</v>
      </c>
      <c r="D80" s="49">
        <v>6</v>
      </c>
      <c r="E80" s="49">
        <v>2</v>
      </c>
      <c r="F80" s="49">
        <v>0.64</v>
      </c>
      <c r="G80" s="49">
        <v>2</v>
      </c>
      <c r="H80" s="49">
        <v>1</v>
      </c>
      <c r="I80" s="49">
        <v>5</v>
      </c>
    </row>
    <row r="81" spans="1:9">
      <c r="A81" s="49">
        <v>1459</v>
      </c>
      <c r="B81" s="49">
        <v>608725</v>
      </c>
      <c r="C81" s="49">
        <v>148</v>
      </c>
      <c r="D81" s="49">
        <v>7</v>
      </c>
      <c r="E81" s="49">
        <v>2</v>
      </c>
      <c r="F81" s="49">
        <v>0.69</v>
      </c>
      <c r="G81" s="49">
        <v>1</v>
      </c>
      <c r="H81" s="49">
        <v>1</v>
      </c>
      <c r="I81" s="49">
        <v>5</v>
      </c>
    </row>
    <row r="82" spans="1:9">
      <c r="A82" s="49">
        <v>69</v>
      </c>
      <c r="B82" s="49">
        <v>584272</v>
      </c>
      <c r="C82" s="49">
        <v>137</v>
      </c>
      <c r="D82" s="49">
        <v>6</v>
      </c>
      <c r="E82" s="49">
        <v>2</v>
      </c>
      <c r="F82" s="49">
        <v>0.64</v>
      </c>
      <c r="G82" s="49">
        <v>1</v>
      </c>
      <c r="H82" s="49">
        <v>2</v>
      </c>
      <c r="I82" s="49">
        <v>2</v>
      </c>
    </row>
    <row r="83" spans="1:9">
      <c r="A83" s="49">
        <v>1238</v>
      </c>
      <c r="B83" s="49">
        <v>630488</v>
      </c>
      <c r="C83" s="49">
        <v>143</v>
      </c>
      <c r="D83" s="49">
        <v>7</v>
      </c>
      <c r="E83" s="49">
        <v>2</v>
      </c>
      <c r="F83" s="49">
        <v>0.69</v>
      </c>
      <c r="G83" s="49">
        <v>1</v>
      </c>
      <c r="H83" s="49">
        <v>2</v>
      </c>
      <c r="I83" s="49">
        <v>4</v>
      </c>
    </row>
    <row r="84" spans="1:9">
      <c r="A84" s="49">
        <v>192</v>
      </c>
      <c r="B84" s="49">
        <v>670358</v>
      </c>
      <c r="C84" s="49">
        <v>151</v>
      </c>
      <c r="D84" s="49">
        <v>8</v>
      </c>
      <c r="E84" s="49">
        <v>2</v>
      </c>
      <c r="F84" s="49">
        <v>0.69</v>
      </c>
      <c r="G84" s="49">
        <v>1</v>
      </c>
      <c r="H84" s="49">
        <v>2</v>
      </c>
      <c r="I84" s="49">
        <v>5</v>
      </c>
    </row>
    <row r="85" spans="1:9">
      <c r="A85" s="49">
        <v>1862</v>
      </c>
      <c r="B85" s="49">
        <v>580326</v>
      </c>
      <c r="C85" s="49">
        <v>139</v>
      </c>
      <c r="D85" s="49">
        <v>7</v>
      </c>
      <c r="E85" s="49">
        <v>2</v>
      </c>
      <c r="F85" s="49">
        <v>0.67</v>
      </c>
      <c r="G85" s="49">
        <v>1</v>
      </c>
      <c r="H85" s="49">
        <v>1</v>
      </c>
      <c r="I85" s="49">
        <v>5</v>
      </c>
    </row>
    <row r="86" spans="1:9">
      <c r="A86" s="49">
        <v>1204</v>
      </c>
      <c r="B86" s="49">
        <v>493986</v>
      </c>
      <c r="C86" s="49">
        <v>120</v>
      </c>
      <c r="D86" s="49">
        <v>6</v>
      </c>
      <c r="E86" s="49">
        <v>2</v>
      </c>
      <c r="F86" s="49">
        <v>0.61</v>
      </c>
      <c r="G86" s="49">
        <v>1</v>
      </c>
      <c r="H86" s="49">
        <v>2</v>
      </c>
      <c r="I86" s="49">
        <v>2</v>
      </c>
    </row>
    <row r="87" spans="1:9">
      <c r="A87" s="49">
        <v>424</v>
      </c>
      <c r="B87" s="49">
        <v>469011</v>
      </c>
      <c r="C87" s="49">
        <v>122</v>
      </c>
      <c r="D87" s="49">
        <v>6</v>
      </c>
      <c r="E87" s="49">
        <v>2</v>
      </c>
      <c r="F87" s="49">
        <v>0.62</v>
      </c>
      <c r="G87" s="49">
        <v>2</v>
      </c>
      <c r="H87" s="49">
        <v>2</v>
      </c>
      <c r="I87" s="49">
        <v>3</v>
      </c>
    </row>
    <row r="88" spans="1:9">
      <c r="A88" s="49">
        <v>983</v>
      </c>
      <c r="B88" s="49">
        <v>495254</v>
      </c>
      <c r="C88" s="49">
        <v>122</v>
      </c>
      <c r="D88" s="49">
        <v>6</v>
      </c>
      <c r="E88" s="49">
        <v>2</v>
      </c>
      <c r="F88" s="49">
        <v>0.64</v>
      </c>
      <c r="G88" s="49">
        <v>2</v>
      </c>
      <c r="H88" s="49">
        <v>1</v>
      </c>
      <c r="I88" s="49">
        <v>4</v>
      </c>
    </row>
    <row r="89" spans="1:9">
      <c r="A89" s="49">
        <v>32</v>
      </c>
      <c r="B89" s="49">
        <v>356129</v>
      </c>
      <c r="C89" s="49">
        <v>104</v>
      </c>
      <c r="D89" s="49">
        <v>6</v>
      </c>
      <c r="E89" s="49">
        <v>2</v>
      </c>
      <c r="F89" s="49">
        <v>0.55000000000000004</v>
      </c>
      <c r="G89" s="49">
        <v>2</v>
      </c>
      <c r="H89" s="49">
        <v>2</v>
      </c>
      <c r="I89" s="49">
        <v>4</v>
      </c>
    </row>
    <row r="90" spans="1:9">
      <c r="A90" s="49">
        <v>912</v>
      </c>
      <c r="B90" s="49">
        <v>623741</v>
      </c>
      <c r="C90" s="49">
        <v>132</v>
      </c>
      <c r="D90" s="49">
        <v>7</v>
      </c>
      <c r="E90" s="49">
        <v>2</v>
      </c>
      <c r="F90" s="49">
        <v>0.63</v>
      </c>
      <c r="G90" s="49">
        <v>1</v>
      </c>
      <c r="H90" s="49">
        <v>2</v>
      </c>
      <c r="I90" s="49">
        <v>4</v>
      </c>
    </row>
    <row r="91" spans="1:9">
      <c r="A91" s="49">
        <v>1279</v>
      </c>
      <c r="B91" s="49">
        <v>838820</v>
      </c>
      <c r="C91" s="49">
        <v>156</v>
      </c>
      <c r="D91" s="49">
        <v>8</v>
      </c>
      <c r="E91" s="49">
        <v>2</v>
      </c>
      <c r="F91" s="49">
        <v>0.73</v>
      </c>
      <c r="G91" s="49">
        <v>1</v>
      </c>
      <c r="H91" s="49">
        <v>2</v>
      </c>
      <c r="I91" s="49">
        <v>4</v>
      </c>
    </row>
    <row r="92" spans="1:9">
      <c r="A92" s="49">
        <v>1236</v>
      </c>
      <c r="B92" s="49">
        <v>513174</v>
      </c>
      <c r="C92" s="49">
        <v>124</v>
      </c>
      <c r="D92" s="49">
        <v>6</v>
      </c>
      <c r="E92" s="49">
        <v>2</v>
      </c>
      <c r="F92" s="49">
        <v>0.62</v>
      </c>
      <c r="G92" s="49">
        <v>2</v>
      </c>
      <c r="H92" s="49">
        <v>1</v>
      </c>
      <c r="I92" s="49">
        <v>3</v>
      </c>
    </row>
    <row r="93" spans="1:9">
      <c r="A93" s="49">
        <v>588</v>
      </c>
      <c r="B93" s="49">
        <v>706060</v>
      </c>
      <c r="C93" s="49">
        <v>149</v>
      </c>
      <c r="D93" s="49">
        <v>7</v>
      </c>
      <c r="E93" s="49">
        <v>2</v>
      </c>
      <c r="F93" s="49">
        <v>0.68</v>
      </c>
      <c r="G93" s="49">
        <v>1</v>
      </c>
      <c r="H93" s="49">
        <v>1</v>
      </c>
      <c r="I93" s="49">
        <v>4</v>
      </c>
    </row>
    <row r="94" spans="1:9">
      <c r="A94" s="49">
        <v>605</v>
      </c>
      <c r="B94" s="49">
        <v>592181</v>
      </c>
      <c r="C94" s="49">
        <v>119</v>
      </c>
      <c r="D94" s="49">
        <v>6</v>
      </c>
      <c r="E94" s="49">
        <v>1</v>
      </c>
      <c r="F94" s="49">
        <v>0.63</v>
      </c>
      <c r="G94" s="49">
        <v>2</v>
      </c>
      <c r="H94" s="49">
        <v>1</v>
      </c>
      <c r="I94" s="49">
        <v>4</v>
      </c>
    </row>
    <row r="95" spans="1:9">
      <c r="A95" s="49">
        <v>1793</v>
      </c>
      <c r="B95" s="49">
        <v>294704</v>
      </c>
      <c r="C95" s="49">
        <v>67</v>
      </c>
      <c r="D95" s="49">
        <v>3</v>
      </c>
      <c r="E95" s="49">
        <v>1</v>
      </c>
      <c r="F95" s="49">
        <v>0.52</v>
      </c>
      <c r="G95" s="49">
        <v>3</v>
      </c>
      <c r="H95" s="49">
        <v>2</v>
      </c>
      <c r="I95" s="49">
        <v>4</v>
      </c>
    </row>
    <row r="96" spans="1:9">
      <c r="A96" s="49">
        <v>913</v>
      </c>
      <c r="B96" s="49">
        <v>690815</v>
      </c>
      <c r="C96" s="49">
        <v>146</v>
      </c>
      <c r="D96" s="49">
        <v>8</v>
      </c>
      <c r="E96" s="49">
        <v>2</v>
      </c>
      <c r="F96" s="49">
        <v>0.71</v>
      </c>
      <c r="G96" s="49">
        <v>1</v>
      </c>
      <c r="H96" s="49">
        <v>1</v>
      </c>
      <c r="I96" s="49">
        <v>4</v>
      </c>
    </row>
    <row r="97" spans="1:9">
      <c r="A97" s="49">
        <v>650</v>
      </c>
      <c r="B97" s="49">
        <v>687556</v>
      </c>
      <c r="C97" s="49">
        <v>131</v>
      </c>
      <c r="D97" s="49">
        <v>7</v>
      </c>
      <c r="E97" s="49">
        <v>2</v>
      </c>
      <c r="F97" s="49">
        <v>0.64</v>
      </c>
      <c r="G97" s="49">
        <v>1</v>
      </c>
      <c r="H97" s="49">
        <v>2</v>
      </c>
      <c r="I97" s="49">
        <v>4</v>
      </c>
    </row>
    <row r="98" spans="1:9">
      <c r="A98" s="49">
        <v>740</v>
      </c>
      <c r="B98" s="49">
        <v>418820</v>
      </c>
      <c r="C98" s="49">
        <v>111</v>
      </c>
      <c r="D98" s="49">
        <v>6</v>
      </c>
      <c r="E98" s="49">
        <v>2</v>
      </c>
      <c r="F98" s="49">
        <v>0.61</v>
      </c>
      <c r="G98" s="49">
        <v>2</v>
      </c>
      <c r="H98" s="49">
        <v>1</v>
      </c>
      <c r="I98" s="49">
        <v>0</v>
      </c>
    </row>
    <row r="99" spans="1:9">
      <c r="A99" s="49">
        <v>1814</v>
      </c>
      <c r="B99" s="49">
        <v>573233</v>
      </c>
      <c r="C99" s="49">
        <v>124</v>
      </c>
      <c r="D99" s="49">
        <v>6</v>
      </c>
      <c r="E99" s="49">
        <v>2</v>
      </c>
      <c r="F99" s="49">
        <v>0.65</v>
      </c>
      <c r="G99" s="49">
        <v>2</v>
      </c>
      <c r="H99" s="49">
        <v>1</v>
      </c>
      <c r="I99" s="49">
        <v>4</v>
      </c>
    </row>
    <row r="100" spans="1:9">
      <c r="A100" s="49">
        <v>718</v>
      </c>
      <c r="B100" s="49">
        <v>691422</v>
      </c>
      <c r="C100" s="49">
        <v>129</v>
      </c>
      <c r="D100" s="49">
        <v>6</v>
      </c>
      <c r="E100" s="49">
        <v>2</v>
      </c>
      <c r="F100" s="49">
        <v>0.64</v>
      </c>
      <c r="G100" s="49">
        <v>2</v>
      </c>
      <c r="H100" s="49">
        <v>1</v>
      </c>
      <c r="I100" s="49">
        <v>5</v>
      </c>
    </row>
    <row r="101" spans="1:9">
      <c r="A101" s="49">
        <v>262</v>
      </c>
      <c r="B101" s="49">
        <v>700320</v>
      </c>
      <c r="C101" s="49">
        <v>151</v>
      </c>
      <c r="D101" s="49">
        <v>8</v>
      </c>
      <c r="E101" s="49">
        <v>2</v>
      </c>
      <c r="F101" s="49">
        <v>0.69</v>
      </c>
      <c r="G101" s="49">
        <v>2</v>
      </c>
      <c r="H101" s="49">
        <v>1</v>
      </c>
      <c r="I101" s="49">
        <v>3</v>
      </c>
    </row>
    <row r="102" spans="1:9">
      <c r="A102" s="49">
        <v>1173</v>
      </c>
      <c r="B102" s="49">
        <v>473656</v>
      </c>
      <c r="C102" s="49">
        <v>102</v>
      </c>
      <c r="D102" s="49">
        <v>5</v>
      </c>
      <c r="E102" s="49">
        <v>1</v>
      </c>
      <c r="F102" s="49">
        <v>0.59</v>
      </c>
      <c r="G102" s="49">
        <v>2</v>
      </c>
      <c r="H102" s="49">
        <v>1</v>
      </c>
      <c r="I102" s="49">
        <v>5</v>
      </c>
    </row>
    <row r="103" spans="1:9">
      <c r="A103" s="49">
        <v>843</v>
      </c>
      <c r="B103" s="49">
        <v>470751</v>
      </c>
      <c r="C103" s="49">
        <v>131</v>
      </c>
      <c r="D103" s="49">
        <v>7</v>
      </c>
      <c r="E103" s="49">
        <v>1</v>
      </c>
      <c r="F103" s="49">
        <v>0.64</v>
      </c>
      <c r="G103" s="49">
        <v>2</v>
      </c>
      <c r="H103" s="49">
        <v>1</v>
      </c>
      <c r="I103" s="49">
        <v>5</v>
      </c>
    </row>
    <row r="104" spans="1:9">
      <c r="A104" s="49">
        <v>1306</v>
      </c>
      <c r="B104" s="49">
        <v>446378</v>
      </c>
      <c r="C104" s="49">
        <v>117</v>
      </c>
      <c r="D104" s="49">
        <v>6</v>
      </c>
      <c r="E104" s="49">
        <v>2</v>
      </c>
      <c r="F104" s="49">
        <v>0.6</v>
      </c>
      <c r="G104" s="49">
        <v>2</v>
      </c>
      <c r="H104" s="49">
        <v>2</v>
      </c>
      <c r="I104" s="49">
        <v>3</v>
      </c>
    </row>
    <row r="105" spans="1:9">
      <c r="A105" s="49">
        <v>1636</v>
      </c>
      <c r="B105" s="49">
        <v>684691</v>
      </c>
      <c r="C105" s="49">
        <v>157</v>
      </c>
      <c r="D105" s="49">
        <v>8</v>
      </c>
      <c r="E105" s="49">
        <v>2</v>
      </c>
      <c r="F105" s="49">
        <v>0.75</v>
      </c>
      <c r="G105" s="49">
        <v>1</v>
      </c>
      <c r="H105" s="49">
        <v>1</v>
      </c>
      <c r="I105" s="49">
        <v>2</v>
      </c>
    </row>
    <row r="106" spans="1:9">
      <c r="A106" s="49">
        <v>1864</v>
      </c>
      <c r="B106" s="49">
        <v>495336</v>
      </c>
      <c r="C106" s="49">
        <v>121</v>
      </c>
      <c r="D106" s="49">
        <v>6</v>
      </c>
      <c r="E106" s="49">
        <v>2</v>
      </c>
      <c r="F106" s="49">
        <v>0.63</v>
      </c>
      <c r="G106" s="49">
        <v>2</v>
      </c>
      <c r="H106" s="49">
        <v>1</v>
      </c>
      <c r="I106" s="49">
        <v>2</v>
      </c>
    </row>
    <row r="107" spans="1:9">
      <c r="A107" s="49">
        <v>286</v>
      </c>
      <c r="B107" s="49">
        <v>477164</v>
      </c>
      <c r="C107" s="49">
        <v>120</v>
      </c>
      <c r="D107" s="49">
        <v>6</v>
      </c>
      <c r="E107" s="49">
        <v>2</v>
      </c>
      <c r="F107" s="49">
        <v>0.61</v>
      </c>
      <c r="G107" s="49">
        <v>2</v>
      </c>
      <c r="H107" s="49">
        <v>2</v>
      </c>
      <c r="I107" s="49">
        <v>4</v>
      </c>
    </row>
    <row r="108" spans="1:9">
      <c r="A108" s="49">
        <v>1712</v>
      </c>
      <c r="B108" s="49">
        <v>658530</v>
      </c>
      <c r="C108" s="49">
        <v>127</v>
      </c>
      <c r="D108" s="49">
        <v>6</v>
      </c>
      <c r="E108" s="49">
        <v>2</v>
      </c>
      <c r="F108" s="49">
        <v>0.67</v>
      </c>
      <c r="G108" s="49">
        <v>2</v>
      </c>
      <c r="H108" s="49">
        <v>1</v>
      </c>
      <c r="I108" s="49">
        <v>5</v>
      </c>
    </row>
    <row r="109" spans="1:9">
      <c r="A109" s="49">
        <v>1196</v>
      </c>
      <c r="B109" s="49">
        <v>789940</v>
      </c>
      <c r="C109" s="49">
        <v>167</v>
      </c>
      <c r="D109" s="49">
        <v>8</v>
      </c>
      <c r="E109" s="49">
        <v>2</v>
      </c>
      <c r="F109" s="49">
        <v>0.78</v>
      </c>
      <c r="G109" s="49">
        <v>1</v>
      </c>
      <c r="H109" s="49">
        <v>1</v>
      </c>
      <c r="I109" s="49">
        <v>4</v>
      </c>
    </row>
    <row r="110" spans="1:9">
      <c r="A110" s="49">
        <v>151</v>
      </c>
      <c r="B110" s="49">
        <v>610256</v>
      </c>
      <c r="C110" s="49">
        <v>132</v>
      </c>
      <c r="D110" s="49">
        <v>6</v>
      </c>
      <c r="E110" s="49">
        <v>1</v>
      </c>
      <c r="F110" s="49">
        <v>0.68</v>
      </c>
      <c r="G110" s="49">
        <v>1</v>
      </c>
      <c r="H110" s="49">
        <v>1</v>
      </c>
      <c r="I110" s="49">
        <v>4</v>
      </c>
    </row>
    <row r="111" spans="1:9">
      <c r="A111" s="49">
        <v>669</v>
      </c>
      <c r="B111" s="49">
        <v>838817</v>
      </c>
      <c r="C111" s="49">
        <v>164</v>
      </c>
      <c r="D111" s="49">
        <v>8</v>
      </c>
      <c r="E111" s="49">
        <v>3</v>
      </c>
      <c r="F111" s="49">
        <v>0.76</v>
      </c>
      <c r="G111" s="49">
        <v>1</v>
      </c>
      <c r="H111" s="49">
        <v>1</v>
      </c>
      <c r="I111" s="49">
        <v>4</v>
      </c>
    </row>
    <row r="112" spans="1:9">
      <c r="A112" s="49">
        <v>614</v>
      </c>
      <c r="B112" s="49">
        <v>540142</v>
      </c>
      <c r="C112" s="49">
        <v>135</v>
      </c>
      <c r="D112" s="49">
        <v>6</v>
      </c>
      <c r="E112" s="49">
        <v>2</v>
      </c>
      <c r="F112" s="49">
        <v>0.63</v>
      </c>
      <c r="G112" s="49">
        <v>2</v>
      </c>
      <c r="H112" s="49">
        <v>2</v>
      </c>
      <c r="I112" s="49">
        <v>4</v>
      </c>
    </row>
    <row r="113" spans="1:9">
      <c r="A113" s="49">
        <v>1183</v>
      </c>
      <c r="B113" s="49">
        <v>564557</v>
      </c>
      <c r="C113" s="49">
        <v>106</v>
      </c>
      <c r="D113" s="49">
        <v>5</v>
      </c>
      <c r="E113" s="49">
        <v>1</v>
      </c>
      <c r="F113" s="49">
        <v>0.6</v>
      </c>
      <c r="G113" s="49">
        <v>2</v>
      </c>
      <c r="H113" s="49">
        <v>1</v>
      </c>
      <c r="I113" s="49">
        <v>3</v>
      </c>
    </row>
    <row r="114" spans="1:9">
      <c r="A114" s="49">
        <v>1626</v>
      </c>
      <c r="B114" s="49">
        <v>430178</v>
      </c>
      <c r="C114" s="49">
        <v>105</v>
      </c>
      <c r="D114" s="49">
        <v>5</v>
      </c>
      <c r="E114" s="49">
        <v>2</v>
      </c>
      <c r="F114" s="49">
        <v>0.56999999999999995</v>
      </c>
      <c r="G114" s="49">
        <v>2</v>
      </c>
      <c r="H114" s="49">
        <v>2</v>
      </c>
      <c r="I114" s="49">
        <v>4</v>
      </c>
    </row>
    <row r="115" spans="1:9">
      <c r="A115" s="49">
        <v>1085</v>
      </c>
      <c r="B115" s="49">
        <v>534602</v>
      </c>
      <c r="C115" s="49">
        <v>95</v>
      </c>
      <c r="D115" s="49">
        <v>4</v>
      </c>
      <c r="E115" s="49">
        <v>2</v>
      </c>
      <c r="F115" s="49">
        <v>0.61</v>
      </c>
      <c r="G115" s="49">
        <v>3</v>
      </c>
      <c r="H115" s="49">
        <v>1</v>
      </c>
      <c r="I115" s="49">
        <v>4</v>
      </c>
    </row>
    <row r="116" spans="1:9">
      <c r="A116" s="49">
        <v>107</v>
      </c>
      <c r="B116" s="49">
        <v>696424</v>
      </c>
      <c r="C116" s="49">
        <v>134</v>
      </c>
      <c r="D116" s="49">
        <v>7</v>
      </c>
      <c r="E116" s="49">
        <v>2</v>
      </c>
      <c r="F116" s="49">
        <v>0.66</v>
      </c>
      <c r="G116" s="49">
        <v>2</v>
      </c>
      <c r="H116" s="49">
        <v>1</v>
      </c>
      <c r="I116" s="49">
        <v>4</v>
      </c>
    </row>
    <row r="117" spans="1:9">
      <c r="A117" s="49">
        <v>1984</v>
      </c>
      <c r="B117" s="49">
        <v>379931</v>
      </c>
      <c r="C117" s="49">
        <v>106</v>
      </c>
      <c r="D117" s="49">
        <v>5</v>
      </c>
      <c r="E117" s="49">
        <v>2</v>
      </c>
      <c r="F117" s="49">
        <v>0.6</v>
      </c>
      <c r="G117" s="49">
        <v>3</v>
      </c>
      <c r="H117" s="49">
        <v>2</v>
      </c>
      <c r="I117" s="49">
        <v>4</v>
      </c>
    </row>
    <row r="118" spans="1:9">
      <c r="A118" s="49">
        <v>1847</v>
      </c>
      <c r="B118" s="49">
        <v>687006</v>
      </c>
      <c r="C118" s="49">
        <v>124</v>
      </c>
      <c r="D118" s="49">
        <v>7</v>
      </c>
      <c r="E118" s="49">
        <v>2</v>
      </c>
      <c r="F118" s="49">
        <v>0.65</v>
      </c>
      <c r="G118" s="49">
        <v>1</v>
      </c>
      <c r="H118" s="49">
        <v>2</v>
      </c>
      <c r="I118" s="49">
        <v>4</v>
      </c>
    </row>
    <row r="119" spans="1:9">
      <c r="A119" s="49">
        <v>1634</v>
      </c>
      <c r="B119" s="49">
        <v>684225</v>
      </c>
      <c r="C119" s="49">
        <v>151</v>
      </c>
      <c r="D119" s="49">
        <v>7</v>
      </c>
      <c r="E119" s="49">
        <v>2</v>
      </c>
      <c r="F119" s="49">
        <v>0.74</v>
      </c>
      <c r="G119" s="49">
        <v>1</v>
      </c>
      <c r="H119" s="49">
        <v>1</v>
      </c>
      <c r="I119" s="49">
        <v>4</v>
      </c>
    </row>
    <row r="120" spans="1:9">
      <c r="A120" s="49">
        <v>429</v>
      </c>
      <c r="B120" s="49">
        <v>733590</v>
      </c>
      <c r="C120" s="49">
        <v>139</v>
      </c>
      <c r="D120" s="49">
        <v>7</v>
      </c>
      <c r="E120" s="49">
        <v>2</v>
      </c>
      <c r="F120" s="49">
        <v>0.7</v>
      </c>
      <c r="G120" s="49">
        <v>1</v>
      </c>
      <c r="H120" s="49">
        <v>1</v>
      </c>
      <c r="I120" s="49">
        <v>2</v>
      </c>
    </row>
    <row r="121" spans="1:9">
      <c r="A121" s="49">
        <v>88</v>
      </c>
      <c r="B121" s="49">
        <v>738519</v>
      </c>
      <c r="C121" s="49">
        <v>160</v>
      </c>
      <c r="D121" s="49">
        <v>8</v>
      </c>
      <c r="E121" s="49">
        <v>2</v>
      </c>
      <c r="F121" s="49">
        <v>0.71</v>
      </c>
      <c r="G121" s="49">
        <v>1</v>
      </c>
      <c r="H121" s="49">
        <v>1</v>
      </c>
      <c r="I121" s="49">
        <v>5</v>
      </c>
    </row>
    <row r="122" spans="1:9">
      <c r="A122" s="49">
        <v>1205</v>
      </c>
      <c r="B122" s="49">
        <v>672792</v>
      </c>
      <c r="C122" s="49">
        <v>144</v>
      </c>
      <c r="D122" s="49">
        <v>7</v>
      </c>
      <c r="E122" s="49">
        <v>2</v>
      </c>
      <c r="F122" s="49">
        <v>0.68</v>
      </c>
      <c r="G122" s="49">
        <v>1</v>
      </c>
      <c r="H122" s="49">
        <v>2</v>
      </c>
      <c r="I122" s="49">
        <v>4</v>
      </c>
    </row>
    <row r="123" spans="1:9">
      <c r="A123" s="49">
        <v>1769</v>
      </c>
      <c r="B123" s="49">
        <v>503501</v>
      </c>
      <c r="C123" s="49">
        <v>129</v>
      </c>
      <c r="D123" s="49">
        <v>7</v>
      </c>
      <c r="E123" s="49">
        <v>1</v>
      </c>
      <c r="F123" s="49">
        <v>0.63</v>
      </c>
      <c r="G123" s="49">
        <v>2</v>
      </c>
      <c r="H123" s="49">
        <v>1</v>
      </c>
      <c r="I123" s="49">
        <v>4</v>
      </c>
    </row>
    <row r="124" spans="1:9">
      <c r="A124" s="49">
        <v>73</v>
      </c>
      <c r="B124" s="49">
        <v>542483</v>
      </c>
      <c r="C124" s="49">
        <v>124</v>
      </c>
      <c r="D124" s="49">
        <v>7</v>
      </c>
      <c r="E124" s="49">
        <v>2</v>
      </c>
      <c r="F124" s="49">
        <v>0.65</v>
      </c>
      <c r="G124" s="49">
        <v>2</v>
      </c>
      <c r="H124" s="49">
        <v>1</v>
      </c>
      <c r="I124" s="49">
        <v>2</v>
      </c>
    </row>
    <row r="125" spans="1:9">
      <c r="A125" s="49">
        <v>2000</v>
      </c>
      <c r="B125" s="49">
        <v>558188</v>
      </c>
      <c r="C125" s="49">
        <v>147</v>
      </c>
      <c r="D125" s="49">
        <v>7</v>
      </c>
      <c r="E125" s="49">
        <v>2</v>
      </c>
      <c r="F125" s="49">
        <v>0.68</v>
      </c>
      <c r="G125" s="49">
        <v>1</v>
      </c>
      <c r="H125" s="49">
        <v>2</v>
      </c>
      <c r="I125" s="49">
        <v>3</v>
      </c>
    </row>
    <row r="126" spans="1:9">
      <c r="A126" s="49">
        <v>1087</v>
      </c>
      <c r="B126" s="49">
        <v>674592</v>
      </c>
      <c r="C126" s="49">
        <v>128</v>
      </c>
      <c r="D126" s="49">
        <v>6</v>
      </c>
      <c r="E126" s="49">
        <v>2</v>
      </c>
      <c r="F126" s="49">
        <v>0.65</v>
      </c>
      <c r="G126" s="49">
        <v>1</v>
      </c>
      <c r="H126" s="49">
        <v>2</v>
      </c>
      <c r="I126" s="49">
        <v>4</v>
      </c>
    </row>
    <row r="127" spans="1:9">
      <c r="A127" s="49">
        <v>1113</v>
      </c>
      <c r="B127" s="49">
        <v>664172</v>
      </c>
      <c r="C127" s="49">
        <v>125</v>
      </c>
      <c r="D127" s="49">
        <v>6</v>
      </c>
      <c r="E127" s="49">
        <v>2</v>
      </c>
      <c r="F127" s="49">
        <v>0.62</v>
      </c>
      <c r="G127" s="49">
        <v>2</v>
      </c>
      <c r="H127" s="49">
        <v>1</v>
      </c>
      <c r="I127" s="49">
        <v>5</v>
      </c>
    </row>
    <row r="128" spans="1:9">
      <c r="A128" s="49">
        <v>205</v>
      </c>
      <c r="B128" s="49">
        <v>610893</v>
      </c>
      <c r="C128" s="49">
        <v>145</v>
      </c>
      <c r="D128" s="49">
        <v>7</v>
      </c>
      <c r="E128" s="49">
        <v>2</v>
      </c>
      <c r="F128" s="49">
        <v>0.66</v>
      </c>
      <c r="G128" s="49">
        <v>1</v>
      </c>
      <c r="H128" s="49">
        <v>1</v>
      </c>
      <c r="I128" s="49">
        <v>3</v>
      </c>
    </row>
    <row r="129" spans="1:9">
      <c r="A129" s="49">
        <v>268</v>
      </c>
      <c r="B129" s="49">
        <v>367482</v>
      </c>
      <c r="C129" s="49">
        <v>98</v>
      </c>
      <c r="D129" s="49">
        <v>5</v>
      </c>
      <c r="E129" s="49">
        <v>2</v>
      </c>
      <c r="F129" s="49">
        <v>0.57999999999999996</v>
      </c>
      <c r="G129" s="49">
        <v>3</v>
      </c>
      <c r="H129" s="49">
        <v>2</v>
      </c>
      <c r="I129" s="49">
        <v>4</v>
      </c>
    </row>
    <row r="130" spans="1:9">
      <c r="A130" s="49">
        <v>568</v>
      </c>
      <c r="B130" s="49">
        <v>610731</v>
      </c>
      <c r="C130" s="49">
        <v>120</v>
      </c>
      <c r="D130" s="49">
        <v>6</v>
      </c>
      <c r="E130" s="49">
        <v>1</v>
      </c>
      <c r="F130" s="49">
        <v>0.59</v>
      </c>
      <c r="G130" s="49">
        <v>2</v>
      </c>
      <c r="H130" s="49">
        <v>2</v>
      </c>
      <c r="I130" s="49">
        <v>4</v>
      </c>
    </row>
    <row r="131" spans="1:9">
      <c r="A131" s="49">
        <v>1873</v>
      </c>
      <c r="B131" s="49">
        <v>620811</v>
      </c>
      <c r="C131" s="49">
        <v>136</v>
      </c>
      <c r="D131" s="49">
        <v>7</v>
      </c>
      <c r="E131" s="49">
        <v>2</v>
      </c>
      <c r="F131" s="49">
        <v>0.65</v>
      </c>
      <c r="G131" s="49">
        <v>1</v>
      </c>
      <c r="H131" s="49">
        <v>1</v>
      </c>
      <c r="I131" s="49">
        <v>4</v>
      </c>
    </row>
    <row r="132" spans="1:9">
      <c r="A132" s="49">
        <v>330</v>
      </c>
      <c r="B132" s="49">
        <v>699296</v>
      </c>
      <c r="C132" s="49">
        <v>128</v>
      </c>
      <c r="D132" s="49">
        <v>6</v>
      </c>
      <c r="E132" s="49">
        <v>2</v>
      </c>
      <c r="F132" s="49">
        <v>0.64</v>
      </c>
      <c r="G132" s="49">
        <v>2</v>
      </c>
      <c r="H132" s="49">
        <v>1</v>
      </c>
      <c r="I132" s="49">
        <v>4</v>
      </c>
    </row>
    <row r="133" spans="1:9">
      <c r="A133" s="49">
        <v>1527</v>
      </c>
      <c r="B133" s="49">
        <v>453414</v>
      </c>
      <c r="C133" s="49">
        <v>115</v>
      </c>
      <c r="D133" s="49">
        <v>6</v>
      </c>
      <c r="E133" s="49">
        <v>1</v>
      </c>
      <c r="F133" s="49">
        <v>0.57999999999999996</v>
      </c>
      <c r="G133" s="49">
        <v>2</v>
      </c>
      <c r="H133" s="49">
        <v>2</v>
      </c>
      <c r="I133" s="49">
        <v>5</v>
      </c>
    </row>
    <row r="134" spans="1:9">
      <c r="A134" s="49">
        <v>981</v>
      </c>
      <c r="B134" s="49">
        <v>736082</v>
      </c>
      <c r="C134" s="49">
        <v>147</v>
      </c>
      <c r="D134" s="49">
        <v>8</v>
      </c>
      <c r="E134" s="49">
        <v>2</v>
      </c>
      <c r="F134" s="49">
        <v>0.66</v>
      </c>
      <c r="G134" s="49">
        <v>1</v>
      </c>
      <c r="H134" s="49">
        <v>1</v>
      </c>
      <c r="I134" s="49">
        <v>4</v>
      </c>
    </row>
    <row r="135" spans="1:9">
      <c r="A135" s="49">
        <v>1911</v>
      </c>
      <c r="B135" s="49">
        <v>443764</v>
      </c>
      <c r="C135" s="49">
        <v>90</v>
      </c>
      <c r="D135" s="49">
        <v>5</v>
      </c>
      <c r="E135" s="49">
        <v>2</v>
      </c>
      <c r="F135" s="49">
        <v>0.56999999999999995</v>
      </c>
      <c r="G135" s="49">
        <v>3</v>
      </c>
      <c r="H135" s="49">
        <v>1</v>
      </c>
      <c r="I135" s="49">
        <v>2</v>
      </c>
    </row>
    <row r="136" spans="1:9">
      <c r="A136" s="49">
        <v>120</v>
      </c>
      <c r="B136" s="49">
        <v>424530</v>
      </c>
      <c r="C136" s="49">
        <v>114</v>
      </c>
      <c r="D136" s="49">
        <v>6</v>
      </c>
      <c r="E136" s="49">
        <v>2</v>
      </c>
      <c r="F136" s="49">
        <v>0.59</v>
      </c>
      <c r="G136" s="49">
        <v>2</v>
      </c>
      <c r="H136" s="49">
        <v>1</v>
      </c>
      <c r="I136" s="49">
        <v>3</v>
      </c>
    </row>
    <row r="137" spans="1:9">
      <c r="A137" s="49">
        <v>128</v>
      </c>
      <c r="B137" s="49">
        <v>583549</v>
      </c>
      <c r="C137" s="49">
        <v>123</v>
      </c>
      <c r="D137" s="49">
        <v>6</v>
      </c>
      <c r="E137" s="49">
        <v>2</v>
      </c>
      <c r="F137" s="49">
        <v>0.63</v>
      </c>
      <c r="G137" s="49">
        <v>2</v>
      </c>
      <c r="H137" s="49">
        <v>2</v>
      </c>
      <c r="I137" s="49">
        <v>4</v>
      </c>
    </row>
    <row r="138" spans="1:9">
      <c r="A138" s="49">
        <v>796</v>
      </c>
      <c r="B138" s="49">
        <v>887235</v>
      </c>
      <c r="C138" s="49">
        <v>164</v>
      </c>
      <c r="D138" s="49">
        <v>8</v>
      </c>
      <c r="E138" s="49">
        <v>2</v>
      </c>
      <c r="F138" s="49">
        <v>0.72</v>
      </c>
      <c r="G138" s="49">
        <v>1</v>
      </c>
      <c r="H138" s="49">
        <v>1</v>
      </c>
      <c r="I138" s="49">
        <v>3</v>
      </c>
    </row>
    <row r="139" spans="1:9">
      <c r="A139" s="49">
        <v>993</v>
      </c>
      <c r="B139" s="49">
        <v>555899</v>
      </c>
      <c r="C139" s="49">
        <v>117</v>
      </c>
      <c r="D139" s="49">
        <v>6</v>
      </c>
      <c r="E139" s="49">
        <v>1</v>
      </c>
      <c r="F139" s="49">
        <v>0.62</v>
      </c>
      <c r="G139" s="49">
        <v>2</v>
      </c>
      <c r="H139" s="49">
        <v>2</v>
      </c>
      <c r="I139" s="49">
        <v>4</v>
      </c>
    </row>
    <row r="140" spans="1:9">
      <c r="A140" s="49">
        <v>397</v>
      </c>
      <c r="B140" s="49">
        <v>539424</v>
      </c>
      <c r="C140" s="49">
        <v>123</v>
      </c>
      <c r="D140" s="49">
        <v>6</v>
      </c>
      <c r="E140" s="49">
        <v>1</v>
      </c>
      <c r="F140" s="49">
        <v>0.64</v>
      </c>
      <c r="G140" s="49">
        <v>1</v>
      </c>
      <c r="H140" s="49">
        <v>2</v>
      </c>
      <c r="I140" s="49">
        <v>5</v>
      </c>
    </row>
    <row r="141" spans="1:9">
      <c r="A141" s="49">
        <v>1091</v>
      </c>
      <c r="B141" s="49">
        <v>910125</v>
      </c>
      <c r="C141" s="49">
        <v>158</v>
      </c>
      <c r="D141" s="49">
        <v>8</v>
      </c>
      <c r="E141" s="49">
        <v>3</v>
      </c>
      <c r="F141" s="49">
        <v>0.73</v>
      </c>
      <c r="G141" s="49">
        <v>1</v>
      </c>
      <c r="H141" s="49">
        <v>1</v>
      </c>
      <c r="I141" s="49">
        <v>5</v>
      </c>
    </row>
    <row r="142" spans="1:9">
      <c r="A142" s="49">
        <v>1454</v>
      </c>
      <c r="B142" s="49">
        <v>812752</v>
      </c>
      <c r="C142" s="49">
        <v>169</v>
      </c>
      <c r="D142" s="49">
        <v>8</v>
      </c>
      <c r="E142" s="49">
        <v>3</v>
      </c>
      <c r="F142" s="49">
        <v>0.76</v>
      </c>
      <c r="G142" s="49">
        <v>1</v>
      </c>
      <c r="H142" s="49">
        <v>1</v>
      </c>
      <c r="I142" s="49">
        <v>4</v>
      </c>
    </row>
    <row r="143" spans="1:9">
      <c r="A143" s="49">
        <v>1528</v>
      </c>
      <c r="B143" s="49">
        <v>544713</v>
      </c>
      <c r="C143" s="49">
        <v>107</v>
      </c>
      <c r="D143" s="49">
        <v>5</v>
      </c>
      <c r="E143" s="49">
        <v>1</v>
      </c>
      <c r="F143" s="49">
        <v>0.59</v>
      </c>
      <c r="G143" s="49">
        <v>3</v>
      </c>
      <c r="H143" s="49">
        <v>1</v>
      </c>
      <c r="I143" s="49">
        <v>4</v>
      </c>
    </row>
    <row r="144" spans="1:9">
      <c r="A144" s="49">
        <v>145</v>
      </c>
      <c r="B144" s="49">
        <v>673660</v>
      </c>
      <c r="C144" s="49">
        <v>134</v>
      </c>
      <c r="D144" s="49">
        <v>6</v>
      </c>
      <c r="E144" s="49">
        <v>2</v>
      </c>
      <c r="F144" s="49">
        <v>0.65</v>
      </c>
      <c r="G144" s="49">
        <v>1</v>
      </c>
      <c r="H144" s="49">
        <v>1</v>
      </c>
      <c r="I144" s="49">
        <v>4</v>
      </c>
    </row>
    <row r="145" spans="1:9">
      <c r="A145" s="49">
        <v>1255</v>
      </c>
      <c r="B145" s="49">
        <v>632236</v>
      </c>
      <c r="C145" s="49">
        <v>127</v>
      </c>
      <c r="D145" s="49">
        <v>6</v>
      </c>
      <c r="E145" s="49">
        <v>2</v>
      </c>
      <c r="F145" s="49">
        <v>0.67</v>
      </c>
      <c r="G145" s="49">
        <v>1</v>
      </c>
      <c r="H145" s="49">
        <v>2</v>
      </c>
      <c r="I145" s="49">
        <v>2</v>
      </c>
    </row>
    <row r="146" spans="1:9">
      <c r="A146" s="49">
        <v>1124</v>
      </c>
      <c r="B146" s="49">
        <v>535405</v>
      </c>
      <c r="C146" s="49">
        <v>142</v>
      </c>
      <c r="D146" s="49">
        <v>7</v>
      </c>
      <c r="E146" s="49">
        <v>2</v>
      </c>
      <c r="F146" s="49">
        <v>0.66</v>
      </c>
      <c r="G146" s="49">
        <v>2</v>
      </c>
      <c r="H146" s="49">
        <v>1</v>
      </c>
      <c r="I146" s="49">
        <v>5</v>
      </c>
    </row>
    <row r="147" spans="1:9">
      <c r="A147" s="49">
        <v>1258</v>
      </c>
      <c r="B147" s="49">
        <v>608146</v>
      </c>
      <c r="C147" s="49">
        <v>125</v>
      </c>
      <c r="D147" s="49">
        <v>7</v>
      </c>
      <c r="E147" s="49">
        <v>1</v>
      </c>
      <c r="F147" s="49">
        <v>0.65</v>
      </c>
      <c r="G147" s="49">
        <v>2</v>
      </c>
      <c r="H147" s="49">
        <v>1</v>
      </c>
      <c r="I147" s="49">
        <v>3</v>
      </c>
    </row>
    <row r="148" spans="1:9">
      <c r="A148" s="49">
        <v>460</v>
      </c>
      <c r="B148" s="49">
        <v>541223</v>
      </c>
      <c r="C148" s="49">
        <v>141</v>
      </c>
      <c r="D148" s="49">
        <v>7</v>
      </c>
      <c r="E148" s="49">
        <v>2</v>
      </c>
      <c r="F148" s="49">
        <v>0.67</v>
      </c>
      <c r="G148" s="49">
        <v>1</v>
      </c>
      <c r="H148" s="49">
        <v>2</v>
      </c>
      <c r="I148" s="49">
        <v>4</v>
      </c>
    </row>
    <row r="149" spans="1:9">
      <c r="A149" s="49">
        <v>949</v>
      </c>
      <c r="B149" s="49">
        <v>485017</v>
      </c>
      <c r="C149" s="49">
        <v>145</v>
      </c>
      <c r="D149" s="49">
        <v>7</v>
      </c>
      <c r="E149" s="49">
        <v>2</v>
      </c>
      <c r="F149" s="49">
        <v>0.66</v>
      </c>
      <c r="G149" s="49">
        <v>2</v>
      </c>
      <c r="H149" s="49">
        <v>2</v>
      </c>
      <c r="I149" s="49">
        <v>3</v>
      </c>
    </row>
    <row r="150" spans="1:9">
      <c r="A150" s="49">
        <v>1212</v>
      </c>
      <c r="B150" s="49">
        <v>559550</v>
      </c>
      <c r="C150" s="49">
        <v>154</v>
      </c>
      <c r="D150" s="49">
        <v>8</v>
      </c>
      <c r="E150" s="49">
        <v>2</v>
      </c>
      <c r="F150" s="49">
        <v>0.72</v>
      </c>
      <c r="G150" s="49">
        <v>1</v>
      </c>
      <c r="H150" s="49">
        <v>2</v>
      </c>
      <c r="I150" s="49">
        <v>4</v>
      </c>
    </row>
    <row r="151" spans="1:9">
      <c r="A151" s="49">
        <v>889</v>
      </c>
      <c r="B151" s="49">
        <v>856781</v>
      </c>
      <c r="C151" s="49">
        <v>160</v>
      </c>
      <c r="D151" s="49">
        <v>8</v>
      </c>
      <c r="E151" s="49">
        <v>2</v>
      </c>
      <c r="F151" s="49">
        <v>0.72</v>
      </c>
      <c r="G151" s="49">
        <v>1</v>
      </c>
      <c r="H151" s="49">
        <v>1</v>
      </c>
      <c r="I151" s="49">
        <v>2</v>
      </c>
    </row>
    <row r="152" spans="1:9">
      <c r="A152" s="49">
        <v>146</v>
      </c>
      <c r="B152" s="49">
        <v>686552</v>
      </c>
      <c r="C152" s="49">
        <v>168</v>
      </c>
      <c r="D152" s="49">
        <v>8</v>
      </c>
      <c r="E152" s="49">
        <v>2</v>
      </c>
      <c r="F152" s="49">
        <v>0.76</v>
      </c>
      <c r="G152" s="49">
        <v>1</v>
      </c>
      <c r="H152" s="49">
        <v>1</v>
      </c>
      <c r="I152" s="49">
        <v>4</v>
      </c>
    </row>
    <row r="153" spans="1:9">
      <c r="A153" s="49">
        <v>1979</v>
      </c>
      <c r="B153" s="49">
        <v>577428</v>
      </c>
      <c r="C153" s="49">
        <v>136</v>
      </c>
      <c r="D153" s="49">
        <v>7</v>
      </c>
      <c r="E153" s="49">
        <v>2</v>
      </c>
      <c r="F153" s="49">
        <v>0.68</v>
      </c>
      <c r="G153" s="49">
        <v>1</v>
      </c>
      <c r="H153" s="49">
        <v>2</v>
      </c>
      <c r="I153" s="49">
        <v>5</v>
      </c>
    </row>
    <row r="154" spans="1:9">
      <c r="A154" s="49">
        <v>1233</v>
      </c>
      <c r="B154" s="49">
        <v>593692</v>
      </c>
      <c r="C154" s="49">
        <v>129</v>
      </c>
      <c r="D154" s="49">
        <v>6</v>
      </c>
      <c r="E154" s="49">
        <v>2</v>
      </c>
      <c r="F154" s="49">
        <v>0.64</v>
      </c>
      <c r="G154" s="49">
        <v>2</v>
      </c>
      <c r="H154" s="49">
        <v>1</v>
      </c>
      <c r="I154" s="49">
        <v>4</v>
      </c>
    </row>
    <row r="155" spans="1:9">
      <c r="A155" s="49">
        <v>1071</v>
      </c>
      <c r="B155" s="49">
        <v>610056</v>
      </c>
      <c r="C155" s="49">
        <v>142</v>
      </c>
      <c r="D155" s="49">
        <v>7</v>
      </c>
      <c r="E155" s="49">
        <v>2</v>
      </c>
      <c r="F155" s="49">
        <v>0.69</v>
      </c>
      <c r="G155" s="49">
        <v>1</v>
      </c>
      <c r="H155" s="49">
        <v>1</v>
      </c>
      <c r="I155" s="49">
        <v>4</v>
      </c>
    </row>
    <row r="156" spans="1:9">
      <c r="A156" s="49">
        <v>1532</v>
      </c>
      <c r="B156" s="49">
        <v>610979</v>
      </c>
      <c r="C156" s="49">
        <v>134</v>
      </c>
      <c r="D156" s="49">
        <v>7</v>
      </c>
      <c r="E156" s="49">
        <v>2</v>
      </c>
      <c r="F156" s="49">
        <v>0.68</v>
      </c>
      <c r="G156" s="49">
        <v>1</v>
      </c>
      <c r="H156" s="49">
        <v>2</v>
      </c>
      <c r="I156" s="49">
        <v>5</v>
      </c>
    </row>
    <row r="157" spans="1:9">
      <c r="A157" s="49">
        <v>1887</v>
      </c>
      <c r="B157" s="49">
        <v>694900</v>
      </c>
      <c r="C157" s="49">
        <v>149</v>
      </c>
      <c r="D157" s="49">
        <v>8</v>
      </c>
      <c r="E157" s="49">
        <v>2</v>
      </c>
      <c r="F157" s="49">
        <v>0.7</v>
      </c>
      <c r="G157" s="49">
        <v>1</v>
      </c>
      <c r="H157" s="49">
        <v>2</v>
      </c>
      <c r="I157" s="49">
        <v>3</v>
      </c>
    </row>
    <row r="158" spans="1:9">
      <c r="A158" s="49">
        <v>1362</v>
      </c>
      <c r="B158" s="49">
        <v>913435</v>
      </c>
      <c r="C158" s="49">
        <v>173</v>
      </c>
      <c r="D158" s="49">
        <v>9</v>
      </c>
      <c r="E158" s="49">
        <v>2</v>
      </c>
      <c r="F158" s="49">
        <v>0.78</v>
      </c>
      <c r="G158" s="49">
        <v>1</v>
      </c>
      <c r="H158" s="49">
        <v>1</v>
      </c>
      <c r="I158" s="49">
        <v>2</v>
      </c>
    </row>
    <row r="159" spans="1:9">
      <c r="A159" s="49">
        <v>490</v>
      </c>
      <c r="B159" s="49">
        <v>224026</v>
      </c>
      <c r="C159" s="49">
        <v>89</v>
      </c>
      <c r="D159" s="49">
        <v>4</v>
      </c>
      <c r="E159" s="49">
        <v>1</v>
      </c>
      <c r="F159" s="49">
        <v>0.55000000000000004</v>
      </c>
      <c r="G159" s="49">
        <v>3</v>
      </c>
      <c r="H159" s="49">
        <v>2</v>
      </c>
      <c r="I159" s="49">
        <v>2</v>
      </c>
    </row>
    <row r="160" spans="1:9">
      <c r="A160" s="49">
        <v>636</v>
      </c>
      <c r="B160" s="49">
        <v>654374</v>
      </c>
      <c r="C160" s="49">
        <v>148</v>
      </c>
      <c r="D160" s="49">
        <v>7</v>
      </c>
      <c r="E160" s="49">
        <v>2</v>
      </c>
      <c r="F160" s="49">
        <v>0.7</v>
      </c>
      <c r="G160" s="49">
        <v>1</v>
      </c>
      <c r="H160" s="49">
        <v>1</v>
      </c>
      <c r="I160" s="49">
        <v>4</v>
      </c>
    </row>
    <row r="161" spans="1:9">
      <c r="A161" s="49">
        <v>700</v>
      </c>
      <c r="B161" s="49">
        <v>628942</v>
      </c>
      <c r="C161" s="49">
        <v>140</v>
      </c>
      <c r="D161" s="49">
        <v>7</v>
      </c>
      <c r="E161" s="49">
        <v>2</v>
      </c>
      <c r="F161" s="49">
        <v>0.69</v>
      </c>
      <c r="G161" s="49">
        <v>2</v>
      </c>
      <c r="H161" s="49">
        <v>1</v>
      </c>
      <c r="I161" s="49">
        <v>2</v>
      </c>
    </row>
    <row r="162" spans="1:9">
      <c r="A162" s="49">
        <v>1492</v>
      </c>
      <c r="B162" s="49">
        <v>743815</v>
      </c>
      <c r="C162" s="49">
        <v>152</v>
      </c>
      <c r="D162" s="49">
        <v>8</v>
      </c>
      <c r="E162" s="49">
        <v>2</v>
      </c>
      <c r="F162" s="49">
        <v>0.69</v>
      </c>
      <c r="G162" s="49">
        <v>1</v>
      </c>
      <c r="H162" s="49">
        <v>2</v>
      </c>
      <c r="I162" s="49">
        <v>4</v>
      </c>
    </row>
    <row r="163" spans="1:9">
      <c r="A163" s="49">
        <v>697</v>
      </c>
      <c r="B163" s="49">
        <v>860310</v>
      </c>
      <c r="C163" s="49">
        <v>150</v>
      </c>
      <c r="D163" s="49">
        <v>7</v>
      </c>
      <c r="E163" s="49">
        <v>2</v>
      </c>
      <c r="F163" s="49">
        <v>0.72</v>
      </c>
      <c r="G163" s="49">
        <v>1</v>
      </c>
      <c r="H163" s="49">
        <v>1</v>
      </c>
      <c r="I163" s="49">
        <v>4</v>
      </c>
    </row>
    <row r="164" spans="1:9">
      <c r="A164" s="49">
        <v>1003</v>
      </c>
      <c r="B164" s="49">
        <v>649236</v>
      </c>
      <c r="C164" s="49">
        <v>150</v>
      </c>
      <c r="D164" s="49">
        <v>8</v>
      </c>
      <c r="E164" s="49">
        <v>2</v>
      </c>
      <c r="F164" s="49">
        <v>0.68</v>
      </c>
      <c r="G164" s="49">
        <v>1</v>
      </c>
      <c r="H164" s="49">
        <v>1</v>
      </c>
      <c r="I164" s="49">
        <v>4</v>
      </c>
    </row>
    <row r="165" spans="1:9">
      <c r="A165" s="49">
        <v>143</v>
      </c>
      <c r="B165" s="49">
        <v>506025</v>
      </c>
      <c r="C165" s="49">
        <v>98</v>
      </c>
      <c r="D165" s="49">
        <v>5</v>
      </c>
      <c r="E165" s="49">
        <v>1</v>
      </c>
      <c r="F165" s="49">
        <v>0.62</v>
      </c>
      <c r="G165" s="49">
        <v>3</v>
      </c>
      <c r="H165" s="49">
        <v>1</v>
      </c>
      <c r="I165" s="49">
        <v>0</v>
      </c>
    </row>
    <row r="166" spans="1:9">
      <c r="A166" s="49">
        <v>749</v>
      </c>
      <c r="B166" s="49">
        <v>442028</v>
      </c>
      <c r="C166" s="49">
        <v>115</v>
      </c>
      <c r="D166" s="49">
        <v>6</v>
      </c>
      <c r="E166" s="49">
        <v>1</v>
      </c>
      <c r="F166" s="49">
        <v>0.57999999999999996</v>
      </c>
      <c r="G166" s="49">
        <v>2</v>
      </c>
      <c r="H166" s="49">
        <v>1</v>
      </c>
      <c r="I166" s="49">
        <v>2</v>
      </c>
    </row>
    <row r="167" spans="1:9">
      <c r="A167" s="49">
        <v>851</v>
      </c>
      <c r="B167" s="49">
        <v>789846</v>
      </c>
      <c r="C167" s="49">
        <v>136</v>
      </c>
      <c r="D167" s="49">
        <v>6</v>
      </c>
      <c r="E167" s="49">
        <v>2</v>
      </c>
      <c r="F167" s="49">
        <v>0.67</v>
      </c>
      <c r="G167" s="49">
        <v>1</v>
      </c>
      <c r="H167" s="49">
        <v>1</v>
      </c>
      <c r="I167" s="49">
        <v>4</v>
      </c>
    </row>
    <row r="168" spans="1:9">
      <c r="A168" s="49">
        <v>845</v>
      </c>
      <c r="B168" s="49">
        <v>180441</v>
      </c>
      <c r="C168" s="49">
        <v>87</v>
      </c>
      <c r="D168" s="49">
        <v>5</v>
      </c>
      <c r="E168" s="49">
        <v>1</v>
      </c>
      <c r="F168" s="49">
        <v>0.55000000000000004</v>
      </c>
      <c r="G168" s="49">
        <v>3</v>
      </c>
      <c r="H168" s="49">
        <v>2</v>
      </c>
      <c r="I168" s="49">
        <v>2</v>
      </c>
    </row>
    <row r="169" spans="1:9">
      <c r="A169" s="49">
        <v>1041</v>
      </c>
      <c r="B169" s="49">
        <v>468828</v>
      </c>
      <c r="C169" s="49">
        <v>116</v>
      </c>
      <c r="D169" s="49">
        <v>6</v>
      </c>
      <c r="E169" s="49">
        <v>2</v>
      </c>
      <c r="F169" s="49">
        <v>0.63</v>
      </c>
      <c r="G169" s="49">
        <v>2</v>
      </c>
      <c r="H169" s="49">
        <v>2</v>
      </c>
      <c r="I169" s="49">
        <v>4</v>
      </c>
    </row>
    <row r="170" spans="1:9">
      <c r="A170" s="49">
        <v>438</v>
      </c>
      <c r="B170" s="49">
        <v>516434</v>
      </c>
      <c r="C170" s="49">
        <v>143</v>
      </c>
      <c r="D170" s="49">
        <v>7</v>
      </c>
      <c r="E170" s="49">
        <v>2</v>
      </c>
      <c r="F170" s="49">
        <v>0.68</v>
      </c>
      <c r="G170" s="49">
        <v>1</v>
      </c>
      <c r="H170" s="49">
        <v>2</v>
      </c>
      <c r="I170" s="49">
        <v>5</v>
      </c>
    </row>
    <row r="171" spans="1:9">
      <c r="A171" s="49">
        <v>868</v>
      </c>
      <c r="B171" s="49">
        <v>583652</v>
      </c>
      <c r="C171" s="49">
        <v>132</v>
      </c>
      <c r="D171" s="49">
        <v>7</v>
      </c>
      <c r="E171" s="49">
        <v>2</v>
      </c>
      <c r="F171" s="49">
        <v>0.66</v>
      </c>
      <c r="G171" s="49">
        <v>1</v>
      </c>
      <c r="H171" s="49">
        <v>2</v>
      </c>
      <c r="I171" s="49">
        <v>4</v>
      </c>
    </row>
    <row r="172" spans="1:9">
      <c r="A172" s="49">
        <v>675</v>
      </c>
      <c r="B172" s="49">
        <v>604560</v>
      </c>
      <c r="C172" s="49">
        <v>128</v>
      </c>
      <c r="D172" s="49">
        <v>6</v>
      </c>
      <c r="E172" s="49">
        <v>2</v>
      </c>
      <c r="F172" s="49">
        <v>0.66</v>
      </c>
      <c r="G172" s="49">
        <v>2</v>
      </c>
      <c r="H172" s="49">
        <v>1</v>
      </c>
      <c r="I172" s="49">
        <v>3</v>
      </c>
    </row>
    <row r="173" spans="1:9">
      <c r="A173" s="49">
        <v>1963</v>
      </c>
      <c r="B173" s="49">
        <v>226838</v>
      </c>
      <c r="C173" s="49">
        <v>83</v>
      </c>
      <c r="D173" s="49">
        <v>4</v>
      </c>
      <c r="E173" s="49">
        <v>1</v>
      </c>
      <c r="F173" s="49">
        <v>0.56999999999999995</v>
      </c>
      <c r="G173" s="49">
        <v>3</v>
      </c>
      <c r="H173" s="49">
        <v>1</v>
      </c>
      <c r="I173" s="49">
        <v>4</v>
      </c>
    </row>
    <row r="174" spans="1:9">
      <c r="A174" s="49">
        <v>1509</v>
      </c>
      <c r="B174" s="49">
        <v>776123</v>
      </c>
      <c r="C174" s="49">
        <v>163</v>
      </c>
      <c r="D174" s="49">
        <v>8</v>
      </c>
      <c r="E174" s="49">
        <v>2</v>
      </c>
      <c r="F174" s="49">
        <v>0.72</v>
      </c>
      <c r="G174" s="49">
        <v>1</v>
      </c>
      <c r="H174" s="49">
        <v>1</v>
      </c>
      <c r="I174" s="49">
        <v>5</v>
      </c>
    </row>
    <row r="175" spans="1:9">
      <c r="A175" s="49">
        <v>1266</v>
      </c>
      <c r="B175" s="49">
        <v>364398</v>
      </c>
      <c r="C175" s="49">
        <v>112</v>
      </c>
      <c r="D175" s="49">
        <v>6</v>
      </c>
      <c r="E175" s="49">
        <v>1</v>
      </c>
      <c r="F175" s="49">
        <v>0.59</v>
      </c>
      <c r="G175" s="49">
        <v>2</v>
      </c>
      <c r="H175" s="49">
        <v>2</v>
      </c>
      <c r="I175" s="49">
        <v>3</v>
      </c>
    </row>
    <row r="176" spans="1:9">
      <c r="A176" s="49">
        <v>854</v>
      </c>
      <c r="B176" s="49">
        <v>553280</v>
      </c>
      <c r="C176" s="49">
        <v>109</v>
      </c>
      <c r="D176" s="49">
        <v>6</v>
      </c>
      <c r="E176" s="49">
        <v>1</v>
      </c>
      <c r="F176" s="49">
        <v>0.59</v>
      </c>
      <c r="G176" s="49">
        <v>2</v>
      </c>
      <c r="H176" s="49">
        <v>2</v>
      </c>
      <c r="I176" s="49">
        <v>5</v>
      </c>
    </row>
    <row r="177" spans="1:9">
      <c r="A177" s="49">
        <v>1964</v>
      </c>
      <c r="B177" s="49">
        <v>584389</v>
      </c>
      <c r="C177" s="49">
        <v>119</v>
      </c>
      <c r="D177" s="49">
        <v>6</v>
      </c>
      <c r="E177" s="49">
        <v>2</v>
      </c>
      <c r="F177" s="49">
        <v>0.6</v>
      </c>
      <c r="G177" s="49">
        <v>2</v>
      </c>
      <c r="H177" s="49">
        <v>2</v>
      </c>
      <c r="I177" s="49">
        <v>5</v>
      </c>
    </row>
    <row r="178" spans="1:9">
      <c r="A178" s="49">
        <v>161</v>
      </c>
      <c r="B178" s="49">
        <v>769124</v>
      </c>
      <c r="C178" s="49">
        <v>154</v>
      </c>
      <c r="D178" s="49">
        <v>7</v>
      </c>
      <c r="E178" s="49">
        <v>2</v>
      </c>
      <c r="F178" s="49">
        <v>0.7</v>
      </c>
      <c r="G178" s="49">
        <v>1</v>
      </c>
      <c r="H178" s="49">
        <v>1</v>
      </c>
      <c r="I178" s="49">
        <v>4</v>
      </c>
    </row>
    <row r="179" spans="1:9">
      <c r="A179" s="49">
        <v>1037</v>
      </c>
      <c r="B179" s="49">
        <v>410685</v>
      </c>
      <c r="C179" s="49">
        <v>106</v>
      </c>
      <c r="D179" s="49">
        <v>6</v>
      </c>
      <c r="E179" s="49">
        <v>1</v>
      </c>
      <c r="F179" s="49">
        <v>0.59</v>
      </c>
      <c r="G179" s="49">
        <v>2</v>
      </c>
      <c r="H179" s="49">
        <v>1</v>
      </c>
      <c r="I179" s="49">
        <v>4</v>
      </c>
    </row>
    <row r="180" spans="1:9">
      <c r="A180" s="49">
        <v>29</v>
      </c>
      <c r="B180" s="49">
        <v>483116</v>
      </c>
      <c r="C180" s="49">
        <v>112</v>
      </c>
      <c r="D180" s="49">
        <v>6</v>
      </c>
      <c r="E180" s="49">
        <v>2</v>
      </c>
      <c r="F180" s="49">
        <v>0.61</v>
      </c>
      <c r="G180" s="49">
        <v>2</v>
      </c>
      <c r="H180" s="49">
        <v>2</v>
      </c>
      <c r="I180" s="49">
        <v>2</v>
      </c>
    </row>
    <row r="181" spans="1:9">
      <c r="A181" s="49">
        <v>1282</v>
      </c>
      <c r="B181" s="49">
        <v>771797</v>
      </c>
      <c r="C181" s="49">
        <v>139</v>
      </c>
      <c r="D181" s="49">
        <v>7</v>
      </c>
      <c r="E181" s="49">
        <v>2</v>
      </c>
      <c r="F181" s="49">
        <v>0.66</v>
      </c>
      <c r="G181" s="49">
        <v>1</v>
      </c>
      <c r="H181" s="49">
        <v>1</v>
      </c>
      <c r="I181" s="49">
        <v>4</v>
      </c>
    </row>
    <row r="182" spans="1:9">
      <c r="A182" s="49">
        <v>1254</v>
      </c>
      <c r="B182" s="49">
        <v>815045</v>
      </c>
      <c r="C182" s="49">
        <v>157</v>
      </c>
      <c r="D182" s="49">
        <v>8</v>
      </c>
      <c r="E182" s="49">
        <v>2</v>
      </c>
      <c r="F182" s="49">
        <v>0.75</v>
      </c>
      <c r="G182" s="49">
        <v>1</v>
      </c>
      <c r="H182" s="49">
        <v>2</v>
      </c>
      <c r="I182" s="49">
        <v>4</v>
      </c>
    </row>
    <row r="183" spans="1:9">
      <c r="A183" s="49">
        <v>1533</v>
      </c>
      <c r="B183" s="49">
        <v>575203</v>
      </c>
      <c r="C183" s="49">
        <v>121</v>
      </c>
      <c r="D183" s="49">
        <v>6</v>
      </c>
      <c r="E183" s="49">
        <v>1</v>
      </c>
      <c r="F183" s="49">
        <v>0.61</v>
      </c>
      <c r="G183" s="49">
        <v>2</v>
      </c>
      <c r="H183" s="49">
        <v>2</v>
      </c>
      <c r="I183" s="49">
        <v>3</v>
      </c>
    </row>
    <row r="184" spans="1:9">
      <c r="A184" s="49">
        <v>1605</v>
      </c>
      <c r="B184" s="49">
        <v>786661</v>
      </c>
      <c r="C184" s="49">
        <v>151</v>
      </c>
      <c r="D184" s="49">
        <v>8</v>
      </c>
      <c r="E184" s="49">
        <v>2</v>
      </c>
      <c r="F184" s="49">
        <v>0.71</v>
      </c>
      <c r="G184" s="49">
        <v>1</v>
      </c>
      <c r="H184" s="49">
        <v>1</v>
      </c>
      <c r="I184" s="49">
        <v>5</v>
      </c>
    </row>
    <row r="185" spans="1:9">
      <c r="A185" s="49">
        <v>1357</v>
      </c>
      <c r="B185" s="49">
        <v>744456</v>
      </c>
      <c r="C185" s="49">
        <v>143</v>
      </c>
      <c r="D185" s="49">
        <v>7</v>
      </c>
      <c r="E185" s="49">
        <v>2</v>
      </c>
      <c r="F185" s="49">
        <v>0.67</v>
      </c>
      <c r="G185" s="49">
        <v>2</v>
      </c>
      <c r="H185" s="49">
        <v>1</v>
      </c>
      <c r="I185" s="49">
        <v>4</v>
      </c>
    </row>
    <row r="186" spans="1:9">
      <c r="A186" s="49">
        <v>421</v>
      </c>
      <c r="B186" s="49">
        <v>613025</v>
      </c>
      <c r="C186" s="49">
        <v>137</v>
      </c>
      <c r="D186" s="49">
        <v>6</v>
      </c>
      <c r="E186" s="49">
        <v>2</v>
      </c>
      <c r="F186" s="49">
        <v>0.7</v>
      </c>
      <c r="G186" s="49">
        <v>1</v>
      </c>
      <c r="H186" s="49">
        <v>2</v>
      </c>
      <c r="I186" s="49">
        <v>4</v>
      </c>
    </row>
    <row r="187" spans="1:9">
      <c r="A187" s="49">
        <v>1293</v>
      </c>
      <c r="B187" s="49">
        <v>463031</v>
      </c>
      <c r="C187" s="49">
        <v>128</v>
      </c>
      <c r="D187" s="49">
        <v>7</v>
      </c>
      <c r="E187" s="49">
        <v>2</v>
      </c>
      <c r="F187" s="49">
        <v>0.67</v>
      </c>
      <c r="G187" s="49">
        <v>2</v>
      </c>
      <c r="H187" s="49">
        <v>2</v>
      </c>
      <c r="I187" s="49">
        <v>3</v>
      </c>
    </row>
    <row r="188" spans="1:9">
      <c r="A188" s="49">
        <v>948</v>
      </c>
      <c r="B188" s="49">
        <v>688260</v>
      </c>
      <c r="C188" s="49">
        <v>145</v>
      </c>
      <c r="D188" s="49">
        <v>8</v>
      </c>
      <c r="E188" s="49">
        <v>2</v>
      </c>
      <c r="F188" s="49">
        <v>0.68</v>
      </c>
      <c r="G188" s="49">
        <v>1</v>
      </c>
      <c r="H188" s="49">
        <v>1</v>
      </c>
      <c r="I188" s="49">
        <v>5</v>
      </c>
    </row>
    <row r="189" spans="1:9">
      <c r="A189" s="49">
        <v>284</v>
      </c>
      <c r="B189" s="49">
        <v>628345</v>
      </c>
      <c r="C189" s="49">
        <v>153</v>
      </c>
      <c r="D189" s="49">
        <v>7</v>
      </c>
      <c r="E189" s="49">
        <v>2</v>
      </c>
      <c r="F189" s="49">
        <v>0.7</v>
      </c>
      <c r="G189" s="49">
        <v>1</v>
      </c>
      <c r="H189" s="49">
        <v>2</v>
      </c>
      <c r="I189" s="49">
        <v>2</v>
      </c>
    </row>
    <row r="190" spans="1:9">
      <c r="A190" s="49">
        <v>1339</v>
      </c>
      <c r="B190" s="49">
        <v>613731</v>
      </c>
      <c r="C190" s="49">
        <v>125</v>
      </c>
      <c r="D190" s="49">
        <v>6</v>
      </c>
      <c r="E190" s="49">
        <v>1</v>
      </c>
      <c r="F190" s="49">
        <v>0.66</v>
      </c>
      <c r="G190" s="49">
        <v>1</v>
      </c>
      <c r="H190" s="49">
        <v>2</v>
      </c>
      <c r="I190" s="49">
        <v>4</v>
      </c>
    </row>
    <row r="191" spans="1:9">
      <c r="A191" s="49">
        <v>920</v>
      </c>
      <c r="B191" s="49">
        <v>412648</v>
      </c>
      <c r="C191" s="49">
        <v>126</v>
      </c>
      <c r="D191" s="49">
        <v>6</v>
      </c>
      <c r="E191" s="49">
        <v>2</v>
      </c>
      <c r="F191" s="49">
        <v>0.62</v>
      </c>
      <c r="G191" s="49">
        <v>2</v>
      </c>
      <c r="H191" s="49">
        <v>2</v>
      </c>
      <c r="I191" s="49">
        <v>5</v>
      </c>
    </row>
    <row r="192" spans="1:9">
      <c r="A192" s="49">
        <v>1247</v>
      </c>
      <c r="B192" s="49">
        <v>283458</v>
      </c>
      <c r="C192" s="49">
        <v>71</v>
      </c>
      <c r="D192" s="49">
        <v>3</v>
      </c>
      <c r="E192" s="49">
        <v>1</v>
      </c>
      <c r="F192" s="49">
        <v>0.53</v>
      </c>
      <c r="G192" s="49">
        <v>3</v>
      </c>
      <c r="H192" s="49">
        <v>2</v>
      </c>
      <c r="I192" s="49">
        <v>3</v>
      </c>
    </row>
    <row r="193" spans="1:9">
      <c r="A193" s="49">
        <v>1050</v>
      </c>
      <c r="B193" s="49">
        <v>744352</v>
      </c>
      <c r="C193" s="49">
        <v>144</v>
      </c>
      <c r="D193" s="49">
        <v>7</v>
      </c>
      <c r="E193" s="49">
        <v>2</v>
      </c>
      <c r="F193" s="49">
        <v>0.68</v>
      </c>
      <c r="G193" s="49">
        <v>1</v>
      </c>
      <c r="H193" s="49">
        <v>1</v>
      </c>
      <c r="I193" s="49">
        <v>4</v>
      </c>
    </row>
    <row r="194" spans="1:9">
      <c r="A194" s="49">
        <v>607</v>
      </c>
      <c r="B194" s="49">
        <v>584131</v>
      </c>
      <c r="C194" s="49">
        <v>130</v>
      </c>
      <c r="D194" s="49">
        <v>7</v>
      </c>
      <c r="E194" s="49">
        <v>1</v>
      </c>
      <c r="F194" s="49">
        <v>0.67</v>
      </c>
      <c r="G194" s="49">
        <v>2</v>
      </c>
      <c r="H194" s="49">
        <v>1</v>
      </c>
      <c r="I194" s="49">
        <v>5</v>
      </c>
    </row>
    <row r="195" spans="1:9">
      <c r="A195" s="49">
        <v>198</v>
      </c>
      <c r="B195" s="49">
        <v>442778</v>
      </c>
      <c r="C195" s="49">
        <v>117</v>
      </c>
      <c r="D195" s="49">
        <v>5</v>
      </c>
      <c r="E195" s="49">
        <v>2</v>
      </c>
      <c r="F195" s="49">
        <v>0.63</v>
      </c>
      <c r="G195" s="49">
        <v>2</v>
      </c>
      <c r="H195" s="49">
        <v>1</v>
      </c>
      <c r="I195" s="49">
        <v>3</v>
      </c>
    </row>
    <row r="196" spans="1:9">
      <c r="A196" s="49">
        <v>99</v>
      </c>
      <c r="B196" s="49">
        <v>498315</v>
      </c>
      <c r="C196" s="49">
        <v>106</v>
      </c>
      <c r="D196" s="49">
        <v>5</v>
      </c>
      <c r="E196" s="49">
        <v>2</v>
      </c>
      <c r="F196" s="49">
        <v>0.59</v>
      </c>
      <c r="G196" s="49">
        <v>3</v>
      </c>
      <c r="H196" s="49">
        <v>1</v>
      </c>
      <c r="I196" s="49">
        <v>3</v>
      </c>
    </row>
    <row r="197" spans="1:9">
      <c r="A197" s="49">
        <v>1311</v>
      </c>
      <c r="B197" s="49">
        <v>279336</v>
      </c>
      <c r="C197" s="49">
        <v>88</v>
      </c>
      <c r="D197" s="49">
        <v>5</v>
      </c>
      <c r="E197" s="49">
        <v>2</v>
      </c>
      <c r="F197" s="49">
        <v>0.54</v>
      </c>
      <c r="G197" s="49">
        <v>3</v>
      </c>
      <c r="H197" s="49">
        <v>2</v>
      </c>
      <c r="I197" s="49">
        <v>3</v>
      </c>
    </row>
    <row r="198" spans="1:9">
      <c r="A198" s="49">
        <v>1355</v>
      </c>
      <c r="B198" s="49">
        <v>371760</v>
      </c>
      <c r="C198" s="49">
        <v>98</v>
      </c>
      <c r="D198" s="49">
        <v>5</v>
      </c>
      <c r="E198" s="49">
        <v>1</v>
      </c>
      <c r="F198" s="49">
        <v>0.57999999999999996</v>
      </c>
      <c r="G198" s="49">
        <v>3</v>
      </c>
      <c r="H198" s="49">
        <v>1</v>
      </c>
      <c r="I198" s="49">
        <v>3</v>
      </c>
    </row>
    <row r="199" spans="1:9">
      <c r="A199" s="49">
        <v>940</v>
      </c>
      <c r="B199" s="49">
        <v>616480</v>
      </c>
      <c r="C199" s="49">
        <v>127</v>
      </c>
      <c r="D199" s="49">
        <v>6</v>
      </c>
      <c r="E199" s="49">
        <v>2</v>
      </c>
      <c r="F199" s="49">
        <v>0.63</v>
      </c>
      <c r="G199" s="49">
        <v>2</v>
      </c>
      <c r="H199" s="49">
        <v>1</v>
      </c>
      <c r="I199" s="49">
        <v>4</v>
      </c>
    </row>
    <row r="200" spans="1:9">
      <c r="A200" s="49">
        <v>704</v>
      </c>
      <c r="B200" s="49">
        <v>502617</v>
      </c>
      <c r="C200" s="49">
        <v>128</v>
      </c>
      <c r="D200" s="49">
        <v>6</v>
      </c>
      <c r="E200" s="49">
        <v>2</v>
      </c>
      <c r="F200" s="49">
        <v>0.67</v>
      </c>
      <c r="G200" s="49">
        <v>2</v>
      </c>
      <c r="H200" s="49">
        <v>1</v>
      </c>
      <c r="I200" s="49">
        <v>2</v>
      </c>
    </row>
    <row r="201" spans="1:9">
      <c r="A201" s="49">
        <v>1705</v>
      </c>
      <c r="B201" s="49">
        <v>875008</v>
      </c>
      <c r="C201" s="49">
        <v>160</v>
      </c>
      <c r="D201" s="49">
        <v>8</v>
      </c>
      <c r="E201" s="49">
        <v>3</v>
      </c>
      <c r="F201" s="49">
        <v>0.72</v>
      </c>
      <c r="G201" s="49">
        <v>1</v>
      </c>
      <c r="H201" s="49">
        <v>1</v>
      </c>
      <c r="I201" s="49">
        <v>4</v>
      </c>
    </row>
    <row r="202" spans="1:9">
      <c r="A202" s="49">
        <v>767</v>
      </c>
      <c r="B202" s="49">
        <v>740626</v>
      </c>
      <c r="C202" s="49">
        <v>154</v>
      </c>
      <c r="D202" s="49">
        <v>7</v>
      </c>
      <c r="E202" s="49">
        <v>3</v>
      </c>
      <c r="F202" s="49">
        <v>0.71</v>
      </c>
      <c r="G202" s="49">
        <v>1</v>
      </c>
      <c r="H202" s="49">
        <v>2</v>
      </c>
      <c r="I202" s="49">
        <v>4</v>
      </c>
    </row>
    <row r="203" spans="1:9">
      <c r="A203" s="49">
        <v>493</v>
      </c>
      <c r="B203" s="49">
        <v>764227</v>
      </c>
      <c r="C203" s="49">
        <v>156</v>
      </c>
      <c r="D203" s="49">
        <v>8</v>
      </c>
      <c r="E203" s="49">
        <v>2</v>
      </c>
      <c r="F203" s="49">
        <v>0.7</v>
      </c>
      <c r="G203" s="49">
        <v>1</v>
      </c>
      <c r="H203" s="49">
        <v>1</v>
      </c>
      <c r="I203" s="49">
        <v>3</v>
      </c>
    </row>
    <row r="204" spans="1:9">
      <c r="A204" s="49">
        <v>1345</v>
      </c>
      <c r="B204" s="49">
        <v>858970</v>
      </c>
      <c r="C204" s="49">
        <v>158</v>
      </c>
      <c r="D204" s="49">
        <v>8</v>
      </c>
      <c r="E204" s="49">
        <v>2</v>
      </c>
      <c r="F204" s="49">
        <v>0.7</v>
      </c>
      <c r="G204" s="49">
        <v>1</v>
      </c>
      <c r="H204" s="49">
        <v>1</v>
      </c>
      <c r="I204" s="49">
        <v>4</v>
      </c>
    </row>
    <row r="205" spans="1:9">
      <c r="A205" s="49">
        <v>1506</v>
      </c>
      <c r="B205" s="49">
        <v>702252</v>
      </c>
      <c r="C205" s="49">
        <v>148</v>
      </c>
      <c r="D205" s="49">
        <v>8</v>
      </c>
      <c r="E205" s="49">
        <v>2</v>
      </c>
      <c r="F205" s="49">
        <v>0.7</v>
      </c>
      <c r="G205" s="49">
        <v>1</v>
      </c>
      <c r="H205" s="49">
        <v>2</v>
      </c>
      <c r="I205" s="49">
        <v>4</v>
      </c>
    </row>
    <row r="206" spans="1:9">
      <c r="A206" s="49">
        <v>1607</v>
      </c>
      <c r="B206" s="49">
        <v>517467</v>
      </c>
      <c r="C206" s="49">
        <v>131</v>
      </c>
      <c r="D206" s="49">
        <v>7</v>
      </c>
      <c r="E206" s="49">
        <v>1</v>
      </c>
      <c r="F206" s="49">
        <v>0.63</v>
      </c>
      <c r="G206" s="49">
        <v>2</v>
      </c>
      <c r="H206" s="49">
        <v>2</v>
      </c>
      <c r="I206" s="49">
        <v>3</v>
      </c>
    </row>
    <row r="207" spans="1:9">
      <c r="A207" s="49">
        <v>190</v>
      </c>
      <c r="B207" s="49">
        <v>591512</v>
      </c>
      <c r="C207" s="49">
        <v>138</v>
      </c>
      <c r="D207" s="49">
        <v>7</v>
      </c>
      <c r="E207" s="49">
        <v>2</v>
      </c>
      <c r="F207" s="49">
        <v>0.67</v>
      </c>
      <c r="G207" s="49">
        <v>1</v>
      </c>
      <c r="H207" s="49">
        <v>1</v>
      </c>
      <c r="I207" s="49">
        <v>4</v>
      </c>
    </row>
    <row r="208" spans="1:9">
      <c r="A208" s="49">
        <v>1807</v>
      </c>
      <c r="B208" s="49">
        <v>564788</v>
      </c>
      <c r="C208" s="49">
        <v>133</v>
      </c>
      <c r="D208" s="49">
        <v>7</v>
      </c>
      <c r="E208" s="49">
        <v>2</v>
      </c>
      <c r="F208" s="49">
        <v>0.64</v>
      </c>
      <c r="G208" s="49">
        <v>2</v>
      </c>
      <c r="H208" s="49">
        <v>1</v>
      </c>
      <c r="I208" s="49">
        <v>3</v>
      </c>
    </row>
    <row r="209" spans="1:9">
      <c r="A209" s="49">
        <v>725</v>
      </c>
      <c r="B209" s="49">
        <v>571115</v>
      </c>
      <c r="C209" s="49">
        <v>136</v>
      </c>
      <c r="D209" s="49">
        <v>6</v>
      </c>
      <c r="E209" s="49">
        <v>2</v>
      </c>
      <c r="F209" s="49">
        <v>0.65</v>
      </c>
      <c r="G209" s="49">
        <v>2</v>
      </c>
      <c r="H209" s="49">
        <v>2</v>
      </c>
      <c r="I209" s="49">
        <v>2</v>
      </c>
    </row>
    <row r="210" spans="1:9">
      <c r="A210" s="49">
        <v>481</v>
      </c>
      <c r="B210" s="49">
        <v>415458</v>
      </c>
      <c r="C210" s="49">
        <v>108</v>
      </c>
      <c r="D210" s="49">
        <v>5</v>
      </c>
      <c r="E210" s="49">
        <v>1</v>
      </c>
      <c r="F210" s="49">
        <v>0.61</v>
      </c>
      <c r="G210" s="49">
        <v>1</v>
      </c>
      <c r="H210" s="49">
        <v>2</v>
      </c>
      <c r="I210" s="49">
        <v>4</v>
      </c>
    </row>
    <row r="211" spans="1:9">
      <c r="A211" s="49">
        <v>449</v>
      </c>
      <c r="B211" s="49">
        <v>699136</v>
      </c>
      <c r="C211" s="49">
        <v>151</v>
      </c>
      <c r="D211" s="49">
        <v>8</v>
      </c>
      <c r="E211" s="49">
        <v>2</v>
      </c>
      <c r="F211" s="49">
        <v>0.72</v>
      </c>
      <c r="G211" s="49">
        <v>1</v>
      </c>
      <c r="H211" s="49">
        <v>1</v>
      </c>
      <c r="I211" s="49">
        <v>2</v>
      </c>
    </row>
    <row r="212" spans="1:9">
      <c r="A212" s="49">
        <v>1343</v>
      </c>
      <c r="B212" s="49">
        <v>840444</v>
      </c>
      <c r="C212" s="49">
        <v>166</v>
      </c>
      <c r="D212" s="49">
        <v>8</v>
      </c>
      <c r="E212" s="49">
        <v>3</v>
      </c>
      <c r="F212" s="49">
        <v>0.74</v>
      </c>
      <c r="G212" s="49">
        <v>1</v>
      </c>
      <c r="H212" s="49">
        <v>1</v>
      </c>
      <c r="I212" s="49">
        <v>4</v>
      </c>
    </row>
    <row r="213" spans="1:9">
      <c r="A213" s="49">
        <v>1884</v>
      </c>
      <c r="B213" s="49">
        <v>435893</v>
      </c>
      <c r="C213" s="49">
        <v>109</v>
      </c>
      <c r="D213" s="49">
        <v>6</v>
      </c>
      <c r="E213" s="49">
        <v>2</v>
      </c>
      <c r="F213" s="49">
        <v>0.6</v>
      </c>
      <c r="G213" s="49">
        <v>1</v>
      </c>
      <c r="H213" s="49">
        <v>2</v>
      </c>
      <c r="I213" s="49">
        <v>4</v>
      </c>
    </row>
    <row r="214" spans="1:9">
      <c r="A214" s="49">
        <v>1941</v>
      </c>
      <c r="B214" s="49">
        <v>427440</v>
      </c>
      <c r="C214" s="49">
        <v>117</v>
      </c>
      <c r="D214" s="49">
        <v>6</v>
      </c>
      <c r="E214" s="49">
        <v>1</v>
      </c>
      <c r="F214" s="49">
        <v>0.64</v>
      </c>
      <c r="G214" s="49">
        <v>1</v>
      </c>
      <c r="H214" s="49">
        <v>2</v>
      </c>
      <c r="I214" s="49">
        <v>4</v>
      </c>
    </row>
    <row r="215" spans="1:9">
      <c r="A215" s="49">
        <v>545</v>
      </c>
      <c r="B215" s="49">
        <v>561039</v>
      </c>
      <c r="C215" s="49">
        <v>137</v>
      </c>
      <c r="D215" s="49">
        <v>7</v>
      </c>
      <c r="E215" s="49">
        <v>2</v>
      </c>
      <c r="F215" s="49">
        <v>0.66</v>
      </c>
      <c r="G215" s="49">
        <v>2</v>
      </c>
      <c r="H215" s="49">
        <v>2</v>
      </c>
      <c r="I215" s="49">
        <v>3</v>
      </c>
    </row>
    <row r="216" spans="1:9">
      <c r="A216" s="49">
        <v>658</v>
      </c>
      <c r="B216" s="49">
        <v>543533</v>
      </c>
      <c r="C216" s="49">
        <v>120</v>
      </c>
      <c r="D216" s="49">
        <v>6</v>
      </c>
      <c r="E216" s="49">
        <v>1</v>
      </c>
      <c r="F216" s="49">
        <v>0.62</v>
      </c>
      <c r="G216" s="49">
        <v>2</v>
      </c>
      <c r="H216" s="49">
        <v>1</v>
      </c>
      <c r="I216" s="49">
        <v>3</v>
      </c>
    </row>
    <row r="217" spans="1:9">
      <c r="A217" s="49">
        <v>1716</v>
      </c>
      <c r="B217" s="49">
        <v>794261</v>
      </c>
      <c r="C217" s="49">
        <v>151</v>
      </c>
      <c r="D217" s="49">
        <v>7</v>
      </c>
      <c r="E217" s="49">
        <v>2</v>
      </c>
      <c r="F217" s="49">
        <v>0.71</v>
      </c>
      <c r="G217" s="49">
        <v>1</v>
      </c>
      <c r="H217" s="49">
        <v>2</v>
      </c>
      <c r="I217" s="49">
        <v>4</v>
      </c>
    </row>
    <row r="218" spans="1:9">
      <c r="A218" s="49">
        <v>1991</v>
      </c>
      <c r="B218" s="49">
        <v>512233</v>
      </c>
      <c r="C218" s="49">
        <v>98</v>
      </c>
      <c r="D218" s="49">
        <v>5</v>
      </c>
      <c r="E218" s="49">
        <v>1</v>
      </c>
      <c r="F218" s="49">
        <v>0.59</v>
      </c>
      <c r="G218" s="49">
        <v>3</v>
      </c>
      <c r="H218" s="49">
        <v>1</v>
      </c>
      <c r="I218" s="49">
        <v>2</v>
      </c>
    </row>
    <row r="219" spans="1:9">
      <c r="A219" s="49">
        <v>1740</v>
      </c>
      <c r="B219" s="49">
        <v>666592</v>
      </c>
      <c r="C219" s="49">
        <v>139</v>
      </c>
      <c r="D219" s="49">
        <v>7</v>
      </c>
      <c r="E219" s="49">
        <v>2</v>
      </c>
      <c r="F219" s="49">
        <v>0.68</v>
      </c>
      <c r="G219" s="49">
        <v>1</v>
      </c>
      <c r="H219" s="49">
        <v>1</v>
      </c>
      <c r="I219" s="49">
        <v>2</v>
      </c>
    </row>
    <row r="220" spans="1:9">
      <c r="A220" s="49">
        <v>1445</v>
      </c>
      <c r="B220" s="49">
        <v>328508</v>
      </c>
      <c r="C220" s="49">
        <v>86</v>
      </c>
      <c r="D220" s="49">
        <v>4</v>
      </c>
      <c r="E220" s="49">
        <v>1</v>
      </c>
      <c r="F220" s="49">
        <v>0.55000000000000004</v>
      </c>
      <c r="G220" s="49">
        <v>3</v>
      </c>
      <c r="H220" s="49">
        <v>1</v>
      </c>
      <c r="I220" s="49">
        <v>4</v>
      </c>
    </row>
    <row r="221" spans="1:9">
      <c r="A221" s="49">
        <v>78</v>
      </c>
      <c r="B221" s="49">
        <v>784084</v>
      </c>
      <c r="C221" s="49">
        <v>151</v>
      </c>
      <c r="D221" s="49">
        <v>7</v>
      </c>
      <c r="E221" s="49">
        <v>3</v>
      </c>
      <c r="F221" s="49">
        <v>0.7</v>
      </c>
      <c r="G221" s="49">
        <v>1</v>
      </c>
      <c r="H221" s="49">
        <v>1</v>
      </c>
      <c r="I221" s="49">
        <v>4</v>
      </c>
    </row>
    <row r="222" spans="1:9">
      <c r="A222" s="49">
        <v>1608</v>
      </c>
      <c r="B222" s="49">
        <v>567415</v>
      </c>
      <c r="C222" s="49">
        <v>127</v>
      </c>
      <c r="D222" s="49">
        <v>6</v>
      </c>
      <c r="E222" s="49">
        <v>2</v>
      </c>
      <c r="F222" s="49">
        <v>0.64</v>
      </c>
      <c r="G222" s="49">
        <v>2</v>
      </c>
      <c r="H222" s="49">
        <v>1</v>
      </c>
      <c r="I222" s="49">
        <v>1</v>
      </c>
    </row>
    <row r="223" spans="1:9">
      <c r="A223" s="49">
        <v>1903</v>
      </c>
      <c r="B223" s="49">
        <v>201087</v>
      </c>
      <c r="C223" s="49">
        <v>71</v>
      </c>
      <c r="D223" s="49">
        <v>3</v>
      </c>
      <c r="E223" s="49">
        <v>1</v>
      </c>
      <c r="F223" s="49">
        <v>0.51</v>
      </c>
      <c r="G223" s="49">
        <v>3</v>
      </c>
      <c r="H223" s="49">
        <v>2</v>
      </c>
      <c r="I223" s="49">
        <v>2</v>
      </c>
    </row>
    <row r="224" spans="1:9">
      <c r="A224" s="49">
        <v>1378</v>
      </c>
      <c r="B224" s="49">
        <v>404063</v>
      </c>
      <c r="C224" s="49">
        <v>104</v>
      </c>
      <c r="D224" s="49">
        <v>5</v>
      </c>
      <c r="E224" s="49">
        <v>1</v>
      </c>
      <c r="F224" s="49">
        <v>0.63</v>
      </c>
      <c r="G224" s="49">
        <v>3</v>
      </c>
      <c r="H224" s="49">
        <v>1</v>
      </c>
      <c r="I224" s="49">
        <v>2</v>
      </c>
    </row>
    <row r="225" spans="1:9">
      <c r="A225" s="49">
        <v>1663</v>
      </c>
      <c r="B225" s="49">
        <v>745230</v>
      </c>
      <c r="C225" s="49">
        <v>142</v>
      </c>
      <c r="D225" s="49">
        <v>7</v>
      </c>
      <c r="E225" s="49">
        <v>2</v>
      </c>
      <c r="F225" s="49">
        <v>0.68</v>
      </c>
      <c r="G225" s="49">
        <v>2</v>
      </c>
      <c r="H225" s="49">
        <v>1</v>
      </c>
      <c r="I225" s="49">
        <v>4</v>
      </c>
    </row>
    <row r="226" spans="1:9">
      <c r="A226" s="49">
        <v>256</v>
      </c>
      <c r="B226" s="49">
        <v>747497</v>
      </c>
      <c r="C226" s="49">
        <v>155</v>
      </c>
      <c r="D226" s="49">
        <v>8</v>
      </c>
      <c r="E226" s="49">
        <v>2</v>
      </c>
      <c r="F226" s="49">
        <v>0.7</v>
      </c>
      <c r="G226" s="49">
        <v>1</v>
      </c>
      <c r="H226" s="49">
        <v>1</v>
      </c>
      <c r="I226" s="49">
        <v>5</v>
      </c>
    </row>
    <row r="227" spans="1:9">
      <c r="A227" s="49">
        <v>1528</v>
      </c>
      <c r="B227" s="49">
        <v>544713</v>
      </c>
      <c r="C227" s="49">
        <v>107</v>
      </c>
      <c r="D227" s="49">
        <v>5</v>
      </c>
      <c r="E227" s="49">
        <v>1</v>
      </c>
      <c r="F227" s="49">
        <v>0.59</v>
      </c>
      <c r="G227" s="49">
        <v>3</v>
      </c>
      <c r="H227" s="49">
        <v>1</v>
      </c>
      <c r="I227" s="49">
        <v>4</v>
      </c>
    </row>
    <row r="228" spans="1:9">
      <c r="A228" s="49">
        <v>935</v>
      </c>
      <c r="B228" s="49">
        <v>585791</v>
      </c>
      <c r="C228" s="49">
        <v>146</v>
      </c>
      <c r="D228" s="49">
        <v>7</v>
      </c>
      <c r="E228" s="49">
        <v>2</v>
      </c>
      <c r="F228" s="49">
        <v>0.71</v>
      </c>
      <c r="G228" s="49">
        <v>1</v>
      </c>
      <c r="H228" s="49">
        <v>1</v>
      </c>
      <c r="I228" s="49">
        <v>3</v>
      </c>
    </row>
    <row r="229" spans="1:9">
      <c r="A229" s="49">
        <v>1966</v>
      </c>
      <c r="B229" s="49">
        <v>558106</v>
      </c>
      <c r="C229" s="49">
        <v>127</v>
      </c>
      <c r="D229" s="49">
        <v>7</v>
      </c>
      <c r="E229" s="49">
        <v>1</v>
      </c>
      <c r="F229" s="49">
        <v>0.64</v>
      </c>
      <c r="G229" s="49">
        <v>1</v>
      </c>
      <c r="H229" s="49">
        <v>2</v>
      </c>
      <c r="I229" s="49">
        <v>3</v>
      </c>
    </row>
    <row r="230" spans="1:9">
      <c r="A230" s="49">
        <v>1379</v>
      </c>
      <c r="B230" s="49">
        <v>657858</v>
      </c>
      <c r="C230" s="49">
        <v>142</v>
      </c>
      <c r="D230" s="49">
        <v>7</v>
      </c>
      <c r="E230" s="49">
        <v>2</v>
      </c>
      <c r="F230" s="49">
        <v>0.7</v>
      </c>
      <c r="G230" s="49">
        <v>1</v>
      </c>
      <c r="H230" s="49">
        <v>1</v>
      </c>
      <c r="I230" s="49">
        <v>2</v>
      </c>
    </row>
    <row r="231" spans="1:9">
      <c r="A231" s="49">
        <v>837</v>
      </c>
      <c r="B231" s="49">
        <v>736403</v>
      </c>
      <c r="C231" s="49">
        <v>143</v>
      </c>
      <c r="D231" s="49">
        <v>8</v>
      </c>
      <c r="E231" s="49">
        <v>2</v>
      </c>
      <c r="F231" s="49">
        <v>0.65</v>
      </c>
      <c r="G231" s="49">
        <v>1</v>
      </c>
      <c r="H231" s="49">
        <v>1</v>
      </c>
      <c r="I231" s="49">
        <v>3</v>
      </c>
    </row>
    <row r="232" spans="1:9">
      <c r="A232" s="49">
        <v>129</v>
      </c>
      <c r="B232" s="49">
        <v>655256</v>
      </c>
      <c r="C232" s="49">
        <v>133</v>
      </c>
      <c r="D232" s="49">
        <v>7</v>
      </c>
      <c r="E232" s="49">
        <v>2</v>
      </c>
      <c r="F232" s="49">
        <v>0.66</v>
      </c>
      <c r="G232" s="49">
        <v>1</v>
      </c>
      <c r="H232" s="49">
        <v>2</v>
      </c>
      <c r="I232" s="49">
        <v>3</v>
      </c>
    </row>
    <row r="233" spans="1:9">
      <c r="A233" s="49">
        <v>1518</v>
      </c>
      <c r="B233" s="49">
        <v>470159</v>
      </c>
      <c r="C233" s="49">
        <v>124</v>
      </c>
      <c r="D233" s="49">
        <v>6</v>
      </c>
      <c r="E233" s="49">
        <v>2</v>
      </c>
      <c r="F233" s="49">
        <v>0.67</v>
      </c>
      <c r="G233" s="49">
        <v>3</v>
      </c>
      <c r="H233" s="49">
        <v>1</v>
      </c>
      <c r="I233" s="49">
        <v>4</v>
      </c>
    </row>
    <row r="234" spans="1:9">
      <c r="A234" s="49">
        <v>199</v>
      </c>
      <c r="B234" s="49">
        <v>708328</v>
      </c>
      <c r="C234" s="49">
        <v>159</v>
      </c>
      <c r="D234" s="49">
        <v>8</v>
      </c>
      <c r="E234" s="49">
        <v>3</v>
      </c>
      <c r="F234" s="49">
        <v>0.71</v>
      </c>
      <c r="G234" s="49">
        <v>1</v>
      </c>
      <c r="H234" s="49">
        <v>2</v>
      </c>
      <c r="I234" s="49">
        <v>4</v>
      </c>
    </row>
    <row r="235" spans="1:9">
      <c r="A235" s="49">
        <v>1032</v>
      </c>
      <c r="B235" s="49">
        <v>754217</v>
      </c>
      <c r="C235" s="49">
        <v>159</v>
      </c>
      <c r="D235" s="49">
        <v>8</v>
      </c>
      <c r="E235" s="49">
        <v>2</v>
      </c>
      <c r="F235" s="49">
        <v>0.73</v>
      </c>
      <c r="G235" s="49">
        <v>1</v>
      </c>
      <c r="H235" s="49">
        <v>1</v>
      </c>
      <c r="I235" s="49">
        <v>4</v>
      </c>
    </row>
    <row r="236" spans="1:9">
      <c r="A236" s="49">
        <v>1126</v>
      </c>
      <c r="B236" s="49">
        <v>541717</v>
      </c>
      <c r="C236" s="49">
        <v>118</v>
      </c>
      <c r="D236" s="49">
        <v>6</v>
      </c>
      <c r="E236" s="49">
        <v>2</v>
      </c>
      <c r="F236" s="49">
        <v>0.62</v>
      </c>
      <c r="G236" s="49">
        <v>2</v>
      </c>
      <c r="H236" s="49">
        <v>1</v>
      </c>
      <c r="I236" s="49">
        <v>5</v>
      </c>
    </row>
    <row r="237" spans="1:9">
      <c r="A237" s="49">
        <v>1601</v>
      </c>
      <c r="B237" s="49">
        <v>724428</v>
      </c>
      <c r="C237" s="49">
        <v>149</v>
      </c>
      <c r="D237" s="49">
        <v>8</v>
      </c>
      <c r="E237" s="49">
        <v>3</v>
      </c>
      <c r="F237" s="49">
        <v>0.71</v>
      </c>
      <c r="G237" s="49">
        <v>1</v>
      </c>
      <c r="H237" s="49">
        <v>1</v>
      </c>
      <c r="I237" s="49">
        <v>3</v>
      </c>
    </row>
    <row r="238" spans="1:9">
      <c r="A238" s="49">
        <v>1731</v>
      </c>
      <c r="B238" s="49">
        <v>633299</v>
      </c>
      <c r="C238" s="49">
        <v>120</v>
      </c>
      <c r="D238" s="49">
        <v>6</v>
      </c>
      <c r="E238" s="49">
        <v>2</v>
      </c>
      <c r="F238" s="49">
        <v>0.65</v>
      </c>
      <c r="G238" s="49">
        <v>1</v>
      </c>
      <c r="H238" s="49">
        <v>2</v>
      </c>
      <c r="I238" s="49">
        <v>4</v>
      </c>
    </row>
    <row r="239" spans="1:9">
      <c r="A239" s="49">
        <v>838</v>
      </c>
      <c r="B239" s="49">
        <v>515229</v>
      </c>
      <c r="C239" s="49">
        <v>119</v>
      </c>
      <c r="D239" s="49">
        <v>6</v>
      </c>
      <c r="E239" s="49">
        <v>2</v>
      </c>
      <c r="F239" s="49">
        <v>0.62</v>
      </c>
      <c r="G239" s="49">
        <v>2</v>
      </c>
      <c r="H239" s="49">
        <v>2</v>
      </c>
      <c r="I239" s="49">
        <v>3</v>
      </c>
    </row>
    <row r="240" spans="1:9">
      <c r="A240" s="49">
        <v>1810</v>
      </c>
      <c r="B240" s="49">
        <v>671549</v>
      </c>
      <c r="C240" s="49">
        <v>127</v>
      </c>
      <c r="D240" s="49">
        <v>6</v>
      </c>
      <c r="E240" s="49">
        <v>1</v>
      </c>
      <c r="F240" s="49">
        <v>0.63</v>
      </c>
      <c r="G240" s="49">
        <v>2</v>
      </c>
      <c r="H240" s="49">
        <v>1</v>
      </c>
      <c r="I240" s="49">
        <v>4</v>
      </c>
    </row>
    <row r="241" spans="1:9">
      <c r="A241" s="49">
        <v>1656</v>
      </c>
      <c r="B241" s="49">
        <v>587835</v>
      </c>
      <c r="C241" s="49">
        <v>141</v>
      </c>
      <c r="D241" s="49">
        <v>7</v>
      </c>
      <c r="E241" s="49">
        <v>2</v>
      </c>
      <c r="F241" s="49">
        <v>0.68</v>
      </c>
      <c r="G241" s="49">
        <v>1</v>
      </c>
      <c r="H241" s="49">
        <v>2</v>
      </c>
      <c r="I241" s="49">
        <v>4</v>
      </c>
    </row>
    <row r="242" spans="1:9">
      <c r="A242" s="49">
        <v>520</v>
      </c>
      <c r="B242" s="49">
        <v>776832</v>
      </c>
      <c r="C242" s="49">
        <v>146</v>
      </c>
      <c r="D242" s="49">
        <v>7</v>
      </c>
      <c r="E242" s="49">
        <v>2</v>
      </c>
      <c r="F242" s="49">
        <v>0.71</v>
      </c>
      <c r="G242" s="49">
        <v>1</v>
      </c>
      <c r="H242" s="49">
        <v>1</v>
      </c>
      <c r="I242" s="49">
        <v>2</v>
      </c>
    </row>
    <row r="243" spans="1:9">
      <c r="A243" s="49">
        <v>539</v>
      </c>
      <c r="B243" s="49">
        <v>772387</v>
      </c>
      <c r="C243" s="49">
        <v>154</v>
      </c>
      <c r="D243" s="49">
        <v>8</v>
      </c>
      <c r="E243" s="49">
        <v>2</v>
      </c>
      <c r="F243" s="49">
        <v>0.73</v>
      </c>
      <c r="G243" s="49">
        <v>1</v>
      </c>
      <c r="H243" s="49">
        <v>1</v>
      </c>
      <c r="I243" s="49">
        <v>2</v>
      </c>
    </row>
    <row r="244" spans="1:9">
      <c r="A244" s="49">
        <v>949</v>
      </c>
      <c r="B244" s="49">
        <v>485017</v>
      </c>
      <c r="C244" s="49">
        <v>145</v>
      </c>
      <c r="D244" s="49">
        <v>7</v>
      </c>
      <c r="E244" s="49">
        <v>2</v>
      </c>
      <c r="F244" s="49">
        <v>0.66</v>
      </c>
      <c r="G244" s="49">
        <v>2</v>
      </c>
      <c r="H244" s="49">
        <v>2</v>
      </c>
      <c r="I244" s="49">
        <v>3</v>
      </c>
    </row>
    <row r="245" spans="1:9">
      <c r="A245" s="49">
        <v>1176</v>
      </c>
      <c r="B245" s="49">
        <v>480327</v>
      </c>
      <c r="C245" s="49">
        <v>104</v>
      </c>
      <c r="D245" s="49">
        <v>5</v>
      </c>
      <c r="E245" s="49">
        <v>2</v>
      </c>
      <c r="F245" s="49">
        <v>0.6</v>
      </c>
      <c r="G245" s="49">
        <v>3</v>
      </c>
      <c r="H245" s="49">
        <v>1</v>
      </c>
      <c r="I245" s="49">
        <v>2</v>
      </c>
    </row>
    <row r="246" spans="1:9">
      <c r="A246" s="49">
        <v>1084</v>
      </c>
      <c r="B246" s="49">
        <v>750636</v>
      </c>
      <c r="C246" s="49">
        <v>147</v>
      </c>
      <c r="D246" s="49">
        <v>7</v>
      </c>
      <c r="E246" s="49">
        <v>2</v>
      </c>
      <c r="F246" s="49">
        <v>0.72</v>
      </c>
      <c r="G246" s="49">
        <v>1</v>
      </c>
      <c r="H246" s="49">
        <v>1</v>
      </c>
      <c r="I246" s="49">
        <v>3</v>
      </c>
    </row>
    <row r="247" spans="1:9">
      <c r="A247" s="49">
        <v>144</v>
      </c>
      <c r="B247" s="49">
        <v>484167</v>
      </c>
      <c r="C247" s="49">
        <v>105</v>
      </c>
      <c r="D247" s="49">
        <v>6</v>
      </c>
      <c r="E247" s="49">
        <v>2</v>
      </c>
      <c r="F247" s="49">
        <v>0.61</v>
      </c>
      <c r="G247" s="49">
        <v>3</v>
      </c>
      <c r="H247" s="49">
        <v>1</v>
      </c>
      <c r="I247" s="49">
        <v>5</v>
      </c>
    </row>
    <row r="248" spans="1:9">
      <c r="A248" s="49">
        <v>280</v>
      </c>
      <c r="B248" s="49">
        <v>613392</v>
      </c>
      <c r="C248" s="49">
        <v>152</v>
      </c>
      <c r="D248" s="49">
        <v>8</v>
      </c>
      <c r="E248" s="49">
        <v>2</v>
      </c>
      <c r="F248" s="49">
        <v>0.71</v>
      </c>
      <c r="G248" s="49">
        <v>1</v>
      </c>
      <c r="H248" s="49">
        <v>1</v>
      </c>
      <c r="I248" s="49">
        <v>4</v>
      </c>
    </row>
    <row r="249" spans="1:9">
      <c r="A249" s="49">
        <v>1060</v>
      </c>
      <c r="B249" s="49">
        <v>375539</v>
      </c>
      <c r="C249" s="49">
        <v>84</v>
      </c>
      <c r="D249" s="49">
        <v>5</v>
      </c>
      <c r="E249" s="49">
        <v>1</v>
      </c>
      <c r="F249" s="49">
        <v>0.56000000000000005</v>
      </c>
      <c r="G249" s="49">
        <v>3</v>
      </c>
      <c r="H249" s="49">
        <v>1</v>
      </c>
      <c r="I249" s="49">
        <v>3</v>
      </c>
    </row>
    <row r="250" spans="1:9">
      <c r="A250" s="49">
        <v>1190</v>
      </c>
      <c r="B250" s="49">
        <v>571843</v>
      </c>
      <c r="C250" s="49">
        <v>143</v>
      </c>
      <c r="D250" s="49">
        <v>7</v>
      </c>
      <c r="E250" s="49">
        <v>2</v>
      </c>
      <c r="F250" s="49">
        <v>0.66</v>
      </c>
      <c r="G250" s="49">
        <v>1</v>
      </c>
      <c r="H250" s="49">
        <v>1</v>
      </c>
      <c r="I250" s="49">
        <v>5</v>
      </c>
    </row>
    <row r="251" spans="1:9">
      <c r="A251" s="49">
        <v>657</v>
      </c>
      <c r="B251" s="49">
        <v>651037</v>
      </c>
      <c r="C251" s="49">
        <v>139</v>
      </c>
      <c r="D251" s="49">
        <v>7</v>
      </c>
      <c r="E251" s="49">
        <v>2</v>
      </c>
      <c r="F251" s="49">
        <v>0.67</v>
      </c>
      <c r="G251" s="49">
        <v>2</v>
      </c>
      <c r="H251" s="49">
        <v>1</v>
      </c>
      <c r="I251" s="49">
        <v>3</v>
      </c>
    </row>
    <row r="252" spans="1:9">
      <c r="A252" s="49">
        <v>774</v>
      </c>
      <c r="B252" s="49">
        <v>673805</v>
      </c>
      <c r="C252" s="49">
        <v>143</v>
      </c>
      <c r="D252" s="49">
        <v>7</v>
      </c>
      <c r="E252" s="49">
        <v>2</v>
      </c>
      <c r="F252" s="49">
        <v>0.7</v>
      </c>
      <c r="G252" s="49">
        <v>1</v>
      </c>
      <c r="H252" s="49">
        <v>2</v>
      </c>
      <c r="I252" s="4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Univariate Numerical</vt:lpstr>
      <vt:lpstr>Univariate Categorical</vt:lpstr>
      <vt:lpstr>Bivariate</vt:lpstr>
      <vt:lpstr>Correlation Workings 1</vt:lpstr>
      <vt:lpstr>Workings 2</vt:lpstr>
      <vt:lpstr>Bathrooms</vt:lpstr>
      <vt:lpstr>House_Code</vt:lpstr>
      <vt:lpstr>House_Type</vt:lpstr>
      <vt:lpstr>Land_Area</vt:lpstr>
      <vt:lpstr>Location</vt:lpstr>
      <vt:lpstr>Price</vt:lpstr>
      <vt:lpstr>Rooms</vt:lpstr>
      <vt:lpstr>Satisfaction</vt:lpstr>
      <vt:lpstr>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Gerry Conyngham</dc:creator>
  <cp:lastModifiedBy>Lauren McConnell</cp:lastModifiedBy>
  <dcterms:created xsi:type="dcterms:W3CDTF">2019-10-03T06:39:12Z</dcterms:created>
  <dcterms:modified xsi:type="dcterms:W3CDTF">2024-04-14T19:16:59Z</dcterms:modified>
</cp:coreProperties>
</file>