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600" yWindow="1260" windowWidth="25600" windowHeight="22280" tabRatio="500" activeTab="6"/>
  </bookViews>
  <sheets>
    <sheet name="Approval Ratings" sheetId="2" r:id="rId1"/>
    <sheet name="Tweets" sheetId="6" r:id="rId2"/>
    <sheet name="Gas" sheetId="1" r:id="rId3"/>
    <sheet name="Stock Market" sheetId="3" r:id="rId4"/>
    <sheet name="UI Apps" sheetId="4" r:id="rId5"/>
    <sheet name="COVID" sheetId="5" r:id="rId6"/>
    <sheet name="All Data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2" i="7" l="1"/>
  <c r="K343" i="7"/>
  <c r="K335" i="7"/>
  <c r="K336" i="7"/>
  <c r="K337" i="7"/>
  <c r="K338" i="7"/>
  <c r="K339" i="7"/>
  <c r="K340" i="7"/>
  <c r="C341" i="4"/>
  <c r="K341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B331" i="7"/>
  <c r="C331" i="7"/>
  <c r="D331" i="7"/>
  <c r="C331" i="6"/>
  <c r="E331" i="7"/>
  <c r="F331" i="7"/>
  <c r="G331" i="7"/>
  <c r="H331" i="7"/>
  <c r="I331" i="7"/>
  <c r="J331" i="7"/>
  <c r="K331" i="7"/>
  <c r="L331" i="7"/>
  <c r="M331" i="7"/>
  <c r="B332" i="7"/>
  <c r="C332" i="7"/>
  <c r="D332" i="7"/>
  <c r="E332" i="7"/>
  <c r="F332" i="7"/>
  <c r="G332" i="7"/>
  <c r="H332" i="7"/>
  <c r="I332" i="7"/>
  <c r="J332" i="7"/>
  <c r="K332" i="7"/>
  <c r="L332" i="7"/>
  <c r="M332" i="7"/>
  <c r="B333" i="7"/>
  <c r="C333" i="7"/>
  <c r="B333" i="6"/>
  <c r="D333" i="7"/>
  <c r="E333" i="7"/>
  <c r="F333" i="7"/>
  <c r="G333" i="7"/>
  <c r="H333" i="7"/>
  <c r="I333" i="7"/>
  <c r="J333" i="7"/>
  <c r="K333" i="7"/>
  <c r="L333" i="7"/>
  <c r="M333" i="7"/>
  <c r="B334" i="7"/>
  <c r="C334" i="7"/>
  <c r="D334" i="7"/>
  <c r="E334" i="7"/>
  <c r="F334" i="7"/>
  <c r="G334" i="7"/>
  <c r="H334" i="7"/>
  <c r="I334" i="7"/>
  <c r="J334" i="7"/>
  <c r="C334" i="4"/>
  <c r="K334" i="7"/>
  <c r="L334" i="7"/>
  <c r="M334" i="7"/>
  <c r="B335" i="7"/>
  <c r="C335" i="7"/>
  <c r="D335" i="7"/>
  <c r="E335" i="7"/>
  <c r="F335" i="7"/>
  <c r="G335" i="7"/>
  <c r="H335" i="7"/>
  <c r="I335" i="7"/>
  <c r="J335" i="7"/>
  <c r="L335" i="7"/>
  <c r="M335" i="7"/>
  <c r="B336" i="7"/>
  <c r="C336" i="7"/>
  <c r="D336" i="7"/>
  <c r="E336" i="7"/>
  <c r="F336" i="7"/>
  <c r="G336" i="7"/>
  <c r="H336" i="7"/>
  <c r="I336" i="7"/>
  <c r="J336" i="7"/>
  <c r="L336" i="7"/>
  <c r="M336" i="7"/>
  <c r="B337" i="7"/>
  <c r="C337" i="7"/>
  <c r="B337" i="6"/>
  <c r="D337" i="7"/>
  <c r="E337" i="7"/>
  <c r="F337" i="7"/>
  <c r="G337" i="7"/>
  <c r="H337" i="7"/>
  <c r="I337" i="7"/>
  <c r="J337" i="7"/>
  <c r="L337" i="7"/>
  <c r="M337" i="7"/>
  <c r="B338" i="7"/>
  <c r="C338" i="7"/>
  <c r="B338" i="6"/>
  <c r="D338" i="7"/>
  <c r="E338" i="7"/>
  <c r="F338" i="7"/>
  <c r="G338" i="7"/>
  <c r="H338" i="7"/>
  <c r="I338" i="7"/>
  <c r="J338" i="7"/>
  <c r="L338" i="7"/>
  <c r="M338" i="7"/>
  <c r="B339" i="7"/>
  <c r="C339" i="7"/>
  <c r="D339" i="7"/>
  <c r="E339" i="7"/>
  <c r="F339" i="7"/>
  <c r="G339" i="7"/>
  <c r="H339" i="7"/>
  <c r="I339" i="7"/>
  <c r="J339" i="7"/>
  <c r="L339" i="7"/>
  <c r="M339" i="7"/>
  <c r="B340" i="7"/>
  <c r="C340" i="7"/>
  <c r="D340" i="7"/>
  <c r="E340" i="7"/>
  <c r="F340" i="7"/>
  <c r="G340" i="7"/>
  <c r="H340" i="7"/>
  <c r="I340" i="7"/>
  <c r="J340" i="7"/>
  <c r="L340" i="7"/>
  <c r="M340" i="7"/>
  <c r="B341" i="7"/>
  <c r="C341" i="7"/>
  <c r="D341" i="7"/>
  <c r="E341" i="7"/>
  <c r="F341" i="7"/>
  <c r="G341" i="7"/>
  <c r="H341" i="7"/>
  <c r="I341" i="7"/>
  <c r="J341" i="7"/>
  <c r="L341" i="7"/>
  <c r="M341" i="7"/>
  <c r="B342" i="7"/>
  <c r="C342" i="7"/>
  <c r="D342" i="7"/>
  <c r="C342" i="6"/>
  <c r="E342" i="7"/>
  <c r="F342" i="7"/>
  <c r="G342" i="7"/>
  <c r="H342" i="7"/>
  <c r="I342" i="7"/>
  <c r="J342" i="7"/>
  <c r="L342" i="7"/>
  <c r="M342" i="7"/>
  <c r="B343" i="7"/>
  <c r="C343" i="7"/>
  <c r="D343" i="7"/>
  <c r="E343" i="7"/>
  <c r="F343" i="7"/>
  <c r="G343" i="7"/>
  <c r="H343" i="7"/>
  <c r="I343" i="7"/>
  <c r="J343" i="7"/>
  <c r="L343" i="7"/>
  <c r="M343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B327" i="6"/>
  <c r="B326" i="6"/>
  <c r="B324" i="6"/>
  <c r="B323" i="6"/>
  <c r="B322" i="6"/>
  <c r="B321" i="6"/>
  <c r="B320" i="6"/>
  <c r="C319" i="6"/>
  <c r="C318" i="6"/>
  <c r="C317" i="6"/>
  <c r="C299" i="6"/>
  <c r="B301" i="6"/>
  <c r="C302" i="6"/>
  <c r="B305" i="6"/>
  <c r="B306" i="6"/>
  <c r="C309" i="6"/>
  <c r="B307" i="7"/>
  <c r="C307" i="7"/>
  <c r="D307" i="7"/>
  <c r="E307" i="7"/>
  <c r="F307" i="7"/>
  <c r="G307" i="7"/>
  <c r="H307" i="7"/>
  <c r="I307" i="7"/>
  <c r="J307" i="7"/>
  <c r="K307" i="7"/>
  <c r="L307" i="7"/>
  <c r="M307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B313" i="7"/>
  <c r="C313" i="7"/>
  <c r="D313" i="7"/>
  <c r="E313" i="7"/>
  <c r="F313" i="7"/>
  <c r="G313" i="7"/>
  <c r="H313" i="7"/>
  <c r="I313" i="7"/>
  <c r="J313" i="7"/>
  <c r="C313" i="4"/>
  <c r="K313" i="7"/>
  <c r="L313" i="7"/>
  <c r="M313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B320" i="7"/>
  <c r="C320" i="7"/>
  <c r="D320" i="7"/>
  <c r="E320" i="7"/>
  <c r="F320" i="7"/>
  <c r="G320" i="7"/>
  <c r="H320" i="7"/>
  <c r="I320" i="7"/>
  <c r="J320" i="7"/>
  <c r="C320" i="4"/>
  <c r="K320" i="7"/>
  <c r="L320" i="7"/>
  <c r="M320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B325" i="7"/>
  <c r="C325" i="7"/>
  <c r="D325" i="7"/>
  <c r="E325" i="7"/>
  <c r="F325" i="7"/>
  <c r="G325" i="7"/>
  <c r="H325" i="7"/>
  <c r="I325" i="7"/>
  <c r="J325" i="7"/>
  <c r="K325" i="7"/>
  <c r="L325" i="7"/>
  <c r="M325" i="7"/>
  <c r="B326" i="7"/>
  <c r="C326" i="7"/>
  <c r="D326" i="7"/>
  <c r="E326" i="7"/>
  <c r="F326" i="7"/>
  <c r="G326" i="7"/>
  <c r="H326" i="7"/>
  <c r="I326" i="7"/>
  <c r="J326" i="7"/>
  <c r="K326" i="7"/>
  <c r="L326" i="7"/>
  <c r="M326" i="7"/>
  <c r="B327" i="7"/>
  <c r="C327" i="7"/>
  <c r="D327" i="7"/>
  <c r="E327" i="7"/>
  <c r="F327" i="7"/>
  <c r="G327" i="7"/>
  <c r="H327" i="7"/>
  <c r="I327" i="7"/>
  <c r="J327" i="7"/>
  <c r="C327" i="4"/>
  <c r="K327" i="7"/>
  <c r="L327" i="7"/>
  <c r="M327" i="7"/>
  <c r="A2" i="7"/>
  <c r="B296" i="6"/>
  <c r="B294" i="6"/>
  <c r="B214" i="6"/>
  <c r="B212" i="6"/>
  <c r="C209" i="6"/>
  <c r="C207" i="6"/>
  <c r="C206" i="6"/>
  <c r="C200" i="6"/>
  <c r="C194" i="6"/>
  <c r="C187" i="6"/>
  <c r="B185" i="6"/>
  <c r="C183" i="6"/>
  <c r="C182" i="6"/>
  <c r="B181" i="6"/>
  <c r="B180" i="6"/>
  <c r="B178" i="6"/>
  <c r="B176" i="6"/>
  <c r="B175" i="6"/>
  <c r="C165" i="6"/>
  <c r="B164" i="6"/>
  <c r="C162" i="6"/>
  <c r="C158" i="6"/>
  <c r="B157" i="6"/>
  <c r="C156" i="6"/>
  <c r="C154" i="6"/>
  <c r="C152" i="6"/>
  <c r="C149" i="6"/>
  <c r="C148" i="6"/>
  <c r="B147" i="6"/>
  <c r="C141" i="6"/>
  <c r="B140" i="6"/>
  <c r="B139" i="6"/>
  <c r="B138" i="6"/>
  <c r="C137" i="6"/>
  <c r="C136" i="6"/>
  <c r="C134" i="6"/>
  <c r="C133" i="6"/>
  <c r="B127" i="6"/>
  <c r="C124" i="6"/>
  <c r="B123" i="6"/>
  <c r="C122" i="6"/>
  <c r="B121" i="6"/>
  <c r="B116" i="6"/>
  <c r="B115" i="6"/>
  <c r="C112" i="6"/>
  <c r="C109" i="6"/>
  <c r="C104" i="6"/>
  <c r="C102" i="6"/>
  <c r="B100" i="6"/>
  <c r="B98" i="6"/>
  <c r="C96" i="6"/>
  <c r="B90" i="6"/>
  <c r="B88" i="6"/>
  <c r="C86" i="6"/>
  <c r="C84" i="6"/>
  <c r="C83" i="6"/>
  <c r="C80" i="6"/>
  <c r="B71" i="6"/>
  <c r="C66" i="6"/>
  <c r="B65" i="6"/>
  <c r="C63" i="6"/>
  <c r="B58" i="6"/>
  <c r="C56" i="6"/>
  <c r="B52" i="6"/>
  <c r="C51" i="6"/>
  <c r="C47" i="6"/>
  <c r="B43" i="6"/>
  <c r="B41" i="6"/>
  <c r="C37" i="6"/>
  <c r="C33" i="6"/>
  <c r="C29" i="6"/>
  <c r="C28" i="6"/>
  <c r="C27" i="6"/>
  <c r="C26" i="6"/>
  <c r="C23" i="6"/>
  <c r="B21" i="6"/>
  <c r="B19" i="6"/>
  <c r="C8" i="6"/>
  <c r="B7" i="6"/>
  <c r="C129" i="7"/>
  <c r="B77" i="7"/>
  <c r="C69" i="7"/>
  <c r="J22" i="7"/>
  <c r="C75" i="4"/>
  <c r="C306" i="4"/>
  <c r="C299" i="4"/>
  <c r="C292" i="4"/>
  <c r="C285" i="4"/>
  <c r="C278" i="4"/>
  <c r="C271" i="4"/>
  <c r="C264" i="4"/>
  <c r="C257" i="4"/>
  <c r="C250" i="4"/>
  <c r="C243" i="4"/>
  <c r="C236" i="4"/>
  <c r="C229" i="4"/>
  <c r="C222" i="4"/>
  <c r="C215" i="4"/>
  <c r="C208" i="4"/>
  <c r="C201" i="4"/>
  <c r="C194" i="4"/>
  <c r="C187" i="4"/>
  <c r="C180" i="4"/>
  <c r="C173" i="4"/>
  <c r="C166" i="4"/>
  <c r="C159" i="4"/>
  <c r="C152" i="4"/>
  <c r="C145" i="4"/>
  <c r="C138" i="4"/>
  <c r="C131" i="4"/>
  <c r="C124" i="4"/>
  <c r="C117" i="4"/>
  <c r="C110" i="4"/>
  <c r="C103" i="4"/>
  <c r="C96" i="4"/>
  <c r="C89" i="4"/>
  <c r="C82" i="4"/>
  <c r="C68" i="4"/>
  <c r="C61" i="4"/>
  <c r="C54" i="4"/>
  <c r="C47" i="4"/>
  <c r="C40" i="4"/>
  <c r="C33" i="4"/>
  <c r="C26" i="4"/>
  <c r="C19" i="4"/>
  <c r="C12" i="4"/>
  <c r="C5" i="4"/>
  <c r="B84" i="7"/>
  <c r="C84" i="7"/>
  <c r="D84" i="7"/>
  <c r="E84" i="7"/>
  <c r="F84" i="7"/>
  <c r="G84" i="7"/>
  <c r="H84" i="7"/>
  <c r="I84" i="7"/>
  <c r="J84" i="7"/>
  <c r="K84" i="7"/>
  <c r="L84" i="7"/>
  <c r="M84" i="7"/>
  <c r="B85" i="7"/>
  <c r="C85" i="7"/>
  <c r="D85" i="7"/>
  <c r="E85" i="7"/>
  <c r="F85" i="7"/>
  <c r="G85" i="7"/>
  <c r="H85" i="7"/>
  <c r="I85" i="7"/>
  <c r="J85" i="7"/>
  <c r="K85" i="7"/>
  <c r="L85" i="7"/>
  <c r="M85" i="7"/>
  <c r="B86" i="7"/>
  <c r="C86" i="7"/>
  <c r="D86" i="7"/>
  <c r="E86" i="7"/>
  <c r="F86" i="7"/>
  <c r="G86" i="7"/>
  <c r="H86" i="7"/>
  <c r="I86" i="7"/>
  <c r="J86" i="7"/>
  <c r="K86" i="7"/>
  <c r="L86" i="7"/>
  <c r="M86" i="7"/>
  <c r="B87" i="7"/>
  <c r="C87" i="7"/>
  <c r="D87" i="7"/>
  <c r="E87" i="7"/>
  <c r="F87" i="7"/>
  <c r="G87" i="7"/>
  <c r="H87" i="7"/>
  <c r="I87" i="7"/>
  <c r="J87" i="7"/>
  <c r="K87" i="7"/>
  <c r="L87" i="7"/>
  <c r="M87" i="7"/>
  <c r="B88" i="7"/>
  <c r="C88" i="7"/>
  <c r="D88" i="7"/>
  <c r="E88" i="7"/>
  <c r="F88" i="7"/>
  <c r="G88" i="7"/>
  <c r="H88" i="7"/>
  <c r="I88" i="7"/>
  <c r="J88" i="7"/>
  <c r="K88" i="7"/>
  <c r="L88" i="7"/>
  <c r="M88" i="7"/>
  <c r="B89" i="7"/>
  <c r="C89" i="7"/>
  <c r="D89" i="7"/>
  <c r="E89" i="7"/>
  <c r="F89" i="7"/>
  <c r="G89" i="7"/>
  <c r="H89" i="7"/>
  <c r="I89" i="7"/>
  <c r="J89" i="7"/>
  <c r="K89" i="7"/>
  <c r="L89" i="7"/>
  <c r="M89" i="7"/>
  <c r="B90" i="7"/>
  <c r="C90" i="7"/>
  <c r="D90" i="7"/>
  <c r="E90" i="7"/>
  <c r="F90" i="7"/>
  <c r="G90" i="7"/>
  <c r="H90" i="7"/>
  <c r="I90" i="7"/>
  <c r="J90" i="7"/>
  <c r="K90" i="7"/>
  <c r="L90" i="7"/>
  <c r="M90" i="7"/>
  <c r="B91" i="7"/>
  <c r="C91" i="7"/>
  <c r="D91" i="7"/>
  <c r="E91" i="7"/>
  <c r="F91" i="7"/>
  <c r="G91" i="7"/>
  <c r="H91" i="7"/>
  <c r="I91" i="7"/>
  <c r="J91" i="7"/>
  <c r="K91" i="7"/>
  <c r="L91" i="7"/>
  <c r="M91" i="7"/>
  <c r="B92" i="7"/>
  <c r="C92" i="7"/>
  <c r="D92" i="7"/>
  <c r="E92" i="7"/>
  <c r="F92" i="7"/>
  <c r="G92" i="7"/>
  <c r="H92" i="7"/>
  <c r="I92" i="7"/>
  <c r="J92" i="7"/>
  <c r="K92" i="7"/>
  <c r="L92" i="7"/>
  <c r="M92" i="7"/>
  <c r="B93" i="7"/>
  <c r="C93" i="7"/>
  <c r="D93" i="7"/>
  <c r="E93" i="7"/>
  <c r="F93" i="7"/>
  <c r="G93" i="7"/>
  <c r="H93" i="7"/>
  <c r="I93" i="7"/>
  <c r="J93" i="7"/>
  <c r="K93" i="7"/>
  <c r="L93" i="7"/>
  <c r="M93" i="7"/>
  <c r="B94" i="7"/>
  <c r="C94" i="7"/>
  <c r="D94" i="7"/>
  <c r="E94" i="7"/>
  <c r="F94" i="7"/>
  <c r="G94" i="7"/>
  <c r="H94" i="7"/>
  <c r="I94" i="7"/>
  <c r="J94" i="7"/>
  <c r="K94" i="7"/>
  <c r="L94" i="7"/>
  <c r="M94" i="7"/>
  <c r="B95" i="7"/>
  <c r="C95" i="7"/>
  <c r="D95" i="7"/>
  <c r="E95" i="7"/>
  <c r="F95" i="7"/>
  <c r="G95" i="7"/>
  <c r="H95" i="7"/>
  <c r="I95" i="7"/>
  <c r="J95" i="7"/>
  <c r="K95" i="7"/>
  <c r="L95" i="7"/>
  <c r="M95" i="7"/>
  <c r="B96" i="7"/>
  <c r="C96" i="7"/>
  <c r="D96" i="7"/>
  <c r="E96" i="7"/>
  <c r="F96" i="7"/>
  <c r="G96" i="7"/>
  <c r="H96" i="7"/>
  <c r="I96" i="7"/>
  <c r="J96" i="7"/>
  <c r="K96" i="7"/>
  <c r="L96" i="7"/>
  <c r="M96" i="7"/>
  <c r="B97" i="7"/>
  <c r="C97" i="7"/>
  <c r="D97" i="7"/>
  <c r="E97" i="7"/>
  <c r="F97" i="7"/>
  <c r="G97" i="7"/>
  <c r="H97" i="7"/>
  <c r="I97" i="7"/>
  <c r="J97" i="7"/>
  <c r="K97" i="7"/>
  <c r="L97" i="7"/>
  <c r="M97" i="7"/>
  <c r="B98" i="7"/>
  <c r="C98" i="7"/>
  <c r="D98" i="7"/>
  <c r="E98" i="7"/>
  <c r="F98" i="7"/>
  <c r="G98" i="7"/>
  <c r="H98" i="7"/>
  <c r="I98" i="7"/>
  <c r="J98" i="7"/>
  <c r="K98" i="7"/>
  <c r="L98" i="7"/>
  <c r="M98" i="7"/>
  <c r="B99" i="7"/>
  <c r="C99" i="7"/>
  <c r="D99" i="7"/>
  <c r="E99" i="7"/>
  <c r="F99" i="7"/>
  <c r="G99" i="7"/>
  <c r="H99" i="7"/>
  <c r="I99" i="7"/>
  <c r="J99" i="7"/>
  <c r="K99" i="7"/>
  <c r="L99" i="7"/>
  <c r="M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B129" i="7"/>
  <c r="D129" i="7"/>
  <c r="E129" i="7"/>
  <c r="F129" i="7"/>
  <c r="G129" i="7"/>
  <c r="H129" i="7"/>
  <c r="I129" i="7"/>
  <c r="J129" i="7"/>
  <c r="K129" i="7"/>
  <c r="L129" i="7"/>
  <c r="M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D54" i="7"/>
  <c r="E54" i="7"/>
  <c r="F54" i="7"/>
  <c r="G54" i="7"/>
  <c r="H54" i="7"/>
  <c r="I54" i="7"/>
  <c r="J54" i="7"/>
  <c r="K54" i="7"/>
  <c r="L54" i="7"/>
  <c r="M54" i="7"/>
  <c r="D55" i="7"/>
  <c r="E55" i="7"/>
  <c r="F55" i="7"/>
  <c r="G55" i="7"/>
  <c r="H55" i="7"/>
  <c r="I55" i="7"/>
  <c r="J55" i="7"/>
  <c r="K55" i="7"/>
  <c r="L55" i="7"/>
  <c r="M55" i="7"/>
  <c r="D56" i="7"/>
  <c r="E56" i="7"/>
  <c r="F56" i="7"/>
  <c r="G56" i="7"/>
  <c r="H56" i="7"/>
  <c r="I56" i="7"/>
  <c r="J56" i="7"/>
  <c r="K56" i="7"/>
  <c r="L56" i="7"/>
  <c r="M56" i="7"/>
  <c r="D57" i="7"/>
  <c r="E57" i="7"/>
  <c r="F57" i="7"/>
  <c r="G57" i="7"/>
  <c r="H57" i="7"/>
  <c r="I57" i="7"/>
  <c r="J57" i="7"/>
  <c r="K57" i="7"/>
  <c r="L57" i="7"/>
  <c r="M57" i="7"/>
  <c r="D58" i="7"/>
  <c r="E58" i="7"/>
  <c r="F58" i="7"/>
  <c r="G58" i="7"/>
  <c r="H58" i="7"/>
  <c r="I58" i="7"/>
  <c r="J58" i="7"/>
  <c r="K58" i="7"/>
  <c r="L58" i="7"/>
  <c r="M58" i="7"/>
  <c r="D59" i="7"/>
  <c r="E59" i="7"/>
  <c r="F59" i="7"/>
  <c r="G59" i="7"/>
  <c r="H59" i="7"/>
  <c r="I59" i="7"/>
  <c r="J59" i="7"/>
  <c r="K59" i="7"/>
  <c r="L59" i="7"/>
  <c r="M59" i="7"/>
  <c r="D60" i="7"/>
  <c r="E60" i="7"/>
  <c r="F60" i="7"/>
  <c r="G60" i="7"/>
  <c r="H60" i="7"/>
  <c r="I60" i="7"/>
  <c r="J60" i="7"/>
  <c r="K60" i="7"/>
  <c r="L60" i="7"/>
  <c r="M60" i="7"/>
  <c r="D61" i="7"/>
  <c r="E61" i="7"/>
  <c r="F61" i="7"/>
  <c r="G61" i="7"/>
  <c r="H61" i="7"/>
  <c r="I61" i="7"/>
  <c r="J61" i="7"/>
  <c r="K61" i="7"/>
  <c r="L61" i="7"/>
  <c r="M61" i="7"/>
  <c r="D62" i="7"/>
  <c r="E62" i="7"/>
  <c r="F62" i="7"/>
  <c r="G62" i="7"/>
  <c r="H62" i="7"/>
  <c r="I62" i="7"/>
  <c r="J62" i="7"/>
  <c r="K62" i="7"/>
  <c r="L62" i="7"/>
  <c r="M62" i="7"/>
  <c r="D63" i="7"/>
  <c r="E63" i="7"/>
  <c r="F63" i="7"/>
  <c r="G63" i="7"/>
  <c r="H63" i="7"/>
  <c r="I63" i="7"/>
  <c r="J63" i="7"/>
  <c r="K63" i="7"/>
  <c r="L63" i="7"/>
  <c r="M63" i="7"/>
  <c r="D64" i="7"/>
  <c r="E64" i="7"/>
  <c r="F64" i="7"/>
  <c r="G64" i="7"/>
  <c r="H64" i="7"/>
  <c r="I64" i="7"/>
  <c r="J64" i="7"/>
  <c r="K64" i="7"/>
  <c r="L64" i="7"/>
  <c r="M64" i="7"/>
  <c r="D65" i="7"/>
  <c r="E65" i="7"/>
  <c r="F65" i="7"/>
  <c r="G65" i="7"/>
  <c r="H65" i="7"/>
  <c r="I65" i="7"/>
  <c r="J65" i="7"/>
  <c r="K65" i="7"/>
  <c r="L65" i="7"/>
  <c r="M65" i="7"/>
  <c r="D66" i="7"/>
  <c r="E66" i="7"/>
  <c r="F66" i="7"/>
  <c r="G66" i="7"/>
  <c r="H66" i="7"/>
  <c r="I66" i="7"/>
  <c r="J66" i="7"/>
  <c r="K66" i="7"/>
  <c r="L66" i="7"/>
  <c r="M66" i="7"/>
  <c r="D67" i="7"/>
  <c r="E67" i="7"/>
  <c r="F67" i="7"/>
  <c r="G67" i="7"/>
  <c r="H67" i="7"/>
  <c r="I67" i="7"/>
  <c r="J67" i="7"/>
  <c r="K67" i="7"/>
  <c r="L67" i="7"/>
  <c r="M67" i="7"/>
  <c r="D68" i="7"/>
  <c r="E68" i="7"/>
  <c r="F68" i="7"/>
  <c r="G68" i="7"/>
  <c r="H68" i="7"/>
  <c r="I68" i="7"/>
  <c r="J68" i="7"/>
  <c r="K68" i="7"/>
  <c r="L68" i="7"/>
  <c r="M68" i="7"/>
  <c r="D69" i="7"/>
  <c r="E69" i="7"/>
  <c r="F69" i="7"/>
  <c r="G69" i="7"/>
  <c r="H69" i="7"/>
  <c r="I69" i="7"/>
  <c r="J69" i="7"/>
  <c r="K69" i="7"/>
  <c r="L69" i="7"/>
  <c r="M69" i="7"/>
  <c r="D70" i="7"/>
  <c r="E70" i="7"/>
  <c r="F70" i="7"/>
  <c r="G70" i="7"/>
  <c r="H70" i="7"/>
  <c r="I70" i="7"/>
  <c r="J70" i="7"/>
  <c r="K70" i="7"/>
  <c r="L70" i="7"/>
  <c r="M70" i="7"/>
  <c r="D71" i="7"/>
  <c r="E71" i="7"/>
  <c r="F71" i="7"/>
  <c r="G71" i="7"/>
  <c r="H71" i="7"/>
  <c r="I71" i="7"/>
  <c r="J71" i="7"/>
  <c r="K71" i="7"/>
  <c r="L71" i="7"/>
  <c r="M71" i="7"/>
  <c r="D72" i="7"/>
  <c r="E72" i="7"/>
  <c r="F72" i="7"/>
  <c r="G72" i="7"/>
  <c r="H72" i="7"/>
  <c r="I72" i="7"/>
  <c r="J72" i="7"/>
  <c r="K72" i="7"/>
  <c r="L72" i="7"/>
  <c r="M72" i="7"/>
  <c r="D73" i="7"/>
  <c r="E73" i="7"/>
  <c r="F73" i="7"/>
  <c r="G73" i="7"/>
  <c r="H73" i="7"/>
  <c r="I73" i="7"/>
  <c r="J73" i="7"/>
  <c r="K73" i="7"/>
  <c r="L73" i="7"/>
  <c r="M73" i="7"/>
  <c r="D74" i="7"/>
  <c r="E74" i="7"/>
  <c r="F74" i="7"/>
  <c r="G74" i="7"/>
  <c r="H74" i="7"/>
  <c r="I74" i="7"/>
  <c r="J74" i="7"/>
  <c r="K74" i="7"/>
  <c r="L74" i="7"/>
  <c r="M74" i="7"/>
  <c r="D75" i="7"/>
  <c r="E75" i="7"/>
  <c r="F75" i="7"/>
  <c r="G75" i="7"/>
  <c r="H75" i="7"/>
  <c r="I75" i="7"/>
  <c r="J75" i="7"/>
  <c r="K75" i="7"/>
  <c r="L75" i="7"/>
  <c r="M75" i="7"/>
  <c r="D76" i="7"/>
  <c r="E76" i="7"/>
  <c r="F76" i="7"/>
  <c r="G76" i="7"/>
  <c r="H76" i="7"/>
  <c r="I76" i="7"/>
  <c r="J76" i="7"/>
  <c r="K76" i="7"/>
  <c r="L76" i="7"/>
  <c r="M76" i="7"/>
  <c r="D77" i="7"/>
  <c r="E77" i="7"/>
  <c r="F77" i="7"/>
  <c r="G77" i="7"/>
  <c r="H77" i="7"/>
  <c r="I77" i="7"/>
  <c r="J77" i="7"/>
  <c r="K77" i="7"/>
  <c r="L77" i="7"/>
  <c r="M77" i="7"/>
  <c r="D78" i="7"/>
  <c r="E78" i="7"/>
  <c r="F78" i="7"/>
  <c r="G78" i="7"/>
  <c r="H78" i="7"/>
  <c r="I78" i="7"/>
  <c r="J78" i="7"/>
  <c r="K78" i="7"/>
  <c r="L78" i="7"/>
  <c r="M78" i="7"/>
  <c r="D79" i="7"/>
  <c r="E79" i="7"/>
  <c r="F79" i="7"/>
  <c r="G79" i="7"/>
  <c r="H79" i="7"/>
  <c r="I79" i="7"/>
  <c r="J79" i="7"/>
  <c r="K79" i="7"/>
  <c r="L79" i="7"/>
  <c r="M79" i="7"/>
  <c r="D80" i="7"/>
  <c r="E80" i="7"/>
  <c r="F80" i="7"/>
  <c r="G80" i="7"/>
  <c r="H80" i="7"/>
  <c r="I80" i="7"/>
  <c r="J80" i="7"/>
  <c r="K80" i="7"/>
  <c r="L80" i="7"/>
  <c r="M80" i="7"/>
  <c r="D81" i="7"/>
  <c r="E81" i="7"/>
  <c r="F81" i="7"/>
  <c r="G81" i="7"/>
  <c r="H81" i="7"/>
  <c r="I81" i="7"/>
  <c r="J81" i="7"/>
  <c r="K81" i="7"/>
  <c r="L81" i="7"/>
  <c r="M81" i="7"/>
  <c r="D82" i="7"/>
  <c r="E82" i="7"/>
  <c r="F82" i="7"/>
  <c r="G82" i="7"/>
  <c r="H82" i="7"/>
  <c r="I82" i="7"/>
  <c r="J82" i="7"/>
  <c r="K82" i="7"/>
  <c r="L82" i="7"/>
  <c r="M82" i="7"/>
  <c r="D83" i="7"/>
  <c r="E83" i="7"/>
  <c r="F83" i="7"/>
  <c r="G83" i="7"/>
  <c r="H83" i="7"/>
  <c r="I83" i="7"/>
  <c r="J83" i="7"/>
  <c r="K83" i="7"/>
  <c r="L83" i="7"/>
  <c r="M83" i="7"/>
  <c r="D2" i="7"/>
  <c r="E2" i="7"/>
  <c r="F2" i="7"/>
  <c r="G2" i="7"/>
  <c r="H2" i="7"/>
  <c r="I2" i="7"/>
  <c r="J2" i="7"/>
  <c r="K2" i="7"/>
  <c r="L2" i="7"/>
  <c r="M2" i="7"/>
  <c r="D3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6" i="7"/>
  <c r="E6" i="7"/>
  <c r="F6" i="7"/>
  <c r="G6" i="7"/>
  <c r="H6" i="7"/>
  <c r="I6" i="7"/>
  <c r="J6" i="7"/>
  <c r="K6" i="7"/>
  <c r="L6" i="7"/>
  <c r="M6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9" i="7"/>
  <c r="E9" i="7"/>
  <c r="F9" i="7"/>
  <c r="G9" i="7"/>
  <c r="H9" i="7"/>
  <c r="I9" i="7"/>
  <c r="J9" i="7"/>
  <c r="K9" i="7"/>
  <c r="L9" i="7"/>
  <c r="M9" i="7"/>
  <c r="D10" i="7"/>
  <c r="E10" i="7"/>
  <c r="F10" i="7"/>
  <c r="G10" i="7"/>
  <c r="H10" i="7"/>
  <c r="I10" i="7"/>
  <c r="J10" i="7"/>
  <c r="K10" i="7"/>
  <c r="L10" i="7"/>
  <c r="M10" i="7"/>
  <c r="D11" i="7"/>
  <c r="E11" i="7"/>
  <c r="F11" i="7"/>
  <c r="G11" i="7"/>
  <c r="H11" i="7"/>
  <c r="I11" i="7"/>
  <c r="J11" i="7"/>
  <c r="K11" i="7"/>
  <c r="L11" i="7"/>
  <c r="M11" i="7"/>
  <c r="D12" i="7"/>
  <c r="E12" i="7"/>
  <c r="F12" i="7"/>
  <c r="G12" i="7"/>
  <c r="H12" i="7"/>
  <c r="I12" i="7"/>
  <c r="J12" i="7"/>
  <c r="K12" i="7"/>
  <c r="L12" i="7"/>
  <c r="M12" i="7"/>
  <c r="D13" i="7"/>
  <c r="E13" i="7"/>
  <c r="F13" i="7"/>
  <c r="G13" i="7"/>
  <c r="H13" i="7"/>
  <c r="I13" i="7"/>
  <c r="J13" i="7"/>
  <c r="K13" i="7"/>
  <c r="L13" i="7"/>
  <c r="M13" i="7"/>
  <c r="D14" i="7"/>
  <c r="E14" i="7"/>
  <c r="F14" i="7"/>
  <c r="G14" i="7"/>
  <c r="H14" i="7"/>
  <c r="I14" i="7"/>
  <c r="J14" i="7"/>
  <c r="K14" i="7"/>
  <c r="L14" i="7"/>
  <c r="M14" i="7"/>
  <c r="D15" i="7"/>
  <c r="E15" i="7"/>
  <c r="F15" i="7"/>
  <c r="G15" i="7"/>
  <c r="H15" i="7"/>
  <c r="I15" i="7"/>
  <c r="J15" i="7"/>
  <c r="K15" i="7"/>
  <c r="L15" i="7"/>
  <c r="M15" i="7"/>
  <c r="D16" i="7"/>
  <c r="E16" i="7"/>
  <c r="F16" i="7"/>
  <c r="G16" i="7"/>
  <c r="H16" i="7"/>
  <c r="I16" i="7"/>
  <c r="J16" i="7"/>
  <c r="K16" i="7"/>
  <c r="L16" i="7"/>
  <c r="M16" i="7"/>
  <c r="D17" i="7"/>
  <c r="E17" i="7"/>
  <c r="F17" i="7"/>
  <c r="G17" i="7"/>
  <c r="H17" i="7"/>
  <c r="I17" i="7"/>
  <c r="J17" i="7"/>
  <c r="K17" i="7"/>
  <c r="L17" i="7"/>
  <c r="M17" i="7"/>
  <c r="D18" i="7"/>
  <c r="E18" i="7"/>
  <c r="F18" i="7"/>
  <c r="G18" i="7"/>
  <c r="H18" i="7"/>
  <c r="I18" i="7"/>
  <c r="J18" i="7"/>
  <c r="K18" i="7"/>
  <c r="L18" i="7"/>
  <c r="M18" i="7"/>
  <c r="D19" i="7"/>
  <c r="E19" i="7"/>
  <c r="F19" i="7"/>
  <c r="G19" i="7"/>
  <c r="H19" i="7"/>
  <c r="I19" i="7"/>
  <c r="J19" i="7"/>
  <c r="K19" i="7"/>
  <c r="L19" i="7"/>
  <c r="M19" i="7"/>
  <c r="D20" i="7"/>
  <c r="E20" i="7"/>
  <c r="F20" i="7"/>
  <c r="G20" i="7"/>
  <c r="H20" i="7"/>
  <c r="I20" i="7"/>
  <c r="J20" i="7"/>
  <c r="K20" i="7"/>
  <c r="L20" i="7"/>
  <c r="M20" i="7"/>
  <c r="D21" i="7"/>
  <c r="E21" i="7"/>
  <c r="F21" i="7"/>
  <c r="G21" i="7"/>
  <c r="H21" i="7"/>
  <c r="I21" i="7"/>
  <c r="J21" i="7"/>
  <c r="K21" i="7"/>
  <c r="L21" i="7"/>
  <c r="M21" i="7"/>
  <c r="D22" i="7"/>
  <c r="E22" i="7"/>
  <c r="F22" i="7"/>
  <c r="G22" i="7"/>
  <c r="H22" i="7"/>
  <c r="I22" i="7"/>
  <c r="K22" i="7"/>
  <c r="L22" i="7"/>
  <c r="M22" i="7"/>
  <c r="D23" i="7"/>
  <c r="E23" i="7"/>
  <c r="F23" i="7"/>
  <c r="G23" i="7"/>
  <c r="H23" i="7"/>
  <c r="I23" i="7"/>
  <c r="J23" i="7"/>
  <c r="K23" i="7"/>
  <c r="L23" i="7"/>
  <c r="M23" i="7"/>
  <c r="D24" i="7"/>
  <c r="E24" i="7"/>
  <c r="F24" i="7"/>
  <c r="G24" i="7"/>
  <c r="H24" i="7"/>
  <c r="I24" i="7"/>
  <c r="J24" i="7"/>
  <c r="K24" i="7"/>
  <c r="L24" i="7"/>
  <c r="M24" i="7"/>
  <c r="D25" i="7"/>
  <c r="E25" i="7"/>
  <c r="F25" i="7"/>
  <c r="G25" i="7"/>
  <c r="H25" i="7"/>
  <c r="I25" i="7"/>
  <c r="J25" i="7"/>
  <c r="K25" i="7"/>
  <c r="L25" i="7"/>
  <c r="M25" i="7"/>
  <c r="D26" i="7"/>
  <c r="E26" i="7"/>
  <c r="F26" i="7"/>
  <c r="G26" i="7"/>
  <c r="H26" i="7"/>
  <c r="I26" i="7"/>
  <c r="J26" i="7"/>
  <c r="K26" i="7"/>
  <c r="L26" i="7"/>
  <c r="M26" i="7"/>
  <c r="D27" i="7"/>
  <c r="E27" i="7"/>
  <c r="F27" i="7"/>
  <c r="G27" i="7"/>
  <c r="H27" i="7"/>
  <c r="I27" i="7"/>
  <c r="J27" i="7"/>
  <c r="K27" i="7"/>
  <c r="L27" i="7"/>
  <c r="M27" i="7"/>
  <c r="D28" i="7"/>
  <c r="E28" i="7"/>
  <c r="F28" i="7"/>
  <c r="G28" i="7"/>
  <c r="H28" i="7"/>
  <c r="I28" i="7"/>
  <c r="J28" i="7"/>
  <c r="K28" i="7"/>
  <c r="L28" i="7"/>
  <c r="M28" i="7"/>
  <c r="D29" i="7"/>
  <c r="E29" i="7"/>
  <c r="F29" i="7"/>
  <c r="G29" i="7"/>
  <c r="H29" i="7"/>
  <c r="I29" i="7"/>
  <c r="J29" i="7"/>
  <c r="K29" i="7"/>
  <c r="L29" i="7"/>
  <c r="M29" i="7"/>
  <c r="D30" i="7"/>
  <c r="E30" i="7"/>
  <c r="F30" i="7"/>
  <c r="G30" i="7"/>
  <c r="H30" i="7"/>
  <c r="I30" i="7"/>
  <c r="J30" i="7"/>
  <c r="K30" i="7"/>
  <c r="L30" i="7"/>
  <c r="M30" i="7"/>
  <c r="D31" i="7"/>
  <c r="E31" i="7"/>
  <c r="F31" i="7"/>
  <c r="G31" i="7"/>
  <c r="H31" i="7"/>
  <c r="I31" i="7"/>
  <c r="J31" i="7"/>
  <c r="K31" i="7"/>
  <c r="L31" i="7"/>
  <c r="M31" i="7"/>
  <c r="D32" i="7"/>
  <c r="E32" i="7"/>
  <c r="F32" i="7"/>
  <c r="G32" i="7"/>
  <c r="H32" i="7"/>
  <c r="I32" i="7"/>
  <c r="J32" i="7"/>
  <c r="K32" i="7"/>
  <c r="L32" i="7"/>
  <c r="M32" i="7"/>
  <c r="D33" i="7"/>
  <c r="E33" i="7"/>
  <c r="F33" i="7"/>
  <c r="G33" i="7"/>
  <c r="H33" i="7"/>
  <c r="I33" i="7"/>
  <c r="J33" i="7"/>
  <c r="K33" i="7"/>
  <c r="L33" i="7"/>
  <c r="M33" i="7"/>
  <c r="D34" i="7"/>
  <c r="E34" i="7"/>
  <c r="F34" i="7"/>
  <c r="G34" i="7"/>
  <c r="H34" i="7"/>
  <c r="I34" i="7"/>
  <c r="J34" i="7"/>
  <c r="K34" i="7"/>
  <c r="L34" i="7"/>
  <c r="M34" i="7"/>
  <c r="D35" i="7"/>
  <c r="E35" i="7"/>
  <c r="F35" i="7"/>
  <c r="G35" i="7"/>
  <c r="H35" i="7"/>
  <c r="I35" i="7"/>
  <c r="J35" i="7"/>
  <c r="K35" i="7"/>
  <c r="L35" i="7"/>
  <c r="M35" i="7"/>
  <c r="D36" i="7"/>
  <c r="E36" i="7"/>
  <c r="F36" i="7"/>
  <c r="G36" i="7"/>
  <c r="H36" i="7"/>
  <c r="I36" i="7"/>
  <c r="J36" i="7"/>
  <c r="K36" i="7"/>
  <c r="L36" i="7"/>
  <c r="M36" i="7"/>
  <c r="D37" i="7"/>
  <c r="E37" i="7"/>
  <c r="F37" i="7"/>
  <c r="G37" i="7"/>
  <c r="H37" i="7"/>
  <c r="I37" i="7"/>
  <c r="J37" i="7"/>
  <c r="K37" i="7"/>
  <c r="L37" i="7"/>
  <c r="M37" i="7"/>
  <c r="D38" i="7"/>
  <c r="E38" i="7"/>
  <c r="F38" i="7"/>
  <c r="G38" i="7"/>
  <c r="H38" i="7"/>
  <c r="I38" i="7"/>
  <c r="J38" i="7"/>
  <c r="K38" i="7"/>
  <c r="L38" i="7"/>
  <c r="M38" i="7"/>
  <c r="D39" i="7"/>
  <c r="E39" i="7"/>
  <c r="F39" i="7"/>
  <c r="G39" i="7"/>
  <c r="H39" i="7"/>
  <c r="I39" i="7"/>
  <c r="J39" i="7"/>
  <c r="K39" i="7"/>
  <c r="L39" i="7"/>
  <c r="M39" i="7"/>
  <c r="D40" i="7"/>
  <c r="E40" i="7"/>
  <c r="F40" i="7"/>
  <c r="G40" i="7"/>
  <c r="H40" i="7"/>
  <c r="I40" i="7"/>
  <c r="J40" i="7"/>
  <c r="K40" i="7"/>
  <c r="L40" i="7"/>
  <c r="M40" i="7"/>
  <c r="D41" i="7"/>
  <c r="E41" i="7"/>
  <c r="F41" i="7"/>
  <c r="G41" i="7"/>
  <c r="H41" i="7"/>
  <c r="I41" i="7"/>
  <c r="J41" i="7"/>
  <c r="K41" i="7"/>
  <c r="L41" i="7"/>
  <c r="M41" i="7"/>
  <c r="D42" i="7"/>
  <c r="E42" i="7"/>
  <c r="F42" i="7"/>
  <c r="G42" i="7"/>
  <c r="H42" i="7"/>
  <c r="I42" i="7"/>
  <c r="J42" i="7"/>
  <c r="K42" i="7"/>
  <c r="L42" i="7"/>
  <c r="M42" i="7"/>
  <c r="D43" i="7"/>
  <c r="E43" i="7"/>
  <c r="F43" i="7"/>
  <c r="G43" i="7"/>
  <c r="H43" i="7"/>
  <c r="I43" i="7"/>
  <c r="J43" i="7"/>
  <c r="K43" i="7"/>
  <c r="L43" i="7"/>
  <c r="M43" i="7"/>
  <c r="D44" i="7"/>
  <c r="E44" i="7"/>
  <c r="F44" i="7"/>
  <c r="G44" i="7"/>
  <c r="H44" i="7"/>
  <c r="I44" i="7"/>
  <c r="J44" i="7"/>
  <c r="K44" i="7"/>
  <c r="L44" i="7"/>
  <c r="M44" i="7"/>
  <c r="D45" i="7"/>
  <c r="E45" i="7"/>
  <c r="F45" i="7"/>
  <c r="G45" i="7"/>
  <c r="H45" i="7"/>
  <c r="I45" i="7"/>
  <c r="J45" i="7"/>
  <c r="K45" i="7"/>
  <c r="L45" i="7"/>
  <c r="M45" i="7"/>
  <c r="D46" i="7"/>
  <c r="E46" i="7"/>
  <c r="F46" i="7"/>
  <c r="G46" i="7"/>
  <c r="H46" i="7"/>
  <c r="I46" i="7"/>
  <c r="J46" i="7"/>
  <c r="K46" i="7"/>
  <c r="L46" i="7"/>
  <c r="M46" i="7"/>
  <c r="D47" i="7"/>
  <c r="E47" i="7"/>
  <c r="F47" i="7"/>
  <c r="G47" i="7"/>
  <c r="H47" i="7"/>
  <c r="I47" i="7"/>
  <c r="J47" i="7"/>
  <c r="K47" i="7"/>
  <c r="L47" i="7"/>
  <c r="M47" i="7"/>
  <c r="D48" i="7"/>
  <c r="E48" i="7"/>
  <c r="F48" i="7"/>
  <c r="G48" i="7"/>
  <c r="H48" i="7"/>
  <c r="I48" i="7"/>
  <c r="J48" i="7"/>
  <c r="K48" i="7"/>
  <c r="L48" i="7"/>
  <c r="M48" i="7"/>
  <c r="D49" i="7"/>
  <c r="E49" i="7"/>
  <c r="F49" i="7"/>
  <c r="G49" i="7"/>
  <c r="H49" i="7"/>
  <c r="I49" i="7"/>
  <c r="J49" i="7"/>
  <c r="K49" i="7"/>
  <c r="L49" i="7"/>
  <c r="M49" i="7"/>
  <c r="D50" i="7"/>
  <c r="E50" i="7"/>
  <c r="F50" i="7"/>
  <c r="G50" i="7"/>
  <c r="H50" i="7"/>
  <c r="I50" i="7"/>
  <c r="J50" i="7"/>
  <c r="K50" i="7"/>
  <c r="L50" i="7"/>
  <c r="M50" i="7"/>
  <c r="D51" i="7"/>
  <c r="E51" i="7"/>
  <c r="F51" i="7"/>
  <c r="G51" i="7"/>
  <c r="H51" i="7"/>
  <c r="I51" i="7"/>
  <c r="J51" i="7"/>
  <c r="K51" i="7"/>
  <c r="L51" i="7"/>
  <c r="M51" i="7"/>
  <c r="D52" i="7"/>
  <c r="E52" i="7"/>
  <c r="F52" i="7"/>
  <c r="G52" i="7"/>
  <c r="H52" i="7"/>
  <c r="I52" i="7"/>
  <c r="J52" i="7"/>
  <c r="K52" i="7"/>
  <c r="L52" i="7"/>
  <c r="M52" i="7"/>
  <c r="D53" i="7"/>
  <c r="E53" i="7"/>
  <c r="F53" i="7"/>
  <c r="G53" i="7"/>
  <c r="H53" i="7"/>
  <c r="I53" i="7"/>
  <c r="J53" i="7"/>
  <c r="K53" i="7"/>
  <c r="L53" i="7"/>
  <c r="M53" i="7"/>
  <c r="B83" i="7"/>
  <c r="C83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C77" i="7"/>
  <c r="B78" i="7"/>
  <c r="C78" i="7"/>
  <c r="B79" i="7"/>
  <c r="C79" i="7"/>
  <c r="B80" i="7"/>
  <c r="C80" i="7"/>
  <c r="B81" i="7"/>
  <c r="C81" i="7"/>
  <c r="B82" i="7"/>
  <c r="C82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C2" i="7"/>
  <c r="C3" i="7"/>
  <c r="C4" i="7"/>
  <c r="C5" i="7"/>
  <c r="C6" i="7"/>
  <c r="C7" i="7"/>
  <c r="C8" i="7"/>
  <c r="C9" i="7"/>
  <c r="C10" i="7"/>
  <c r="C11" i="7"/>
  <c r="B2" i="7"/>
  <c r="B3" i="7"/>
  <c r="B4" i="7"/>
  <c r="B5" i="7"/>
  <c r="B6" i="7"/>
  <c r="B7" i="7"/>
  <c r="B8" i="7"/>
  <c r="B9" i="7"/>
  <c r="B10" i="7"/>
  <c r="B11" i="7"/>
</calcChain>
</file>

<file path=xl/sharedStrings.xml><?xml version="1.0" encoding="utf-8"?>
<sst xmlns="http://schemas.openxmlformats.org/spreadsheetml/2006/main" count="61" uniqueCount="50">
  <si>
    <t>Date</t>
  </si>
  <si>
    <t>EIA (weekly)</t>
  </si>
  <si>
    <t>https://www.eia.gov/petroleum/gasdiesel/</t>
  </si>
  <si>
    <t>https://www.realclearpolitics.com/epolls/other/president_trump_job_approval-6179.html</t>
  </si>
  <si>
    <t>RealClearPolitics (poll average)</t>
  </si>
  <si>
    <t>Approve</t>
  </si>
  <si>
    <t>Disapprove</t>
  </si>
  <si>
    <t>NASDAQ Composite (IXIC) ($)</t>
  </si>
  <si>
    <t>DJIA ($)</t>
  </si>
  <si>
    <t>S&amp;P 500 ($)</t>
  </si>
  <si>
    <t>New &amp; Confirmed COVID Cases (National)</t>
  </si>
  <si>
    <t>COVID Tracking Proj</t>
  </si>
  <si>
    <t>https://twitter.com/realDonaldTrump</t>
  </si>
  <si>
    <t>Twitter: @realDonaldTrump</t>
  </si>
  <si>
    <t>Source</t>
  </si>
  <si>
    <t># of Tweets</t>
  </si>
  <si>
    <t># of Retweets</t>
  </si>
  <si>
    <t>Avg Wkly Regular Cost/Gallon</t>
  </si>
  <si>
    <t>Avg Wkly Diesel Cost/Gallon</t>
  </si>
  <si>
    <t>https://www.dol.gov/ui/data.pdf</t>
  </si>
  <si>
    <t>https://oui.doleta.gov/unemploy/claims_arch.asp</t>
  </si>
  <si>
    <t>Department of Labor (DOL)</t>
  </si>
  <si>
    <t>Total Confirmed and Probable</t>
  </si>
  <si>
    <t>Nasdaq Composite</t>
  </si>
  <si>
    <t>DJIA</t>
  </si>
  <si>
    <t>S&amp;P 500</t>
  </si>
  <si>
    <t>https://finance.yahoo.com/quote/%5EGSPC/history?p=%5EGSPC</t>
  </si>
  <si>
    <t>https://finance.yahoo.com/quote/%5EIXIC/history?p=%5EIXIC</t>
  </si>
  <si>
    <t>https://finance.yahoo.com/quote/%5EDJI/history?p=%5EDJI</t>
  </si>
  <si>
    <t>http://www.trumptwitterarchive.com/archive</t>
  </si>
  <si>
    <t>Trump Twitter Archive</t>
  </si>
  <si>
    <t>UI Daily Avg (Rounded)</t>
  </si>
  <si>
    <t>Weekly Applications (in thousands)</t>
  </si>
  <si>
    <t>***Note to self, check most recent weeks for updated figures</t>
  </si>
  <si>
    <t>https://covidtracking.com/data/national</t>
  </si>
  <si>
    <t>date</t>
  </si>
  <si>
    <t>approve</t>
  </si>
  <si>
    <t>disapprove</t>
  </si>
  <si>
    <t>tweets</t>
  </si>
  <si>
    <t>retweets</t>
  </si>
  <si>
    <t>regularGas</t>
  </si>
  <si>
    <t>dieselGas</t>
  </si>
  <si>
    <t>nasdaq</t>
  </si>
  <si>
    <t>djia</t>
  </si>
  <si>
    <t>snp</t>
  </si>
  <si>
    <t>uiApps</t>
  </si>
  <si>
    <t>newCovid</t>
  </si>
  <si>
    <t>totalCovid</t>
  </si>
  <si>
    <t>https://www.thetrumparchive.com/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</si>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</sst>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m\-dd\-yyyy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Helvetica Neue"/>
    </font>
    <font>
      <b/>
      <sz val="12"/>
      <color rgb="FFFF0000"/>
      <name val="Calibri"/>
      <scheme val="minor"/>
    </font>
    <font>
      <sz val="12"/>
      <color theme="1"/>
      <name val="Calibri (Body)"/>
    </font>
    <font>
      <sz val="12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 applyAlignment="1">
      <alignment horizontal="left" vertical="top"/>
    </xf>
    <xf numFmtId="0" fontId="2" fillId="0" borderId="0" xfId="0" applyFont="1"/>
    <xf numFmtId="0" fontId="5" fillId="0" borderId="0" xfId="0" applyFont="1"/>
    <xf numFmtId="14" fontId="2" fillId="0" borderId="0" xfId="0" applyNumberFormat="1" applyFont="1" applyAlignment="1">
      <alignment horizontal="left" vertical="top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0" fontId="2" fillId="0" borderId="0" xfId="0" applyFont="1" applyFill="1"/>
    <xf numFmtId="14" fontId="0" fillId="0" borderId="0" xfId="0" applyNumberFormat="1" applyFill="1"/>
    <xf numFmtId="2" fontId="0" fillId="0" borderId="0" xfId="55" applyNumberFormat="1" applyFont="1" applyFill="1"/>
    <xf numFmtId="14" fontId="0" fillId="0" borderId="0" xfId="0" applyNumberFormat="1" applyFill="1" applyAlignment="1">
      <alignment horizontal="left" vertical="top"/>
    </xf>
    <xf numFmtId="0" fontId="0" fillId="0" borderId="0" xfId="0" applyFont="1" applyFill="1"/>
    <xf numFmtId="1" fontId="0" fillId="0" borderId="0" xfId="0" applyNumberFormat="1" applyFill="1"/>
    <xf numFmtId="2" fontId="5" fillId="0" borderId="0" xfId="0" applyNumberFormat="1" applyFont="1"/>
    <xf numFmtId="2" fontId="6" fillId="0" borderId="0" xfId="0" applyNumberFormat="1" applyFont="1"/>
    <xf numFmtId="4" fontId="5" fillId="0" borderId="0" xfId="0" applyNumberFormat="1" applyFont="1"/>
    <xf numFmtId="2" fontId="0" fillId="0" borderId="0" xfId="55" applyNumberFormat="1" applyFont="1"/>
    <xf numFmtId="1" fontId="0" fillId="0" borderId="0" xfId="55" applyNumberFormat="1" applyFont="1" applyFill="1"/>
    <xf numFmtId="1" fontId="0" fillId="0" borderId="0" xfId="55" applyNumberFormat="1" applyFont="1"/>
    <xf numFmtId="0" fontId="7" fillId="0" borderId="0" xfId="0" applyFont="1"/>
    <xf numFmtId="2" fontId="8" fillId="0" borderId="0" xfId="55" applyNumberFormat="1" applyFont="1" applyFill="1"/>
    <xf numFmtId="2" fontId="9" fillId="0" borderId="0" xfId="55" applyNumberFormat="1" applyFont="1" applyFill="1"/>
    <xf numFmtId="2" fontId="8" fillId="0" borderId="0" xfId="0" applyNumberFormat="1" applyFont="1"/>
    <xf numFmtId="2" fontId="8" fillId="0" borderId="0" xfId="55" applyNumberFormat="1" applyFont="1"/>
    <xf numFmtId="14" fontId="0" fillId="0" borderId="0" xfId="0" applyNumberFormat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2" fillId="0" borderId="0" xfId="0" applyNumberFormat="1" applyFont="1" applyFill="1"/>
    <xf numFmtId="164" fontId="0" fillId="0" borderId="0" xfId="0" applyNumberFormat="1" applyFill="1" applyBorder="1"/>
    <xf numFmtId="16" fontId="0" fillId="0" borderId="0" xfId="0" applyNumberFormat="1"/>
  </cellXfs>
  <cellStyles count="976">
    <cellStyle name="Comma" xfId="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"/>
  <sheetViews>
    <sheetView workbookViewId="0">
      <pane ySplit="1" topLeftCell="A2" activePane="bottomLeft" state="frozen"/>
      <selection pane="bottomLeft" activeCell="A344" sqref="A344"/>
    </sheetView>
  </sheetViews>
  <sheetFormatPr baseColWidth="10" defaultRowHeight="16" x14ac:dyDescent="0"/>
  <cols>
    <col min="1" max="1" width="15" customWidth="1"/>
  </cols>
  <sheetData>
    <row r="1" spans="1:6">
      <c r="A1" s="2" t="s">
        <v>0</v>
      </c>
      <c r="B1" s="2" t="s">
        <v>5</v>
      </c>
      <c r="C1" s="2" t="s">
        <v>6</v>
      </c>
      <c r="D1" s="2"/>
      <c r="E1" s="2" t="s">
        <v>14</v>
      </c>
    </row>
    <row r="2" spans="1:6">
      <c r="A2" s="29">
        <v>43831</v>
      </c>
      <c r="B2" s="7">
        <v>44.6</v>
      </c>
      <c r="C2" s="7">
        <v>51.9</v>
      </c>
      <c r="E2" s="2" t="s">
        <v>4</v>
      </c>
      <c r="F2" t="s">
        <v>3</v>
      </c>
    </row>
    <row r="3" spans="1:6">
      <c r="A3" s="29">
        <v>43832</v>
      </c>
      <c r="B3" s="7">
        <v>44.9</v>
      </c>
      <c r="C3" s="7">
        <v>52.3</v>
      </c>
    </row>
    <row r="4" spans="1:6">
      <c r="A4" s="29">
        <v>43833</v>
      </c>
      <c r="B4" s="7">
        <v>45.1</v>
      </c>
      <c r="C4" s="7">
        <v>52.2</v>
      </c>
    </row>
    <row r="5" spans="1:6">
      <c r="A5" s="29">
        <v>43834</v>
      </c>
      <c r="B5" s="7">
        <v>45.3</v>
      </c>
      <c r="C5" s="7">
        <v>52.3</v>
      </c>
    </row>
    <row r="6" spans="1:6">
      <c r="A6" s="29">
        <v>43835</v>
      </c>
      <c r="B6" s="7">
        <v>45.3</v>
      </c>
      <c r="C6" s="7">
        <v>52.3</v>
      </c>
    </row>
    <row r="7" spans="1:6">
      <c r="A7" s="29">
        <v>43836</v>
      </c>
      <c r="B7" s="7">
        <v>45.2</v>
      </c>
      <c r="C7" s="7">
        <v>52.6</v>
      </c>
    </row>
    <row r="8" spans="1:6">
      <c r="A8" s="29">
        <v>43837</v>
      </c>
      <c r="B8" s="7">
        <v>45.1</v>
      </c>
      <c r="C8" s="7">
        <v>52.6</v>
      </c>
    </row>
    <row r="9" spans="1:6">
      <c r="A9" s="29">
        <v>43838</v>
      </c>
      <c r="B9" s="7">
        <v>44.8</v>
      </c>
      <c r="C9" s="7">
        <v>53</v>
      </c>
    </row>
    <row r="10" spans="1:6">
      <c r="A10" s="29">
        <v>43839</v>
      </c>
      <c r="B10" s="7">
        <v>44.9</v>
      </c>
      <c r="C10" s="7">
        <v>53</v>
      </c>
    </row>
    <row r="11" spans="1:6">
      <c r="A11" s="29">
        <v>43840</v>
      </c>
      <c r="B11" s="7">
        <v>45</v>
      </c>
      <c r="C11" s="7">
        <v>52.9</v>
      </c>
    </row>
    <row r="12" spans="1:6">
      <c r="A12" s="29">
        <v>43841</v>
      </c>
      <c r="B12" s="7">
        <v>44.8</v>
      </c>
      <c r="C12" s="7">
        <v>53.5</v>
      </c>
    </row>
    <row r="13" spans="1:6">
      <c r="A13" s="29">
        <v>43842</v>
      </c>
      <c r="B13" s="7">
        <v>44.6</v>
      </c>
      <c r="C13" s="7">
        <v>53.3</v>
      </c>
    </row>
    <row r="14" spans="1:6">
      <c r="A14" s="29">
        <v>43843</v>
      </c>
      <c r="B14" s="7">
        <v>44.4</v>
      </c>
      <c r="C14" s="7">
        <v>52.9</v>
      </c>
    </row>
    <row r="15" spans="1:6">
      <c r="A15" s="29">
        <v>43844</v>
      </c>
      <c r="B15" s="7">
        <v>44.5</v>
      </c>
      <c r="C15" s="7">
        <v>52.9</v>
      </c>
    </row>
    <row r="16" spans="1:6">
      <c r="A16" s="29">
        <v>43845</v>
      </c>
      <c r="B16" s="7">
        <v>44.6</v>
      </c>
      <c r="C16" s="7">
        <v>52.4</v>
      </c>
    </row>
    <row r="17" spans="1:3">
      <c r="A17" s="29">
        <v>43846</v>
      </c>
      <c r="B17" s="7">
        <v>44.5</v>
      </c>
      <c r="C17" s="7">
        <v>52</v>
      </c>
    </row>
    <row r="18" spans="1:3">
      <c r="A18" s="29">
        <v>43847</v>
      </c>
      <c r="B18" s="7">
        <v>44.3</v>
      </c>
      <c r="C18" s="7">
        <v>52.4</v>
      </c>
    </row>
    <row r="19" spans="1:3">
      <c r="A19" s="29">
        <v>43848</v>
      </c>
      <c r="B19" s="7">
        <v>44.2</v>
      </c>
      <c r="C19" s="7">
        <v>52.6</v>
      </c>
    </row>
    <row r="20" spans="1:3">
      <c r="A20" s="29">
        <v>43849</v>
      </c>
      <c r="B20" s="7">
        <v>44.1</v>
      </c>
      <c r="C20" s="7">
        <v>52.7</v>
      </c>
    </row>
    <row r="21" spans="1:3">
      <c r="A21" s="29">
        <v>43850</v>
      </c>
      <c r="B21" s="7">
        <v>44.2</v>
      </c>
      <c r="C21" s="7">
        <v>52.5</v>
      </c>
    </row>
    <row r="22" spans="1:3">
      <c r="A22" s="29">
        <v>43851</v>
      </c>
      <c r="B22" s="7">
        <v>44</v>
      </c>
      <c r="C22" s="7">
        <v>52.6</v>
      </c>
    </row>
    <row r="23" spans="1:3">
      <c r="A23" s="29">
        <v>43852</v>
      </c>
      <c r="B23" s="7">
        <v>44</v>
      </c>
      <c r="C23" s="7">
        <v>52.6</v>
      </c>
    </row>
    <row r="24" spans="1:3">
      <c r="A24" s="29">
        <v>43853</v>
      </c>
      <c r="B24" s="7">
        <v>44.3</v>
      </c>
      <c r="C24" s="7">
        <v>52.4</v>
      </c>
    </row>
    <row r="25" spans="1:3">
      <c r="A25" s="29">
        <v>43854</v>
      </c>
      <c r="B25" s="7">
        <v>44.8</v>
      </c>
      <c r="C25" s="7">
        <v>51.8</v>
      </c>
    </row>
    <row r="26" spans="1:3">
      <c r="A26" s="29">
        <v>43855</v>
      </c>
      <c r="B26" s="7">
        <v>45.2</v>
      </c>
      <c r="C26" s="7">
        <v>51.7</v>
      </c>
    </row>
    <row r="27" spans="1:3">
      <c r="A27" s="29">
        <v>43856</v>
      </c>
      <c r="B27" s="7">
        <v>45.5</v>
      </c>
      <c r="C27" s="7">
        <v>51.7</v>
      </c>
    </row>
    <row r="28" spans="1:3">
      <c r="A28" s="29">
        <v>43857</v>
      </c>
      <c r="B28" s="7">
        <v>45.6</v>
      </c>
      <c r="C28" s="7">
        <v>51.7</v>
      </c>
    </row>
    <row r="29" spans="1:3">
      <c r="A29" s="29">
        <v>43858</v>
      </c>
      <c r="B29" s="7">
        <v>45.3</v>
      </c>
      <c r="C29" s="7">
        <v>51.9</v>
      </c>
    </row>
    <row r="30" spans="1:3">
      <c r="A30" s="29">
        <v>43859</v>
      </c>
      <c r="B30" s="7">
        <v>44.9</v>
      </c>
      <c r="C30" s="7">
        <v>52.1</v>
      </c>
    </row>
    <row r="31" spans="1:3">
      <c r="A31" s="29">
        <v>43860</v>
      </c>
      <c r="B31" s="7">
        <v>44.7</v>
      </c>
      <c r="C31" s="7">
        <v>52</v>
      </c>
    </row>
    <row r="32" spans="1:3">
      <c r="A32" s="29">
        <v>43861</v>
      </c>
      <c r="B32" s="7">
        <v>44.6</v>
      </c>
      <c r="C32" s="7">
        <v>51.9</v>
      </c>
    </row>
    <row r="33" spans="1:3">
      <c r="A33" s="29">
        <v>43862</v>
      </c>
      <c r="B33" s="7">
        <v>44.4</v>
      </c>
      <c r="C33" s="7">
        <v>51.8</v>
      </c>
    </row>
    <row r="34" spans="1:3">
      <c r="A34" s="29">
        <v>43863</v>
      </c>
      <c r="B34" s="7">
        <v>44.6</v>
      </c>
      <c r="C34" s="7">
        <v>51.8</v>
      </c>
    </row>
    <row r="35" spans="1:3">
      <c r="A35" s="29">
        <v>43864</v>
      </c>
      <c r="B35" s="7">
        <v>44.6</v>
      </c>
      <c r="C35" s="7">
        <v>52.1</v>
      </c>
    </row>
    <row r="36" spans="1:3">
      <c r="A36" s="29">
        <v>43865</v>
      </c>
      <c r="B36" s="7">
        <v>44.9</v>
      </c>
      <c r="C36" s="7">
        <v>52</v>
      </c>
    </row>
    <row r="37" spans="1:3">
      <c r="A37" s="29">
        <v>43866</v>
      </c>
      <c r="B37" s="7">
        <v>45</v>
      </c>
      <c r="C37" s="7">
        <v>51.9</v>
      </c>
    </row>
    <row r="38" spans="1:3">
      <c r="A38" s="29">
        <v>43867</v>
      </c>
      <c r="B38" s="7">
        <v>45.2</v>
      </c>
      <c r="C38" s="7">
        <v>51.8</v>
      </c>
    </row>
    <row r="39" spans="1:3">
      <c r="A39" s="29">
        <v>43868</v>
      </c>
      <c r="B39" s="7">
        <v>45.5</v>
      </c>
      <c r="C39" s="7">
        <v>51.8</v>
      </c>
    </row>
    <row r="40" spans="1:3">
      <c r="A40" s="29">
        <v>43869</v>
      </c>
      <c r="B40" s="7">
        <v>45.4</v>
      </c>
      <c r="C40" s="7">
        <v>52</v>
      </c>
    </row>
    <row r="41" spans="1:3">
      <c r="A41" s="29">
        <v>43870</v>
      </c>
      <c r="B41" s="7">
        <v>45.6</v>
      </c>
      <c r="C41" s="7">
        <v>52.1</v>
      </c>
    </row>
    <row r="42" spans="1:3">
      <c r="A42" s="29">
        <v>43871</v>
      </c>
      <c r="B42" s="7">
        <v>45.2</v>
      </c>
      <c r="C42" s="7">
        <v>52</v>
      </c>
    </row>
    <row r="43" spans="1:3">
      <c r="A43" s="29">
        <v>43872</v>
      </c>
      <c r="B43" s="7">
        <v>45.1</v>
      </c>
      <c r="C43" s="7">
        <v>52.1</v>
      </c>
    </row>
    <row r="44" spans="1:3">
      <c r="A44" s="29">
        <v>43873</v>
      </c>
      <c r="B44" s="7">
        <v>45.3</v>
      </c>
      <c r="C44" s="7">
        <v>52</v>
      </c>
    </row>
    <row r="45" spans="1:3">
      <c r="A45" s="29">
        <v>43874</v>
      </c>
      <c r="B45" s="7">
        <v>45.3</v>
      </c>
      <c r="C45" s="7">
        <v>52.1</v>
      </c>
    </row>
    <row r="46" spans="1:3">
      <c r="A46" s="29">
        <v>43875</v>
      </c>
      <c r="B46" s="7">
        <v>45.2</v>
      </c>
      <c r="C46" s="7">
        <v>52.1</v>
      </c>
    </row>
    <row r="47" spans="1:3">
      <c r="A47" s="29">
        <v>43876</v>
      </c>
      <c r="B47" s="7">
        <v>45.4</v>
      </c>
      <c r="C47" s="7">
        <v>52.4</v>
      </c>
    </row>
    <row r="48" spans="1:3">
      <c r="A48" s="29">
        <v>43877</v>
      </c>
      <c r="B48" s="7">
        <v>45.3</v>
      </c>
      <c r="C48" s="7">
        <v>52.1</v>
      </c>
    </row>
    <row r="49" spans="1:3">
      <c r="A49" s="29">
        <v>43878</v>
      </c>
      <c r="B49" s="7">
        <v>45.3</v>
      </c>
      <c r="C49" s="7">
        <v>52.3</v>
      </c>
    </row>
    <row r="50" spans="1:3">
      <c r="A50" s="29">
        <v>43879</v>
      </c>
      <c r="B50" s="7">
        <v>45.9</v>
      </c>
      <c r="C50" s="7">
        <v>51</v>
      </c>
    </row>
    <row r="51" spans="1:3">
      <c r="A51" s="29">
        <v>43880</v>
      </c>
      <c r="B51" s="7">
        <v>46</v>
      </c>
      <c r="C51" s="7">
        <v>51.1</v>
      </c>
    </row>
    <row r="52" spans="1:3">
      <c r="A52" s="29">
        <v>43881</v>
      </c>
      <c r="B52" s="7">
        <v>46</v>
      </c>
      <c r="C52" s="7">
        <v>50.9</v>
      </c>
    </row>
    <row r="53" spans="1:3">
      <c r="A53" s="29">
        <v>43882</v>
      </c>
      <c r="B53" s="7">
        <v>46</v>
      </c>
      <c r="C53" s="7">
        <v>51</v>
      </c>
    </row>
    <row r="54" spans="1:3">
      <c r="A54" s="29">
        <v>43883</v>
      </c>
      <c r="B54" s="7">
        <v>45.7</v>
      </c>
      <c r="C54" s="7">
        <v>51.3</v>
      </c>
    </row>
    <row r="55" spans="1:3">
      <c r="A55" s="29">
        <v>43884</v>
      </c>
      <c r="B55" s="7">
        <v>45.7</v>
      </c>
      <c r="C55" s="7">
        <v>51.3</v>
      </c>
    </row>
    <row r="56" spans="1:3">
      <c r="A56" s="29">
        <v>43885</v>
      </c>
      <c r="B56" s="7">
        <v>45.9</v>
      </c>
      <c r="C56" s="7">
        <v>51</v>
      </c>
    </row>
    <row r="57" spans="1:3">
      <c r="A57" s="29">
        <v>43886</v>
      </c>
      <c r="B57" s="7">
        <v>46.3</v>
      </c>
      <c r="C57" s="7">
        <v>50.6</v>
      </c>
    </row>
    <row r="58" spans="1:3">
      <c r="A58" s="29">
        <v>43887</v>
      </c>
      <c r="B58" s="7">
        <v>46.3</v>
      </c>
      <c r="C58" s="7">
        <v>50.6</v>
      </c>
    </row>
    <row r="59" spans="1:3">
      <c r="A59" s="29">
        <v>43888</v>
      </c>
      <c r="B59" s="7">
        <v>46.1</v>
      </c>
      <c r="C59" s="7">
        <v>50.7</v>
      </c>
    </row>
    <row r="60" spans="1:3">
      <c r="A60" s="29">
        <v>43889</v>
      </c>
      <c r="B60" s="7">
        <v>45.7</v>
      </c>
      <c r="C60" s="7">
        <v>51.1</v>
      </c>
    </row>
    <row r="61" spans="1:3">
      <c r="A61" s="29">
        <v>43890</v>
      </c>
      <c r="B61" s="7">
        <v>45.9</v>
      </c>
      <c r="C61" s="7">
        <v>51.3</v>
      </c>
    </row>
    <row r="62" spans="1:3">
      <c r="A62" s="29">
        <v>43891</v>
      </c>
      <c r="B62" s="7">
        <v>45.6</v>
      </c>
      <c r="C62" s="7">
        <v>51.4</v>
      </c>
    </row>
    <row r="63" spans="1:3">
      <c r="A63" s="29">
        <v>43892</v>
      </c>
      <c r="B63" s="7">
        <v>45.3</v>
      </c>
      <c r="C63" s="7">
        <v>51.5</v>
      </c>
    </row>
    <row r="64" spans="1:3">
      <c r="A64" s="29">
        <v>43893</v>
      </c>
      <c r="B64" s="7">
        <v>44.9</v>
      </c>
      <c r="C64" s="7">
        <v>52.6</v>
      </c>
    </row>
    <row r="65" spans="1:3">
      <c r="A65" s="29">
        <v>43894</v>
      </c>
      <c r="B65" s="7">
        <v>45</v>
      </c>
      <c r="C65" s="7">
        <v>52.3</v>
      </c>
    </row>
    <row r="66" spans="1:3">
      <c r="A66" s="29">
        <v>43895</v>
      </c>
      <c r="B66" s="7">
        <v>45</v>
      </c>
      <c r="C66" s="7">
        <v>52.4</v>
      </c>
    </row>
    <row r="67" spans="1:3">
      <c r="A67" s="29">
        <v>43896</v>
      </c>
      <c r="B67" s="7">
        <v>44.9</v>
      </c>
      <c r="C67" s="7">
        <v>52.6</v>
      </c>
    </row>
    <row r="68" spans="1:3">
      <c r="A68" s="29">
        <v>43897</v>
      </c>
      <c r="B68" s="7">
        <v>44.5</v>
      </c>
      <c r="C68" s="7">
        <v>52.8</v>
      </c>
    </row>
    <row r="69" spans="1:3">
      <c r="A69" s="29">
        <v>43898</v>
      </c>
      <c r="B69" s="7">
        <v>44.5</v>
      </c>
      <c r="C69" s="7">
        <v>52.8</v>
      </c>
    </row>
    <row r="70" spans="1:3">
      <c r="A70" s="29">
        <v>43899</v>
      </c>
      <c r="B70" s="7">
        <v>44.3</v>
      </c>
      <c r="C70" s="7">
        <v>52.9</v>
      </c>
    </row>
    <row r="71" spans="1:3">
      <c r="A71" s="29">
        <v>43900</v>
      </c>
      <c r="B71" s="7">
        <v>44.3</v>
      </c>
      <c r="C71" s="7">
        <v>52.9</v>
      </c>
    </row>
    <row r="72" spans="1:3">
      <c r="A72" s="29">
        <v>43901</v>
      </c>
      <c r="B72" s="7">
        <v>44</v>
      </c>
      <c r="C72" s="7">
        <v>52.8</v>
      </c>
    </row>
    <row r="73" spans="1:3">
      <c r="A73" s="29">
        <v>43902</v>
      </c>
      <c r="B73" s="7">
        <v>44.4</v>
      </c>
      <c r="C73" s="7">
        <v>52.7</v>
      </c>
    </row>
    <row r="74" spans="1:3">
      <c r="A74" s="29">
        <v>43903</v>
      </c>
      <c r="B74" s="7">
        <v>44.6</v>
      </c>
      <c r="C74" s="7">
        <v>52.7</v>
      </c>
    </row>
    <row r="75" spans="1:3">
      <c r="A75" s="29">
        <v>43904</v>
      </c>
      <c r="B75" s="7">
        <v>44.6</v>
      </c>
      <c r="C75" s="7">
        <v>52.7</v>
      </c>
    </row>
    <row r="76" spans="1:3">
      <c r="A76" s="29">
        <v>43905</v>
      </c>
      <c r="B76" s="7">
        <v>44.8</v>
      </c>
      <c r="C76" s="7">
        <v>52.5</v>
      </c>
    </row>
    <row r="77" spans="1:3">
      <c r="A77" s="29">
        <v>43906</v>
      </c>
      <c r="B77" s="7">
        <v>44.5</v>
      </c>
      <c r="C77" s="7">
        <v>52.8</v>
      </c>
    </row>
    <row r="78" spans="1:3">
      <c r="A78" s="29">
        <v>43907</v>
      </c>
      <c r="B78" s="7">
        <v>44.2</v>
      </c>
      <c r="C78" s="7">
        <v>52.6</v>
      </c>
    </row>
    <row r="79" spans="1:3">
      <c r="A79" s="29">
        <v>43908</v>
      </c>
      <c r="B79" s="7">
        <v>44.2</v>
      </c>
      <c r="C79" s="7">
        <v>52.7</v>
      </c>
    </row>
    <row r="80" spans="1:3">
      <c r="A80" s="29">
        <v>43909</v>
      </c>
      <c r="B80" s="7">
        <v>44.2</v>
      </c>
      <c r="C80" s="7">
        <v>52.7</v>
      </c>
    </row>
    <row r="81" spans="1:3">
      <c r="A81" s="29">
        <v>43910</v>
      </c>
      <c r="B81" s="7">
        <v>44.3</v>
      </c>
      <c r="C81" s="7">
        <v>52</v>
      </c>
    </row>
    <row r="82" spans="1:3">
      <c r="A82" s="29">
        <v>43911</v>
      </c>
      <c r="B82" s="7">
        <v>44.2</v>
      </c>
      <c r="C82" s="7">
        <v>52</v>
      </c>
    </row>
    <row r="83" spans="1:3">
      <c r="A83" s="29">
        <v>43912</v>
      </c>
      <c r="B83" s="7">
        <v>44.1</v>
      </c>
      <c r="C83" s="7">
        <v>52</v>
      </c>
    </row>
    <row r="84" spans="1:3">
      <c r="A84" s="29">
        <v>43913</v>
      </c>
      <c r="B84" s="7">
        <v>44.5</v>
      </c>
      <c r="C84" s="7">
        <v>51.6</v>
      </c>
    </row>
    <row r="85" spans="1:3">
      <c r="A85" s="29">
        <v>43914</v>
      </c>
      <c r="B85" s="7">
        <v>45.4</v>
      </c>
      <c r="C85" s="7">
        <v>50.6</v>
      </c>
    </row>
    <row r="86" spans="1:3">
      <c r="A86" s="29">
        <v>43915</v>
      </c>
      <c r="B86" s="7">
        <v>46.5</v>
      </c>
      <c r="C86" s="7">
        <v>49.7</v>
      </c>
    </row>
    <row r="87" spans="1:3">
      <c r="A87" s="29">
        <v>43916</v>
      </c>
      <c r="B87" s="7">
        <v>47.1</v>
      </c>
      <c r="C87" s="7">
        <v>49.6</v>
      </c>
    </row>
    <row r="88" spans="1:3">
      <c r="A88" s="29">
        <v>43917</v>
      </c>
      <c r="B88" s="7">
        <v>47.3</v>
      </c>
      <c r="C88" s="7">
        <v>49.3</v>
      </c>
    </row>
    <row r="89" spans="1:3">
      <c r="A89" s="29">
        <v>43918</v>
      </c>
      <c r="B89" s="7">
        <v>47.2</v>
      </c>
      <c r="C89" s="7">
        <v>49.5</v>
      </c>
    </row>
    <row r="90" spans="1:3">
      <c r="A90" s="29">
        <v>43919</v>
      </c>
      <c r="B90" s="7">
        <v>47.2</v>
      </c>
      <c r="C90" s="7">
        <v>49.5</v>
      </c>
    </row>
    <row r="91" spans="1:3">
      <c r="A91" s="29">
        <v>43920</v>
      </c>
      <c r="B91" s="7">
        <v>47.3</v>
      </c>
      <c r="C91" s="7">
        <v>49.7</v>
      </c>
    </row>
    <row r="92" spans="1:3">
      <c r="A92" s="29">
        <v>43921</v>
      </c>
      <c r="B92" s="7">
        <v>47.3</v>
      </c>
      <c r="C92" s="7">
        <v>50</v>
      </c>
    </row>
    <row r="93" spans="1:3">
      <c r="A93" s="29">
        <v>43922</v>
      </c>
      <c r="B93" s="7">
        <v>47.4</v>
      </c>
      <c r="C93" s="7">
        <v>50.4</v>
      </c>
    </row>
    <row r="94" spans="1:3">
      <c r="A94" s="29">
        <v>43923</v>
      </c>
      <c r="B94" s="7">
        <v>47.1</v>
      </c>
      <c r="C94" s="7">
        <v>50.5</v>
      </c>
    </row>
    <row r="95" spans="1:3">
      <c r="A95" s="29">
        <v>43924</v>
      </c>
      <c r="B95" s="7">
        <v>46.9</v>
      </c>
      <c r="C95" s="7">
        <v>50.6</v>
      </c>
    </row>
    <row r="96" spans="1:3">
      <c r="A96" s="29">
        <v>43925</v>
      </c>
      <c r="B96" s="7">
        <v>46.9</v>
      </c>
      <c r="C96" s="7">
        <v>50.6</v>
      </c>
    </row>
    <row r="97" spans="1:3">
      <c r="A97" s="29">
        <v>43926</v>
      </c>
      <c r="B97" s="7">
        <v>46.7</v>
      </c>
      <c r="C97" s="7">
        <v>50</v>
      </c>
    </row>
    <row r="98" spans="1:3">
      <c r="A98" s="29">
        <v>43927</v>
      </c>
      <c r="B98" s="7">
        <v>46.2</v>
      </c>
      <c r="C98" s="7">
        <v>50</v>
      </c>
    </row>
    <row r="99" spans="1:3">
      <c r="A99" s="29">
        <v>43928</v>
      </c>
      <c r="B99" s="7">
        <v>45.8</v>
      </c>
      <c r="C99" s="7">
        <v>50.5</v>
      </c>
    </row>
    <row r="100" spans="1:3">
      <c r="A100" s="29">
        <v>43929</v>
      </c>
      <c r="B100" s="7">
        <v>45.2</v>
      </c>
      <c r="C100" s="7">
        <v>50.3</v>
      </c>
    </row>
    <row r="101" spans="1:3">
      <c r="A101" s="29">
        <v>43930</v>
      </c>
      <c r="B101" s="7">
        <v>45.2</v>
      </c>
      <c r="C101" s="7">
        <v>50.4</v>
      </c>
    </row>
    <row r="102" spans="1:3">
      <c r="A102" s="29">
        <v>43931</v>
      </c>
      <c r="B102" s="7">
        <v>44.9</v>
      </c>
      <c r="C102" s="7">
        <v>50.8</v>
      </c>
    </row>
    <row r="103" spans="1:3">
      <c r="A103" s="29">
        <v>43932</v>
      </c>
      <c r="B103" s="7">
        <v>44.9</v>
      </c>
      <c r="C103" s="7">
        <v>51.4</v>
      </c>
    </row>
    <row r="104" spans="1:3">
      <c r="A104" s="29">
        <v>43933</v>
      </c>
      <c r="B104" s="7">
        <v>44.9</v>
      </c>
      <c r="C104" s="7">
        <v>51.4</v>
      </c>
    </row>
    <row r="105" spans="1:3">
      <c r="A105" s="29">
        <v>43934</v>
      </c>
      <c r="B105" s="7">
        <v>45.2</v>
      </c>
      <c r="C105" s="7">
        <v>51.5</v>
      </c>
    </row>
    <row r="106" spans="1:3">
      <c r="A106" s="29">
        <v>43935</v>
      </c>
      <c r="B106" s="7">
        <v>45.5</v>
      </c>
      <c r="C106" s="7">
        <v>51.1</v>
      </c>
    </row>
    <row r="107" spans="1:3">
      <c r="A107" s="29">
        <v>43936</v>
      </c>
      <c r="B107" s="7">
        <v>45.9</v>
      </c>
      <c r="C107" s="7">
        <v>50.7</v>
      </c>
    </row>
    <row r="108" spans="1:3">
      <c r="A108" s="29">
        <v>43937</v>
      </c>
      <c r="B108" s="7">
        <v>45.7</v>
      </c>
      <c r="C108" s="7">
        <v>50.9</v>
      </c>
    </row>
    <row r="109" spans="1:3">
      <c r="A109" s="29">
        <v>43938</v>
      </c>
      <c r="B109" s="7">
        <v>45.7</v>
      </c>
      <c r="C109" s="7">
        <v>50.9</v>
      </c>
    </row>
    <row r="110" spans="1:3">
      <c r="A110" s="29">
        <v>43939</v>
      </c>
      <c r="B110" s="7">
        <v>46</v>
      </c>
      <c r="C110" s="7">
        <v>50.9</v>
      </c>
    </row>
    <row r="111" spans="1:3">
      <c r="A111" s="29">
        <v>43940</v>
      </c>
      <c r="B111" s="7">
        <v>46</v>
      </c>
      <c r="C111" s="7">
        <v>50.9</v>
      </c>
    </row>
    <row r="112" spans="1:3">
      <c r="A112" s="29">
        <v>43941</v>
      </c>
      <c r="B112" s="7">
        <v>45.8</v>
      </c>
      <c r="C112" s="7">
        <v>51.1</v>
      </c>
    </row>
    <row r="113" spans="1:3">
      <c r="A113" s="29">
        <v>43942</v>
      </c>
      <c r="B113" s="7">
        <v>46</v>
      </c>
      <c r="C113" s="7">
        <v>50.9</v>
      </c>
    </row>
    <row r="114" spans="1:3">
      <c r="A114" s="29">
        <v>43943</v>
      </c>
      <c r="B114" s="7">
        <v>45.8</v>
      </c>
      <c r="C114" s="7">
        <v>50.9</v>
      </c>
    </row>
    <row r="115" spans="1:3">
      <c r="A115" s="29">
        <v>43944</v>
      </c>
      <c r="B115" s="7">
        <v>46</v>
      </c>
      <c r="C115" s="7">
        <v>51.5</v>
      </c>
    </row>
    <row r="116" spans="1:3">
      <c r="A116" s="29">
        <v>43945</v>
      </c>
      <c r="B116" s="7">
        <v>45.8</v>
      </c>
      <c r="C116" s="7">
        <v>52</v>
      </c>
    </row>
    <row r="117" spans="1:3">
      <c r="A117" s="29">
        <v>43946</v>
      </c>
      <c r="B117" s="7">
        <v>45.8</v>
      </c>
      <c r="C117" s="7">
        <v>52</v>
      </c>
    </row>
    <row r="118" spans="1:3">
      <c r="A118" s="29">
        <v>43947</v>
      </c>
      <c r="B118" s="7">
        <v>45.6</v>
      </c>
      <c r="C118" s="7">
        <v>52</v>
      </c>
    </row>
    <row r="119" spans="1:3">
      <c r="A119" s="29">
        <v>43948</v>
      </c>
      <c r="B119" s="7">
        <v>45.3</v>
      </c>
      <c r="C119" s="7">
        <v>52.1</v>
      </c>
    </row>
    <row r="120" spans="1:3">
      <c r="A120" s="29">
        <v>43949</v>
      </c>
      <c r="B120" s="7">
        <v>44.9</v>
      </c>
      <c r="C120" s="7">
        <v>51.9</v>
      </c>
    </row>
    <row r="121" spans="1:3">
      <c r="A121" s="29">
        <v>43950</v>
      </c>
      <c r="B121" s="7">
        <v>44.9</v>
      </c>
      <c r="C121" s="7">
        <v>52</v>
      </c>
    </row>
    <row r="122" spans="1:3">
      <c r="A122" s="29">
        <v>43951</v>
      </c>
      <c r="B122" s="7">
        <v>44.3</v>
      </c>
      <c r="C122" s="7">
        <v>51.4</v>
      </c>
    </row>
    <row r="123" spans="1:3">
      <c r="A123" s="29">
        <v>43952</v>
      </c>
      <c r="B123" s="7">
        <v>44.1</v>
      </c>
      <c r="C123" s="7">
        <v>50.8</v>
      </c>
    </row>
    <row r="124" spans="1:3">
      <c r="A124" s="29">
        <v>43953</v>
      </c>
      <c r="B124" s="7">
        <v>44.1</v>
      </c>
      <c r="C124" s="7">
        <v>50.8</v>
      </c>
    </row>
    <row r="125" spans="1:3">
      <c r="A125" s="29">
        <v>43954</v>
      </c>
      <c r="B125" s="7">
        <v>44.3</v>
      </c>
      <c r="C125" s="7">
        <v>50.8</v>
      </c>
    </row>
    <row r="126" spans="1:3">
      <c r="A126" s="29">
        <v>43955</v>
      </c>
      <c r="B126" s="7">
        <v>44.3</v>
      </c>
      <c r="C126" s="7">
        <v>50.7</v>
      </c>
    </row>
    <row r="127" spans="1:3">
      <c r="A127" s="29">
        <v>43956</v>
      </c>
      <c r="B127" s="7">
        <v>44.6</v>
      </c>
      <c r="C127" s="7">
        <v>50.1</v>
      </c>
    </row>
    <row r="128" spans="1:3">
      <c r="A128" s="29">
        <v>43957</v>
      </c>
      <c r="B128" s="7">
        <v>44.6</v>
      </c>
      <c r="C128" s="7">
        <v>50.5</v>
      </c>
    </row>
    <row r="129" spans="1:3">
      <c r="A129" s="29">
        <v>43958</v>
      </c>
      <c r="B129" s="7">
        <v>44.6</v>
      </c>
      <c r="C129" s="7">
        <v>50.4</v>
      </c>
    </row>
    <row r="130" spans="1:3">
      <c r="A130" s="29">
        <v>43959</v>
      </c>
      <c r="B130" s="7">
        <v>44.6</v>
      </c>
      <c r="C130" s="7">
        <v>50.5</v>
      </c>
    </row>
    <row r="131" spans="1:3">
      <c r="A131" s="29">
        <v>43960</v>
      </c>
      <c r="B131" s="7">
        <v>44.6</v>
      </c>
      <c r="C131" s="7">
        <v>50.5</v>
      </c>
    </row>
    <row r="132" spans="1:3">
      <c r="A132" s="29">
        <v>43961</v>
      </c>
      <c r="B132" s="7">
        <v>44.5</v>
      </c>
      <c r="C132" s="7">
        <v>50.6</v>
      </c>
    </row>
    <row r="133" spans="1:3">
      <c r="A133" s="29">
        <v>43962</v>
      </c>
      <c r="B133" s="7">
        <v>44.7</v>
      </c>
      <c r="C133" s="7">
        <v>50.7</v>
      </c>
    </row>
    <row r="134" spans="1:3">
      <c r="A134" s="29">
        <v>43963</v>
      </c>
      <c r="B134" s="7">
        <v>45.1</v>
      </c>
      <c r="C134" s="7">
        <v>51</v>
      </c>
    </row>
    <row r="135" spans="1:3">
      <c r="A135" s="29">
        <v>43964</v>
      </c>
      <c r="B135" s="7">
        <v>45.5</v>
      </c>
      <c r="C135" s="7">
        <v>52</v>
      </c>
    </row>
    <row r="136" spans="1:3">
      <c r="A136" s="29">
        <v>43965</v>
      </c>
      <c r="B136" s="7">
        <v>45.6</v>
      </c>
      <c r="C136" s="7">
        <v>52</v>
      </c>
    </row>
    <row r="137" spans="1:3">
      <c r="A137" s="29">
        <v>43966</v>
      </c>
      <c r="B137" s="7">
        <v>46.1</v>
      </c>
      <c r="C137" s="7">
        <v>51.4</v>
      </c>
    </row>
    <row r="138" spans="1:3">
      <c r="A138" s="29">
        <v>43967</v>
      </c>
      <c r="B138" s="7">
        <v>46.4</v>
      </c>
      <c r="C138" s="7">
        <v>51.5</v>
      </c>
    </row>
    <row r="139" spans="1:3">
      <c r="A139" s="29">
        <v>43968</v>
      </c>
      <c r="B139" s="7">
        <v>46.4</v>
      </c>
      <c r="C139" s="7">
        <v>51.5</v>
      </c>
    </row>
    <row r="140" spans="1:3">
      <c r="A140" s="29">
        <v>43969</v>
      </c>
      <c r="B140" s="7">
        <v>46.3</v>
      </c>
      <c r="C140" s="7">
        <v>51.8</v>
      </c>
    </row>
    <row r="141" spans="1:3">
      <c r="A141" s="29">
        <v>43970</v>
      </c>
      <c r="B141" s="7">
        <v>46.1</v>
      </c>
      <c r="C141" s="7">
        <v>52</v>
      </c>
    </row>
    <row r="142" spans="1:3">
      <c r="A142" s="29">
        <v>43971</v>
      </c>
      <c r="B142" s="7">
        <v>45.6</v>
      </c>
      <c r="C142" s="7">
        <v>52.3</v>
      </c>
    </row>
    <row r="143" spans="1:3">
      <c r="A143" s="29">
        <v>43972</v>
      </c>
      <c r="B143" s="7">
        <v>44.8</v>
      </c>
      <c r="C143" s="7">
        <v>52.9</v>
      </c>
    </row>
    <row r="144" spans="1:3">
      <c r="A144" s="29">
        <v>43973</v>
      </c>
      <c r="B144" s="7">
        <v>45</v>
      </c>
      <c r="C144" s="7">
        <v>53</v>
      </c>
    </row>
    <row r="145" spans="1:3">
      <c r="A145" s="29">
        <v>43974</v>
      </c>
      <c r="B145" s="7">
        <v>44.4</v>
      </c>
      <c r="C145" s="7">
        <v>53.3</v>
      </c>
    </row>
    <row r="146" spans="1:3">
      <c r="A146" s="29">
        <v>43975</v>
      </c>
      <c r="B146" s="7">
        <v>44.1</v>
      </c>
      <c r="C146" s="7">
        <v>53.6</v>
      </c>
    </row>
    <row r="147" spans="1:3">
      <c r="A147" s="29">
        <v>43976</v>
      </c>
      <c r="B147" s="7">
        <v>43.9</v>
      </c>
      <c r="C147" s="7">
        <v>53.9</v>
      </c>
    </row>
    <row r="148" spans="1:3">
      <c r="A148" s="29">
        <v>43977</v>
      </c>
      <c r="B148" s="7">
        <v>43.8</v>
      </c>
      <c r="C148" s="7">
        <v>54.1</v>
      </c>
    </row>
    <row r="149" spans="1:3">
      <c r="A149" s="29">
        <v>43978</v>
      </c>
      <c r="B149" s="7">
        <v>43.6</v>
      </c>
      <c r="C149" s="7">
        <v>54.5</v>
      </c>
    </row>
    <row r="150" spans="1:3">
      <c r="A150" s="29">
        <v>43979</v>
      </c>
      <c r="B150" s="7">
        <v>44</v>
      </c>
      <c r="C150" s="7">
        <v>54.1</v>
      </c>
    </row>
    <row r="151" spans="1:3">
      <c r="A151" s="29">
        <v>43980</v>
      </c>
      <c r="B151" s="7">
        <v>44.1</v>
      </c>
      <c r="C151" s="7">
        <v>54</v>
      </c>
    </row>
    <row r="152" spans="1:3">
      <c r="A152" s="29">
        <v>43981</v>
      </c>
      <c r="B152" s="7">
        <v>44.1</v>
      </c>
      <c r="C152" s="7">
        <v>54</v>
      </c>
    </row>
    <row r="153" spans="1:3">
      <c r="A153" s="29">
        <v>43982</v>
      </c>
      <c r="B153" s="7">
        <v>44.2</v>
      </c>
      <c r="C153" s="7">
        <v>53.9</v>
      </c>
    </row>
    <row r="154" spans="1:3">
      <c r="A154" s="29">
        <v>43983</v>
      </c>
      <c r="B154" s="7">
        <v>44.3</v>
      </c>
      <c r="C154" s="7">
        <v>53.8</v>
      </c>
    </row>
    <row r="155" spans="1:3">
      <c r="A155" s="29">
        <v>43984</v>
      </c>
      <c r="B155" s="7">
        <v>43.8</v>
      </c>
      <c r="C155" s="7">
        <v>54</v>
      </c>
    </row>
    <row r="156" spans="1:3">
      <c r="A156" s="29">
        <v>43985</v>
      </c>
      <c r="B156" s="7">
        <v>43.2</v>
      </c>
      <c r="C156" s="7">
        <v>53.9</v>
      </c>
    </row>
    <row r="157" spans="1:3">
      <c r="A157" s="29">
        <v>43986</v>
      </c>
      <c r="B157" s="7">
        <v>42.8</v>
      </c>
      <c r="C157" s="7">
        <v>53.8</v>
      </c>
    </row>
    <row r="158" spans="1:3">
      <c r="A158" s="29">
        <v>43987</v>
      </c>
      <c r="B158" s="7">
        <v>42.9</v>
      </c>
      <c r="C158" s="7">
        <v>54</v>
      </c>
    </row>
    <row r="159" spans="1:3">
      <c r="A159" s="29">
        <v>43988</v>
      </c>
      <c r="B159" s="7">
        <v>43.1</v>
      </c>
      <c r="C159" s="7">
        <v>53.9</v>
      </c>
    </row>
    <row r="160" spans="1:3">
      <c r="A160" s="29">
        <v>43989</v>
      </c>
      <c r="B160" s="7">
        <v>42.9</v>
      </c>
      <c r="C160" s="7">
        <v>54.1</v>
      </c>
    </row>
    <row r="161" spans="1:3">
      <c r="A161" s="29">
        <v>43990</v>
      </c>
      <c r="B161" s="7">
        <v>42.8</v>
      </c>
      <c r="C161" s="7">
        <v>54.2</v>
      </c>
    </row>
    <row r="162" spans="1:3">
      <c r="A162" s="29">
        <v>43991</v>
      </c>
      <c r="B162" s="7">
        <v>42.4</v>
      </c>
      <c r="C162" s="7">
        <v>54.6</v>
      </c>
    </row>
    <row r="163" spans="1:3">
      <c r="A163" s="29">
        <v>43992</v>
      </c>
      <c r="B163" s="7">
        <v>42.1</v>
      </c>
      <c r="C163" s="7">
        <v>55</v>
      </c>
    </row>
    <row r="164" spans="1:3">
      <c r="A164" s="29">
        <v>43993</v>
      </c>
      <c r="B164" s="7">
        <v>42</v>
      </c>
      <c r="C164" s="7">
        <v>55.1</v>
      </c>
    </row>
    <row r="165" spans="1:3">
      <c r="A165" s="29">
        <v>43994</v>
      </c>
      <c r="B165" s="7">
        <v>42.2</v>
      </c>
      <c r="C165" s="7">
        <v>54.8</v>
      </c>
    </row>
    <row r="166" spans="1:3">
      <c r="A166" s="29">
        <v>43995</v>
      </c>
      <c r="B166" s="7">
        <v>42.2</v>
      </c>
      <c r="C166" s="7">
        <v>54.8</v>
      </c>
    </row>
    <row r="167" spans="1:3">
      <c r="A167" s="29">
        <v>43996</v>
      </c>
      <c r="B167" s="7">
        <v>42.4</v>
      </c>
      <c r="C167" s="7">
        <v>55.1</v>
      </c>
    </row>
    <row r="168" spans="1:3">
      <c r="A168" s="29">
        <v>43997</v>
      </c>
      <c r="B168" s="7">
        <v>42.4</v>
      </c>
      <c r="C168" s="7">
        <v>55.3</v>
      </c>
    </row>
    <row r="169" spans="1:3">
      <c r="A169" s="29">
        <v>43998</v>
      </c>
      <c r="B169" s="7">
        <v>42.7</v>
      </c>
      <c r="C169" s="7">
        <v>55.2</v>
      </c>
    </row>
    <row r="170" spans="1:3">
      <c r="A170" s="29">
        <v>43999</v>
      </c>
      <c r="B170" s="7">
        <v>42.8</v>
      </c>
      <c r="C170" s="7">
        <v>54.9</v>
      </c>
    </row>
    <row r="171" spans="1:3">
      <c r="A171" s="29">
        <v>44000</v>
      </c>
      <c r="B171" s="7">
        <v>42.6</v>
      </c>
      <c r="C171" s="7">
        <v>54.8</v>
      </c>
    </row>
    <row r="172" spans="1:3">
      <c r="A172" s="29">
        <v>44001</v>
      </c>
      <c r="B172" s="7">
        <v>42.7</v>
      </c>
      <c r="C172" s="7">
        <v>54.8</v>
      </c>
    </row>
    <row r="173" spans="1:3">
      <c r="A173" s="29">
        <v>44002</v>
      </c>
      <c r="B173" s="7">
        <v>43</v>
      </c>
      <c r="C173" s="7">
        <v>55.1</v>
      </c>
    </row>
    <row r="174" spans="1:3">
      <c r="A174" s="29">
        <v>44003</v>
      </c>
      <c r="B174" s="7">
        <v>43</v>
      </c>
      <c r="C174" s="7">
        <v>55.1</v>
      </c>
    </row>
    <row r="175" spans="1:3">
      <c r="A175" s="29">
        <v>44004</v>
      </c>
      <c r="B175" s="7">
        <v>42.9</v>
      </c>
      <c r="C175" s="7">
        <v>55.3</v>
      </c>
    </row>
    <row r="176" spans="1:3">
      <c r="A176" s="29">
        <v>44005</v>
      </c>
      <c r="B176" s="7">
        <v>42.5</v>
      </c>
      <c r="C176" s="7">
        <v>55.7</v>
      </c>
    </row>
    <row r="177" spans="1:3">
      <c r="A177" s="29">
        <v>44006</v>
      </c>
      <c r="B177" s="7">
        <v>42.8</v>
      </c>
      <c r="C177" s="7">
        <v>55.6</v>
      </c>
    </row>
    <row r="178" spans="1:3">
      <c r="A178" s="29">
        <v>44007</v>
      </c>
      <c r="B178" s="7">
        <v>42.5</v>
      </c>
      <c r="C178" s="7">
        <v>55.3</v>
      </c>
    </row>
    <row r="179" spans="1:3">
      <c r="A179" s="29">
        <v>44008</v>
      </c>
      <c r="B179" s="7">
        <v>42.1</v>
      </c>
      <c r="C179" s="7">
        <v>55.6</v>
      </c>
    </row>
    <row r="180" spans="1:3">
      <c r="A180" s="29">
        <v>44009</v>
      </c>
      <c r="B180" s="7">
        <v>41.6</v>
      </c>
      <c r="C180" s="7">
        <v>55.8</v>
      </c>
    </row>
    <row r="181" spans="1:3">
      <c r="A181" s="29">
        <v>44010</v>
      </c>
      <c r="B181" s="7">
        <v>41.4</v>
      </c>
      <c r="C181" s="7">
        <v>55.8</v>
      </c>
    </row>
    <row r="182" spans="1:3">
      <c r="A182" s="29">
        <v>44011</v>
      </c>
      <c r="B182" s="7">
        <v>41.2</v>
      </c>
      <c r="C182" s="7">
        <v>56</v>
      </c>
    </row>
    <row r="183" spans="1:3">
      <c r="A183" s="29">
        <v>44012</v>
      </c>
      <c r="B183" s="7">
        <v>41.2</v>
      </c>
      <c r="C183" s="7">
        <v>56.2</v>
      </c>
    </row>
    <row r="184" spans="1:3">
      <c r="A184" s="29">
        <v>44013</v>
      </c>
      <c r="B184" s="7">
        <v>41.5</v>
      </c>
      <c r="C184" s="7">
        <v>56</v>
      </c>
    </row>
    <row r="185" spans="1:3">
      <c r="A185" s="29">
        <v>44014</v>
      </c>
      <c r="B185" s="7">
        <v>41.5</v>
      </c>
      <c r="C185" s="7">
        <v>55.8</v>
      </c>
    </row>
    <row r="186" spans="1:3">
      <c r="A186" s="29">
        <v>44015</v>
      </c>
      <c r="B186" s="7">
        <v>41.6</v>
      </c>
      <c r="C186" s="7">
        <v>55.7</v>
      </c>
    </row>
    <row r="187" spans="1:3">
      <c r="A187" s="29">
        <v>44016</v>
      </c>
      <c r="B187" s="7">
        <v>41.9</v>
      </c>
      <c r="C187" s="7">
        <v>56.1</v>
      </c>
    </row>
    <row r="188" spans="1:3">
      <c r="A188" s="29">
        <v>44017</v>
      </c>
      <c r="B188" s="7">
        <v>41.9</v>
      </c>
      <c r="C188" s="7">
        <v>56.1</v>
      </c>
    </row>
    <row r="189" spans="1:3">
      <c r="A189" s="29">
        <v>44018</v>
      </c>
      <c r="B189" s="7">
        <v>41.9</v>
      </c>
      <c r="C189" s="7">
        <v>56.1</v>
      </c>
    </row>
    <row r="190" spans="1:3">
      <c r="A190" s="29">
        <v>44019</v>
      </c>
      <c r="B190" s="7">
        <v>41.7</v>
      </c>
      <c r="C190" s="7">
        <v>56.2</v>
      </c>
    </row>
    <row r="191" spans="1:3">
      <c r="A191" s="29">
        <v>44020</v>
      </c>
      <c r="B191" s="7">
        <v>41.5</v>
      </c>
      <c r="C191" s="7">
        <v>56.3</v>
      </c>
    </row>
    <row r="192" spans="1:3">
      <c r="A192" s="29">
        <v>44021</v>
      </c>
      <c r="B192" s="7">
        <v>41.6</v>
      </c>
      <c r="C192" s="7">
        <v>56.3</v>
      </c>
    </row>
    <row r="193" spans="1:3">
      <c r="A193" s="29">
        <v>44022</v>
      </c>
      <c r="B193" s="7">
        <v>41.6</v>
      </c>
      <c r="C193" s="7">
        <v>56.2</v>
      </c>
    </row>
    <row r="194" spans="1:3">
      <c r="A194" s="29">
        <v>44023</v>
      </c>
      <c r="B194" s="7">
        <v>41.6</v>
      </c>
      <c r="C194" s="7">
        <v>56.2</v>
      </c>
    </row>
    <row r="195" spans="1:3">
      <c r="A195" s="29">
        <v>44024</v>
      </c>
      <c r="B195" s="7">
        <v>41.1</v>
      </c>
      <c r="C195" s="7">
        <v>56.4</v>
      </c>
    </row>
    <row r="196" spans="1:3">
      <c r="A196" s="29">
        <v>44025</v>
      </c>
      <c r="B196" s="7">
        <v>41.3</v>
      </c>
      <c r="C196" s="7">
        <v>56.3</v>
      </c>
    </row>
    <row r="197" spans="1:3">
      <c r="A197" s="29">
        <v>44026</v>
      </c>
      <c r="B197" s="7">
        <v>41.6</v>
      </c>
      <c r="C197" s="7">
        <v>55.9</v>
      </c>
    </row>
    <row r="198" spans="1:3">
      <c r="A198" s="29">
        <v>44027</v>
      </c>
      <c r="B198" s="7">
        <v>42</v>
      </c>
      <c r="C198" s="7">
        <v>55.8</v>
      </c>
    </row>
    <row r="199" spans="1:3">
      <c r="A199" s="29">
        <v>44028</v>
      </c>
      <c r="B199" s="7">
        <v>41.9</v>
      </c>
      <c r="C199" s="7">
        <v>55.9</v>
      </c>
    </row>
    <row r="200" spans="1:3">
      <c r="A200" s="29">
        <v>44029</v>
      </c>
      <c r="B200" s="7">
        <v>41.6</v>
      </c>
      <c r="C200" s="7">
        <v>56.1</v>
      </c>
    </row>
    <row r="201" spans="1:3">
      <c r="A201" s="29">
        <v>44030</v>
      </c>
      <c r="B201" s="7">
        <v>41.4</v>
      </c>
      <c r="C201" s="7">
        <v>56.3</v>
      </c>
    </row>
    <row r="202" spans="1:3">
      <c r="A202" s="29">
        <v>44031</v>
      </c>
      <c r="B202" s="7">
        <v>41.8</v>
      </c>
      <c r="C202" s="7">
        <v>56.1</v>
      </c>
    </row>
    <row r="203" spans="1:3">
      <c r="A203" s="29">
        <v>44032</v>
      </c>
      <c r="B203" s="7">
        <v>41.9</v>
      </c>
      <c r="C203" s="7">
        <v>56.1</v>
      </c>
    </row>
    <row r="204" spans="1:3">
      <c r="A204" s="29">
        <v>44033</v>
      </c>
      <c r="B204" s="7">
        <v>42.1</v>
      </c>
      <c r="C204" s="7">
        <v>55.9</v>
      </c>
    </row>
    <row r="205" spans="1:3">
      <c r="A205" s="29">
        <v>44034</v>
      </c>
      <c r="B205" s="7">
        <v>42.2</v>
      </c>
      <c r="C205" s="7">
        <v>56.1</v>
      </c>
    </row>
    <row r="206" spans="1:3">
      <c r="A206" s="29">
        <v>44035</v>
      </c>
      <c r="B206" s="7">
        <v>42.2</v>
      </c>
      <c r="C206" s="7">
        <v>56</v>
      </c>
    </row>
    <row r="207" spans="1:3">
      <c r="A207" s="29">
        <v>44036</v>
      </c>
      <c r="B207" s="7">
        <v>42.2</v>
      </c>
      <c r="C207" s="7">
        <v>56</v>
      </c>
    </row>
    <row r="208" spans="1:3">
      <c r="A208" s="29">
        <v>44037</v>
      </c>
      <c r="B208" s="7">
        <v>42.1</v>
      </c>
      <c r="C208" s="7">
        <v>56.1</v>
      </c>
    </row>
    <row r="209" spans="1:3">
      <c r="A209" s="29">
        <v>44038</v>
      </c>
      <c r="B209" s="7">
        <v>42</v>
      </c>
      <c r="C209" s="7">
        <v>56.2</v>
      </c>
    </row>
    <row r="210" spans="1:3">
      <c r="A210" s="29">
        <v>44039</v>
      </c>
      <c r="B210" s="7">
        <v>42.1</v>
      </c>
      <c r="C210" s="7">
        <v>56.3</v>
      </c>
    </row>
    <row r="211" spans="1:3">
      <c r="A211" s="29">
        <v>44040</v>
      </c>
      <c r="B211" s="7">
        <v>42.4</v>
      </c>
      <c r="C211" s="7">
        <v>56.3</v>
      </c>
    </row>
    <row r="212" spans="1:3">
      <c r="A212" s="29">
        <v>44041</v>
      </c>
      <c r="B212" s="7">
        <v>42.9</v>
      </c>
      <c r="C212" s="7">
        <v>55.8</v>
      </c>
    </row>
    <row r="213" spans="1:3">
      <c r="A213" s="29">
        <v>44042</v>
      </c>
      <c r="B213" s="7">
        <v>43</v>
      </c>
      <c r="C213" s="7">
        <v>55.1</v>
      </c>
    </row>
    <row r="214" spans="1:3">
      <c r="A214" s="29">
        <v>44043</v>
      </c>
      <c r="B214" s="7">
        <v>43.4</v>
      </c>
      <c r="C214" s="7">
        <v>54.5</v>
      </c>
    </row>
    <row r="215" spans="1:3">
      <c r="A215" s="29">
        <v>44044</v>
      </c>
      <c r="B215" s="7">
        <v>43.6</v>
      </c>
      <c r="C215" s="7">
        <v>54.1</v>
      </c>
    </row>
    <row r="216" spans="1:3">
      <c r="A216" s="29">
        <v>44045</v>
      </c>
      <c r="B216" s="7">
        <v>43.6</v>
      </c>
      <c r="C216" s="7">
        <v>54.1</v>
      </c>
    </row>
    <row r="217" spans="1:3">
      <c r="A217" s="29">
        <v>44046</v>
      </c>
      <c r="B217" s="7">
        <v>43.7</v>
      </c>
      <c r="C217" s="7">
        <v>54</v>
      </c>
    </row>
    <row r="218" spans="1:3">
      <c r="A218" s="29">
        <v>44047</v>
      </c>
      <c r="B218" s="7">
        <v>43.4</v>
      </c>
      <c r="C218" s="7">
        <v>54.2</v>
      </c>
    </row>
    <row r="219" spans="1:3">
      <c r="A219" s="29">
        <v>44048</v>
      </c>
      <c r="B219" s="7">
        <v>43.1</v>
      </c>
      <c r="C219" s="7">
        <v>54.9</v>
      </c>
    </row>
    <row r="220" spans="1:3">
      <c r="A220" s="29">
        <v>44049</v>
      </c>
      <c r="B220" s="7">
        <v>42.9</v>
      </c>
      <c r="C220" s="7">
        <v>55.1</v>
      </c>
    </row>
    <row r="221" spans="1:3">
      <c r="A221" s="29">
        <v>44050</v>
      </c>
      <c r="B221" s="7">
        <v>43.1</v>
      </c>
      <c r="C221" s="7">
        <v>55</v>
      </c>
    </row>
    <row r="222" spans="1:3">
      <c r="A222" s="29">
        <v>44051</v>
      </c>
      <c r="B222" s="7">
        <v>43</v>
      </c>
      <c r="C222" s="7">
        <v>54.9</v>
      </c>
    </row>
    <row r="223" spans="1:3">
      <c r="A223" s="29">
        <v>44052</v>
      </c>
      <c r="B223" s="7">
        <v>42.9</v>
      </c>
      <c r="C223" s="7">
        <v>54.9</v>
      </c>
    </row>
    <row r="224" spans="1:3">
      <c r="A224" s="29">
        <v>44053</v>
      </c>
      <c r="B224" s="7">
        <v>42.9</v>
      </c>
      <c r="C224" s="7">
        <v>54.9</v>
      </c>
    </row>
    <row r="225" spans="1:3">
      <c r="A225" s="29">
        <v>44054</v>
      </c>
      <c r="B225" s="7">
        <v>43</v>
      </c>
      <c r="C225" s="7">
        <v>54.9</v>
      </c>
    </row>
    <row r="226" spans="1:3">
      <c r="A226" s="29">
        <v>44055</v>
      </c>
      <c r="B226" s="7">
        <v>43.4</v>
      </c>
      <c r="C226" s="7">
        <v>54.3</v>
      </c>
    </row>
    <row r="227" spans="1:3">
      <c r="A227" s="29">
        <v>44056</v>
      </c>
      <c r="B227" s="7">
        <v>43.5</v>
      </c>
      <c r="C227" s="7">
        <v>54.1</v>
      </c>
    </row>
    <row r="228" spans="1:3">
      <c r="A228" s="29">
        <v>44057</v>
      </c>
      <c r="B228" s="7">
        <v>43.2</v>
      </c>
      <c r="C228" s="7">
        <v>54.6</v>
      </c>
    </row>
    <row r="229" spans="1:3">
      <c r="A229" s="29">
        <v>44058</v>
      </c>
      <c r="B229" s="7">
        <v>43.2</v>
      </c>
      <c r="C229" s="7">
        <v>54.6</v>
      </c>
    </row>
    <row r="230" spans="1:3">
      <c r="A230" s="29">
        <v>44059</v>
      </c>
      <c r="B230" s="7">
        <v>43.3</v>
      </c>
      <c r="C230" s="7">
        <v>54.4</v>
      </c>
    </row>
    <row r="231" spans="1:3">
      <c r="A231" s="29">
        <v>44060</v>
      </c>
      <c r="B231" s="7">
        <v>43.1</v>
      </c>
      <c r="C231" s="7">
        <v>54.5</v>
      </c>
    </row>
    <row r="232" spans="1:3">
      <c r="A232" s="29">
        <v>44061</v>
      </c>
      <c r="B232" s="7">
        <v>43.2</v>
      </c>
      <c r="C232" s="7">
        <v>54.5</v>
      </c>
    </row>
    <row r="233" spans="1:3">
      <c r="A233" s="29">
        <v>44062</v>
      </c>
      <c r="B233" s="7">
        <v>43.4</v>
      </c>
      <c r="C233" s="7">
        <v>54.5</v>
      </c>
    </row>
    <row r="234" spans="1:3">
      <c r="A234" s="29">
        <v>44063</v>
      </c>
      <c r="B234" s="7">
        <v>43.7</v>
      </c>
      <c r="C234" s="7">
        <v>54.2</v>
      </c>
    </row>
    <row r="235" spans="1:3">
      <c r="A235" s="29">
        <v>44064</v>
      </c>
      <c r="B235" s="7">
        <v>43.7</v>
      </c>
      <c r="C235" s="7">
        <v>54.2</v>
      </c>
    </row>
    <row r="236" spans="1:3">
      <c r="A236" s="29">
        <v>44065</v>
      </c>
      <c r="B236" s="7">
        <v>43.7</v>
      </c>
      <c r="C236" s="7">
        <v>54.2</v>
      </c>
    </row>
    <row r="237" spans="1:3">
      <c r="A237" s="29">
        <v>44066</v>
      </c>
      <c r="B237" s="7">
        <v>43.9</v>
      </c>
      <c r="C237" s="7">
        <v>54.3</v>
      </c>
    </row>
    <row r="238" spans="1:3">
      <c r="A238" s="29">
        <v>44067</v>
      </c>
      <c r="B238" s="7">
        <v>43.7</v>
      </c>
      <c r="C238" s="7">
        <v>54.3</v>
      </c>
    </row>
    <row r="239" spans="1:3">
      <c r="A239" s="29">
        <v>44068</v>
      </c>
      <c r="B239" s="7">
        <v>43.4</v>
      </c>
      <c r="C239" s="7">
        <v>54.6</v>
      </c>
    </row>
    <row r="240" spans="1:3">
      <c r="A240" s="29">
        <v>44069</v>
      </c>
      <c r="B240" s="7">
        <v>44</v>
      </c>
      <c r="C240" s="7">
        <v>54.4</v>
      </c>
    </row>
    <row r="241" spans="1:3">
      <c r="A241" s="29">
        <v>44070</v>
      </c>
      <c r="B241" s="7">
        <v>44</v>
      </c>
      <c r="C241" s="7">
        <v>54.4</v>
      </c>
    </row>
    <row r="242" spans="1:3">
      <c r="A242" s="29">
        <v>44071</v>
      </c>
      <c r="B242" s="7">
        <v>43.8</v>
      </c>
      <c r="C242" s="7">
        <v>54.6</v>
      </c>
    </row>
    <row r="243" spans="1:3">
      <c r="A243" s="29">
        <v>44072</v>
      </c>
      <c r="B243" s="7">
        <v>43.8</v>
      </c>
      <c r="C243" s="7">
        <v>54.6</v>
      </c>
    </row>
    <row r="244" spans="1:3">
      <c r="A244" s="29">
        <v>44073</v>
      </c>
      <c r="B244" s="7">
        <v>43.9</v>
      </c>
      <c r="C244" s="7">
        <v>54.5</v>
      </c>
    </row>
    <row r="245" spans="1:3">
      <c r="A245" s="29">
        <v>44074</v>
      </c>
      <c r="B245" s="7">
        <v>44.4</v>
      </c>
      <c r="C245" s="7">
        <v>53.9</v>
      </c>
    </row>
    <row r="246" spans="1:3">
      <c r="A246" s="29">
        <v>44075</v>
      </c>
      <c r="B246" s="7">
        <v>44.5</v>
      </c>
      <c r="C246" s="7">
        <v>53.5</v>
      </c>
    </row>
    <row r="247" spans="1:3">
      <c r="A247" s="29">
        <v>44076</v>
      </c>
      <c r="B247" s="7">
        <v>43.9</v>
      </c>
      <c r="C247" s="7">
        <v>53.3</v>
      </c>
    </row>
    <row r="248" spans="1:3">
      <c r="A248" s="29">
        <v>44077</v>
      </c>
      <c r="B248" s="7">
        <v>44</v>
      </c>
      <c r="C248" s="7">
        <v>53.3</v>
      </c>
    </row>
    <row r="249" spans="1:3">
      <c r="A249" s="29">
        <v>44078</v>
      </c>
      <c r="B249" s="7">
        <v>44.3</v>
      </c>
      <c r="C249" s="7">
        <v>53.2</v>
      </c>
    </row>
    <row r="250" spans="1:3">
      <c r="A250" s="29">
        <v>44079</v>
      </c>
      <c r="B250" s="7">
        <v>44.3</v>
      </c>
      <c r="C250" s="7">
        <v>52.8</v>
      </c>
    </row>
    <row r="251" spans="1:3">
      <c r="A251" s="29">
        <v>44080</v>
      </c>
      <c r="B251" s="7">
        <v>44.2</v>
      </c>
      <c r="C251" s="7">
        <v>52.9</v>
      </c>
    </row>
    <row r="252" spans="1:3">
      <c r="A252" s="29">
        <v>44081</v>
      </c>
      <c r="B252" s="7">
        <v>44.3</v>
      </c>
      <c r="C252" s="7">
        <v>53</v>
      </c>
    </row>
    <row r="253" spans="1:3">
      <c r="A253" s="29">
        <v>44082</v>
      </c>
      <c r="B253" s="7">
        <v>44.3</v>
      </c>
      <c r="C253" s="7">
        <v>53</v>
      </c>
    </row>
    <row r="254" spans="1:3">
      <c r="A254" s="29">
        <v>44083</v>
      </c>
      <c r="B254" s="7">
        <v>44</v>
      </c>
      <c r="C254" s="7">
        <v>53.7</v>
      </c>
    </row>
    <row r="255" spans="1:3">
      <c r="A255" s="29">
        <v>44084</v>
      </c>
      <c r="B255" s="7">
        <v>44</v>
      </c>
      <c r="C255" s="7">
        <v>53.7</v>
      </c>
    </row>
    <row r="256" spans="1:3">
      <c r="A256" s="29">
        <v>44085</v>
      </c>
      <c r="B256" s="7">
        <v>44.3</v>
      </c>
      <c r="C256" s="7">
        <v>53.5</v>
      </c>
    </row>
    <row r="257" spans="1:3">
      <c r="A257" s="29">
        <v>44086</v>
      </c>
      <c r="B257" s="7">
        <v>44.7</v>
      </c>
      <c r="C257" s="7">
        <v>53.5</v>
      </c>
    </row>
    <row r="258" spans="1:3">
      <c r="A258" s="29">
        <v>44087</v>
      </c>
      <c r="B258" s="7">
        <v>44.9</v>
      </c>
      <c r="C258" s="7">
        <v>54.1</v>
      </c>
    </row>
    <row r="259" spans="1:3">
      <c r="A259" s="29">
        <v>44088</v>
      </c>
      <c r="B259" s="7">
        <v>45.1</v>
      </c>
      <c r="C259" s="7">
        <v>53.7</v>
      </c>
    </row>
    <row r="260" spans="1:3">
      <c r="A260" s="29">
        <v>44089</v>
      </c>
      <c r="B260" s="7">
        <v>45.1</v>
      </c>
      <c r="C260" s="7">
        <v>53.4</v>
      </c>
    </row>
    <row r="261" spans="1:3">
      <c r="A261" s="29">
        <v>44090</v>
      </c>
      <c r="B261" s="7">
        <v>44.9</v>
      </c>
      <c r="C261" s="7">
        <v>53.9</v>
      </c>
    </row>
    <row r="262" spans="1:3">
      <c r="A262" s="29">
        <v>44091</v>
      </c>
      <c r="B262" s="7">
        <v>44.8</v>
      </c>
      <c r="C262" s="7">
        <v>54.1</v>
      </c>
    </row>
    <row r="263" spans="1:3">
      <c r="A263" s="29">
        <v>44092</v>
      </c>
      <c r="B263" s="7">
        <v>44.8</v>
      </c>
      <c r="C263" s="7">
        <v>53.8</v>
      </c>
    </row>
    <row r="264" spans="1:3">
      <c r="A264" s="29">
        <v>44093</v>
      </c>
      <c r="B264" s="7">
        <v>44.8</v>
      </c>
      <c r="C264" s="7">
        <v>53.7</v>
      </c>
    </row>
    <row r="265" spans="1:3">
      <c r="A265" s="29">
        <v>44094</v>
      </c>
      <c r="B265" s="7">
        <v>44.8</v>
      </c>
      <c r="C265" s="7">
        <v>53.7</v>
      </c>
    </row>
    <row r="266" spans="1:3">
      <c r="A266" s="29">
        <v>44095</v>
      </c>
      <c r="B266" s="7">
        <v>45</v>
      </c>
      <c r="C266" s="7">
        <v>53.4</v>
      </c>
    </row>
    <row r="267" spans="1:3">
      <c r="A267" s="29">
        <v>44096</v>
      </c>
      <c r="B267" s="7">
        <v>45.1</v>
      </c>
      <c r="C267" s="7">
        <v>53.3</v>
      </c>
    </row>
    <row r="268" spans="1:3">
      <c r="A268" s="29">
        <v>44097</v>
      </c>
      <c r="B268" s="7">
        <v>45</v>
      </c>
      <c r="C268" s="7">
        <v>53.3</v>
      </c>
    </row>
    <row r="269" spans="1:3">
      <c r="A269" s="29">
        <v>44098</v>
      </c>
      <c r="B269" s="7">
        <v>45.3</v>
      </c>
      <c r="C269" s="7">
        <v>52.8</v>
      </c>
    </row>
    <row r="270" spans="1:3">
      <c r="A270" s="29">
        <v>44099</v>
      </c>
      <c r="B270" s="7">
        <v>45.3</v>
      </c>
      <c r="C270" s="7">
        <v>52.9</v>
      </c>
    </row>
    <row r="271" spans="1:3">
      <c r="A271" s="29">
        <v>44100</v>
      </c>
      <c r="B271" s="7">
        <v>45.2</v>
      </c>
      <c r="C271" s="7">
        <v>53.1</v>
      </c>
    </row>
    <row r="272" spans="1:3">
      <c r="A272" s="29">
        <v>44101</v>
      </c>
      <c r="B272" s="7">
        <v>45</v>
      </c>
      <c r="C272" s="7">
        <v>53.1</v>
      </c>
    </row>
    <row r="273" spans="1:3">
      <c r="A273" s="29">
        <v>44102</v>
      </c>
      <c r="B273" s="7">
        <v>44.8</v>
      </c>
      <c r="C273" s="7">
        <v>53.2</v>
      </c>
    </row>
    <row r="274" spans="1:3">
      <c r="A274" s="29">
        <v>44103</v>
      </c>
      <c r="B274" s="7">
        <v>45</v>
      </c>
      <c r="C274" s="7">
        <v>52.9</v>
      </c>
    </row>
    <row r="275" spans="1:3">
      <c r="A275" s="29">
        <v>44104</v>
      </c>
      <c r="B275" s="7">
        <v>45.3</v>
      </c>
      <c r="C275" s="7">
        <v>53.1</v>
      </c>
    </row>
    <row r="276" spans="1:3">
      <c r="A276" s="29">
        <v>44105</v>
      </c>
      <c r="B276" s="7">
        <v>45.5</v>
      </c>
      <c r="C276" s="7">
        <v>53</v>
      </c>
    </row>
    <row r="277" spans="1:3">
      <c r="A277" s="29">
        <v>44106</v>
      </c>
      <c r="B277" s="7">
        <v>45.6</v>
      </c>
      <c r="C277" s="7">
        <v>52.4</v>
      </c>
    </row>
    <row r="278" spans="1:3">
      <c r="A278" s="29">
        <v>44107</v>
      </c>
      <c r="B278" s="7">
        <v>45.3</v>
      </c>
      <c r="C278" s="7">
        <v>52.7</v>
      </c>
    </row>
    <row r="279" spans="1:3">
      <c r="A279" s="29">
        <v>44108</v>
      </c>
      <c r="B279" s="7">
        <v>44.8</v>
      </c>
      <c r="C279" s="7">
        <v>53.1</v>
      </c>
    </row>
    <row r="280" spans="1:3">
      <c r="A280" s="29">
        <v>44109</v>
      </c>
      <c r="B280" s="7">
        <v>44.6</v>
      </c>
      <c r="C280" s="7">
        <v>53.3</v>
      </c>
    </row>
    <row r="281" spans="1:3">
      <c r="A281" s="29">
        <v>44110</v>
      </c>
      <c r="B281" s="7">
        <v>44.4</v>
      </c>
      <c r="C281" s="7">
        <v>53.6</v>
      </c>
    </row>
    <row r="282" spans="1:3">
      <c r="A282" s="29">
        <v>44111</v>
      </c>
      <c r="B282" s="7">
        <v>44</v>
      </c>
      <c r="C282" s="7">
        <v>53.8</v>
      </c>
    </row>
    <row r="283" spans="1:3">
      <c r="A283" s="29">
        <v>44112</v>
      </c>
      <c r="B283" s="7">
        <v>44.4</v>
      </c>
      <c r="C283" s="7">
        <v>53.5</v>
      </c>
    </row>
    <row r="284" spans="1:3">
      <c r="A284" s="29">
        <v>44113</v>
      </c>
      <c r="B284" s="7">
        <v>44.4</v>
      </c>
      <c r="C284" s="7">
        <v>53.9</v>
      </c>
    </row>
    <row r="285" spans="1:3">
      <c r="A285" s="29">
        <v>44114</v>
      </c>
      <c r="B285" s="7">
        <v>44.2</v>
      </c>
      <c r="C285" s="7">
        <v>54.4</v>
      </c>
    </row>
    <row r="286" spans="1:3">
      <c r="A286" s="29">
        <v>44115</v>
      </c>
      <c r="B286" s="7">
        <v>44.3</v>
      </c>
      <c r="C286" s="7">
        <v>54.3</v>
      </c>
    </row>
    <row r="287" spans="1:3">
      <c r="A287" s="29">
        <v>44116</v>
      </c>
      <c r="B287" s="7">
        <v>44.7</v>
      </c>
      <c r="C287" s="7">
        <v>54.1</v>
      </c>
    </row>
    <row r="288" spans="1:3">
      <c r="A288" s="29">
        <v>44117</v>
      </c>
      <c r="B288" s="7">
        <v>44.6</v>
      </c>
      <c r="C288" s="7">
        <v>54.2</v>
      </c>
    </row>
    <row r="289" spans="1:3">
      <c r="A289" s="29">
        <v>44118</v>
      </c>
      <c r="B289" s="7">
        <v>44.4</v>
      </c>
      <c r="C289">
        <v>54.2</v>
      </c>
    </row>
    <row r="290" spans="1:3">
      <c r="A290" s="29">
        <v>44119</v>
      </c>
      <c r="B290" s="7">
        <v>44.7</v>
      </c>
      <c r="C290">
        <v>53.9</v>
      </c>
    </row>
    <row r="291" spans="1:3">
      <c r="A291" s="29">
        <v>44120</v>
      </c>
      <c r="B291" s="7">
        <v>44.5</v>
      </c>
      <c r="C291">
        <v>53.9</v>
      </c>
    </row>
    <row r="292" spans="1:3">
      <c r="A292" s="29">
        <v>44121</v>
      </c>
      <c r="B292" s="7">
        <v>44.4</v>
      </c>
      <c r="C292">
        <v>53.7</v>
      </c>
    </row>
    <row r="293" spans="1:3">
      <c r="A293" s="29">
        <v>44122</v>
      </c>
      <c r="B293" s="7">
        <v>44.3</v>
      </c>
      <c r="C293">
        <v>53.5</v>
      </c>
    </row>
    <row r="294" spans="1:3">
      <c r="A294" s="29">
        <v>44123</v>
      </c>
      <c r="B294" s="7">
        <v>44.1</v>
      </c>
      <c r="C294">
        <v>53.3</v>
      </c>
    </row>
    <row r="295" spans="1:3">
      <c r="A295" s="29">
        <v>44124</v>
      </c>
      <c r="B295" s="7">
        <v>44.3</v>
      </c>
      <c r="C295">
        <v>53.3</v>
      </c>
    </row>
    <row r="296" spans="1:3">
      <c r="A296" s="29">
        <v>44125</v>
      </c>
      <c r="B296" s="7">
        <v>44.5</v>
      </c>
      <c r="C296">
        <v>54</v>
      </c>
    </row>
    <row r="297" spans="1:3">
      <c r="A297" s="29">
        <v>44126</v>
      </c>
      <c r="B297" s="7">
        <v>44.5</v>
      </c>
      <c r="C297">
        <v>53.9</v>
      </c>
    </row>
    <row r="298" spans="1:3">
      <c r="A298" s="29">
        <v>44127</v>
      </c>
      <c r="B298" s="7">
        <v>44.4</v>
      </c>
      <c r="C298">
        <v>53.9</v>
      </c>
    </row>
    <row r="299" spans="1:3">
      <c r="A299" s="29">
        <v>44128</v>
      </c>
      <c r="B299" s="7">
        <v>44.4</v>
      </c>
      <c r="C299">
        <v>53.9</v>
      </c>
    </row>
    <row r="300" spans="1:3">
      <c r="A300" s="29">
        <v>44129</v>
      </c>
      <c r="B300" s="7">
        <v>44.4</v>
      </c>
      <c r="C300">
        <v>53.6</v>
      </c>
    </row>
    <row r="301" spans="1:3">
      <c r="A301" s="29">
        <v>44130</v>
      </c>
      <c r="B301" s="7">
        <v>44.6</v>
      </c>
      <c r="C301">
        <v>53.3</v>
      </c>
    </row>
    <row r="302" spans="1:3">
      <c r="A302" s="29">
        <v>44131</v>
      </c>
      <c r="B302" s="7">
        <v>44.3</v>
      </c>
      <c r="C302">
        <v>52.9</v>
      </c>
    </row>
    <row r="303" spans="1:3">
      <c r="A303" s="29">
        <v>44132</v>
      </c>
      <c r="B303" s="7">
        <v>44.3</v>
      </c>
      <c r="C303">
        <v>53.3</v>
      </c>
    </row>
    <row r="304" spans="1:3">
      <c r="A304" s="29">
        <v>44133</v>
      </c>
      <c r="B304" s="7">
        <v>44.4</v>
      </c>
      <c r="C304">
        <v>53.6</v>
      </c>
    </row>
    <row r="305" spans="1:3">
      <c r="A305" s="29">
        <v>44134</v>
      </c>
      <c r="B305" s="7">
        <v>45</v>
      </c>
      <c r="C305">
        <v>53.4</v>
      </c>
    </row>
    <row r="306" spans="1:3">
      <c r="A306" s="29">
        <v>44135</v>
      </c>
      <c r="B306" s="7">
        <v>45</v>
      </c>
      <c r="C306">
        <v>53.4</v>
      </c>
    </row>
    <row r="307" spans="1:3">
      <c r="A307" s="29">
        <v>44136</v>
      </c>
      <c r="B307" s="7">
        <v>45.3</v>
      </c>
      <c r="C307">
        <v>53</v>
      </c>
    </row>
    <row r="308" spans="1:3">
      <c r="A308" s="29">
        <v>44137</v>
      </c>
      <c r="B308" s="7">
        <v>46</v>
      </c>
      <c r="C308">
        <v>52.1</v>
      </c>
    </row>
    <row r="309" spans="1:3">
      <c r="A309" s="29">
        <v>44138</v>
      </c>
      <c r="B309" s="7">
        <v>45.9</v>
      </c>
      <c r="C309">
        <v>52.5</v>
      </c>
    </row>
    <row r="310" spans="1:3">
      <c r="A310" s="29">
        <v>44139</v>
      </c>
      <c r="B310" s="7">
        <v>45.9</v>
      </c>
      <c r="C310">
        <v>52.5</v>
      </c>
    </row>
    <row r="311" spans="1:3">
      <c r="A311" s="29">
        <v>44140</v>
      </c>
      <c r="B311" s="7">
        <v>45.8</v>
      </c>
      <c r="C311">
        <v>52.5</v>
      </c>
    </row>
    <row r="312" spans="1:3">
      <c r="A312" s="29">
        <v>44141</v>
      </c>
      <c r="B312" s="7">
        <v>45.9</v>
      </c>
      <c r="C312">
        <v>52.4</v>
      </c>
    </row>
    <row r="313" spans="1:3">
      <c r="A313" s="29">
        <v>44142</v>
      </c>
      <c r="B313" s="7">
        <v>45.9</v>
      </c>
      <c r="C313">
        <v>52.4</v>
      </c>
    </row>
    <row r="314" spans="1:3">
      <c r="A314" s="29">
        <v>44143</v>
      </c>
      <c r="B314" s="7">
        <v>45.9</v>
      </c>
      <c r="C314">
        <v>52.4</v>
      </c>
    </row>
    <row r="315" spans="1:3">
      <c r="A315" s="29">
        <v>44144</v>
      </c>
      <c r="B315" s="7">
        <v>46.1</v>
      </c>
      <c r="C315">
        <v>52.3</v>
      </c>
    </row>
    <row r="316" spans="1:3">
      <c r="A316" s="29">
        <v>44145</v>
      </c>
      <c r="B316" s="7">
        <v>46.3</v>
      </c>
      <c r="C316">
        <v>52.4</v>
      </c>
    </row>
    <row r="317" spans="1:3">
      <c r="A317" s="29">
        <v>44146</v>
      </c>
      <c r="B317" s="7">
        <v>46.3</v>
      </c>
      <c r="C317">
        <v>52.3</v>
      </c>
    </row>
    <row r="318" spans="1:3">
      <c r="A318" s="29">
        <v>44147</v>
      </c>
      <c r="B318" s="7">
        <v>46.1</v>
      </c>
      <c r="C318">
        <v>52.4</v>
      </c>
    </row>
    <row r="319" spans="1:3">
      <c r="A319" s="29">
        <v>44148</v>
      </c>
      <c r="B319" s="7">
        <v>46.1</v>
      </c>
      <c r="C319">
        <v>52.4</v>
      </c>
    </row>
    <row r="320" spans="1:3">
      <c r="A320" s="29">
        <v>44149</v>
      </c>
      <c r="B320" s="7">
        <v>46.1</v>
      </c>
      <c r="C320">
        <v>52.4</v>
      </c>
    </row>
    <row r="321" spans="1:3">
      <c r="A321" s="29">
        <v>44150</v>
      </c>
      <c r="B321" s="7">
        <v>46.1</v>
      </c>
      <c r="C321">
        <v>52.4</v>
      </c>
    </row>
    <row r="322" spans="1:3">
      <c r="A322" s="29">
        <v>44151</v>
      </c>
      <c r="B322" s="7">
        <v>45.7</v>
      </c>
      <c r="C322">
        <v>52.3</v>
      </c>
    </row>
    <row r="323" spans="1:3">
      <c r="A323" s="29">
        <v>44152</v>
      </c>
      <c r="B323" s="7">
        <v>45.1</v>
      </c>
      <c r="C323">
        <v>53</v>
      </c>
    </row>
    <row r="324" spans="1:3">
      <c r="A324" s="29">
        <v>44153</v>
      </c>
      <c r="B324" s="7">
        <v>44.8</v>
      </c>
      <c r="C324">
        <v>53.2</v>
      </c>
    </row>
    <row r="325" spans="1:3">
      <c r="A325" s="29">
        <v>44154</v>
      </c>
      <c r="B325" s="7">
        <v>44.6</v>
      </c>
      <c r="C325">
        <v>53.1</v>
      </c>
    </row>
    <row r="326" spans="1:3">
      <c r="A326" s="29">
        <v>44155</v>
      </c>
      <c r="B326" s="7">
        <v>44.4</v>
      </c>
      <c r="C326">
        <v>53.3</v>
      </c>
    </row>
    <row r="327" spans="1:3">
      <c r="A327" s="29">
        <v>44156</v>
      </c>
      <c r="B327" s="7">
        <v>44.4</v>
      </c>
      <c r="C327">
        <v>53.3</v>
      </c>
    </row>
    <row r="328" spans="1:3">
      <c r="A328" s="29">
        <v>44157</v>
      </c>
      <c r="B328" s="7">
        <v>44.4</v>
      </c>
      <c r="C328">
        <v>53.3</v>
      </c>
    </row>
    <row r="329" spans="1:3">
      <c r="A329" s="29">
        <v>44158</v>
      </c>
      <c r="B329" s="7">
        <v>44.5</v>
      </c>
      <c r="C329">
        <v>53.1</v>
      </c>
    </row>
    <row r="330" spans="1:3">
      <c r="A330" s="29">
        <v>44159</v>
      </c>
      <c r="B330" s="7">
        <v>44.7</v>
      </c>
      <c r="C330">
        <v>52.7</v>
      </c>
    </row>
    <row r="331" spans="1:3">
      <c r="A331" s="29">
        <v>44160</v>
      </c>
      <c r="B331" s="7">
        <v>45</v>
      </c>
      <c r="C331">
        <v>53</v>
      </c>
    </row>
    <row r="332" spans="1:3">
      <c r="A332" s="29">
        <v>44161</v>
      </c>
      <c r="B332" s="7">
        <v>45</v>
      </c>
      <c r="C332">
        <v>53</v>
      </c>
    </row>
    <row r="333" spans="1:3">
      <c r="A333" s="29">
        <v>44162</v>
      </c>
      <c r="B333" s="7">
        <v>45</v>
      </c>
      <c r="C333">
        <v>53</v>
      </c>
    </row>
    <row r="334" spans="1:3">
      <c r="A334" s="29">
        <v>44163</v>
      </c>
      <c r="B334" s="7">
        <v>45</v>
      </c>
      <c r="C334">
        <v>53</v>
      </c>
    </row>
    <row r="335" spans="1:3">
      <c r="A335" s="29">
        <v>44164</v>
      </c>
      <c r="B335" s="7">
        <v>45</v>
      </c>
      <c r="C335">
        <v>53</v>
      </c>
    </row>
    <row r="336" spans="1:3">
      <c r="A336" s="29">
        <v>44165</v>
      </c>
      <c r="B336" s="7">
        <v>45</v>
      </c>
      <c r="C336">
        <v>53</v>
      </c>
    </row>
    <row r="337" spans="1:3">
      <c r="A337" s="29">
        <v>44166</v>
      </c>
      <c r="B337" s="7">
        <v>45.5</v>
      </c>
      <c r="C337">
        <v>53.2</v>
      </c>
    </row>
    <row r="338" spans="1:3">
      <c r="A338" s="29">
        <v>44167</v>
      </c>
      <c r="B338" s="7">
        <v>45.7</v>
      </c>
      <c r="C338">
        <v>52.9</v>
      </c>
    </row>
    <row r="339" spans="1:3">
      <c r="A339" s="29">
        <v>44168</v>
      </c>
      <c r="B339" s="7">
        <v>45.7</v>
      </c>
      <c r="C339">
        <v>52.9</v>
      </c>
    </row>
    <row r="340" spans="1:3">
      <c r="A340" s="29">
        <v>44169</v>
      </c>
      <c r="B340" s="7">
        <v>45.6</v>
      </c>
      <c r="C340">
        <v>53.1</v>
      </c>
    </row>
    <row r="341" spans="1:3">
      <c r="A341" s="29">
        <v>44170</v>
      </c>
      <c r="B341" s="7">
        <v>45.6</v>
      </c>
      <c r="C341">
        <v>53.1</v>
      </c>
    </row>
    <row r="342" spans="1:3">
      <c r="A342" s="29">
        <v>44171</v>
      </c>
      <c r="B342" s="7">
        <v>45.6</v>
      </c>
      <c r="C342">
        <v>53.1</v>
      </c>
    </row>
    <row r="343" spans="1:3">
      <c r="A343" s="29">
        <v>44172</v>
      </c>
      <c r="B343" s="7">
        <v>45.4</v>
      </c>
      <c r="C343">
        <v>53.1</v>
      </c>
    </row>
    <row r="344" spans="1:3">
      <c r="A344" s="29"/>
    </row>
    <row r="345" spans="1:3">
      <c r="A345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"/>
  <sheetData>
    <row r="1" spans="1:6">
      <c r="A1" s="8" t="s">
        <v>0</v>
      </c>
      <c r="B1" s="8" t="s">
        <v>15</v>
      </c>
      <c r="C1" s="8" t="s">
        <v>16</v>
      </c>
      <c r="D1" s="2"/>
      <c r="E1" s="2" t="s">
        <v>14</v>
      </c>
    </row>
    <row r="2" spans="1:6">
      <c r="A2" s="9">
        <v>43831</v>
      </c>
      <c r="B2" s="7">
        <v>4</v>
      </c>
      <c r="C2" s="7">
        <v>10</v>
      </c>
      <c r="E2" s="3" t="s">
        <v>13</v>
      </c>
      <c r="F2" s="3" t="s">
        <v>12</v>
      </c>
    </row>
    <row r="3" spans="1:6">
      <c r="A3" s="9">
        <v>43832</v>
      </c>
      <c r="B3" s="7">
        <v>5</v>
      </c>
      <c r="C3" s="7">
        <v>0</v>
      </c>
      <c r="E3" t="s">
        <v>30</v>
      </c>
      <c r="F3" t="s">
        <v>29</v>
      </c>
    </row>
    <row r="4" spans="1:6">
      <c r="A4" s="9">
        <v>43833</v>
      </c>
      <c r="B4" s="7">
        <v>13</v>
      </c>
      <c r="C4" s="7">
        <v>20</v>
      </c>
      <c r="F4" t="s">
        <v>48</v>
      </c>
    </row>
    <row r="5" spans="1:6">
      <c r="A5" s="9">
        <v>43834</v>
      </c>
      <c r="B5" s="7">
        <v>6</v>
      </c>
      <c r="C5" s="7">
        <v>0</v>
      </c>
    </row>
    <row r="6" spans="1:6">
      <c r="A6" s="9">
        <v>43835</v>
      </c>
      <c r="B6" s="7">
        <v>5</v>
      </c>
      <c r="C6" s="7">
        <v>0</v>
      </c>
    </row>
    <row r="7" spans="1:6">
      <c r="A7" s="9">
        <v>43836</v>
      </c>
      <c r="B7" s="7">
        <f>23-14</f>
        <v>9</v>
      </c>
      <c r="C7" s="7">
        <v>14</v>
      </c>
    </row>
    <row r="8" spans="1:6">
      <c r="A8" s="9">
        <v>43837</v>
      </c>
      <c r="B8" s="7">
        <v>4</v>
      </c>
      <c r="C8" s="7">
        <f>15</f>
        <v>15</v>
      </c>
    </row>
    <row r="9" spans="1:6">
      <c r="A9" s="9">
        <v>43838</v>
      </c>
      <c r="B9" s="7">
        <v>0</v>
      </c>
      <c r="C9" s="7">
        <v>1</v>
      </c>
    </row>
    <row r="10" spans="1:6">
      <c r="A10" s="9">
        <v>43839</v>
      </c>
      <c r="B10" s="7">
        <v>20</v>
      </c>
      <c r="C10" s="7">
        <v>13</v>
      </c>
    </row>
    <row r="11" spans="1:6">
      <c r="A11" s="9">
        <v>43840</v>
      </c>
      <c r="B11" s="7">
        <v>10</v>
      </c>
      <c r="C11" s="7">
        <v>30</v>
      </c>
    </row>
    <row r="12" spans="1:6">
      <c r="A12" s="9">
        <v>43841</v>
      </c>
      <c r="B12" s="7">
        <v>14</v>
      </c>
      <c r="C12" s="7">
        <v>0</v>
      </c>
    </row>
    <row r="13" spans="1:6">
      <c r="A13" s="9">
        <v>43842</v>
      </c>
      <c r="B13" s="7">
        <v>24</v>
      </c>
      <c r="C13" s="7">
        <v>5</v>
      </c>
    </row>
    <row r="14" spans="1:6">
      <c r="A14" s="9">
        <v>43843</v>
      </c>
      <c r="B14" s="7">
        <v>10</v>
      </c>
      <c r="C14" s="7">
        <v>14</v>
      </c>
    </row>
    <row r="15" spans="1:6">
      <c r="A15" s="9">
        <v>43844</v>
      </c>
      <c r="B15" s="7">
        <v>12</v>
      </c>
      <c r="C15" s="7">
        <v>8</v>
      </c>
    </row>
    <row r="16" spans="1:6">
      <c r="A16" s="9">
        <v>43845</v>
      </c>
      <c r="B16" s="7">
        <v>4</v>
      </c>
      <c r="C16" s="7">
        <v>22</v>
      </c>
    </row>
    <row r="17" spans="1:3">
      <c r="A17" s="9">
        <v>43846</v>
      </c>
      <c r="B17" s="7">
        <v>11</v>
      </c>
      <c r="C17" s="7">
        <v>14</v>
      </c>
    </row>
    <row r="18" spans="1:3">
      <c r="A18" s="9">
        <v>43847</v>
      </c>
      <c r="B18" s="7">
        <v>16</v>
      </c>
      <c r="C18" s="7">
        <v>15</v>
      </c>
    </row>
    <row r="19" spans="1:3">
      <c r="A19" s="9">
        <v>43848</v>
      </c>
      <c r="B19" s="7">
        <f>25-9</f>
        <v>16</v>
      </c>
      <c r="C19" s="7">
        <v>9</v>
      </c>
    </row>
    <row r="20" spans="1:3">
      <c r="A20" s="9">
        <v>43849</v>
      </c>
      <c r="B20" s="7">
        <v>6</v>
      </c>
      <c r="C20" s="7">
        <v>2</v>
      </c>
    </row>
    <row r="21" spans="1:3">
      <c r="A21" s="9">
        <v>43850</v>
      </c>
      <c r="B21" s="7">
        <f>27-9</f>
        <v>18</v>
      </c>
      <c r="C21" s="7">
        <v>9</v>
      </c>
    </row>
    <row r="22" spans="1:3">
      <c r="A22" s="9">
        <v>43851</v>
      </c>
      <c r="B22" s="7">
        <v>2</v>
      </c>
      <c r="C22" s="7">
        <v>3</v>
      </c>
    </row>
    <row r="23" spans="1:3">
      <c r="A23" s="9">
        <v>43852</v>
      </c>
      <c r="B23" s="7">
        <v>18</v>
      </c>
      <c r="C23" s="7">
        <f>142-18</f>
        <v>124</v>
      </c>
    </row>
    <row r="24" spans="1:3">
      <c r="A24" s="9">
        <v>43853</v>
      </c>
      <c r="B24" s="7">
        <v>28</v>
      </c>
      <c r="C24" s="7">
        <v>1</v>
      </c>
    </row>
    <row r="25" spans="1:3">
      <c r="A25" s="9">
        <v>43854</v>
      </c>
      <c r="B25" s="7">
        <v>20</v>
      </c>
      <c r="C25" s="7">
        <v>58</v>
      </c>
    </row>
    <row r="26" spans="1:3">
      <c r="A26" s="9">
        <v>43855</v>
      </c>
      <c r="B26" s="7">
        <v>18</v>
      </c>
      <c r="C26" s="7">
        <f>71-18</f>
        <v>53</v>
      </c>
    </row>
    <row r="27" spans="1:3">
      <c r="A27" s="9">
        <v>43856</v>
      </c>
      <c r="B27" s="7">
        <v>19</v>
      </c>
      <c r="C27" s="7">
        <f>37-19</f>
        <v>18</v>
      </c>
    </row>
    <row r="28" spans="1:3">
      <c r="A28" s="9">
        <v>43857</v>
      </c>
      <c r="B28" s="7">
        <v>16</v>
      </c>
      <c r="C28" s="7">
        <f>51-16</f>
        <v>35</v>
      </c>
    </row>
    <row r="29" spans="1:3">
      <c r="A29" s="9">
        <v>43858</v>
      </c>
      <c r="B29" s="7">
        <v>18</v>
      </c>
      <c r="C29" s="7">
        <f>36-18</f>
        <v>18</v>
      </c>
    </row>
    <row r="30" spans="1:3">
      <c r="A30" s="9">
        <v>43859</v>
      </c>
      <c r="B30" s="7">
        <v>23</v>
      </c>
      <c r="C30" s="7">
        <v>6</v>
      </c>
    </row>
    <row r="31" spans="1:3">
      <c r="A31" s="9">
        <v>43860</v>
      </c>
      <c r="B31" s="7">
        <v>20</v>
      </c>
      <c r="C31" s="7">
        <v>24</v>
      </c>
    </row>
    <row r="32" spans="1:3">
      <c r="A32" s="9">
        <v>43861</v>
      </c>
      <c r="B32" s="7">
        <v>5</v>
      </c>
      <c r="C32" s="7">
        <v>11</v>
      </c>
    </row>
    <row r="33" spans="1:3">
      <c r="A33" s="9">
        <v>43862</v>
      </c>
      <c r="B33" s="7">
        <v>9</v>
      </c>
      <c r="C33" s="7">
        <f>56-9</f>
        <v>47</v>
      </c>
    </row>
    <row r="34" spans="1:3">
      <c r="A34" s="9">
        <v>43863</v>
      </c>
      <c r="B34" s="7">
        <v>10</v>
      </c>
      <c r="C34" s="7">
        <v>13</v>
      </c>
    </row>
    <row r="35" spans="1:3">
      <c r="A35" s="9">
        <v>43864</v>
      </c>
      <c r="B35" s="7">
        <v>13</v>
      </c>
      <c r="C35" s="7">
        <v>30</v>
      </c>
    </row>
    <row r="36" spans="1:3">
      <c r="A36" s="9">
        <v>43865</v>
      </c>
      <c r="B36" s="7">
        <v>8</v>
      </c>
      <c r="C36" s="7">
        <v>21</v>
      </c>
    </row>
    <row r="37" spans="1:3">
      <c r="A37" s="9">
        <v>43866</v>
      </c>
      <c r="B37" s="7">
        <v>8</v>
      </c>
      <c r="C37" s="7">
        <f>36-8</f>
        <v>28</v>
      </c>
    </row>
    <row r="38" spans="1:3">
      <c r="A38" s="9">
        <v>43867</v>
      </c>
      <c r="B38" s="7">
        <v>9</v>
      </c>
      <c r="C38" s="7">
        <v>6</v>
      </c>
    </row>
    <row r="39" spans="1:3">
      <c r="A39" s="9">
        <v>43868</v>
      </c>
      <c r="B39" s="7">
        <v>19</v>
      </c>
      <c r="C39" s="7">
        <v>40</v>
      </c>
    </row>
    <row r="40" spans="1:3">
      <c r="A40" s="9">
        <v>43869</v>
      </c>
      <c r="B40" s="7">
        <v>20</v>
      </c>
      <c r="C40" s="7">
        <v>52</v>
      </c>
    </row>
    <row r="41" spans="1:3">
      <c r="A41" s="9">
        <v>43870</v>
      </c>
      <c r="B41" s="7">
        <f>54-36</f>
        <v>18</v>
      </c>
      <c r="C41" s="7">
        <v>36</v>
      </c>
    </row>
    <row r="42" spans="1:3">
      <c r="A42" s="9">
        <v>43871</v>
      </c>
      <c r="B42" s="7">
        <v>10</v>
      </c>
      <c r="C42" s="7">
        <v>5</v>
      </c>
    </row>
    <row r="43" spans="1:3">
      <c r="A43" s="9">
        <v>43872</v>
      </c>
      <c r="B43" s="7">
        <f>47-23</f>
        <v>24</v>
      </c>
      <c r="C43" s="7">
        <v>23</v>
      </c>
    </row>
    <row r="44" spans="1:3">
      <c r="A44" s="9">
        <v>43873</v>
      </c>
      <c r="B44" s="7">
        <v>16</v>
      </c>
      <c r="C44" s="7">
        <v>1</v>
      </c>
    </row>
    <row r="45" spans="1:3">
      <c r="A45" s="9">
        <v>43874</v>
      </c>
      <c r="B45" s="7">
        <v>8</v>
      </c>
      <c r="C45" s="7">
        <v>2</v>
      </c>
    </row>
    <row r="46" spans="1:3">
      <c r="A46" s="9">
        <v>43875</v>
      </c>
      <c r="B46" s="7">
        <v>21</v>
      </c>
      <c r="C46" s="7">
        <v>2</v>
      </c>
    </row>
    <row r="47" spans="1:3">
      <c r="A47" s="9">
        <v>43876</v>
      </c>
      <c r="B47" s="7">
        <v>9</v>
      </c>
      <c r="C47" s="7">
        <f>45-9</f>
        <v>36</v>
      </c>
    </row>
    <row r="48" spans="1:3">
      <c r="A48" s="9">
        <v>43877</v>
      </c>
      <c r="B48" s="7">
        <v>3</v>
      </c>
      <c r="C48" s="7">
        <v>0</v>
      </c>
    </row>
    <row r="49" spans="1:3">
      <c r="A49" s="9">
        <v>43878</v>
      </c>
      <c r="B49" s="7">
        <v>7</v>
      </c>
      <c r="C49" s="7">
        <v>11</v>
      </c>
    </row>
    <row r="50" spans="1:3">
      <c r="A50" s="9">
        <v>43879</v>
      </c>
      <c r="B50" s="7">
        <v>33</v>
      </c>
      <c r="C50" s="7">
        <v>4</v>
      </c>
    </row>
    <row r="51" spans="1:3">
      <c r="A51" s="9">
        <v>43880</v>
      </c>
      <c r="B51" s="7">
        <v>15</v>
      </c>
      <c r="C51" s="7">
        <f>41-15</f>
        <v>26</v>
      </c>
    </row>
    <row r="52" spans="1:3">
      <c r="A52" s="9">
        <v>43881</v>
      </c>
      <c r="B52" s="7">
        <f>33-14</f>
        <v>19</v>
      </c>
      <c r="C52" s="7">
        <v>14</v>
      </c>
    </row>
    <row r="53" spans="1:3">
      <c r="A53" s="9">
        <v>43882</v>
      </c>
      <c r="B53" s="7">
        <v>17</v>
      </c>
      <c r="C53" s="7">
        <v>30</v>
      </c>
    </row>
    <row r="54" spans="1:3">
      <c r="A54" s="9">
        <v>43883</v>
      </c>
      <c r="B54" s="7">
        <v>8</v>
      </c>
      <c r="C54" s="7">
        <v>4</v>
      </c>
    </row>
    <row r="55" spans="1:3">
      <c r="A55" s="9">
        <v>43884</v>
      </c>
      <c r="B55" s="7">
        <v>10</v>
      </c>
      <c r="C55" s="7">
        <v>3</v>
      </c>
    </row>
    <row r="56" spans="1:3">
      <c r="A56" s="9">
        <v>43885</v>
      </c>
      <c r="B56" s="7">
        <v>16</v>
      </c>
      <c r="C56" s="7">
        <f>39-16</f>
        <v>23</v>
      </c>
    </row>
    <row r="57" spans="1:3">
      <c r="A57" s="9">
        <v>43886</v>
      </c>
      <c r="B57" s="7">
        <v>10</v>
      </c>
      <c r="C57" s="7">
        <v>12</v>
      </c>
    </row>
    <row r="58" spans="1:3">
      <c r="A58" s="9">
        <v>43887</v>
      </c>
      <c r="B58" s="7">
        <f>46-29</f>
        <v>17</v>
      </c>
      <c r="C58" s="7">
        <v>29</v>
      </c>
    </row>
    <row r="59" spans="1:3">
      <c r="A59" s="9">
        <v>43888</v>
      </c>
      <c r="B59" s="7">
        <v>9</v>
      </c>
      <c r="C59" s="7">
        <v>2</v>
      </c>
    </row>
    <row r="60" spans="1:3">
      <c r="A60" s="9">
        <v>43889</v>
      </c>
      <c r="B60" s="7">
        <v>21</v>
      </c>
      <c r="C60" s="7">
        <v>3</v>
      </c>
    </row>
    <row r="61" spans="1:3">
      <c r="A61" s="9">
        <v>43890</v>
      </c>
      <c r="B61" s="7">
        <v>10</v>
      </c>
      <c r="C61" s="7">
        <v>0</v>
      </c>
    </row>
    <row r="62" spans="1:3">
      <c r="A62" s="9">
        <v>43891</v>
      </c>
      <c r="B62" s="7">
        <v>19</v>
      </c>
      <c r="C62" s="7">
        <v>10</v>
      </c>
    </row>
    <row r="63" spans="1:3">
      <c r="A63" s="9">
        <v>43892</v>
      </c>
      <c r="B63" s="7">
        <v>23</v>
      </c>
      <c r="C63" s="7">
        <f>49-23</f>
        <v>26</v>
      </c>
    </row>
    <row r="64" spans="1:3">
      <c r="A64" s="9">
        <v>43893</v>
      </c>
      <c r="B64" s="7">
        <v>32</v>
      </c>
      <c r="C64" s="7">
        <v>5</v>
      </c>
    </row>
    <row r="65" spans="1:3">
      <c r="A65" s="9">
        <v>43894</v>
      </c>
      <c r="B65" s="7">
        <f>40-14</f>
        <v>26</v>
      </c>
      <c r="C65" s="7">
        <v>14</v>
      </c>
    </row>
    <row r="66" spans="1:3">
      <c r="A66" s="9">
        <v>43895</v>
      </c>
      <c r="B66" s="7">
        <v>19</v>
      </c>
      <c r="C66" s="7">
        <f>31-19</f>
        <v>12</v>
      </c>
    </row>
    <row r="67" spans="1:3">
      <c r="A67" s="9">
        <v>43896</v>
      </c>
      <c r="B67" s="7">
        <v>14</v>
      </c>
      <c r="C67" s="7">
        <v>11</v>
      </c>
    </row>
    <row r="68" spans="1:3">
      <c r="A68" s="9">
        <v>43897</v>
      </c>
      <c r="B68" s="7">
        <v>4</v>
      </c>
      <c r="C68" s="7">
        <v>11</v>
      </c>
    </row>
    <row r="69" spans="1:3">
      <c r="A69" s="9">
        <v>43898</v>
      </c>
      <c r="B69" s="7">
        <v>4</v>
      </c>
      <c r="C69" s="7">
        <v>0</v>
      </c>
    </row>
    <row r="70" spans="1:3">
      <c r="A70" s="9">
        <v>43899</v>
      </c>
      <c r="B70" s="7">
        <v>18</v>
      </c>
      <c r="C70" s="7">
        <v>20</v>
      </c>
    </row>
    <row r="71" spans="1:3">
      <c r="A71" s="9">
        <v>43900</v>
      </c>
      <c r="B71" s="7">
        <f>32-7</f>
        <v>25</v>
      </c>
      <c r="C71" s="7">
        <v>7</v>
      </c>
    </row>
    <row r="72" spans="1:3">
      <c r="A72" s="9">
        <v>43901</v>
      </c>
      <c r="B72" s="7">
        <v>13</v>
      </c>
      <c r="C72" s="7">
        <v>10</v>
      </c>
    </row>
    <row r="73" spans="1:3">
      <c r="A73" s="9">
        <v>43902</v>
      </c>
      <c r="B73" s="7">
        <v>10</v>
      </c>
      <c r="C73" s="7">
        <v>37</v>
      </c>
    </row>
    <row r="74" spans="1:3">
      <c r="A74" s="9">
        <v>43903</v>
      </c>
      <c r="B74" s="7">
        <v>16</v>
      </c>
      <c r="C74" s="7">
        <v>14</v>
      </c>
    </row>
    <row r="75" spans="1:3">
      <c r="A75" s="9">
        <v>43904</v>
      </c>
      <c r="B75" s="7">
        <v>14</v>
      </c>
      <c r="C75" s="7">
        <v>6</v>
      </c>
    </row>
    <row r="76" spans="1:3">
      <c r="A76" s="9">
        <v>43905</v>
      </c>
      <c r="B76" s="7">
        <v>16</v>
      </c>
      <c r="C76" s="7">
        <v>11</v>
      </c>
    </row>
    <row r="77" spans="1:3">
      <c r="A77" s="9">
        <v>43906</v>
      </c>
      <c r="B77" s="7">
        <v>11</v>
      </c>
      <c r="C77" s="6">
        <v>18</v>
      </c>
    </row>
    <row r="78" spans="1:3">
      <c r="A78" s="9">
        <v>43907</v>
      </c>
      <c r="B78" s="6">
        <v>5</v>
      </c>
      <c r="C78" s="6">
        <v>42</v>
      </c>
    </row>
    <row r="79" spans="1:3">
      <c r="A79" s="9">
        <v>43908</v>
      </c>
      <c r="B79" s="6">
        <v>17</v>
      </c>
      <c r="C79" s="6">
        <v>3</v>
      </c>
    </row>
    <row r="80" spans="1:3">
      <c r="A80" s="9">
        <v>43909</v>
      </c>
      <c r="B80" s="6">
        <v>8</v>
      </c>
      <c r="C80" s="6">
        <f>62-8</f>
        <v>54</v>
      </c>
    </row>
    <row r="81" spans="1:3">
      <c r="A81" s="9">
        <v>43910</v>
      </c>
      <c r="B81" s="6">
        <v>4</v>
      </c>
      <c r="C81" s="6">
        <v>5</v>
      </c>
    </row>
    <row r="82" spans="1:3">
      <c r="A82" s="9">
        <v>43911</v>
      </c>
      <c r="B82" s="6">
        <v>11</v>
      </c>
      <c r="C82" s="6">
        <v>12</v>
      </c>
    </row>
    <row r="83" spans="1:3">
      <c r="A83" s="9">
        <v>43912</v>
      </c>
      <c r="B83" s="6">
        <v>12</v>
      </c>
      <c r="C83" s="6">
        <f>80-12</f>
        <v>68</v>
      </c>
    </row>
    <row r="84" spans="1:3">
      <c r="A84" s="9">
        <v>43913</v>
      </c>
      <c r="B84" s="6">
        <v>15</v>
      </c>
      <c r="C84" s="6">
        <f>52-15</f>
        <v>37</v>
      </c>
    </row>
    <row r="85" spans="1:3">
      <c r="A85" s="9">
        <v>43914</v>
      </c>
      <c r="B85" s="6">
        <v>16</v>
      </c>
      <c r="C85">
        <v>12</v>
      </c>
    </row>
    <row r="86" spans="1:3">
      <c r="A86" s="9">
        <v>43915</v>
      </c>
      <c r="B86" s="6">
        <v>14</v>
      </c>
      <c r="C86">
        <f>32-14</f>
        <v>18</v>
      </c>
    </row>
    <row r="87" spans="1:3">
      <c r="A87" s="9">
        <v>43916</v>
      </c>
      <c r="B87" s="6">
        <v>5</v>
      </c>
      <c r="C87">
        <v>3</v>
      </c>
    </row>
    <row r="88" spans="1:3">
      <c r="A88" s="9">
        <v>43917</v>
      </c>
      <c r="B88">
        <f>43-17</f>
        <v>26</v>
      </c>
      <c r="C88">
        <v>17</v>
      </c>
    </row>
    <row r="89" spans="1:3">
      <c r="A89" s="9">
        <v>43918</v>
      </c>
      <c r="B89" s="6">
        <v>10</v>
      </c>
      <c r="C89">
        <v>6</v>
      </c>
    </row>
    <row r="90" spans="1:3">
      <c r="A90" s="9">
        <v>43919</v>
      </c>
      <c r="B90">
        <f>35-17</f>
        <v>18</v>
      </c>
      <c r="C90">
        <v>17</v>
      </c>
    </row>
    <row r="91" spans="1:3">
      <c r="A91" s="9">
        <v>43920</v>
      </c>
      <c r="B91" s="6">
        <v>8</v>
      </c>
      <c r="C91">
        <v>5</v>
      </c>
    </row>
    <row r="92" spans="1:3">
      <c r="A92" s="9">
        <v>43921</v>
      </c>
      <c r="B92">
        <v>12</v>
      </c>
      <c r="C92">
        <v>14</v>
      </c>
    </row>
    <row r="93" spans="1:3">
      <c r="A93" s="9">
        <v>43922</v>
      </c>
      <c r="B93" s="6">
        <v>2</v>
      </c>
      <c r="C93">
        <v>3</v>
      </c>
    </row>
    <row r="94" spans="1:3">
      <c r="A94" s="9">
        <v>43923</v>
      </c>
      <c r="B94">
        <v>11</v>
      </c>
      <c r="C94">
        <v>8</v>
      </c>
    </row>
    <row r="95" spans="1:3">
      <c r="A95" s="9">
        <v>43924</v>
      </c>
      <c r="B95" s="6">
        <v>6</v>
      </c>
      <c r="C95">
        <v>5</v>
      </c>
    </row>
    <row r="96" spans="1:3">
      <c r="A96" s="9">
        <v>43925</v>
      </c>
      <c r="B96">
        <v>17</v>
      </c>
      <c r="C96">
        <f>70-17</f>
        <v>53</v>
      </c>
    </row>
    <row r="97" spans="1:3">
      <c r="A97" s="9">
        <v>43926</v>
      </c>
      <c r="B97" s="6">
        <v>10</v>
      </c>
      <c r="C97">
        <v>13</v>
      </c>
    </row>
    <row r="98" spans="1:3">
      <c r="A98" s="9">
        <v>43927</v>
      </c>
      <c r="B98">
        <f>25-9</f>
        <v>16</v>
      </c>
      <c r="C98">
        <v>9</v>
      </c>
    </row>
    <row r="99" spans="1:3">
      <c r="A99" s="9">
        <v>43928</v>
      </c>
      <c r="B99" s="6">
        <v>10</v>
      </c>
      <c r="C99">
        <v>3</v>
      </c>
    </row>
    <row r="100" spans="1:3">
      <c r="A100" s="9">
        <v>43929</v>
      </c>
      <c r="B100">
        <f>21-4</f>
        <v>17</v>
      </c>
      <c r="C100">
        <v>4</v>
      </c>
    </row>
    <row r="101" spans="1:3">
      <c r="A101" s="9">
        <v>43930</v>
      </c>
      <c r="B101" s="6">
        <v>9</v>
      </c>
      <c r="C101">
        <v>30</v>
      </c>
    </row>
    <row r="102" spans="1:3">
      <c r="A102" s="9">
        <v>43931</v>
      </c>
      <c r="B102">
        <v>12</v>
      </c>
      <c r="C102">
        <f>49-12</f>
        <v>37</v>
      </c>
    </row>
    <row r="103" spans="1:3">
      <c r="A103" s="9">
        <v>43932</v>
      </c>
      <c r="B103" s="6">
        <v>21</v>
      </c>
      <c r="C103">
        <v>10</v>
      </c>
    </row>
    <row r="104" spans="1:3">
      <c r="A104" s="9">
        <v>43933</v>
      </c>
      <c r="B104">
        <v>23</v>
      </c>
      <c r="C104">
        <f>44-23</f>
        <v>21</v>
      </c>
    </row>
    <row r="105" spans="1:3">
      <c r="A105" s="9">
        <v>43934</v>
      </c>
      <c r="B105" s="6">
        <v>11</v>
      </c>
      <c r="C105">
        <v>5</v>
      </c>
    </row>
    <row r="106" spans="1:3">
      <c r="A106" s="9">
        <v>43935</v>
      </c>
      <c r="B106">
        <v>8</v>
      </c>
      <c r="C106">
        <v>1</v>
      </c>
    </row>
    <row r="107" spans="1:3">
      <c r="A107" s="9">
        <v>43936</v>
      </c>
      <c r="B107" s="6">
        <v>5</v>
      </c>
      <c r="C107">
        <v>6</v>
      </c>
    </row>
    <row r="108" spans="1:3">
      <c r="A108" s="9">
        <v>43937</v>
      </c>
      <c r="B108">
        <v>7</v>
      </c>
      <c r="C108">
        <v>1</v>
      </c>
    </row>
    <row r="109" spans="1:3">
      <c r="A109" s="9">
        <v>43938</v>
      </c>
      <c r="B109" s="6">
        <v>19</v>
      </c>
      <c r="C109">
        <f>35-19</f>
        <v>16</v>
      </c>
    </row>
    <row r="110" spans="1:3">
      <c r="A110" s="9">
        <v>43939</v>
      </c>
      <c r="B110">
        <v>15</v>
      </c>
      <c r="C110">
        <v>40</v>
      </c>
    </row>
    <row r="111" spans="1:3">
      <c r="A111" s="9">
        <v>43940</v>
      </c>
      <c r="B111" s="6">
        <v>10</v>
      </c>
      <c r="C111">
        <v>21</v>
      </c>
    </row>
    <row r="112" spans="1:3">
      <c r="A112" s="9">
        <v>43941</v>
      </c>
      <c r="B112">
        <v>13</v>
      </c>
      <c r="C112">
        <f>34-13</f>
        <v>21</v>
      </c>
    </row>
    <row r="113" spans="1:3">
      <c r="A113" s="9">
        <v>43942</v>
      </c>
      <c r="B113" s="6">
        <v>10</v>
      </c>
      <c r="C113">
        <v>9</v>
      </c>
    </row>
    <row r="114" spans="1:3">
      <c r="A114" s="9">
        <v>43943</v>
      </c>
      <c r="B114">
        <v>9</v>
      </c>
      <c r="C114">
        <v>6</v>
      </c>
    </row>
    <row r="115" spans="1:3">
      <c r="A115" s="9">
        <v>43944</v>
      </c>
      <c r="B115">
        <f>41-15</f>
        <v>26</v>
      </c>
      <c r="C115">
        <v>15</v>
      </c>
    </row>
    <row r="116" spans="1:3">
      <c r="A116" s="9">
        <v>43945</v>
      </c>
      <c r="B116">
        <f>22-8</f>
        <v>14</v>
      </c>
      <c r="C116">
        <v>8</v>
      </c>
    </row>
    <row r="117" spans="1:3">
      <c r="A117" s="9">
        <v>43946</v>
      </c>
      <c r="B117">
        <v>14</v>
      </c>
      <c r="C117">
        <v>14</v>
      </c>
    </row>
    <row r="118" spans="1:3">
      <c r="A118" s="9">
        <v>43947</v>
      </c>
      <c r="B118">
        <v>22</v>
      </c>
      <c r="C118">
        <v>22</v>
      </c>
    </row>
    <row r="119" spans="1:3">
      <c r="A119" s="9">
        <v>43948</v>
      </c>
      <c r="B119">
        <v>7</v>
      </c>
      <c r="C119">
        <v>10</v>
      </c>
    </row>
    <row r="120" spans="1:3">
      <c r="A120" s="9">
        <v>43949</v>
      </c>
      <c r="B120">
        <v>9</v>
      </c>
      <c r="C120">
        <v>9</v>
      </c>
    </row>
    <row r="121" spans="1:3">
      <c r="A121" s="9">
        <v>43950</v>
      </c>
      <c r="B121">
        <f>31-19</f>
        <v>12</v>
      </c>
      <c r="C121">
        <v>19</v>
      </c>
    </row>
    <row r="122" spans="1:3">
      <c r="A122" s="9">
        <v>43951</v>
      </c>
      <c r="B122">
        <v>16</v>
      </c>
      <c r="C122">
        <f>64-16</f>
        <v>48</v>
      </c>
    </row>
    <row r="123" spans="1:3">
      <c r="A123" s="9">
        <v>43952</v>
      </c>
      <c r="B123">
        <f>29-16</f>
        <v>13</v>
      </c>
      <c r="C123">
        <v>16</v>
      </c>
    </row>
    <row r="124" spans="1:3">
      <c r="A124" s="9">
        <v>43953</v>
      </c>
      <c r="B124">
        <v>18</v>
      </c>
      <c r="C124">
        <f>40-18</f>
        <v>22</v>
      </c>
    </row>
    <row r="125" spans="1:3">
      <c r="A125" s="9">
        <v>43954</v>
      </c>
      <c r="B125">
        <v>20</v>
      </c>
      <c r="C125">
        <v>11</v>
      </c>
    </row>
    <row r="126" spans="1:3">
      <c r="A126" s="9">
        <v>43955</v>
      </c>
      <c r="B126">
        <v>13</v>
      </c>
      <c r="C126">
        <v>1</v>
      </c>
    </row>
    <row r="127" spans="1:3">
      <c r="A127" s="9">
        <v>43956</v>
      </c>
      <c r="B127">
        <f>32-16</f>
        <v>16</v>
      </c>
      <c r="C127">
        <v>16</v>
      </c>
    </row>
    <row r="128" spans="1:3">
      <c r="A128" s="9">
        <v>43957</v>
      </c>
      <c r="B128">
        <v>6</v>
      </c>
      <c r="C128">
        <v>3</v>
      </c>
    </row>
    <row r="129" spans="1:3">
      <c r="A129" s="9">
        <v>43958</v>
      </c>
      <c r="B129">
        <v>6</v>
      </c>
      <c r="C129">
        <v>4</v>
      </c>
    </row>
    <row r="130" spans="1:3">
      <c r="A130" s="9">
        <v>43959</v>
      </c>
      <c r="B130">
        <v>11</v>
      </c>
      <c r="C130">
        <v>1</v>
      </c>
    </row>
    <row r="131" spans="1:3">
      <c r="A131" s="9">
        <v>43960</v>
      </c>
      <c r="B131">
        <v>18</v>
      </c>
      <c r="C131">
        <v>10</v>
      </c>
    </row>
    <row r="132" spans="1:3">
      <c r="A132" s="9">
        <v>43961</v>
      </c>
      <c r="B132">
        <v>21</v>
      </c>
      <c r="C132">
        <v>104</v>
      </c>
    </row>
    <row r="133" spans="1:3">
      <c r="A133" s="9">
        <v>43962</v>
      </c>
      <c r="B133">
        <v>23</v>
      </c>
      <c r="C133">
        <f>54-23</f>
        <v>31</v>
      </c>
    </row>
    <row r="134" spans="1:3">
      <c r="A134" s="9">
        <v>43963</v>
      </c>
      <c r="B134">
        <v>27</v>
      </c>
      <c r="C134">
        <f>48-27</f>
        <v>21</v>
      </c>
    </row>
    <row r="135" spans="1:3">
      <c r="A135" s="9">
        <v>43964</v>
      </c>
      <c r="B135">
        <v>11</v>
      </c>
      <c r="C135">
        <v>5</v>
      </c>
    </row>
    <row r="136" spans="1:3">
      <c r="A136" s="9">
        <v>43965</v>
      </c>
      <c r="B136">
        <v>17</v>
      </c>
      <c r="C136">
        <f>46-17</f>
        <v>29</v>
      </c>
    </row>
    <row r="137" spans="1:3">
      <c r="A137" s="9">
        <v>43966</v>
      </c>
      <c r="B137">
        <v>13</v>
      </c>
      <c r="C137">
        <f>28-13</f>
        <v>15</v>
      </c>
    </row>
    <row r="138" spans="1:3">
      <c r="A138" s="9">
        <v>43967</v>
      </c>
      <c r="B138">
        <f>52-27</f>
        <v>25</v>
      </c>
      <c r="C138">
        <v>27</v>
      </c>
    </row>
    <row r="139" spans="1:3">
      <c r="A139" s="9">
        <v>43968</v>
      </c>
      <c r="B139">
        <f>37-13</f>
        <v>24</v>
      </c>
      <c r="C139">
        <v>13</v>
      </c>
    </row>
    <row r="140" spans="1:3">
      <c r="A140" s="9">
        <v>43969</v>
      </c>
      <c r="B140">
        <f>39-15</f>
        <v>24</v>
      </c>
      <c r="C140">
        <v>15</v>
      </c>
    </row>
    <row r="141" spans="1:3">
      <c r="A141" s="9">
        <v>43970</v>
      </c>
      <c r="B141">
        <v>16</v>
      </c>
      <c r="C141">
        <f>45-16</f>
        <v>29</v>
      </c>
    </row>
    <row r="142" spans="1:3">
      <c r="A142" s="9">
        <v>43971</v>
      </c>
      <c r="B142">
        <v>21</v>
      </c>
      <c r="C142">
        <v>5</v>
      </c>
    </row>
    <row r="143" spans="1:3">
      <c r="A143" s="9">
        <v>43972</v>
      </c>
      <c r="B143">
        <v>20</v>
      </c>
      <c r="C143">
        <v>13</v>
      </c>
    </row>
    <row r="144" spans="1:3">
      <c r="A144" s="9">
        <v>43973</v>
      </c>
      <c r="B144">
        <v>25</v>
      </c>
      <c r="C144">
        <v>4</v>
      </c>
    </row>
    <row r="145" spans="1:3">
      <c r="A145" s="9">
        <v>43974</v>
      </c>
      <c r="B145">
        <v>18</v>
      </c>
      <c r="C145">
        <v>40</v>
      </c>
    </row>
    <row r="146" spans="1:3">
      <c r="A146" s="9">
        <v>43975</v>
      </c>
      <c r="B146">
        <v>21</v>
      </c>
      <c r="C146">
        <v>14</v>
      </c>
    </row>
    <row r="147" spans="1:3">
      <c r="A147" s="9">
        <v>43976</v>
      </c>
      <c r="B147">
        <f>26-8</f>
        <v>18</v>
      </c>
      <c r="C147">
        <v>8</v>
      </c>
    </row>
    <row r="148" spans="1:3">
      <c r="A148" s="9">
        <v>43977</v>
      </c>
      <c r="B148">
        <v>21</v>
      </c>
      <c r="C148">
        <f>38-21</f>
        <v>17</v>
      </c>
    </row>
    <row r="149" spans="1:3">
      <c r="A149" s="9">
        <v>43978</v>
      </c>
      <c r="B149">
        <v>24</v>
      </c>
      <c r="C149">
        <f>39-24</f>
        <v>15</v>
      </c>
    </row>
    <row r="150" spans="1:3">
      <c r="A150" s="9">
        <v>43979</v>
      </c>
      <c r="B150">
        <v>30</v>
      </c>
      <c r="C150">
        <v>22</v>
      </c>
    </row>
    <row r="151" spans="1:3">
      <c r="A151" s="9">
        <v>43980</v>
      </c>
      <c r="B151">
        <v>11</v>
      </c>
      <c r="C151">
        <v>10</v>
      </c>
    </row>
    <row r="152" spans="1:3">
      <c r="A152" s="9">
        <v>43981</v>
      </c>
      <c r="B152">
        <v>19</v>
      </c>
      <c r="C152">
        <f>36-19</f>
        <v>17</v>
      </c>
    </row>
    <row r="153" spans="1:3">
      <c r="A153" s="9">
        <v>43982</v>
      </c>
      <c r="B153">
        <v>11</v>
      </c>
      <c r="C153">
        <v>7</v>
      </c>
    </row>
    <row r="154" spans="1:3">
      <c r="A154" s="9">
        <v>43983</v>
      </c>
      <c r="B154">
        <v>15</v>
      </c>
      <c r="C154">
        <f>63-15</f>
        <v>48</v>
      </c>
    </row>
    <row r="155" spans="1:3">
      <c r="A155" s="9">
        <v>43984</v>
      </c>
      <c r="B155">
        <v>35</v>
      </c>
      <c r="C155">
        <v>4</v>
      </c>
    </row>
    <row r="156" spans="1:3">
      <c r="A156" s="9">
        <v>43985</v>
      </c>
      <c r="B156">
        <v>25</v>
      </c>
      <c r="C156">
        <f>86-25</f>
        <v>61</v>
      </c>
    </row>
    <row r="157" spans="1:3">
      <c r="A157" s="9">
        <v>43986</v>
      </c>
      <c r="B157">
        <f>62-24</f>
        <v>38</v>
      </c>
      <c r="C157">
        <v>24</v>
      </c>
    </row>
    <row r="158" spans="1:3">
      <c r="A158" s="9">
        <v>43987</v>
      </c>
      <c r="B158">
        <v>37</v>
      </c>
      <c r="C158">
        <f>200-37</f>
        <v>163</v>
      </c>
    </row>
    <row r="159" spans="1:3">
      <c r="A159" s="9">
        <v>43988</v>
      </c>
      <c r="B159">
        <v>7</v>
      </c>
      <c r="C159">
        <v>7</v>
      </c>
    </row>
    <row r="160" spans="1:3">
      <c r="A160" s="9">
        <v>43989</v>
      </c>
      <c r="B160">
        <v>29</v>
      </c>
      <c r="C160">
        <v>10</v>
      </c>
    </row>
    <row r="161" spans="1:3">
      <c r="A161" s="9">
        <v>43990</v>
      </c>
      <c r="B161">
        <v>13</v>
      </c>
      <c r="C161">
        <v>0</v>
      </c>
    </row>
    <row r="162" spans="1:3">
      <c r="A162" s="9">
        <v>43991</v>
      </c>
      <c r="B162">
        <v>22</v>
      </c>
      <c r="C162">
        <f>49-22</f>
        <v>27</v>
      </c>
    </row>
    <row r="163" spans="1:3">
      <c r="A163" s="9">
        <v>43992</v>
      </c>
      <c r="B163">
        <v>19</v>
      </c>
      <c r="C163">
        <v>6</v>
      </c>
    </row>
    <row r="164" spans="1:3">
      <c r="A164" s="9">
        <v>43993</v>
      </c>
      <c r="B164">
        <f>32-8</f>
        <v>24</v>
      </c>
      <c r="C164">
        <v>8</v>
      </c>
    </row>
    <row r="165" spans="1:3">
      <c r="A165" s="9">
        <v>43994</v>
      </c>
      <c r="B165">
        <v>16</v>
      </c>
      <c r="C165">
        <f>38-16</f>
        <v>22</v>
      </c>
    </row>
    <row r="166" spans="1:3">
      <c r="A166" s="9">
        <v>43995</v>
      </c>
      <c r="B166">
        <v>18</v>
      </c>
      <c r="C166">
        <v>30</v>
      </c>
    </row>
    <row r="167" spans="1:3">
      <c r="A167" s="9">
        <v>43996</v>
      </c>
      <c r="B167">
        <v>7</v>
      </c>
      <c r="C167">
        <v>6</v>
      </c>
    </row>
    <row r="168" spans="1:3">
      <c r="A168" s="9">
        <v>43997</v>
      </c>
      <c r="B168">
        <v>8</v>
      </c>
      <c r="C168">
        <v>4</v>
      </c>
    </row>
    <row r="169" spans="1:3">
      <c r="A169" s="9">
        <v>43998</v>
      </c>
      <c r="B169">
        <v>8</v>
      </c>
      <c r="C169">
        <v>21</v>
      </c>
    </row>
    <row r="170" spans="1:3">
      <c r="A170" s="9">
        <v>43999</v>
      </c>
      <c r="B170">
        <v>7</v>
      </c>
      <c r="C170">
        <v>1</v>
      </c>
    </row>
    <row r="171" spans="1:3">
      <c r="A171" s="9">
        <v>44000</v>
      </c>
      <c r="B171">
        <v>42</v>
      </c>
      <c r="C171">
        <v>3</v>
      </c>
    </row>
    <row r="172" spans="1:3">
      <c r="A172" s="9">
        <v>44001</v>
      </c>
      <c r="B172">
        <v>24</v>
      </c>
      <c r="C172">
        <v>10</v>
      </c>
    </row>
    <row r="173" spans="1:3">
      <c r="A173" s="9">
        <v>44002</v>
      </c>
      <c r="B173">
        <v>12</v>
      </c>
      <c r="C173">
        <v>6</v>
      </c>
    </row>
    <row r="174" spans="1:3">
      <c r="A174" s="9">
        <v>44003</v>
      </c>
      <c r="B174">
        <v>7</v>
      </c>
      <c r="C174">
        <v>1</v>
      </c>
    </row>
    <row r="175" spans="1:3">
      <c r="A175" s="9">
        <v>44004</v>
      </c>
      <c r="B175">
        <f>31-5</f>
        <v>26</v>
      </c>
      <c r="C175">
        <v>5</v>
      </c>
    </row>
    <row r="176" spans="1:3">
      <c r="A176" s="9">
        <v>44005</v>
      </c>
      <c r="B176">
        <f>22-8</f>
        <v>14</v>
      </c>
      <c r="C176">
        <v>8</v>
      </c>
    </row>
    <row r="177" spans="1:3">
      <c r="A177" s="9">
        <v>44006</v>
      </c>
      <c r="B177">
        <v>10</v>
      </c>
      <c r="C177">
        <v>12</v>
      </c>
    </row>
    <row r="178" spans="1:3">
      <c r="A178" s="9">
        <v>44007</v>
      </c>
      <c r="B178">
        <f>24-9</f>
        <v>15</v>
      </c>
      <c r="C178">
        <v>9</v>
      </c>
    </row>
    <row r="179" spans="1:3">
      <c r="A179" s="9">
        <v>44008</v>
      </c>
      <c r="B179">
        <v>5</v>
      </c>
      <c r="C179">
        <v>0</v>
      </c>
    </row>
    <row r="180" spans="1:3">
      <c r="A180" s="9">
        <v>44009</v>
      </c>
      <c r="B180">
        <f>42-15</f>
        <v>27</v>
      </c>
      <c r="C180">
        <v>15</v>
      </c>
    </row>
    <row r="181" spans="1:3">
      <c r="A181" s="9">
        <v>44010</v>
      </c>
      <c r="B181">
        <f>30-17</f>
        <v>13</v>
      </c>
      <c r="C181">
        <v>17</v>
      </c>
    </row>
    <row r="182" spans="1:3">
      <c r="A182" s="9">
        <v>44011</v>
      </c>
      <c r="B182">
        <v>8</v>
      </c>
      <c r="C182">
        <f>45-8</f>
        <v>37</v>
      </c>
    </row>
    <row r="183" spans="1:3">
      <c r="A183" s="9">
        <v>44012</v>
      </c>
      <c r="B183">
        <v>14</v>
      </c>
      <c r="C183">
        <f>42-14</f>
        <v>28</v>
      </c>
    </row>
    <row r="184" spans="1:3">
      <c r="A184" s="9">
        <v>44013</v>
      </c>
      <c r="B184">
        <v>19</v>
      </c>
      <c r="C184">
        <v>10</v>
      </c>
    </row>
    <row r="185" spans="1:3">
      <c r="A185" s="9">
        <v>44014</v>
      </c>
      <c r="B185">
        <f>42-15</f>
        <v>27</v>
      </c>
      <c r="C185">
        <v>15</v>
      </c>
    </row>
    <row r="186" spans="1:3">
      <c r="A186" s="9">
        <v>44015</v>
      </c>
      <c r="B186">
        <v>11</v>
      </c>
      <c r="C186">
        <v>7</v>
      </c>
    </row>
    <row r="187" spans="1:3">
      <c r="A187" s="9">
        <v>44016</v>
      </c>
      <c r="B187">
        <v>22</v>
      </c>
      <c r="C187">
        <f>69-22</f>
        <v>47</v>
      </c>
    </row>
    <row r="188" spans="1:3">
      <c r="A188" s="9">
        <v>44017</v>
      </c>
      <c r="B188">
        <v>2</v>
      </c>
      <c r="C188">
        <v>6</v>
      </c>
    </row>
    <row r="189" spans="1:3">
      <c r="A189" s="9">
        <v>44018</v>
      </c>
      <c r="B189">
        <v>23</v>
      </c>
      <c r="C189">
        <v>2</v>
      </c>
    </row>
    <row r="190" spans="1:3">
      <c r="A190" s="9">
        <v>44019</v>
      </c>
      <c r="B190">
        <v>5</v>
      </c>
      <c r="C190">
        <v>2</v>
      </c>
    </row>
    <row r="191" spans="1:3">
      <c r="A191" s="9">
        <v>44020</v>
      </c>
      <c r="B191">
        <v>7</v>
      </c>
      <c r="C191">
        <v>7</v>
      </c>
    </row>
    <row r="192" spans="1:3">
      <c r="A192" s="9">
        <v>44021</v>
      </c>
      <c r="B192">
        <v>19</v>
      </c>
      <c r="C192">
        <v>5</v>
      </c>
    </row>
    <row r="193" spans="1:3">
      <c r="A193" s="9">
        <v>44022</v>
      </c>
      <c r="B193">
        <v>14</v>
      </c>
      <c r="C193">
        <v>16</v>
      </c>
    </row>
    <row r="194" spans="1:3">
      <c r="A194" s="9">
        <v>44023</v>
      </c>
      <c r="B194">
        <v>17</v>
      </c>
      <c r="C194">
        <f>40-17</f>
        <v>23</v>
      </c>
    </row>
    <row r="195" spans="1:3">
      <c r="A195" s="9">
        <v>44024</v>
      </c>
      <c r="B195">
        <v>6</v>
      </c>
      <c r="C195">
        <v>5</v>
      </c>
    </row>
    <row r="196" spans="1:3">
      <c r="A196" s="9">
        <v>44025</v>
      </c>
      <c r="B196">
        <v>10</v>
      </c>
      <c r="C196">
        <v>26</v>
      </c>
    </row>
    <row r="197" spans="1:3">
      <c r="A197" s="9">
        <v>44026</v>
      </c>
      <c r="B197">
        <v>5</v>
      </c>
      <c r="C197">
        <v>16</v>
      </c>
    </row>
    <row r="198" spans="1:3">
      <c r="A198" s="9">
        <v>44027</v>
      </c>
      <c r="B198">
        <v>15</v>
      </c>
      <c r="C198">
        <v>12</v>
      </c>
    </row>
    <row r="199" spans="1:3">
      <c r="A199" s="9">
        <v>44028</v>
      </c>
      <c r="B199">
        <v>1</v>
      </c>
      <c r="C199">
        <v>17</v>
      </c>
    </row>
    <row r="200" spans="1:3">
      <c r="A200" s="9">
        <v>44029</v>
      </c>
      <c r="B200">
        <v>9</v>
      </c>
      <c r="C200">
        <f>46-9</f>
        <v>37</v>
      </c>
    </row>
    <row r="201" spans="1:3">
      <c r="A201" s="9">
        <v>44030</v>
      </c>
      <c r="B201">
        <v>2</v>
      </c>
      <c r="C201">
        <v>19</v>
      </c>
    </row>
    <row r="202" spans="1:3">
      <c r="A202" s="9">
        <v>44031</v>
      </c>
      <c r="B202">
        <v>5</v>
      </c>
      <c r="C202">
        <v>1</v>
      </c>
    </row>
    <row r="203" spans="1:3">
      <c r="A203" s="9">
        <v>44032</v>
      </c>
      <c r="B203">
        <v>2</v>
      </c>
      <c r="C203">
        <v>1</v>
      </c>
    </row>
    <row r="204" spans="1:3">
      <c r="A204" s="9">
        <v>44033</v>
      </c>
      <c r="B204">
        <v>7</v>
      </c>
      <c r="C204">
        <v>6</v>
      </c>
    </row>
    <row r="205" spans="1:3">
      <c r="A205" s="9">
        <v>44034</v>
      </c>
      <c r="B205">
        <v>2</v>
      </c>
      <c r="C205">
        <v>10</v>
      </c>
    </row>
    <row r="206" spans="1:3">
      <c r="A206" s="9">
        <v>44035</v>
      </c>
      <c r="B206">
        <v>12</v>
      </c>
      <c r="C206">
        <f>58-12</f>
        <v>46</v>
      </c>
    </row>
    <row r="207" spans="1:3">
      <c r="A207" s="9">
        <v>44036</v>
      </c>
      <c r="B207">
        <v>8</v>
      </c>
      <c r="C207">
        <f>24-8</f>
        <v>16</v>
      </c>
    </row>
    <row r="208" spans="1:3">
      <c r="A208" s="9">
        <v>44037</v>
      </c>
      <c r="B208">
        <v>12</v>
      </c>
      <c r="C208">
        <v>6</v>
      </c>
    </row>
    <row r="209" spans="1:3">
      <c r="A209" s="9">
        <v>44038</v>
      </c>
      <c r="B209">
        <v>16</v>
      </c>
      <c r="C209">
        <f>63-16</f>
        <v>47</v>
      </c>
    </row>
    <row r="210" spans="1:3">
      <c r="A210" s="9">
        <v>44039</v>
      </c>
      <c r="B210">
        <v>6</v>
      </c>
      <c r="C210">
        <v>61</v>
      </c>
    </row>
    <row r="211" spans="1:3">
      <c r="A211" s="9">
        <v>44040</v>
      </c>
      <c r="B211">
        <v>3</v>
      </c>
      <c r="C211">
        <v>14</v>
      </c>
    </row>
    <row r="212" spans="1:3">
      <c r="A212" s="9">
        <v>44041</v>
      </c>
      <c r="B212">
        <f>48-21</f>
        <v>27</v>
      </c>
      <c r="C212">
        <v>21</v>
      </c>
    </row>
    <row r="213" spans="1:3">
      <c r="A213" s="9">
        <v>44042</v>
      </c>
      <c r="B213">
        <v>15</v>
      </c>
      <c r="C213">
        <v>2</v>
      </c>
    </row>
    <row r="214" spans="1:3">
      <c r="A214" s="9">
        <v>44043</v>
      </c>
      <c r="B214">
        <f>21-4</f>
        <v>17</v>
      </c>
      <c r="C214">
        <v>4</v>
      </c>
    </row>
    <row r="215" spans="1:3">
      <c r="A215" s="9">
        <v>44044</v>
      </c>
      <c r="B215" s="7">
        <v>19</v>
      </c>
      <c r="C215" s="7">
        <v>34</v>
      </c>
    </row>
    <row r="216" spans="1:3">
      <c r="A216" s="9">
        <v>44045</v>
      </c>
      <c r="B216" s="7">
        <v>14</v>
      </c>
      <c r="C216" s="7">
        <v>23</v>
      </c>
    </row>
    <row r="217" spans="1:3">
      <c r="A217" s="9">
        <v>44046</v>
      </c>
      <c r="B217" s="7">
        <v>11</v>
      </c>
      <c r="C217" s="7">
        <v>23</v>
      </c>
    </row>
    <row r="218" spans="1:3">
      <c r="A218" s="9">
        <v>44047</v>
      </c>
      <c r="B218" s="7">
        <v>10</v>
      </c>
      <c r="C218" s="7">
        <v>14</v>
      </c>
    </row>
    <row r="219" spans="1:3">
      <c r="A219" s="9">
        <v>44048</v>
      </c>
      <c r="B219" s="7">
        <v>20</v>
      </c>
      <c r="C219" s="7">
        <v>17</v>
      </c>
    </row>
    <row r="220" spans="1:3">
      <c r="A220" s="9">
        <v>44049</v>
      </c>
      <c r="B220" s="7">
        <v>8</v>
      </c>
      <c r="C220" s="7">
        <v>14</v>
      </c>
    </row>
    <row r="221" spans="1:3">
      <c r="A221" s="9">
        <v>44050</v>
      </c>
      <c r="B221" s="7">
        <v>15</v>
      </c>
      <c r="C221" s="7">
        <v>16</v>
      </c>
    </row>
    <row r="222" spans="1:3">
      <c r="A222" s="9">
        <v>44051</v>
      </c>
      <c r="B222" s="7">
        <v>3</v>
      </c>
      <c r="C222" s="7">
        <v>11</v>
      </c>
    </row>
    <row r="223" spans="1:3">
      <c r="A223" s="9">
        <v>44052</v>
      </c>
      <c r="B223" s="7">
        <v>3</v>
      </c>
      <c r="C223" s="7">
        <v>2</v>
      </c>
    </row>
    <row r="224" spans="1:3">
      <c r="A224" s="9">
        <v>44053</v>
      </c>
      <c r="B224" s="7">
        <v>17</v>
      </c>
      <c r="C224" s="7">
        <v>6</v>
      </c>
    </row>
    <row r="225" spans="1:3">
      <c r="A225" s="9">
        <v>44054</v>
      </c>
      <c r="B225" s="7">
        <v>12</v>
      </c>
      <c r="C225" s="7">
        <v>1</v>
      </c>
    </row>
    <row r="226" spans="1:3">
      <c r="A226" s="9">
        <v>44055</v>
      </c>
      <c r="B226" s="7">
        <v>24</v>
      </c>
      <c r="C226" s="7">
        <v>6</v>
      </c>
    </row>
    <row r="227" spans="1:3">
      <c r="A227" s="9">
        <v>44056</v>
      </c>
      <c r="B227" s="7">
        <v>19</v>
      </c>
      <c r="C227" s="7">
        <v>7</v>
      </c>
    </row>
    <row r="228" spans="1:3">
      <c r="A228" s="9">
        <v>44057</v>
      </c>
      <c r="B228" s="7">
        <v>27</v>
      </c>
      <c r="C228" s="7">
        <v>60</v>
      </c>
    </row>
    <row r="229" spans="1:3">
      <c r="A229" s="9">
        <v>44058</v>
      </c>
      <c r="B229" s="7">
        <v>16</v>
      </c>
      <c r="C229" s="7">
        <v>25</v>
      </c>
    </row>
    <row r="230" spans="1:3">
      <c r="A230" s="9">
        <v>44059</v>
      </c>
      <c r="B230" s="7">
        <v>6</v>
      </c>
      <c r="C230" s="7">
        <v>49</v>
      </c>
    </row>
    <row r="231" spans="1:3">
      <c r="A231" s="9">
        <v>44060</v>
      </c>
      <c r="B231" s="7">
        <v>17</v>
      </c>
      <c r="C231" s="7">
        <v>27</v>
      </c>
    </row>
    <row r="232" spans="1:3">
      <c r="A232" s="9">
        <v>44061</v>
      </c>
      <c r="B232" s="7">
        <v>22</v>
      </c>
      <c r="C232" s="7">
        <v>29</v>
      </c>
    </row>
    <row r="233" spans="1:3">
      <c r="A233" s="9">
        <v>44062</v>
      </c>
      <c r="B233" s="7">
        <v>14</v>
      </c>
      <c r="C233" s="7">
        <v>7</v>
      </c>
    </row>
    <row r="234" spans="1:3">
      <c r="A234" s="9">
        <v>44063</v>
      </c>
      <c r="B234" s="7">
        <v>23</v>
      </c>
      <c r="C234" s="7">
        <v>22</v>
      </c>
    </row>
    <row r="235" spans="1:3">
      <c r="A235" s="9">
        <v>44064</v>
      </c>
      <c r="B235" s="7">
        <v>3</v>
      </c>
      <c r="C235" s="7">
        <v>1</v>
      </c>
    </row>
    <row r="236" spans="1:3">
      <c r="A236" s="9">
        <v>44065</v>
      </c>
      <c r="B236" s="7">
        <v>16</v>
      </c>
      <c r="C236" s="7">
        <v>5</v>
      </c>
    </row>
    <row r="237" spans="1:3">
      <c r="A237" s="9">
        <v>44066</v>
      </c>
      <c r="B237" s="7">
        <v>13</v>
      </c>
      <c r="C237" s="7">
        <v>4</v>
      </c>
    </row>
    <row r="238" spans="1:3">
      <c r="A238" s="9">
        <v>44067</v>
      </c>
      <c r="B238" s="7">
        <v>43</v>
      </c>
      <c r="C238" s="7">
        <v>10</v>
      </c>
    </row>
    <row r="239" spans="1:3">
      <c r="A239" s="9">
        <v>44068</v>
      </c>
      <c r="B239" s="7">
        <v>46</v>
      </c>
      <c r="C239" s="7">
        <v>8</v>
      </c>
    </row>
    <row r="240" spans="1:3">
      <c r="A240" s="9">
        <v>44069</v>
      </c>
      <c r="B240" s="7">
        <v>37</v>
      </c>
      <c r="C240" s="7">
        <v>6</v>
      </c>
    </row>
    <row r="241" spans="1:3">
      <c r="A241" s="9">
        <v>44070</v>
      </c>
      <c r="B241" s="7">
        <v>23</v>
      </c>
      <c r="C241" s="7">
        <v>4</v>
      </c>
    </row>
    <row r="242" spans="1:3">
      <c r="A242" s="9">
        <v>44071</v>
      </c>
      <c r="B242" s="7">
        <v>21</v>
      </c>
      <c r="C242" s="7">
        <v>9</v>
      </c>
    </row>
    <row r="243" spans="1:3">
      <c r="A243" s="9">
        <v>44072</v>
      </c>
      <c r="B243" s="7">
        <v>25</v>
      </c>
      <c r="C243" s="7">
        <v>28</v>
      </c>
    </row>
    <row r="244" spans="1:3">
      <c r="A244" s="9">
        <v>44073</v>
      </c>
      <c r="B244" s="7">
        <v>30</v>
      </c>
      <c r="C244" s="7">
        <v>79</v>
      </c>
    </row>
    <row r="245" spans="1:3">
      <c r="A245" s="9">
        <v>44074</v>
      </c>
      <c r="B245" s="7">
        <v>16</v>
      </c>
      <c r="C245" s="7">
        <v>13</v>
      </c>
    </row>
    <row r="246" spans="1:3">
      <c r="A246" s="9">
        <v>44075</v>
      </c>
      <c r="B246" s="7">
        <v>14</v>
      </c>
      <c r="C246" s="7">
        <v>16</v>
      </c>
    </row>
    <row r="247" spans="1:3">
      <c r="A247" s="9">
        <v>44076</v>
      </c>
      <c r="B247" s="7">
        <v>27</v>
      </c>
      <c r="C247" s="7">
        <v>18</v>
      </c>
    </row>
    <row r="248" spans="1:3">
      <c r="A248" s="9">
        <v>44077</v>
      </c>
      <c r="B248" s="7">
        <v>23</v>
      </c>
      <c r="C248" s="7">
        <v>8</v>
      </c>
    </row>
    <row r="249" spans="1:3">
      <c r="A249" s="9">
        <v>44078</v>
      </c>
      <c r="B249" s="7">
        <v>24</v>
      </c>
      <c r="C249" s="7">
        <v>30</v>
      </c>
    </row>
    <row r="250" spans="1:3">
      <c r="A250" s="9">
        <v>44079</v>
      </c>
      <c r="B250" s="7">
        <v>16</v>
      </c>
      <c r="C250" s="7">
        <v>30</v>
      </c>
    </row>
    <row r="251" spans="1:3">
      <c r="A251" s="9">
        <v>44080</v>
      </c>
      <c r="B251" s="7">
        <v>15</v>
      </c>
      <c r="C251" s="7">
        <v>20</v>
      </c>
    </row>
    <row r="252" spans="1:3">
      <c r="A252" s="9">
        <v>44081</v>
      </c>
      <c r="B252" s="7">
        <v>23</v>
      </c>
      <c r="C252" s="7">
        <v>47</v>
      </c>
    </row>
    <row r="253" spans="1:3">
      <c r="A253" s="9">
        <v>44082</v>
      </c>
      <c r="B253" s="7">
        <v>47</v>
      </c>
      <c r="C253" s="7">
        <v>55</v>
      </c>
    </row>
    <row r="254" spans="1:3">
      <c r="A254" s="9">
        <v>44083</v>
      </c>
      <c r="B254" s="7">
        <v>37</v>
      </c>
      <c r="C254" s="7">
        <v>23</v>
      </c>
    </row>
    <row r="255" spans="1:3">
      <c r="A255" s="9">
        <v>44084</v>
      </c>
      <c r="B255" s="7">
        <v>39</v>
      </c>
      <c r="C255" s="7">
        <v>21</v>
      </c>
    </row>
    <row r="256" spans="1:3">
      <c r="A256" s="9">
        <v>44085</v>
      </c>
      <c r="B256" s="7">
        <v>20</v>
      </c>
      <c r="C256" s="7">
        <v>13</v>
      </c>
    </row>
    <row r="257" spans="1:3">
      <c r="A257" s="9">
        <v>44086</v>
      </c>
      <c r="B257" s="7">
        <v>30</v>
      </c>
      <c r="C257" s="7">
        <v>6</v>
      </c>
    </row>
    <row r="258" spans="1:3">
      <c r="A258" s="9">
        <v>44087</v>
      </c>
      <c r="B258" s="7">
        <v>24</v>
      </c>
      <c r="C258" s="7">
        <v>8</v>
      </c>
    </row>
    <row r="259" spans="1:3">
      <c r="A259" s="9">
        <v>44088</v>
      </c>
      <c r="B259" s="7">
        <v>41</v>
      </c>
      <c r="C259" s="7">
        <v>72</v>
      </c>
    </row>
    <row r="260" spans="1:3">
      <c r="A260" s="9">
        <v>44089</v>
      </c>
      <c r="B260" s="7">
        <v>15</v>
      </c>
      <c r="C260" s="7">
        <v>15</v>
      </c>
    </row>
    <row r="261" spans="1:3">
      <c r="A261" s="9">
        <v>44090</v>
      </c>
      <c r="B261" s="7">
        <v>12</v>
      </c>
      <c r="C261" s="7">
        <v>8</v>
      </c>
    </row>
    <row r="262" spans="1:3">
      <c r="A262" s="9">
        <v>44091</v>
      </c>
      <c r="B262" s="7">
        <v>38</v>
      </c>
      <c r="C262" s="7">
        <v>4</v>
      </c>
    </row>
    <row r="263" spans="1:3">
      <c r="A263" s="9">
        <v>44092</v>
      </c>
      <c r="B263" s="7">
        <v>29</v>
      </c>
      <c r="C263" s="7">
        <v>3</v>
      </c>
    </row>
    <row r="264" spans="1:3">
      <c r="A264" s="9">
        <v>44093</v>
      </c>
      <c r="B264" s="7">
        <v>4</v>
      </c>
      <c r="C264" s="7">
        <v>7</v>
      </c>
    </row>
    <row r="265" spans="1:3">
      <c r="A265" s="9">
        <v>44094</v>
      </c>
      <c r="B265" s="7">
        <v>21</v>
      </c>
      <c r="C265" s="7">
        <v>16</v>
      </c>
    </row>
    <row r="266" spans="1:3">
      <c r="A266" s="9">
        <v>44095</v>
      </c>
      <c r="B266" s="7">
        <v>13</v>
      </c>
      <c r="C266" s="7">
        <v>25</v>
      </c>
    </row>
    <row r="267" spans="1:3">
      <c r="A267" s="9">
        <v>44096</v>
      </c>
      <c r="B267" s="7">
        <v>24</v>
      </c>
      <c r="C267" s="7">
        <v>11</v>
      </c>
    </row>
    <row r="268" spans="1:3">
      <c r="A268" s="9">
        <v>44097</v>
      </c>
      <c r="B268" s="7">
        <v>23</v>
      </c>
      <c r="C268" s="7">
        <v>20</v>
      </c>
    </row>
    <row r="269" spans="1:3">
      <c r="A269" s="9">
        <v>44098</v>
      </c>
      <c r="B269" s="7">
        <v>27</v>
      </c>
      <c r="C269" s="7">
        <v>18</v>
      </c>
    </row>
    <row r="270" spans="1:3">
      <c r="A270" s="9">
        <v>44099</v>
      </c>
      <c r="B270" s="7">
        <v>19</v>
      </c>
      <c r="C270" s="7">
        <v>45</v>
      </c>
    </row>
    <row r="271" spans="1:3">
      <c r="A271" s="9">
        <v>44100</v>
      </c>
      <c r="B271" s="7">
        <v>10</v>
      </c>
      <c r="C271" s="7">
        <v>31</v>
      </c>
    </row>
    <row r="272" spans="1:3">
      <c r="A272" s="9">
        <v>44101</v>
      </c>
      <c r="B272" s="7">
        <v>12</v>
      </c>
      <c r="C272" s="7">
        <v>8</v>
      </c>
    </row>
    <row r="273" spans="1:3">
      <c r="A273" s="9">
        <v>44102</v>
      </c>
      <c r="B273" s="7">
        <v>19</v>
      </c>
      <c r="C273" s="7">
        <v>19</v>
      </c>
    </row>
    <row r="274" spans="1:3">
      <c r="A274" s="9">
        <v>44103</v>
      </c>
      <c r="B274" s="7">
        <v>37</v>
      </c>
      <c r="C274" s="7">
        <v>12</v>
      </c>
    </row>
    <row r="275" spans="1:3">
      <c r="A275" s="9">
        <v>44104</v>
      </c>
      <c r="B275" s="7">
        <v>24</v>
      </c>
      <c r="C275" s="7">
        <v>40</v>
      </c>
    </row>
    <row r="276" spans="1:3">
      <c r="A276" s="9">
        <v>44105</v>
      </c>
      <c r="B276" s="7">
        <v>13</v>
      </c>
      <c r="C276" s="7">
        <v>37</v>
      </c>
    </row>
    <row r="277" spans="1:3">
      <c r="A277" s="9">
        <v>44106</v>
      </c>
      <c r="B277" s="7">
        <v>2</v>
      </c>
      <c r="C277" s="7">
        <v>0</v>
      </c>
    </row>
    <row r="278" spans="1:3">
      <c r="A278" s="9">
        <v>44107</v>
      </c>
      <c r="B278" s="7">
        <v>3</v>
      </c>
      <c r="C278" s="7">
        <v>0</v>
      </c>
    </row>
    <row r="279" spans="1:3">
      <c r="A279" s="9">
        <v>44108</v>
      </c>
      <c r="B279" s="7">
        <v>5</v>
      </c>
      <c r="C279" s="7">
        <v>4</v>
      </c>
    </row>
    <row r="280" spans="1:3">
      <c r="A280" s="9">
        <v>44109</v>
      </c>
      <c r="B280" s="7">
        <v>31</v>
      </c>
      <c r="C280" s="7">
        <v>0</v>
      </c>
    </row>
    <row r="281" spans="1:3">
      <c r="A281" s="9">
        <v>44110</v>
      </c>
      <c r="B281" s="7">
        <v>36</v>
      </c>
      <c r="C281" s="7">
        <v>29</v>
      </c>
    </row>
    <row r="282" spans="1:3">
      <c r="A282" s="9">
        <v>44111</v>
      </c>
      <c r="B282" s="7">
        <v>50</v>
      </c>
      <c r="C282" s="7">
        <v>34</v>
      </c>
    </row>
    <row r="283" spans="1:3">
      <c r="A283" s="9">
        <v>44112</v>
      </c>
      <c r="B283" s="7">
        <v>22</v>
      </c>
      <c r="C283" s="7">
        <v>16</v>
      </c>
    </row>
    <row r="284" spans="1:3">
      <c r="A284" s="9">
        <v>44113</v>
      </c>
      <c r="B284" s="7">
        <v>16</v>
      </c>
      <c r="C284" s="7">
        <v>8</v>
      </c>
    </row>
    <row r="285" spans="1:3">
      <c r="A285" s="9">
        <v>44114</v>
      </c>
      <c r="B285" s="7">
        <v>13</v>
      </c>
      <c r="C285" s="7">
        <v>7</v>
      </c>
    </row>
    <row r="286" spans="1:3">
      <c r="A286" s="9">
        <v>44115</v>
      </c>
      <c r="B286" s="7">
        <v>17</v>
      </c>
      <c r="C286" s="7">
        <v>7</v>
      </c>
    </row>
    <row r="287" spans="1:3">
      <c r="A287" s="9">
        <v>44116</v>
      </c>
      <c r="B287" s="7">
        <v>64</v>
      </c>
      <c r="C287" s="7">
        <v>54</v>
      </c>
    </row>
    <row r="288" spans="1:3">
      <c r="A288" s="9">
        <v>44117</v>
      </c>
      <c r="B288" s="7">
        <v>46</v>
      </c>
      <c r="C288" s="7">
        <v>49</v>
      </c>
    </row>
    <row r="289" spans="1:3">
      <c r="A289" s="9">
        <v>44118</v>
      </c>
      <c r="B289" s="7">
        <v>22</v>
      </c>
      <c r="C289" s="7">
        <v>5</v>
      </c>
    </row>
    <row r="290" spans="1:3">
      <c r="A290" s="9">
        <v>44119</v>
      </c>
      <c r="B290" s="7">
        <v>18</v>
      </c>
      <c r="C290" s="6">
        <v>41</v>
      </c>
    </row>
    <row r="291" spans="1:3">
      <c r="A291" s="9">
        <v>44120</v>
      </c>
      <c r="B291" s="6">
        <v>27</v>
      </c>
      <c r="C291" s="6">
        <v>41</v>
      </c>
    </row>
    <row r="292" spans="1:3">
      <c r="A292" s="9">
        <v>44121</v>
      </c>
      <c r="B292" s="6">
        <v>36</v>
      </c>
      <c r="C292" s="6">
        <v>20</v>
      </c>
    </row>
    <row r="293" spans="1:3">
      <c r="A293" s="9">
        <v>44122</v>
      </c>
      <c r="B293" s="6">
        <v>18</v>
      </c>
      <c r="C293" s="6">
        <v>4</v>
      </c>
    </row>
    <row r="294" spans="1:3">
      <c r="A294" s="9">
        <v>44123</v>
      </c>
      <c r="B294" s="6">
        <f>24-6</f>
        <v>18</v>
      </c>
      <c r="C294" s="6">
        <v>6</v>
      </c>
    </row>
    <row r="295" spans="1:3">
      <c r="A295" s="9">
        <v>44124</v>
      </c>
      <c r="B295" s="6">
        <v>10</v>
      </c>
      <c r="C295" s="6">
        <v>0</v>
      </c>
    </row>
    <row r="296" spans="1:3">
      <c r="A296" s="9">
        <v>44125</v>
      </c>
      <c r="B296" s="6">
        <f>45-6</f>
        <v>39</v>
      </c>
      <c r="C296" s="6">
        <v>6</v>
      </c>
    </row>
    <row r="297" spans="1:3">
      <c r="A297" s="9">
        <v>44126</v>
      </c>
      <c r="B297" s="6">
        <v>23</v>
      </c>
      <c r="C297" s="6">
        <v>23</v>
      </c>
    </row>
    <row r="298" spans="1:3">
      <c r="A298" s="9">
        <v>44127</v>
      </c>
      <c r="B298" s="6">
        <v>22</v>
      </c>
      <c r="C298" s="6">
        <v>11</v>
      </c>
    </row>
    <row r="299" spans="1:3">
      <c r="A299" s="9">
        <v>44128</v>
      </c>
      <c r="B299" s="6">
        <v>38</v>
      </c>
      <c r="C299">
        <f>71-38</f>
        <v>33</v>
      </c>
    </row>
    <row r="300" spans="1:3">
      <c r="A300" s="9">
        <v>44129</v>
      </c>
      <c r="B300" s="6">
        <v>20</v>
      </c>
      <c r="C300" s="6">
        <v>17</v>
      </c>
    </row>
    <row r="301" spans="1:3">
      <c r="A301" s="9">
        <v>44130</v>
      </c>
      <c r="B301">
        <f>44-15</f>
        <v>29</v>
      </c>
      <c r="C301" s="6">
        <v>15</v>
      </c>
    </row>
    <row r="302" spans="1:3">
      <c r="A302" s="9">
        <v>44131</v>
      </c>
      <c r="B302" s="6">
        <v>61</v>
      </c>
      <c r="C302">
        <f>110-61</f>
        <v>49</v>
      </c>
    </row>
    <row r="303" spans="1:3">
      <c r="A303" s="9">
        <v>44132</v>
      </c>
      <c r="B303" s="6">
        <v>29</v>
      </c>
      <c r="C303" s="6">
        <v>4</v>
      </c>
    </row>
    <row r="304" spans="1:3">
      <c r="A304" s="9">
        <v>44133</v>
      </c>
      <c r="B304" s="6">
        <v>31</v>
      </c>
      <c r="C304" s="6">
        <v>2</v>
      </c>
    </row>
    <row r="305" spans="1:3">
      <c r="A305" s="9">
        <v>44134</v>
      </c>
      <c r="B305">
        <f>74-13</f>
        <v>61</v>
      </c>
      <c r="C305" s="6">
        <v>13</v>
      </c>
    </row>
    <row r="306" spans="1:3">
      <c r="A306" s="9">
        <v>44135</v>
      </c>
      <c r="B306">
        <f>71-7</f>
        <v>64</v>
      </c>
      <c r="C306" s="6">
        <v>7</v>
      </c>
    </row>
    <row r="307" spans="1:3">
      <c r="A307" s="9">
        <v>44136</v>
      </c>
      <c r="B307" s="6">
        <v>50</v>
      </c>
      <c r="C307" s="6">
        <v>8</v>
      </c>
    </row>
    <row r="308" spans="1:3">
      <c r="A308" s="9">
        <v>44137</v>
      </c>
      <c r="B308" s="6">
        <v>70</v>
      </c>
      <c r="C308" s="6">
        <v>10</v>
      </c>
    </row>
    <row r="309" spans="1:3">
      <c r="A309" s="9">
        <v>44138</v>
      </c>
      <c r="B309" s="6">
        <v>16</v>
      </c>
      <c r="C309">
        <f>29-16</f>
        <v>13</v>
      </c>
    </row>
    <row r="310" spans="1:3">
      <c r="A310" s="9">
        <v>44139</v>
      </c>
      <c r="B310" s="6">
        <v>15</v>
      </c>
      <c r="C310" s="6">
        <v>3</v>
      </c>
    </row>
    <row r="311" spans="1:3">
      <c r="A311" s="9">
        <v>44140</v>
      </c>
      <c r="B311" s="6">
        <v>12</v>
      </c>
      <c r="C311" s="6">
        <v>2</v>
      </c>
    </row>
    <row r="312" spans="1:3">
      <c r="A312" s="9">
        <v>44141</v>
      </c>
      <c r="B312" s="6">
        <v>14</v>
      </c>
      <c r="C312" s="6">
        <v>16</v>
      </c>
    </row>
    <row r="313" spans="1:3">
      <c r="A313" s="9">
        <v>44142</v>
      </c>
      <c r="B313" s="6">
        <v>12</v>
      </c>
      <c r="C313" s="6">
        <v>0</v>
      </c>
    </row>
    <row r="314" spans="1:3">
      <c r="A314" s="9">
        <v>44143</v>
      </c>
      <c r="B314" s="6">
        <v>19</v>
      </c>
      <c r="C314" s="6">
        <v>0</v>
      </c>
    </row>
    <row r="315" spans="1:3">
      <c r="A315" s="9">
        <v>44144</v>
      </c>
      <c r="B315" s="6">
        <v>23</v>
      </c>
      <c r="C315" s="6">
        <v>5</v>
      </c>
    </row>
    <row r="316" spans="1:3">
      <c r="A316" s="9">
        <v>44145</v>
      </c>
      <c r="B316" s="6">
        <v>30</v>
      </c>
      <c r="C316" s="6">
        <v>12</v>
      </c>
    </row>
    <row r="317" spans="1:3">
      <c r="A317" s="9">
        <v>44146</v>
      </c>
      <c r="B317" s="6">
        <v>15</v>
      </c>
      <c r="C317">
        <f>24-15</f>
        <v>9</v>
      </c>
    </row>
    <row r="318" spans="1:3">
      <c r="A318" s="9">
        <v>44147</v>
      </c>
      <c r="B318" s="6">
        <v>14</v>
      </c>
      <c r="C318">
        <f>48-14</f>
        <v>34</v>
      </c>
    </row>
    <row r="319" spans="1:3">
      <c r="A319" s="9">
        <v>44148</v>
      </c>
      <c r="B319" s="6">
        <v>16</v>
      </c>
      <c r="C319">
        <f>33-16</f>
        <v>17</v>
      </c>
    </row>
    <row r="320" spans="1:3">
      <c r="A320" s="9">
        <v>44149</v>
      </c>
      <c r="B320">
        <f>42-13</f>
        <v>29</v>
      </c>
      <c r="C320">
        <v>13</v>
      </c>
    </row>
    <row r="321" spans="1:3">
      <c r="A321" s="9">
        <v>44150</v>
      </c>
      <c r="B321">
        <f>49-22</f>
        <v>27</v>
      </c>
      <c r="C321">
        <v>22</v>
      </c>
    </row>
    <row r="322" spans="1:3">
      <c r="A322" s="9">
        <v>44151</v>
      </c>
      <c r="B322">
        <f>41-20</f>
        <v>21</v>
      </c>
      <c r="C322">
        <v>20</v>
      </c>
    </row>
    <row r="323" spans="1:3">
      <c r="A323" s="9">
        <v>44152</v>
      </c>
      <c r="B323">
        <f>22-5</f>
        <v>17</v>
      </c>
      <c r="C323">
        <v>5</v>
      </c>
    </row>
    <row r="324" spans="1:3">
      <c r="A324" s="9">
        <v>44153</v>
      </c>
      <c r="B324">
        <f>21-6</f>
        <v>15</v>
      </c>
      <c r="C324">
        <v>6</v>
      </c>
    </row>
    <row r="325" spans="1:3">
      <c r="A325" s="9">
        <v>44154</v>
      </c>
      <c r="B325">
        <v>20</v>
      </c>
      <c r="C325">
        <v>7</v>
      </c>
    </row>
    <row r="326" spans="1:3">
      <c r="A326" s="9">
        <v>44155</v>
      </c>
      <c r="B326">
        <f>24-9</f>
        <v>15</v>
      </c>
      <c r="C326">
        <v>9</v>
      </c>
    </row>
    <row r="327" spans="1:3">
      <c r="A327" s="9">
        <v>44156</v>
      </c>
      <c r="B327">
        <f>38-9</f>
        <v>29</v>
      </c>
      <c r="C327">
        <v>9</v>
      </c>
    </row>
    <row r="328" spans="1:3">
      <c r="A328" s="9">
        <v>44157</v>
      </c>
      <c r="B328">
        <v>10</v>
      </c>
      <c r="C328">
        <v>7</v>
      </c>
    </row>
    <row r="329" spans="1:3">
      <c r="A329" s="9">
        <v>44158</v>
      </c>
      <c r="B329">
        <v>4</v>
      </c>
      <c r="C329">
        <v>0</v>
      </c>
    </row>
    <row r="330" spans="1:3">
      <c r="A330" s="9">
        <v>44159</v>
      </c>
      <c r="B330">
        <v>16</v>
      </c>
      <c r="C330">
        <v>20</v>
      </c>
    </row>
    <row r="331" spans="1:3">
      <c r="A331" s="9">
        <v>44160</v>
      </c>
      <c r="B331">
        <v>18</v>
      </c>
      <c r="C331">
        <f>49-18</f>
        <v>31</v>
      </c>
    </row>
    <row r="332" spans="1:3">
      <c r="A332" s="9">
        <v>44161</v>
      </c>
      <c r="B332">
        <v>12</v>
      </c>
      <c r="C332">
        <v>2</v>
      </c>
    </row>
    <row r="333" spans="1:3">
      <c r="A333" s="9">
        <v>44162</v>
      </c>
      <c r="B333">
        <f>32-16</f>
        <v>16</v>
      </c>
      <c r="C333">
        <v>16</v>
      </c>
    </row>
    <row r="334" spans="1:3">
      <c r="A334" s="9">
        <v>44163</v>
      </c>
      <c r="B334">
        <v>8</v>
      </c>
      <c r="C334">
        <v>1</v>
      </c>
    </row>
    <row r="335" spans="1:3">
      <c r="A335" s="9">
        <v>44164</v>
      </c>
      <c r="B335">
        <v>12</v>
      </c>
      <c r="C335">
        <v>4</v>
      </c>
    </row>
    <row r="336" spans="1:3">
      <c r="A336" s="9">
        <v>44165</v>
      </c>
      <c r="B336">
        <v>14</v>
      </c>
      <c r="C336">
        <v>14</v>
      </c>
    </row>
    <row r="337" spans="1:3">
      <c r="A337" s="9">
        <v>44166</v>
      </c>
      <c r="B337">
        <f>49-13</f>
        <v>36</v>
      </c>
      <c r="C337">
        <v>13</v>
      </c>
    </row>
    <row r="338" spans="1:3">
      <c r="A338" s="9">
        <v>44167</v>
      </c>
      <c r="B338">
        <f>23-6</f>
        <v>17</v>
      </c>
      <c r="C338">
        <v>6</v>
      </c>
    </row>
    <row r="339" spans="1:3">
      <c r="A339" s="9">
        <v>44168</v>
      </c>
      <c r="B339">
        <v>15</v>
      </c>
      <c r="C339">
        <v>2</v>
      </c>
    </row>
    <row r="340" spans="1:3">
      <c r="A340" s="9">
        <v>44169</v>
      </c>
      <c r="B340">
        <v>20</v>
      </c>
      <c r="C340">
        <v>12</v>
      </c>
    </row>
    <row r="341" spans="1:3">
      <c r="A341" s="9">
        <v>44170</v>
      </c>
      <c r="B341">
        <v>17</v>
      </c>
      <c r="C341">
        <v>2</v>
      </c>
    </row>
    <row r="342" spans="1:3">
      <c r="A342" s="9">
        <v>44171</v>
      </c>
      <c r="B342">
        <v>23</v>
      </c>
      <c r="C342">
        <f>62-23</f>
        <v>39</v>
      </c>
    </row>
    <row r="343" spans="1:3">
      <c r="A343" s="9">
        <v>44172</v>
      </c>
      <c r="B343">
        <v>12</v>
      </c>
      <c r="C343">
        <v>1</v>
      </c>
    </row>
    <row r="344" spans="1:3">
      <c r="A344" s="9"/>
    </row>
    <row r="345" spans="1:3">
      <c r="A345" s="9"/>
    </row>
  </sheetData>
  <conditionalFormatting sqref="D2:D84">
    <cfRule type="cellIs" dxfId="1" priority="2" operator="greaterThan">
      <formula>50</formula>
    </cfRule>
  </conditionalFormatting>
  <conditionalFormatting sqref="D215:D316">
    <cfRule type="cellIs" dxfId="0" priority="1" operator="greaterThan">
      <formula>50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4"/>
  <sheetViews>
    <sheetView workbookViewId="0">
      <pane ySplit="1" topLeftCell="A2" activePane="bottomLeft" state="frozen"/>
      <selection pane="bottomLeft" activeCell="A344" sqref="A344"/>
    </sheetView>
  </sheetViews>
  <sheetFormatPr baseColWidth="10" defaultRowHeight="16" x14ac:dyDescent="0"/>
  <cols>
    <col min="1" max="1" width="10.875" style="1" customWidth="1"/>
    <col min="2" max="3" width="16" customWidth="1"/>
    <col min="9" max="9" width="21.625" customWidth="1"/>
  </cols>
  <sheetData>
    <row r="1" spans="1:6">
      <c r="A1" s="4" t="s">
        <v>0</v>
      </c>
      <c r="B1" s="2" t="s">
        <v>17</v>
      </c>
      <c r="C1" s="2" t="s">
        <v>18</v>
      </c>
      <c r="D1" s="2"/>
      <c r="E1" s="2" t="s">
        <v>14</v>
      </c>
    </row>
    <row r="2" spans="1:6">
      <c r="A2" s="11">
        <v>43831</v>
      </c>
      <c r="B2">
        <v>2.4940000000000002</v>
      </c>
      <c r="C2">
        <v>3.0790000000000002</v>
      </c>
      <c r="E2" t="s">
        <v>1</v>
      </c>
      <c r="F2" t="s">
        <v>2</v>
      </c>
    </row>
    <row r="3" spans="1:6">
      <c r="A3" s="11">
        <v>43832</v>
      </c>
      <c r="B3">
        <v>2.4940000000000002</v>
      </c>
      <c r="C3">
        <v>3.0790000000000002</v>
      </c>
    </row>
    <row r="4" spans="1:6">
      <c r="A4" s="11">
        <v>43833</v>
      </c>
      <c r="B4">
        <v>2.4940000000000002</v>
      </c>
      <c r="C4">
        <v>3.0790000000000002</v>
      </c>
    </row>
    <row r="5" spans="1:6">
      <c r="A5" s="11">
        <v>43834</v>
      </c>
      <c r="B5">
        <v>2.4940000000000002</v>
      </c>
      <c r="C5">
        <v>3.0790000000000002</v>
      </c>
    </row>
    <row r="6" spans="1:6">
      <c r="A6" s="11">
        <v>43835</v>
      </c>
      <c r="B6">
        <v>2.4940000000000002</v>
      </c>
      <c r="C6">
        <v>3.0790000000000002</v>
      </c>
    </row>
    <row r="7" spans="1:6">
      <c r="A7" s="11">
        <v>43836</v>
      </c>
      <c r="B7">
        <v>2.4940000000000002</v>
      </c>
      <c r="C7">
        <v>3.0790000000000002</v>
      </c>
    </row>
    <row r="8" spans="1:6">
      <c r="A8" s="11">
        <v>43837</v>
      </c>
      <c r="B8">
        <v>2.4820000000000002</v>
      </c>
      <c r="C8">
        <v>3.0640000000000001</v>
      </c>
    </row>
    <row r="9" spans="1:6">
      <c r="A9" s="11">
        <v>43838</v>
      </c>
      <c r="B9">
        <v>2.4820000000000002</v>
      </c>
      <c r="C9">
        <v>3.0640000000000001</v>
      </c>
    </row>
    <row r="10" spans="1:6">
      <c r="A10" s="11">
        <v>43839</v>
      </c>
      <c r="B10">
        <v>2.4820000000000002</v>
      </c>
      <c r="C10">
        <v>3.0640000000000001</v>
      </c>
    </row>
    <row r="11" spans="1:6">
      <c r="A11" s="11">
        <v>43840</v>
      </c>
      <c r="B11">
        <v>2.4820000000000002</v>
      </c>
      <c r="C11">
        <v>3.0640000000000001</v>
      </c>
    </row>
    <row r="12" spans="1:6">
      <c r="A12" s="11">
        <v>43841</v>
      </c>
      <c r="B12">
        <v>2.4820000000000002</v>
      </c>
      <c r="C12">
        <v>3.0640000000000001</v>
      </c>
    </row>
    <row r="13" spans="1:6">
      <c r="A13" s="11">
        <v>43842</v>
      </c>
      <c r="B13">
        <v>2.4820000000000002</v>
      </c>
      <c r="C13">
        <v>3.0640000000000001</v>
      </c>
    </row>
    <row r="14" spans="1:6">
      <c r="A14" s="11">
        <v>43843</v>
      </c>
      <c r="B14">
        <v>2.4820000000000002</v>
      </c>
      <c r="C14">
        <v>3.0640000000000001</v>
      </c>
    </row>
    <row r="15" spans="1:6">
      <c r="A15" s="11">
        <v>43844</v>
      </c>
      <c r="B15">
        <v>2.448</v>
      </c>
      <c r="C15">
        <v>3.0369999999999999</v>
      </c>
    </row>
    <row r="16" spans="1:6">
      <c r="A16" s="11">
        <v>43845</v>
      </c>
      <c r="B16">
        <v>2.448</v>
      </c>
      <c r="C16">
        <v>3.0369999999999999</v>
      </c>
    </row>
    <row r="17" spans="1:3">
      <c r="A17" s="11">
        <v>43846</v>
      </c>
      <c r="B17">
        <v>2.448</v>
      </c>
      <c r="C17">
        <v>3.0369999999999999</v>
      </c>
    </row>
    <row r="18" spans="1:3">
      <c r="A18" s="11">
        <v>43847</v>
      </c>
      <c r="B18">
        <v>2.448</v>
      </c>
      <c r="C18">
        <v>3.0369999999999999</v>
      </c>
    </row>
    <row r="19" spans="1:3">
      <c r="A19" s="11">
        <v>43848</v>
      </c>
      <c r="B19">
        <v>2.448</v>
      </c>
      <c r="C19">
        <v>3.0369999999999999</v>
      </c>
    </row>
    <row r="20" spans="1:3">
      <c r="A20" s="11">
        <v>43849</v>
      </c>
      <c r="B20">
        <v>2.448</v>
      </c>
      <c r="C20">
        <v>3.0369999999999999</v>
      </c>
    </row>
    <row r="21" spans="1:3">
      <c r="A21" s="11">
        <v>43850</v>
      </c>
      <c r="B21">
        <v>2.448</v>
      </c>
      <c r="C21">
        <v>3.0369999999999999</v>
      </c>
    </row>
    <row r="22" spans="1:3">
      <c r="A22" s="11">
        <v>43851</v>
      </c>
      <c r="B22">
        <v>2.4119999999999999</v>
      </c>
      <c r="C22">
        <v>3.01</v>
      </c>
    </row>
    <row r="23" spans="1:3">
      <c r="A23" s="11">
        <v>43852</v>
      </c>
      <c r="B23">
        <v>2.4119999999999999</v>
      </c>
      <c r="C23">
        <v>3.01</v>
      </c>
    </row>
    <row r="24" spans="1:3">
      <c r="A24" s="11">
        <v>43853</v>
      </c>
      <c r="B24">
        <v>2.4119999999999999</v>
      </c>
      <c r="C24">
        <v>3.01</v>
      </c>
    </row>
    <row r="25" spans="1:3">
      <c r="A25" s="11">
        <v>43854</v>
      </c>
      <c r="B25">
        <v>2.4119999999999999</v>
      </c>
      <c r="C25">
        <v>3.01</v>
      </c>
    </row>
    <row r="26" spans="1:3">
      <c r="A26" s="11">
        <v>43855</v>
      </c>
      <c r="B26">
        <v>2.4119999999999999</v>
      </c>
      <c r="C26">
        <v>3.01</v>
      </c>
    </row>
    <row r="27" spans="1:3">
      <c r="A27" s="11">
        <v>43856</v>
      </c>
      <c r="B27">
        <v>2.4119999999999999</v>
      </c>
      <c r="C27">
        <v>3.01</v>
      </c>
    </row>
    <row r="28" spans="1:3">
      <c r="A28" s="11">
        <v>43857</v>
      </c>
      <c r="B28">
        <v>2.4119999999999999</v>
      </c>
      <c r="C28">
        <v>3.01</v>
      </c>
    </row>
    <row r="29" spans="1:3">
      <c r="A29" s="11">
        <v>43858</v>
      </c>
      <c r="B29">
        <v>2.3580000000000001</v>
      </c>
      <c r="C29">
        <v>2.956</v>
      </c>
    </row>
    <row r="30" spans="1:3">
      <c r="A30" s="11">
        <v>43859</v>
      </c>
      <c r="B30">
        <v>2.3580000000000001</v>
      </c>
      <c r="C30">
        <v>2.956</v>
      </c>
    </row>
    <row r="31" spans="1:3">
      <c r="A31" s="11">
        <v>43860</v>
      </c>
      <c r="B31">
        <v>2.3580000000000001</v>
      </c>
      <c r="C31">
        <v>2.956</v>
      </c>
    </row>
    <row r="32" spans="1:3">
      <c r="A32" s="11">
        <v>43861</v>
      </c>
      <c r="B32">
        <v>2.3580000000000001</v>
      </c>
      <c r="C32">
        <v>2.956</v>
      </c>
    </row>
    <row r="33" spans="1:3">
      <c r="A33" s="11">
        <v>43862</v>
      </c>
      <c r="B33">
        <v>2.3580000000000001</v>
      </c>
      <c r="C33">
        <v>2.956</v>
      </c>
    </row>
    <row r="34" spans="1:3">
      <c r="A34" s="11">
        <v>43863</v>
      </c>
      <c r="B34">
        <v>2.3580000000000001</v>
      </c>
      <c r="C34">
        <v>2.956</v>
      </c>
    </row>
    <row r="35" spans="1:3">
      <c r="A35" s="11">
        <v>43864</v>
      </c>
      <c r="B35">
        <v>2.3580000000000001</v>
      </c>
      <c r="C35">
        <v>2.956</v>
      </c>
    </row>
    <row r="36" spans="1:3">
      <c r="A36" s="11">
        <v>43865</v>
      </c>
      <c r="B36">
        <v>2.3239999999999998</v>
      </c>
      <c r="C36">
        <v>2.91</v>
      </c>
    </row>
    <row r="37" spans="1:3">
      <c r="A37" s="11">
        <v>43866</v>
      </c>
      <c r="B37">
        <v>2.3239999999999998</v>
      </c>
      <c r="C37">
        <v>2.91</v>
      </c>
    </row>
    <row r="38" spans="1:3">
      <c r="A38" s="11">
        <v>43867</v>
      </c>
      <c r="B38">
        <v>2.3239999999999998</v>
      </c>
      <c r="C38">
        <v>2.91</v>
      </c>
    </row>
    <row r="39" spans="1:3">
      <c r="A39" s="11">
        <v>43868</v>
      </c>
      <c r="B39">
        <v>2.3239999999999998</v>
      </c>
      <c r="C39">
        <v>2.91</v>
      </c>
    </row>
    <row r="40" spans="1:3">
      <c r="A40" s="11">
        <v>43869</v>
      </c>
      <c r="B40">
        <v>2.3239999999999998</v>
      </c>
      <c r="C40">
        <v>2.91</v>
      </c>
    </row>
    <row r="41" spans="1:3">
      <c r="A41" s="11">
        <v>43870</v>
      </c>
      <c r="B41">
        <v>2.3239999999999998</v>
      </c>
      <c r="C41">
        <v>2.91</v>
      </c>
    </row>
    <row r="42" spans="1:3">
      <c r="A42" s="11">
        <v>43871</v>
      </c>
      <c r="B42">
        <v>2.3239999999999998</v>
      </c>
      <c r="C42">
        <v>2.91</v>
      </c>
    </row>
    <row r="43" spans="1:3">
      <c r="A43" s="11">
        <v>43872</v>
      </c>
      <c r="B43">
        <v>2.3370000000000002</v>
      </c>
      <c r="C43">
        <v>2.89</v>
      </c>
    </row>
    <row r="44" spans="1:3">
      <c r="A44" s="11">
        <v>43873</v>
      </c>
      <c r="B44">
        <v>2.3370000000000002</v>
      </c>
      <c r="C44">
        <v>2.89</v>
      </c>
    </row>
    <row r="45" spans="1:3">
      <c r="A45" s="11">
        <v>43874</v>
      </c>
      <c r="B45">
        <v>2.3370000000000002</v>
      </c>
      <c r="C45">
        <v>2.89</v>
      </c>
    </row>
    <row r="46" spans="1:3">
      <c r="A46" s="11">
        <v>43875</v>
      </c>
      <c r="B46">
        <v>2.3370000000000002</v>
      </c>
      <c r="C46">
        <v>2.89</v>
      </c>
    </row>
    <row r="47" spans="1:3">
      <c r="A47" s="11">
        <v>43876</v>
      </c>
      <c r="B47">
        <v>2.3370000000000002</v>
      </c>
      <c r="C47">
        <v>2.89</v>
      </c>
    </row>
    <row r="48" spans="1:3">
      <c r="A48" s="11">
        <v>43877</v>
      </c>
      <c r="B48">
        <v>2.3370000000000002</v>
      </c>
      <c r="C48">
        <v>2.89</v>
      </c>
    </row>
    <row r="49" spans="1:3">
      <c r="A49" s="11">
        <v>43878</v>
      </c>
      <c r="B49">
        <v>2.3370000000000002</v>
      </c>
      <c r="C49">
        <v>2.89</v>
      </c>
    </row>
    <row r="50" spans="1:3">
      <c r="A50" s="11">
        <v>43879</v>
      </c>
      <c r="B50">
        <v>2.3730000000000002</v>
      </c>
      <c r="C50">
        <v>2.8820000000000001</v>
      </c>
    </row>
    <row r="51" spans="1:3">
      <c r="A51" s="11">
        <v>43880</v>
      </c>
      <c r="B51">
        <v>2.3730000000000002</v>
      </c>
      <c r="C51">
        <v>2.8820000000000001</v>
      </c>
    </row>
    <row r="52" spans="1:3">
      <c r="A52" s="11">
        <v>43881</v>
      </c>
      <c r="B52">
        <v>2.3730000000000002</v>
      </c>
      <c r="C52">
        <v>2.8820000000000001</v>
      </c>
    </row>
    <row r="53" spans="1:3">
      <c r="A53" s="11">
        <v>43882</v>
      </c>
      <c r="B53">
        <v>2.3730000000000002</v>
      </c>
      <c r="C53">
        <v>2.8820000000000001</v>
      </c>
    </row>
    <row r="54" spans="1:3">
      <c r="A54" s="11">
        <v>43883</v>
      </c>
      <c r="B54">
        <v>2.3730000000000002</v>
      </c>
      <c r="C54">
        <v>2.8820000000000001</v>
      </c>
    </row>
    <row r="55" spans="1:3">
      <c r="A55" s="11">
        <v>43884</v>
      </c>
      <c r="B55">
        <v>2.3730000000000002</v>
      </c>
      <c r="C55">
        <v>2.8820000000000001</v>
      </c>
    </row>
    <row r="56" spans="1:3">
      <c r="A56" s="11">
        <v>43885</v>
      </c>
      <c r="B56">
        <v>2.3730000000000002</v>
      </c>
      <c r="C56">
        <v>2.8820000000000001</v>
      </c>
    </row>
    <row r="57" spans="1:3">
      <c r="A57" s="11">
        <v>43886</v>
      </c>
      <c r="B57">
        <v>2.3239999999999998</v>
      </c>
      <c r="C57">
        <v>2.851</v>
      </c>
    </row>
    <row r="58" spans="1:3">
      <c r="A58" s="11">
        <v>43887</v>
      </c>
      <c r="B58">
        <v>2.3239999999999998</v>
      </c>
      <c r="C58">
        <v>2.851</v>
      </c>
    </row>
    <row r="59" spans="1:3">
      <c r="A59" s="11">
        <v>43888</v>
      </c>
      <c r="B59">
        <v>2.3239999999999998</v>
      </c>
      <c r="C59">
        <v>2.851</v>
      </c>
    </row>
    <row r="60" spans="1:3">
      <c r="A60" s="11">
        <v>43889</v>
      </c>
      <c r="B60">
        <v>2.3239999999999998</v>
      </c>
      <c r="C60">
        <v>2.851</v>
      </c>
    </row>
    <row r="61" spans="1:3">
      <c r="A61" s="11">
        <v>43890</v>
      </c>
      <c r="B61">
        <v>2.3239999999999998</v>
      </c>
      <c r="C61">
        <v>2.851</v>
      </c>
    </row>
    <row r="62" spans="1:3">
      <c r="A62" s="11">
        <v>43891</v>
      </c>
      <c r="B62">
        <v>2.3239999999999998</v>
      </c>
      <c r="C62">
        <v>2.851</v>
      </c>
    </row>
    <row r="63" spans="1:3">
      <c r="A63" s="11">
        <v>43892</v>
      </c>
      <c r="B63">
        <v>2.3239999999999998</v>
      </c>
      <c r="C63">
        <v>2.851</v>
      </c>
    </row>
    <row r="64" spans="1:3">
      <c r="A64" s="11">
        <v>43893</v>
      </c>
      <c r="B64">
        <v>2.2719999999999998</v>
      </c>
      <c r="C64">
        <v>2.8140000000000001</v>
      </c>
    </row>
    <row r="65" spans="1:3">
      <c r="A65" s="11">
        <v>43894</v>
      </c>
      <c r="B65">
        <v>2.2719999999999998</v>
      </c>
      <c r="C65">
        <v>2.8140000000000001</v>
      </c>
    </row>
    <row r="66" spans="1:3">
      <c r="A66" s="11">
        <v>43895</v>
      </c>
      <c r="B66">
        <v>2.2719999999999998</v>
      </c>
      <c r="C66">
        <v>2.8140000000000001</v>
      </c>
    </row>
    <row r="67" spans="1:3">
      <c r="A67" s="11">
        <v>43896</v>
      </c>
      <c r="B67">
        <v>2.2719999999999998</v>
      </c>
      <c r="C67">
        <v>2.8140000000000001</v>
      </c>
    </row>
    <row r="68" spans="1:3">
      <c r="A68" s="11">
        <v>43897</v>
      </c>
      <c r="B68">
        <v>2.2719999999999998</v>
      </c>
      <c r="C68">
        <v>2.8140000000000001</v>
      </c>
    </row>
    <row r="69" spans="1:3">
      <c r="A69" s="11">
        <v>43898</v>
      </c>
      <c r="B69">
        <v>2.2719999999999998</v>
      </c>
      <c r="C69">
        <v>2.8140000000000001</v>
      </c>
    </row>
    <row r="70" spans="1:3">
      <c r="A70" s="11">
        <v>43899</v>
      </c>
      <c r="B70">
        <v>2.2719999999999998</v>
      </c>
      <c r="C70">
        <v>2.8140000000000001</v>
      </c>
    </row>
    <row r="71" spans="1:3">
      <c r="A71" s="11">
        <v>43900</v>
      </c>
      <c r="B71">
        <v>2.1389999999999998</v>
      </c>
      <c r="C71">
        <v>2.7330000000000001</v>
      </c>
    </row>
    <row r="72" spans="1:3">
      <c r="A72" s="11">
        <v>43901</v>
      </c>
      <c r="B72">
        <v>2.1389999999999998</v>
      </c>
      <c r="C72">
        <v>2.7330000000000001</v>
      </c>
    </row>
    <row r="73" spans="1:3">
      <c r="A73" s="11">
        <v>43902</v>
      </c>
      <c r="B73">
        <v>2.1389999999999998</v>
      </c>
      <c r="C73">
        <v>2.7330000000000001</v>
      </c>
    </row>
    <row r="74" spans="1:3">
      <c r="A74" s="11">
        <v>43903</v>
      </c>
      <c r="B74">
        <v>2.1389999999999998</v>
      </c>
      <c r="C74">
        <v>2.7330000000000001</v>
      </c>
    </row>
    <row r="75" spans="1:3">
      <c r="A75" s="11">
        <v>43904</v>
      </c>
      <c r="B75">
        <v>2.1389999999999998</v>
      </c>
      <c r="C75">
        <v>2.7330000000000001</v>
      </c>
    </row>
    <row r="76" spans="1:3">
      <c r="A76" s="11">
        <v>43905</v>
      </c>
      <c r="B76">
        <v>2.1389999999999998</v>
      </c>
      <c r="C76">
        <v>2.7330000000000001</v>
      </c>
    </row>
    <row r="77" spans="1:3">
      <c r="A77" s="11">
        <v>43906</v>
      </c>
      <c r="B77">
        <v>2.1389999999999998</v>
      </c>
      <c r="C77">
        <v>2.7330000000000001</v>
      </c>
    </row>
    <row r="78" spans="1:3">
      <c r="A78" s="11">
        <v>43907</v>
      </c>
      <c r="B78">
        <v>2.0070000000000001</v>
      </c>
      <c r="C78">
        <v>2.6589999999999998</v>
      </c>
    </row>
    <row r="79" spans="1:3">
      <c r="A79" s="11">
        <v>43908</v>
      </c>
      <c r="B79">
        <v>2.0070000000000001</v>
      </c>
      <c r="C79">
        <v>2.6589999999999998</v>
      </c>
    </row>
    <row r="80" spans="1:3">
      <c r="A80" s="11">
        <v>43909</v>
      </c>
      <c r="B80">
        <v>2.0070000000000001</v>
      </c>
      <c r="C80">
        <v>2.6589999999999998</v>
      </c>
    </row>
    <row r="81" spans="1:3">
      <c r="A81" s="11">
        <v>43910</v>
      </c>
      <c r="B81">
        <v>2.0070000000000001</v>
      </c>
      <c r="C81">
        <v>2.6589999999999998</v>
      </c>
    </row>
    <row r="82" spans="1:3">
      <c r="A82" s="11">
        <v>43911</v>
      </c>
      <c r="B82">
        <v>2.0070000000000001</v>
      </c>
      <c r="C82">
        <v>2.6589999999999998</v>
      </c>
    </row>
    <row r="83" spans="1:3">
      <c r="A83" s="11">
        <v>43912</v>
      </c>
      <c r="B83">
        <v>2.0070000000000001</v>
      </c>
      <c r="C83">
        <v>2.6589999999999998</v>
      </c>
    </row>
    <row r="84" spans="1:3">
      <c r="A84" s="11">
        <v>43913</v>
      </c>
      <c r="B84">
        <v>2.0070000000000001</v>
      </c>
      <c r="C84">
        <v>2.6589999999999998</v>
      </c>
    </row>
    <row r="85" spans="1:3">
      <c r="A85" s="11">
        <v>43914</v>
      </c>
      <c r="B85">
        <v>1.8859999999999999</v>
      </c>
      <c r="C85">
        <v>2.5859999999999999</v>
      </c>
    </row>
    <row r="86" spans="1:3">
      <c r="A86" s="11">
        <v>43915</v>
      </c>
      <c r="B86">
        <v>1.8859999999999999</v>
      </c>
      <c r="C86">
        <v>2.5859999999999999</v>
      </c>
    </row>
    <row r="87" spans="1:3">
      <c r="A87" s="11">
        <v>43916</v>
      </c>
      <c r="B87">
        <v>1.8859999999999999</v>
      </c>
      <c r="C87">
        <v>2.5859999999999999</v>
      </c>
    </row>
    <row r="88" spans="1:3">
      <c r="A88" s="11">
        <v>43917</v>
      </c>
      <c r="B88">
        <v>1.8859999999999999</v>
      </c>
      <c r="C88">
        <v>2.5859999999999999</v>
      </c>
    </row>
    <row r="89" spans="1:3">
      <c r="A89" s="11">
        <v>43918</v>
      </c>
      <c r="B89">
        <v>1.8859999999999999</v>
      </c>
      <c r="C89">
        <v>2.5859999999999999</v>
      </c>
    </row>
    <row r="90" spans="1:3">
      <c r="A90" s="11">
        <v>43919</v>
      </c>
      <c r="B90">
        <v>1.8859999999999999</v>
      </c>
      <c r="C90">
        <v>2.5859999999999999</v>
      </c>
    </row>
    <row r="91" spans="1:3">
      <c r="A91" s="11">
        <v>43920</v>
      </c>
      <c r="B91">
        <v>1.8859999999999999</v>
      </c>
      <c r="C91">
        <v>2.5859999999999999</v>
      </c>
    </row>
    <row r="92" spans="1:3">
      <c r="A92" s="11">
        <v>43921</v>
      </c>
      <c r="B92">
        <v>1.8</v>
      </c>
      <c r="C92">
        <v>2.548</v>
      </c>
    </row>
    <row r="93" spans="1:3">
      <c r="A93" s="11">
        <v>43922</v>
      </c>
      <c r="B93">
        <v>1.8</v>
      </c>
      <c r="C93">
        <v>2.548</v>
      </c>
    </row>
    <row r="94" spans="1:3">
      <c r="A94" s="11">
        <v>43923</v>
      </c>
      <c r="B94">
        <v>1.8</v>
      </c>
      <c r="C94">
        <v>2.548</v>
      </c>
    </row>
    <row r="95" spans="1:3">
      <c r="A95" s="11">
        <v>43924</v>
      </c>
      <c r="B95">
        <v>1.8</v>
      </c>
      <c r="C95">
        <v>2.548</v>
      </c>
    </row>
    <row r="96" spans="1:3">
      <c r="A96" s="11">
        <v>43925</v>
      </c>
      <c r="B96">
        <v>1.8</v>
      </c>
      <c r="C96">
        <v>2.548</v>
      </c>
    </row>
    <row r="97" spans="1:3">
      <c r="A97" s="11">
        <v>43926</v>
      </c>
      <c r="B97">
        <v>1.8</v>
      </c>
      <c r="C97">
        <v>2.548</v>
      </c>
    </row>
    <row r="98" spans="1:3">
      <c r="A98" s="11">
        <v>43927</v>
      </c>
      <c r="B98">
        <v>1.8</v>
      </c>
      <c r="C98">
        <v>2.548</v>
      </c>
    </row>
    <row r="99" spans="1:3">
      <c r="A99" s="11">
        <v>43928</v>
      </c>
      <c r="B99">
        <v>1.7350000000000001</v>
      </c>
      <c r="C99">
        <v>2.5070000000000001</v>
      </c>
    </row>
    <row r="100" spans="1:3">
      <c r="A100" s="11">
        <v>43929</v>
      </c>
      <c r="B100">
        <v>1.7350000000000001</v>
      </c>
      <c r="C100">
        <v>2.5070000000000001</v>
      </c>
    </row>
    <row r="101" spans="1:3">
      <c r="A101" s="11">
        <v>43930</v>
      </c>
      <c r="B101">
        <v>1.7350000000000001</v>
      </c>
      <c r="C101">
        <v>2.5070000000000001</v>
      </c>
    </row>
    <row r="102" spans="1:3">
      <c r="A102" s="11">
        <v>43931</v>
      </c>
      <c r="B102">
        <v>1.7350000000000001</v>
      </c>
      <c r="C102">
        <v>2.5070000000000001</v>
      </c>
    </row>
    <row r="103" spans="1:3">
      <c r="A103" s="11">
        <v>43932</v>
      </c>
      <c r="B103">
        <v>1.7350000000000001</v>
      </c>
      <c r="C103">
        <v>2.5070000000000001</v>
      </c>
    </row>
    <row r="104" spans="1:3">
      <c r="A104" s="11">
        <v>43933</v>
      </c>
      <c r="B104">
        <v>1.7350000000000001</v>
      </c>
      <c r="C104">
        <v>2.5070000000000001</v>
      </c>
    </row>
    <row r="105" spans="1:3">
      <c r="A105" s="11">
        <v>43934</v>
      </c>
      <c r="B105">
        <v>1.7350000000000001</v>
      </c>
      <c r="C105">
        <v>2.5070000000000001</v>
      </c>
    </row>
    <row r="106" spans="1:3">
      <c r="A106" s="11">
        <v>43935</v>
      </c>
      <c r="B106">
        <v>1.694</v>
      </c>
      <c r="C106">
        <v>2.48</v>
      </c>
    </row>
    <row r="107" spans="1:3">
      <c r="A107" s="11">
        <v>43936</v>
      </c>
      <c r="B107">
        <v>1.694</v>
      </c>
      <c r="C107">
        <v>2.48</v>
      </c>
    </row>
    <row r="108" spans="1:3">
      <c r="A108" s="11">
        <v>43937</v>
      </c>
      <c r="B108">
        <v>1.694</v>
      </c>
      <c r="C108">
        <v>2.48</v>
      </c>
    </row>
    <row r="109" spans="1:3">
      <c r="A109" s="11">
        <v>43938</v>
      </c>
      <c r="B109">
        <v>1.694</v>
      </c>
      <c r="C109">
        <v>2.48</v>
      </c>
    </row>
    <row r="110" spans="1:3">
      <c r="A110" s="11">
        <v>43939</v>
      </c>
      <c r="B110">
        <v>1.694</v>
      </c>
      <c r="C110">
        <v>2.48</v>
      </c>
    </row>
    <row r="111" spans="1:3">
      <c r="A111" s="11">
        <v>43940</v>
      </c>
      <c r="B111">
        <v>1.694</v>
      </c>
      <c r="C111">
        <v>2.48</v>
      </c>
    </row>
    <row r="112" spans="1:3">
      <c r="A112" s="11">
        <v>43941</v>
      </c>
      <c r="B112">
        <v>1.694</v>
      </c>
      <c r="C112">
        <v>2.48</v>
      </c>
    </row>
    <row r="113" spans="1:3">
      <c r="A113" s="11">
        <v>43942</v>
      </c>
      <c r="B113">
        <v>1.655</v>
      </c>
      <c r="C113">
        <v>2.4369999999999998</v>
      </c>
    </row>
    <row r="114" spans="1:3">
      <c r="A114" s="11">
        <v>43943</v>
      </c>
      <c r="B114">
        <v>1.655</v>
      </c>
      <c r="C114">
        <v>2.4369999999999998</v>
      </c>
    </row>
    <row r="115" spans="1:3">
      <c r="A115" s="11">
        <v>43944</v>
      </c>
      <c r="B115">
        <v>1.655</v>
      </c>
      <c r="C115">
        <v>2.4369999999999998</v>
      </c>
    </row>
    <row r="116" spans="1:3">
      <c r="A116" s="11">
        <v>43945</v>
      </c>
      <c r="B116">
        <v>1.655</v>
      </c>
      <c r="C116">
        <v>2.4369999999999998</v>
      </c>
    </row>
    <row r="117" spans="1:3">
      <c r="A117" s="11">
        <v>43946</v>
      </c>
      <c r="B117">
        <v>1.655</v>
      </c>
      <c r="C117">
        <v>2.4369999999999998</v>
      </c>
    </row>
    <row r="118" spans="1:3">
      <c r="A118" s="11">
        <v>43947</v>
      </c>
      <c r="B118">
        <v>1.655</v>
      </c>
      <c r="C118">
        <v>2.4369999999999998</v>
      </c>
    </row>
    <row r="119" spans="1:3">
      <c r="A119" s="11">
        <v>43948</v>
      </c>
      <c r="B119">
        <v>1.655</v>
      </c>
      <c r="C119">
        <v>2.4369999999999998</v>
      </c>
    </row>
    <row r="120" spans="1:3">
      <c r="A120" s="11">
        <v>43949</v>
      </c>
      <c r="B120">
        <v>1.68</v>
      </c>
      <c r="C120">
        <v>2.399</v>
      </c>
    </row>
    <row r="121" spans="1:3">
      <c r="A121" s="11">
        <v>43950</v>
      </c>
      <c r="B121">
        <v>1.68</v>
      </c>
      <c r="C121">
        <v>2.399</v>
      </c>
    </row>
    <row r="122" spans="1:3">
      <c r="A122" s="11">
        <v>43951</v>
      </c>
      <c r="B122">
        <v>1.68</v>
      </c>
      <c r="C122">
        <v>2.399</v>
      </c>
    </row>
    <row r="123" spans="1:3">
      <c r="A123" s="11">
        <v>43952</v>
      </c>
      <c r="B123">
        <v>1.68</v>
      </c>
      <c r="C123">
        <v>2.399</v>
      </c>
    </row>
    <row r="124" spans="1:3">
      <c r="A124" s="11">
        <v>43953</v>
      </c>
      <c r="B124">
        <v>1.68</v>
      </c>
      <c r="C124">
        <v>2.399</v>
      </c>
    </row>
    <row r="125" spans="1:3">
      <c r="A125" s="11">
        <v>43954</v>
      </c>
      <c r="B125">
        <v>1.68</v>
      </c>
      <c r="C125">
        <v>2.399</v>
      </c>
    </row>
    <row r="126" spans="1:3">
      <c r="A126" s="11">
        <v>43955</v>
      </c>
      <c r="B126">
        <v>1.68</v>
      </c>
      <c r="C126">
        <v>2.399</v>
      </c>
    </row>
    <row r="127" spans="1:3">
      <c r="A127" s="11">
        <v>43956</v>
      </c>
      <c r="B127">
        <v>1.75</v>
      </c>
      <c r="C127">
        <v>2.3940000000000001</v>
      </c>
    </row>
    <row r="128" spans="1:3">
      <c r="A128" s="11">
        <v>43957</v>
      </c>
      <c r="B128">
        <v>1.75</v>
      </c>
      <c r="C128">
        <v>2.3940000000000001</v>
      </c>
    </row>
    <row r="129" spans="1:3">
      <c r="A129" s="11">
        <v>43958</v>
      </c>
      <c r="B129">
        <v>1.75</v>
      </c>
      <c r="C129">
        <v>2.3940000000000001</v>
      </c>
    </row>
    <row r="130" spans="1:3">
      <c r="A130" s="11">
        <v>43959</v>
      </c>
      <c r="B130">
        <v>1.75</v>
      </c>
      <c r="C130">
        <v>2.3940000000000001</v>
      </c>
    </row>
    <row r="131" spans="1:3">
      <c r="A131" s="11">
        <v>43960</v>
      </c>
      <c r="B131">
        <v>1.75</v>
      </c>
      <c r="C131">
        <v>2.3940000000000001</v>
      </c>
    </row>
    <row r="132" spans="1:3">
      <c r="A132" s="11">
        <v>43961</v>
      </c>
      <c r="B132">
        <v>1.75</v>
      </c>
      <c r="C132">
        <v>2.3940000000000001</v>
      </c>
    </row>
    <row r="133" spans="1:3">
      <c r="A133" s="11">
        <v>43962</v>
      </c>
      <c r="B133">
        <v>1.75</v>
      </c>
      <c r="C133">
        <v>2.3940000000000001</v>
      </c>
    </row>
    <row r="134" spans="1:3">
      <c r="A134" s="11">
        <v>43963</v>
      </c>
      <c r="B134">
        <v>1.776</v>
      </c>
      <c r="C134">
        <v>2.3860000000000001</v>
      </c>
    </row>
    <row r="135" spans="1:3">
      <c r="A135" s="11">
        <v>43964</v>
      </c>
      <c r="B135">
        <v>1.776</v>
      </c>
      <c r="C135">
        <v>2.3860000000000001</v>
      </c>
    </row>
    <row r="136" spans="1:3">
      <c r="A136" s="11">
        <v>43965</v>
      </c>
      <c r="B136">
        <v>1.776</v>
      </c>
      <c r="C136">
        <v>2.3860000000000001</v>
      </c>
    </row>
    <row r="137" spans="1:3">
      <c r="A137" s="11">
        <v>43966</v>
      </c>
      <c r="B137">
        <v>1.776</v>
      </c>
      <c r="C137">
        <v>2.3860000000000001</v>
      </c>
    </row>
    <row r="138" spans="1:3">
      <c r="A138" s="11">
        <v>43967</v>
      </c>
      <c r="B138">
        <v>1.776</v>
      </c>
      <c r="C138">
        <v>2.3860000000000001</v>
      </c>
    </row>
    <row r="139" spans="1:3">
      <c r="A139" s="11">
        <v>43968</v>
      </c>
      <c r="B139">
        <v>1.776</v>
      </c>
      <c r="C139">
        <v>2.3860000000000001</v>
      </c>
    </row>
    <row r="140" spans="1:3">
      <c r="A140" s="11">
        <v>43969</v>
      </c>
      <c r="B140">
        <v>1.776</v>
      </c>
      <c r="C140">
        <v>2.3860000000000001</v>
      </c>
    </row>
    <row r="141" spans="1:3">
      <c r="A141" s="11">
        <v>43970</v>
      </c>
      <c r="B141">
        <v>1.87</v>
      </c>
      <c r="C141">
        <v>2.39</v>
      </c>
    </row>
    <row r="142" spans="1:3">
      <c r="A142" s="11">
        <v>43971</v>
      </c>
      <c r="B142">
        <v>1.87</v>
      </c>
      <c r="C142">
        <v>2.39</v>
      </c>
    </row>
    <row r="143" spans="1:3">
      <c r="A143" s="11">
        <v>43972</v>
      </c>
      <c r="B143">
        <v>1.87</v>
      </c>
      <c r="C143">
        <v>2.39</v>
      </c>
    </row>
    <row r="144" spans="1:3">
      <c r="A144" s="11">
        <v>43973</v>
      </c>
      <c r="B144">
        <v>1.87</v>
      </c>
      <c r="C144">
        <v>2.39</v>
      </c>
    </row>
    <row r="145" spans="1:3">
      <c r="A145" s="11">
        <v>43974</v>
      </c>
      <c r="B145">
        <v>1.87</v>
      </c>
      <c r="C145">
        <v>2.39</v>
      </c>
    </row>
    <row r="146" spans="1:3">
      <c r="A146" s="11">
        <v>43975</v>
      </c>
      <c r="B146">
        <v>1.87</v>
      </c>
      <c r="C146">
        <v>2.39</v>
      </c>
    </row>
    <row r="147" spans="1:3">
      <c r="A147" s="11">
        <v>43976</v>
      </c>
      <c r="B147">
        <v>1.87</v>
      </c>
      <c r="C147">
        <v>2.39</v>
      </c>
    </row>
    <row r="148" spans="1:3">
      <c r="A148" s="11">
        <v>43977</v>
      </c>
      <c r="B148">
        <v>1.883</v>
      </c>
      <c r="C148">
        <v>2.3860000000000001</v>
      </c>
    </row>
    <row r="149" spans="1:3">
      <c r="A149" s="11">
        <v>43978</v>
      </c>
      <c r="B149">
        <v>1.883</v>
      </c>
      <c r="C149">
        <v>2.3860000000000001</v>
      </c>
    </row>
    <row r="150" spans="1:3">
      <c r="A150" s="11">
        <v>43979</v>
      </c>
      <c r="B150">
        <v>1.883</v>
      </c>
      <c r="C150">
        <v>2.3860000000000001</v>
      </c>
    </row>
    <row r="151" spans="1:3">
      <c r="A151" s="11">
        <v>43980</v>
      </c>
      <c r="B151">
        <v>1.883</v>
      </c>
      <c r="C151">
        <v>2.3860000000000001</v>
      </c>
    </row>
    <row r="152" spans="1:3">
      <c r="A152" s="11">
        <v>43981</v>
      </c>
      <c r="B152">
        <v>1.883</v>
      </c>
      <c r="C152">
        <v>2.3860000000000001</v>
      </c>
    </row>
    <row r="153" spans="1:3">
      <c r="A153" s="11">
        <v>43982</v>
      </c>
      <c r="B153">
        <v>1.883</v>
      </c>
      <c r="C153">
        <v>2.3860000000000001</v>
      </c>
    </row>
    <row r="154" spans="1:3">
      <c r="A154" s="11">
        <v>43983</v>
      </c>
      <c r="B154">
        <v>1.883</v>
      </c>
      <c r="C154">
        <v>2.3860000000000001</v>
      </c>
    </row>
    <row r="155" spans="1:3">
      <c r="A155" s="11">
        <v>43984</v>
      </c>
      <c r="B155">
        <v>1.9470000000000001</v>
      </c>
      <c r="C155">
        <v>2.3959999999999999</v>
      </c>
    </row>
    <row r="156" spans="1:3">
      <c r="A156" s="11">
        <v>43985</v>
      </c>
      <c r="B156">
        <v>1.9470000000000001</v>
      </c>
      <c r="C156">
        <v>2.3959999999999999</v>
      </c>
    </row>
    <row r="157" spans="1:3">
      <c r="A157" s="11">
        <v>43986</v>
      </c>
      <c r="B157">
        <v>1.9470000000000001</v>
      </c>
      <c r="C157">
        <v>2.3959999999999999</v>
      </c>
    </row>
    <row r="158" spans="1:3">
      <c r="A158" s="11">
        <v>43987</v>
      </c>
      <c r="B158">
        <v>1.9470000000000001</v>
      </c>
      <c r="C158">
        <v>2.3959999999999999</v>
      </c>
    </row>
    <row r="159" spans="1:3">
      <c r="A159" s="11">
        <v>43988</v>
      </c>
      <c r="B159">
        <v>1.9470000000000001</v>
      </c>
      <c r="C159">
        <v>2.3959999999999999</v>
      </c>
    </row>
    <row r="160" spans="1:3">
      <c r="A160" s="11">
        <v>43989</v>
      </c>
      <c r="B160">
        <v>1.9470000000000001</v>
      </c>
      <c r="C160">
        <v>2.3959999999999999</v>
      </c>
    </row>
    <row r="161" spans="1:3">
      <c r="A161" s="11">
        <v>43990</v>
      </c>
      <c r="B161">
        <v>1.9470000000000001</v>
      </c>
      <c r="C161">
        <v>2.3959999999999999</v>
      </c>
    </row>
    <row r="162" spans="1:3">
      <c r="A162" s="11">
        <v>43991</v>
      </c>
      <c r="B162">
        <v>2.0169999999999999</v>
      </c>
      <c r="C162">
        <v>2.403</v>
      </c>
    </row>
    <row r="163" spans="1:3">
      <c r="A163" s="11">
        <v>43992</v>
      </c>
      <c r="B163">
        <v>2.0169999999999999</v>
      </c>
      <c r="C163">
        <v>2.403</v>
      </c>
    </row>
    <row r="164" spans="1:3">
      <c r="A164" s="11">
        <v>43993</v>
      </c>
      <c r="B164">
        <v>2.0169999999999999</v>
      </c>
      <c r="C164">
        <v>2.403</v>
      </c>
    </row>
    <row r="165" spans="1:3">
      <c r="A165" s="11">
        <v>43994</v>
      </c>
      <c r="B165">
        <v>2.0169999999999999</v>
      </c>
      <c r="C165">
        <v>2.403</v>
      </c>
    </row>
    <row r="166" spans="1:3">
      <c r="A166" s="11">
        <v>43995</v>
      </c>
      <c r="B166">
        <v>2.0169999999999999</v>
      </c>
      <c r="C166">
        <v>2.403</v>
      </c>
    </row>
    <row r="167" spans="1:3">
      <c r="A167" s="11">
        <v>43996</v>
      </c>
      <c r="B167">
        <v>2.0169999999999999</v>
      </c>
      <c r="C167">
        <v>2.403</v>
      </c>
    </row>
    <row r="168" spans="1:3">
      <c r="A168" s="11">
        <v>43997</v>
      </c>
      <c r="B168">
        <v>2.0169999999999999</v>
      </c>
      <c r="C168">
        <v>2.403</v>
      </c>
    </row>
    <row r="169" spans="1:3">
      <c r="A169" s="11">
        <v>43998</v>
      </c>
      <c r="B169">
        <v>2.048</v>
      </c>
      <c r="C169">
        <v>2.4249999999999998</v>
      </c>
    </row>
    <row r="170" spans="1:3">
      <c r="A170" s="11">
        <v>43999</v>
      </c>
      <c r="B170">
        <v>2.048</v>
      </c>
      <c r="C170">
        <v>2.4249999999999998</v>
      </c>
    </row>
    <row r="171" spans="1:3">
      <c r="A171" s="11">
        <v>44000</v>
      </c>
      <c r="B171">
        <v>2.048</v>
      </c>
      <c r="C171">
        <v>2.4249999999999998</v>
      </c>
    </row>
    <row r="172" spans="1:3">
      <c r="A172" s="11">
        <v>44001</v>
      </c>
      <c r="B172">
        <v>2.048</v>
      </c>
      <c r="C172">
        <v>2.4249999999999998</v>
      </c>
    </row>
    <row r="173" spans="1:3">
      <c r="A173" s="11">
        <v>44002</v>
      </c>
      <c r="B173">
        <v>2.048</v>
      </c>
      <c r="C173">
        <v>2.4249999999999998</v>
      </c>
    </row>
    <row r="174" spans="1:3">
      <c r="A174" s="11">
        <v>44003</v>
      </c>
      <c r="B174">
        <v>2.048</v>
      </c>
      <c r="C174">
        <v>2.4249999999999998</v>
      </c>
    </row>
    <row r="175" spans="1:3">
      <c r="A175" s="11">
        <v>44004</v>
      </c>
      <c r="B175">
        <v>2.048</v>
      </c>
      <c r="C175">
        <v>2.4249999999999998</v>
      </c>
    </row>
    <row r="176" spans="1:3">
      <c r="A176" s="11">
        <v>44005</v>
      </c>
      <c r="B176">
        <v>2.0939999999999999</v>
      </c>
      <c r="C176">
        <v>2.4300000000000002</v>
      </c>
    </row>
    <row r="177" spans="1:3">
      <c r="A177" s="11">
        <v>44006</v>
      </c>
      <c r="B177">
        <v>2.0939999999999999</v>
      </c>
      <c r="C177">
        <v>2.4300000000000002</v>
      </c>
    </row>
    <row r="178" spans="1:3">
      <c r="A178" s="11">
        <v>44007</v>
      </c>
      <c r="B178">
        <v>2.0939999999999999</v>
      </c>
      <c r="C178">
        <v>2.4300000000000002</v>
      </c>
    </row>
    <row r="179" spans="1:3">
      <c r="A179" s="11">
        <v>44008</v>
      </c>
      <c r="B179">
        <v>2.0939999999999999</v>
      </c>
      <c r="C179">
        <v>2.4300000000000002</v>
      </c>
    </row>
    <row r="180" spans="1:3">
      <c r="A180" s="11">
        <v>44009</v>
      </c>
      <c r="B180">
        <v>2.0939999999999999</v>
      </c>
      <c r="C180">
        <v>2.4300000000000002</v>
      </c>
    </row>
    <row r="181" spans="1:3">
      <c r="A181" s="11">
        <v>44010</v>
      </c>
      <c r="B181">
        <v>2.0939999999999999</v>
      </c>
      <c r="C181">
        <v>2.4300000000000002</v>
      </c>
    </row>
    <row r="182" spans="1:3">
      <c r="A182" s="11">
        <v>44011</v>
      </c>
      <c r="B182">
        <v>2.0939999999999999</v>
      </c>
      <c r="C182">
        <v>2.4300000000000002</v>
      </c>
    </row>
    <row r="183" spans="1:3">
      <c r="A183" s="11">
        <v>44012</v>
      </c>
      <c r="B183">
        <v>2.1</v>
      </c>
      <c r="C183">
        <v>2.4369999999999998</v>
      </c>
    </row>
    <row r="184" spans="1:3">
      <c r="A184" s="11">
        <v>44013</v>
      </c>
      <c r="B184">
        <v>2.1</v>
      </c>
      <c r="C184">
        <v>2.4369999999999998</v>
      </c>
    </row>
    <row r="185" spans="1:3">
      <c r="A185" s="11">
        <v>44014</v>
      </c>
      <c r="B185">
        <v>2.1</v>
      </c>
      <c r="C185">
        <v>2.4369999999999998</v>
      </c>
    </row>
    <row r="186" spans="1:3">
      <c r="A186" s="11">
        <v>44015</v>
      </c>
      <c r="B186">
        <v>2.1</v>
      </c>
      <c r="C186">
        <v>2.4369999999999998</v>
      </c>
    </row>
    <row r="187" spans="1:3">
      <c r="A187" s="11">
        <v>44016</v>
      </c>
      <c r="B187">
        <v>2.1</v>
      </c>
      <c r="C187">
        <v>2.4369999999999998</v>
      </c>
    </row>
    <row r="188" spans="1:3">
      <c r="A188" s="11">
        <v>44017</v>
      </c>
      <c r="B188">
        <v>2.1</v>
      </c>
      <c r="C188">
        <v>2.4369999999999998</v>
      </c>
    </row>
    <row r="189" spans="1:3">
      <c r="A189" s="11">
        <v>44018</v>
      </c>
      <c r="B189">
        <v>2.1</v>
      </c>
      <c r="C189">
        <v>2.4369999999999998</v>
      </c>
    </row>
    <row r="190" spans="1:3">
      <c r="A190" s="11">
        <v>44019</v>
      </c>
      <c r="B190">
        <v>2.113</v>
      </c>
      <c r="C190">
        <v>2.4380000000000002</v>
      </c>
    </row>
    <row r="191" spans="1:3">
      <c r="A191" s="11">
        <v>44020</v>
      </c>
      <c r="B191">
        <v>2.113</v>
      </c>
      <c r="C191">
        <v>2.4380000000000002</v>
      </c>
    </row>
    <row r="192" spans="1:3">
      <c r="A192" s="11">
        <v>44021</v>
      </c>
      <c r="B192">
        <v>2.113</v>
      </c>
      <c r="C192">
        <v>2.4380000000000002</v>
      </c>
    </row>
    <row r="193" spans="1:3">
      <c r="A193" s="11">
        <v>44022</v>
      </c>
      <c r="B193">
        <v>2.113</v>
      </c>
      <c r="C193">
        <v>2.4380000000000002</v>
      </c>
    </row>
    <row r="194" spans="1:3">
      <c r="A194" s="11">
        <v>44023</v>
      </c>
      <c r="B194">
        <v>2.113</v>
      </c>
      <c r="C194">
        <v>2.4380000000000002</v>
      </c>
    </row>
    <row r="195" spans="1:3">
      <c r="A195" s="11">
        <v>44024</v>
      </c>
      <c r="B195">
        <v>2.113</v>
      </c>
      <c r="C195">
        <v>2.4380000000000002</v>
      </c>
    </row>
    <row r="196" spans="1:3">
      <c r="A196" s="11">
        <v>44025</v>
      </c>
      <c r="B196">
        <v>2.113</v>
      </c>
      <c r="C196">
        <v>2.4380000000000002</v>
      </c>
    </row>
    <row r="197" spans="1:3">
      <c r="A197" s="11">
        <v>44026</v>
      </c>
      <c r="B197">
        <v>2.0990000000000002</v>
      </c>
      <c r="C197">
        <v>2.4329999999999998</v>
      </c>
    </row>
    <row r="198" spans="1:3">
      <c r="A198" s="11">
        <v>44027</v>
      </c>
      <c r="B198">
        <v>2.0990000000000002</v>
      </c>
      <c r="C198">
        <v>2.4329999999999998</v>
      </c>
    </row>
    <row r="199" spans="1:3">
      <c r="A199" s="11">
        <v>44028</v>
      </c>
      <c r="B199">
        <v>2.0990000000000002</v>
      </c>
      <c r="C199">
        <v>2.4329999999999998</v>
      </c>
    </row>
    <row r="200" spans="1:3">
      <c r="A200" s="11">
        <v>44029</v>
      </c>
      <c r="B200">
        <v>2.0990000000000002</v>
      </c>
      <c r="C200">
        <v>2.4329999999999998</v>
      </c>
    </row>
    <row r="201" spans="1:3">
      <c r="A201" s="11">
        <v>44030</v>
      </c>
      <c r="B201">
        <v>2.0990000000000002</v>
      </c>
      <c r="C201">
        <v>2.4329999999999998</v>
      </c>
    </row>
    <row r="202" spans="1:3">
      <c r="A202" s="11">
        <v>44031</v>
      </c>
      <c r="B202">
        <v>2.0990000000000002</v>
      </c>
      <c r="C202">
        <v>2.4329999999999998</v>
      </c>
    </row>
    <row r="203" spans="1:3">
      <c r="A203" s="11">
        <v>44032</v>
      </c>
      <c r="B203">
        <v>2.0990000000000002</v>
      </c>
      <c r="C203">
        <v>2.4329999999999998</v>
      </c>
    </row>
    <row r="204" spans="1:3">
      <c r="A204" s="11">
        <v>44033</v>
      </c>
      <c r="B204">
        <v>2.085</v>
      </c>
      <c r="C204">
        <v>2.427</v>
      </c>
    </row>
    <row r="205" spans="1:3">
      <c r="A205" s="11">
        <v>44034</v>
      </c>
      <c r="B205">
        <v>2.085</v>
      </c>
      <c r="C205">
        <v>2.427</v>
      </c>
    </row>
    <row r="206" spans="1:3">
      <c r="A206" s="11">
        <v>44035</v>
      </c>
      <c r="B206">
        <v>2.085</v>
      </c>
      <c r="C206">
        <v>2.427</v>
      </c>
    </row>
    <row r="207" spans="1:3">
      <c r="A207" s="11">
        <v>44036</v>
      </c>
      <c r="B207">
        <v>2.085</v>
      </c>
      <c r="C207">
        <v>2.427</v>
      </c>
    </row>
    <row r="208" spans="1:3">
      <c r="A208" s="11">
        <v>44037</v>
      </c>
      <c r="B208">
        <v>2.085</v>
      </c>
      <c r="C208">
        <v>2.427</v>
      </c>
    </row>
    <row r="209" spans="1:3">
      <c r="A209" s="11">
        <v>44038</v>
      </c>
      <c r="B209">
        <v>2.085</v>
      </c>
      <c r="C209">
        <v>2.427</v>
      </c>
    </row>
    <row r="210" spans="1:3">
      <c r="A210" s="11">
        <v>44039</v>
      </c>
      <c r="B210">
        <v>2.085</v>
      </c>
      <c r="C210">
        <v>2.427</v>
      </c>
    </row>
    <row r="211" spans="1:3">
      <c r="A211" s="11">
        <v>44040</v>
      </c>
      <c r="B211" s="7">
        <v>2.1760000000000002</v>
      </c>
      <c r="C211" s="7">
        <v>2.4239999999999999</v>
      </c>
    </row>
    <row r="212" spans="1:3">
      <c r="A212" s="11">
        <v>44041</v>
      </c>
      <c r="B212" s="7">
        <v>2.1760000000000002</v>
      </c>
      <c r="C212" s="7">
        <v>2.4239999999999999</v>
      </c>
    </row>
    <row r="213" spans="1:3">
      <c r="A213" s="11">
        <v>44042</v>
      </c>
      <c r="B213" s="7">
        <v>2.1760000000000002</v>
      </c>
      <c r="C213" s="7">
        <v>2.4239999999999999</v>
      </c>
    </row>
    <row r="214" spans="1:3">
      <c r="A214" s="11">
        <v>44043</v>
      </c>
      <c r="B214" s="7">
        <v>2.1760000000000002</v>
      </c>
      <c r="C214" s="7">
        <v>2.4239999999999999</v>
      </c>
    </row>
    <row r="215" spans="1:3">
      <c r="A215" s="11">
        <v>44044</v>
      </c>
      <c r="B215" s="7">
        <v>2.1760000000000002</v>
      </c>
      <c r="C215" s="7">
        <v>2.4239999999999999</v>
      </c>
    </row>
    <row r="216" spans="1:3">
      <c r="A216" s="11">
        <v>44045</v>
      </c>
      <c r="B216" s="7">
        <v>2.1760000000000002</v>
      </c>
      <c r="C216" s="7">
        <v>2.4239999999999999</v>
      </c>
    </row>
    <row r="217" spans="1:3">
      <c r="A217" s="11">
        <v>44046</v>
      </c>
      <c r="B217" s="7">
        <v>2.1760000000000002</v>
      </c>
      <c r="C217" s="7">
        <v>2.4239999999999999</v>
      </c>
    </row>
    <row r="218" spans="1:3">
      <c r="A218" s="11">
        <v>44047</v>
      </c>
      <c r="B218" s="7">
        <v>2.1659999999999999</v>
      </c>
      <c r="C218" s="7">
        <v>2.4279999999999999</v>
      </c>
    </row>
    <row r="219" spans="1:3">
      <c r="A219" s="11">
        <v>44048</v>
      </c>
      <c r="B219" s="7">
        <v>2.1659999999999999</v>
      </c>
      <c r="C219" s="7">
        <v>2.4279999999999999</v>
      </c>
    </row>
    <row r="220" spans="1:3">
      <c r="A220" s="11">
        <v>44049</v>
      </c>
      <c r="B220" s="7">
        <v>2.1659999999999999</v>
      </c>
      <c r="C220" s="7">
        <v>2.4279999999999999</v>
      </c>
    </row>
    <row r="221" spans="1:3">
      <c r="A221" s="11">
        <v>44050</v>
      </c>
      <c r="B221" s="7">
        <v>2.1659999999999999</v>
      </c>
      <c r="C221" s="7">
        <v>2.4279999999999999</v>
      </c>
    </row>
    <row r="222" spans="1:3">
      <c r="A222" s="11">
        <v>44051</v>
      </c>
      <c r="B222" s="7">
        <v>2.1659999999999999</v>
      </c>
      <c r="C222" s="7">
        <v>2.4279999999999999</v>
      </c>
    </row>
    <row r="223" spans="1:3">
      <c r="A223" s="11">
        <v>44052</v>
      </c>
      <c r="B223" s="7">
        <v>2.1659999999999999</v>
      </c>
      <c r="C223" s="7">
        <v>2.4279999999999999</v>
      </c>
    </row>
    <row r="224" spans="1:3">
      <c r="A224" s="11">
        <v>44053</v>
      </c>
      <c r="B224" s="7">
        <v>2.1659999999999999</v>
      </c>
      <c r="C224" s="7">
        <v>2.4279999999999999</v>
      </c>
    </row>
    <row r="225" spans="1:3">
      <c r="A225" s="11">
        <v>44054</v>
      </c>
      <c r="B225" s="12">
        <v>2.1659999999999999</v>
      </c>
      <c r="C225" s="12">
        <v>2.427</v>
      </c>
    </row>
    <row r="226" spans="1:3">
      <c r="A226" s="11">
        <v>44055</v>
      </c>
      <c r="B226" s="12">
        <v>2.1659999999999999</v>
      </c>
      <c r="C226" s="12">
        <v>2.427</v>
      </c>
    </row>
    <row r="227" spans="1:3">
      <c r="A227" s="11">
        <v>44056</v>
      </c>
      <c r="B227" s="12">
        <v>2.1659999999999999</v>
      </c>
      <c r="C227" s="12">
        <v>2.427</v>
      </c>
    </row>
    <row r="228" spans="1:3">
      <c r="A228" s="11">
        <v>44057</v>
      </c>
      <c r="B228" s="12">
        <v>2.1659999999999999</v>
      </c>
      <c r="C228" s="12">
        <v>2.427</v>
      </c>
    </row>
    <row r="229" spans="1:3">
      <c r="A229" s="11">
        <v>44058</v>
      </c>
      <c r="B229" s="12">
        <v>2.1659999999999999</v>
      </c>
      <c r="C229" s="12">
        <v>2.427</v>
      </c>
    </row>
    <row r="230" spans="1:3">
      <c r="A230" s="11">
        <v>44059</v>
      </c>
      <c r="B230" s="12">
        <v>2.1659999999999999</v>
      </c>
      <c r="C230" s="12">
        <v>2.427</v>
      </c>
    </row>
    <row r="231" spans="1:3">
      <c r="A231" s="11">
        <v>44060</v>
      </c>
      <c r="B231" s="12">
        <v>2.1659999999999999</v>
      </c>
      <c r="C231" s="12">
        <v>2.427</v>
      </c>
    </row>
    <row r="232" spans="1:3">
      <c r="A232" s="11">
        <v>44061</v>
      </c>
      <c r="B232">
        <v>2.1819999999999999</v>
      </c>
      <c r="C232">
        <v>2.4260000000000002</v>
      </c>
    </row>
    <row r="233" spans="1:3">
      <c r="A233" s="11">
        <v>44062</v>
      </c>
      <c r="B233">
        <v>2.1819999999999999</v>
      </c>
      <c r="C233">
        <v>2.4260000000000002</v>
      </c>
    </row>
    <row r="234" spans="1:3">
      <c r="A234" s="11">
        <v>44063</v>
      </c>
      <c r="B234">
        <v>2.1819999999999999</v>
      </c>
      <c r="C234">
        <v>2.4260000000000002</v>
      </c>
    </row>
    <row r="235" spans="1:3">
      <c r="A235" s="11">
        <v>44064</v>
      </c>
      <c r="B235">
        <v>2.1819999999999999</v>
      </c>
      <c r="C235">
        <v>2.4260000000000002</v>
      </c>
    </row>
    <row r="236" spans="1:3">
      <c r="A236" s="11">
        <v>44065</v>
      </c>
      <c r="B236">
        <v>2.1819999999999999</v>
      </c>
      <c r="C236">
        <v>2.4260000000000002</v>
      </c>
    </row>
    <row r="237" spans="1:3">
      <c r="A237" s="11">
        <v>44066</v>
      </c>
      <c r="B237">
        <v>2.1819999999999999</v>
      </c>
      <c r="C237">
        <v>2.4260000000000002</v>
      </c>
    </row>
    <row r="238" spans="1:3">
      <c r="A238" s="11">
        <v>44067</v>
      </c>
      <c r="B238">
        <v>2.1819999999999999</v>
      </c>
      <c r="C238">
        <v>2.4260000000000002</v>
      </c>
    </row>
    <row r="239" spans="1:3">
      <c r="A239" s="11">
        <v>44068</v>
      </c>
      <c r="B239">
        <v>2.222</v>
      </c>
      <c r="C239">
        <v>2.4409999999999998</v>
      </c>
    </row>
    <row r="240" spans="1:3">
      <c r="A240" s="11">
        <v>44069</v>
      </c>
      <c r="B240">
        <v>2.222</v>
      </c>
      <c r="C240">
        <v>2.4409999999999998</v>
      </c>
    </row>
    <row r="241" spans="1:3">
      <c r="A241" s="11">
        <v>44070</v>
      </c>
      <c r="B241">
        <v>2.222</v>
      </c>
      <c r="C241">
        <v>2.4409999999999998</v>
      </c>
    </row>
    <row r="242" spans="1:3">
      <c r="A242" s="11">
        <v>44071</v>
      </c>
      <c r="B242">
        <v>2.222</v>
      </c>
      <c r="C242">
        <v>2.4409999999999998</v>
      </c>
    </row>
    <row r="243" spans="1:3">
      <c r="A243" s="11">
        <v>44072</v>
      </c>
      <c r="B243">
        <v>2.222</v>
      </c>
      <c r="C243">
        <v>2.4409999999999998</v>
      </c>
    </row>
    <row r="244" spans="1:3">
      <c r="A244" s="11">
        <v>44073</v>
      </c>
      <c r="B244">
        <v>2.222</v>
      </c>
      <c r="C244">
        <v>2.4409999999999998</v>
      </c>
    </row>
    <row r="245" spans="1:3">
      <c r="A245" s="11">
        <v>44074</v>
      </c>
      <c r="B245">
        <v>2.222</v>
      </c>
      <c r="C245">
        <v>2.4409999999999998</v>
      </c>
    </row>
    <row r="246" spans="1:3">
      <c r="A246" s="11">
        <v>44075</v>
      </c>
      <c r="B246">
        <v>2.2109999999999999</v>
      </c>
      <c r="C246">
        <v>2.4350000000000001</v>
      </c>
    </row>
    <row r="247" spans="1:3">
      <c r="A247" s="11">
        <v>44076</v>
      </c>
      <c r="B247">
        <v>2.2109999999999999</v>
      </c>
      <c r="C247">
        <v>2.4350000000000001</v>
      </c>
    </row>
    <row r="248" spans="1:3">
      <c r="A248" s="11">
        <v>44077</v>
      </c>
      <c r="B248">
        <v>2.2109999999999999</v>
      </c>
      <c r="C248">
        <v>2.4350000000000001</v>
      </c>
    </row>
    <row r="249" spans="1:3">
      <c r="A249" s="11">
        <v>44078</v>
      </c>
      <c r="B249">
        <v>2.2109999999999999</v>
      </c>
      <c r="C249">
        <v>2.4350000000000001</v>
      </c>
    </row>
    <row r="250" spans="1:3">
      <c r="A250" s="11">
        <v>44079</v>
      </c>
      <c r="B250">
        <v>2.2109999999999999</v>
      </c>
      <c r="C250">
        <v>2.4350000000000001</v>
      </c>
    </row>
    <row r="251" spans="1:3">
      <c r="A251" s="11">
        <v>44080</v>
      </c>
      <c r="B251">
        <v>2.2109999999999999</v>
      </c>
      <c r="C251">
        <v>2.4350000000000001</v>
      </c>
    </row>
    <row r="252" spans="1:3">
      <c r="A252" s="11">
        <v>44081</v>
      </c>
      <c r="B252">
        <v>2.2109999999999999</v>
      </c>
      <c r="C252">
        <v>2.4350000000000001</v>
      </c>
    </row>
    <row r="253" spans="1:3">
      <c r="A253" s="11">
        <v>44082</v>
      </c>
      <c r="B253">
        <v>2.1829999999999998</v>
      </c>
      <c r="C253">
        <v>2.4220000000000002</v>
      </c>
    </row>
    <row r="254" spans="1:3">
      <c r="A254" s="11">
        <v>44083</v>
      </c>
      <c r="B254">
        <v>2.1829999999999998</v>
      </c>
      <c r="C254">
        <v>2.4220000000000002</v>
      </c>
    </row>
    <row r="255" spans="1:3">
      <c r="A255" s="11">
        <v>44084</v>
      </c>
      <c r="B255">
        <v>2.1829999999999998</v>
      </c>
      <c r="C255">
        <v>2.4220000000000002</v>
      </c>
    </row>
    <row r="256" spans="1:3">
      <c r="A256" s="11">
        <v>44085</v>
      </c>
      <c r="B256">
        <v>2.1829999999999998</v>
      </c>
      <c r="C256">
        <v>2.4220000000000002</v>
      </c>
    </row>
    <row r="257" spans="1:3">
      <c r="A257" s="11">
        <v>44086</v>
      </c>
      <c r="B257">
        <v>2.1829999999999998</v>
      </c>
      <c r="C257">
        <v>2.4220000000000002</v>
      </c>
    </row>
    <row r="258" spans="1:3">
      <c r="A258" s="11">
        <v>44087</v>
      </c>
      <c r="B258">
        <v>2.1829999999999998</v>
      </c>
      <c r="C258">
        <v>2.4220000000000002</v>
      </c>
    </row>
    <row r="259" spans="1:3">
      <c r="A259" s="11">
        <v>44088</v>
      </c>
      <c r="B259">
        <v>2.1829999999999998</v>
      </c>
      <c r="C259">
        <v>2.4220000000000002</v>
      </c>
    </row>
    <row r="260" spans="1:3">
      <c r="A260" s="11">
        <v>44089</v>
      </c>
      <c r="B260">
        <v>2.1680000000000001</v>
      </c>
      <c r="C260">
        <v>2.4039999999999999</v>
      </c>
    </row>
    <row r="261" spans="1:3">
      <c r="A261" s="11">
        <v>44090</v>
      </c>
      <c r="B261">
        <v>2.1680000000000001</v>
      </c>
      <c r="C261">
        <v>2.4039999999999999</v>
      </c>
    </row>
    <row r="262" spans="1:3">
      <c r="A262" s="11">
        <v>44091</v>
      </c>
      <c r="B262">
        <v>2.1680000000000001</v>
      </c>
      <c r="C262">
        <v>2.4039999999999999</v>
      </c>
    </row>
    <row r="263" spans="1:3">
      <c r="A263" s="11">
        <v>44092</v>
      </c>
      <c r="B263">
        <v>2.1680000000000001</v>
      </c>
      <c r="C263">
        <v>2.4039999999999999</v>
      </c>
    </row>
    <row r="264" spans="1:3">
      <c r="A264" s="11">
        <v>44093</v>
      </c>
      <c r="B264">
        <v>2.1680000000000001</v>
      </c>
      <c r="C264">
        <v>2.4039999999999999</v>
      </c>
    </row>
    <row r="265" spans="1:3">
      <c r="A265" s="11">
        <v>44094</v>
      </c>
      <c r="B265">
        <v>2.1680000000000001</v>
      </c>
      <c r="C265">
        <v>2.4039999999999999</v>
      </c>
    </row>
    <row r="266" spans="1:3">
      <c r="A266" s="11">
        <v>44095</v>
      </c>
      <c r="B266">
        <v>2.1680000000000001</v>
      </c>
      <c r="C266">
        <v>2.4039999999999999</v>
      </c>
    </row>
    <row r="267" spans="1:3">
      <c r="A267" s="11">
        <v>44096</v>
      </c>
      <c r="B267">
        <v>2.169</v>
      </c>
      <c r="C267">
        <v>2.3940000000000001</v>
      </c>
    </row>
    <row r="268" spans="1:3">
      <c r="A268" s="11">
        <v>44097</v>
      </c>
      <c r="B268">
        <v>2.169</v>
      </c>
      <c r="C268">
        <v>2.3940000000000001</v>
      </c>
    </row>
    <row r="269" spans="1:3">
      <c r="A269" s="11">
        <v>44098</v>
      </c>
      <c r="B269">
        <v>2.169</v>
      </c>
      <c r="C269">
        <v>2.3940000000000001</v>
      </c>
    </row>
    <row r="270" spans="1:3">
      <c r="A270" s="11">
        <v>44099</v>
      </c>
      <c r="B270">
        <v>2.169</v>
      </c>
      <c r="C270">
        <v>2.3940000000000001</v>
      </c>
    </row>
    <row r="271" spans="1:3">
      <c r="A271" s="11">
        <v>44100</v>
      </c>
      <c r="B271">
        <v>2.169</v>
      </c>
      <c r="C271">
        <v>2.3940000000000001</v>
      </c>
    </row>
    <row r="272" spans="1:3">
      <c r="A272" s="11">
        <v>44101</v>
      </c>
      <c r="B272">
        <v>2.169</v>
      </c>
      <c r="C272">
        <v>2.3940000000000001</v>
      </c>
    </row>
    <row r="273" spans="1:3">
      <c r="A273" s="11">
        <v>44102</v>
      </c>
      <c r="B273">
        <v>2.169</v>
      </c>
      <c r="C273">
        <v>2.3940000000000001</v>
      </c>
    </row>
    <row r="274" spans="1:3">
      <c r="A274" s="11">
        <v>44103</v>
      </c>
      <c r="B274">
        <v>2.1720000000000002</v>
      </c>
      <c r="C274">
        <v>2.387</v>
      </c>
    </row>
    <row r="275" spans="1:3">
      <c r="A275" s="11">
        <v>44104</v>
      </c>
      <c r="B275">
        <v>2.1720000000000002</v>
      </c>
      <c r="C275">
        <v>2.387</v>
      </c>
    </row>
    <row r="276" spans="1:3">
      <c r="A276" s="11">
        <v>44105</v>
      </c>
      <c r="B276">
        <v>2.1720000000000002</v>
      </c>
      <c r="C276">
        <v>2.387</v>
      </c>
    </row>
    <row r="277" spans="1:3">
      <c r="A277" s="11">
        <v>44106</v>
      </c>
      <c r="B277">
        <v>2.1720000000000002</v>
      </c>
      <c r="C277">
        <v>2.387</v>
      </c>
    </row>
    <row r="278" spans="1:3">
      <c r="A278" s="11">
        <v>44107</v>
      </c>
      <c r="B278">
        <v>2.1720000000000002</v>
      </c>
      <c r="C278">
        <v>2.387</v>
      </c>
    </row>
    <row r="279" spans="1:3">
      <c r="A279" s="11">
        <v>44108</v>
      </c>
      <c r="B279">
        <v>2.1720000000000002</v>
      </c>
      <c r="C279">
        <v>2.387</v>
      </c>
    </row>
    <row r="280" spans="1:3">
      <c r="A280" s="11">
        <v>44109</v>
      </c>
      <c r="B280">
        <v>2.1720000000000002</v>
      </c>
      <c r="C280">
        <v>2.387</v>
      </c>
    </row>
    <row r="281" spans="1:3">
      <c r="A281" s="11">
        <v>44110</v>
      </c>
      <c r="B281">
        <v>2.1669999999999998</v>
      </c>
      <c r="C281">
        <v>2.395</v>
      </c>
    </row>
    <row r="282" spans="1:3">
      <c r="A282" s="11">
        <v>44111</v>
      </c>
      <c r="B282">
        <v>2.1669999999999998</v>
      </c>
      <c r="C282">
        <v>2.395</v>
      </c>
    </row>
    <row r="283" spans="1:3">
      <c r="A283" s="11">
        <v>44112</v>
      </c>
      <c r="B283">
        <v>2.1669999999999998</v>
      </c>
      <c r="C283">
        <v>2.395</v>
      </c>
    </row>
    <row r="284" spans="1:3">
      <c r="A284" s="11">
        <v>44113</v>
      </c>
      <c r="B284">
        <v>2.1669999999999998</v>
      </c>
      <c r="C284">
        <v>2.395</v>
      </c>
    </row>
    <row r="285" spans="1:3">
      <c r="A285" s="11">
        <v>44114</v>
      </c>
      <c r="B285">
        <v>2.1669999999999998</v>
      </c>
      <c r="C285">
        <v>2.395</v>
      </c>
    </row>
    <row r="286" spans="1:3">
      <c r="A286" s="11">
        <v>44115</v>
      </c>
      <c r="B286">
        <v>2.1669999999999998</v>
      </c>
      <c r="C286">
        <v>2.395</v>
      </c>
    </row>
    <row r="287" spans="1:3">
      <c r="A287" s="11">
        <v>44116</v>
      </c>
      <c r="B287">
        <v>2.1669999999999998</v>
      </c>
      <c r="C287">
        <v>2.395</v>
      </c>
    </row>
    <row r="288" spans="1:3">
      <c r="A288" s="11">
        <v>44117</v>
      </c>
      <c r="B288">
        <v>2.15</v>
      </c>
      <c r="C288">
        <v>2.3879999999999999</v>
      </c>
    </row>
    <row r="289" spans="1:3">
      <c r="A289" s="11">
        <v>44118</v>
      </c>
      <c r="B289">
        <v>2.15</v>
      </c>
      <c r="C289">
        <v>2.3879999999999999</v>
      </c>
    </row>
    <row r="290" spans="1:3">
      <c r="A290" s="11">
        <v>44119</v>
      </c>
      <c r="B290">
        <v>2.15</v>
      </c>
      <c r="C290">
        <v>2.3879999999999999</v>
      </c>
    </row>
    <row r="291" spans="1:3">
      <c r="A291" s="11">
        <v>44120</v>
      </c>
      <c r="B291">
        <v>2.15</v>
      </c>
      <c r="C291">
        <v>2.3879999999999999</v>
      </c>
    </row>
    <row r="292" spans="1:3">
      <c r="A292" s="11">
        <v>44121</v>
      </c>
      <c r="B292">
        <v>2.15</v>
      </c>
      <c r="C292">
        <v>2.3879999999999999</v>
      </c>
    </row>
    <row r="293" spans="1:3">
      <c r="A293" s="11">
        <v>44122</v>
      </c>
      <c r="B293">
        <v>2.15</v>
      </c>
      <c r="C293">
        <v>2.3879999999999999</v>
      </c>
    </row>
    <row r="294" spans="1:3">
      <c r="A294" s="11">
        <v>44123</v>
      </c>
      <c r="B294">
        <v>2.15</v>
      </c>
      <c r="C294">
        <v>2.3879999999999999</v>
      </c>
    </row>
    <row r="295" spans="1:3">
      <c r="A295" s="11">
        <v>44124</v>
      </c>
      <c r="B295">
        <v>2.0529999999999999</v>
      </c>
      <c r="C295">
        <v>2.3849999999999998</v>
      </c>
    </row>
    <row r="296" spans="1:3">
      <c r="A296" s="11">
        <v>44125</v>
      </c>
      <c r="B296">
        <v>2.0529999999999999</v>
      </c>
      <c r="C296">
        <v>2.3849999999999998</v>
      </c>
    </row>
    <row r="297" spans="1:3">
      <c r="A297" s="11">
        <v>44126</v>
      </c>
      <c r="B297">
        <v>2.0529999999999999</v>
      </c>
      <c r="C297">
        <v>2.3849999999999998</v>
      </c>
    </row>
    <row r="298" spans="1:3">
      <c r="A298" s="11">
        <v>44127</v>
      </c>
      <c r="B298">
        <v>2.0529999999999999</v>
      </c>
      <c r="C298">
        <v>2.3849999999999998</v>
      </c>
    </row>
    <row r="299" spans="1:3">
      <c r="A299" s="11">
        <v>44128</v>
      </c>
      <c r="B299">
        <v>2.0529999999999999</v>
      </c>
      <c r="C299">
        <v>2.3849999999999998</v>
      </c>
    </row>
    <row r="300" spans="1:3">
      <c r="A300" s="11">
        <v>44129</v>
      </c>
      <c r="B300">
        <v>2.0529999999999999</v>
      </c>
      <c r="C300">
        <v>2.3849999999999998</v>
      </c>
    </row>
    <row r="301" spans="1:3">
      <c r="A301" s="11">
        <v>44130</v>
      </c>
      <c r="B301">
        <v>2.0529999999999999</v>
      </c>
      <c r="C301">
        <v>2.3849999999999998</v>
      </c>
    </row>
    <row r="302" spans="1:3">
      <c r="A302" s="11">
        <v>44131</v>
      </c>
      <c r="B302">
        <v>2.0209999999999999</v>
      </c>
      <c r="C302">
        <v>2.3719999999999999</v>
      </c>
    </row>
    <row r="303" spans="1:3">
      <c r="A303" s="11">
        <v>44132</v>
      </c>
      <c r="B303">
        <v>2.0209999999999999</v>
      </c>
      <c r="C303">
        <v>2.3719999999999999</v>
      </c>
    </row>
    <row r="304" spans="1:3">
      <c r="A304" s="11">
        <v>44133</v>
      </c>
      <c r="B304">
        <v>2.0209999999999999</v>
      </c>
      <c r="C304">
        <v>2.3719999999999999</v>
      </c>
    </row>
    <row r="305" spans="1:3">
      <c r="A305" s="11">
        <v>44134</v>
      </c>
      <c r="B305">
        <v>2.0209999999999999</v>
      </c>
      <c r="C305">
        <v>2.3719999999999999</v>
      </c>
    </row>
    <row r="306" spans="1:3">
      <c r="A306" s="11">
        <v>44135</v>
      </c>
      <c r="B306">
        <v>2.0209999999999999</v>
      </c>
      <c r="C306">
        <v>2.3719999999999999</v>
      </c>
    </row>
    <row r="307" spans="1:3">
      <c r="A307" s="11">
        <v>44136</v>
      </c>
      <c r="B307">
        <v>2.0209999999999999</v>
      </c>
      <c r="C307">
        <v>2.3719999999999999</v>
      </c>
    </row>
    <row r="308" spans="1:3">
      <c r="A308" s="11">
        <v>44137</v>
      </c>
      <c r="B308">
        <v>2.0209999999999999</v>
      </c>
      <c r="C308">
        <v>2.3719999999999999</v>
      </c>
    </row>
    <row r="309" spans="1:3">
      <c r="A309" s="11">
        <v>44138</v>
      </c>
      <c r="B309">
        <v>2.004</v>
      </c>
      <c r="C309">
        <v>2.383</v>
      </c>
    </row>
    <row r="310" spans="1:3">
      <c r="A310" s="11">
        <v>44139</v>
      </c>
      <c r="B310">
        <v>2.004</v>
      </c>
      <c r="C310">
        <v>2.383</v>
      </c>
    </row>
    <row r="311" spans="1:3">
      <c r="A311" s="11">
        <v>44140</v>
      </c>
      <c r="B311">
        <v>2.004</v>
      </c>
      <c r="C311">
        <v>2.383</v>
      </c>
    </row>
    <row r="312" spans="1:3">
      <c r="A312" s="11">
        <v>44141</v>
      </c>
      <c r="B312">
        <v>2.004</v>
      </c>
      <c r="C312">
        <v>2.383</v>
      </c>
    </row>
    <row r="313" spans="1:3">
      <c r="A313" s="11">
        <v>44142</v>
      </c>
      <c r="B313">
        <v>2.004</v>
      </c>
      <c r="C313">
        <v>2.383</v>
      </c>
    </row>
    <row r="314" spans="1:3">
      <c r="A314" s="11">
        <v>44143</v>
      </c>
      <c r="B314">
        <v>2.004</v>
      </c>
      <c r="C314">
        <v>2.383</v>
      </c>
    </row>
    <row r="315" spans="1:3">
      <c r="A315" s="11">
        <v>44144</v>
      </c>
      <c r="B315">
        <v>2.004</v>
      </c>
      <c r="C315">
        <v>2.383</v>
      </c>
    </row>
    <row r="316" spans="1:3">
      <c r="A316" s="11">
        <v>44145</v>
      </c>
      <c r="B316">
        <v>2.0179999999999998</v>
      </c>
      <c r="C316">
        <v>2.4409999999999998</v>
      </c>
    </row>
    <row r="317" spans="1:3">
      <c r="A317" s="11">
        <v>44146</v>
      </c>
      <c r="B317">
        <v>2.0179999999999998</v>
      </c>
      <c r="C317">
        <v>2.4409999999999998</v>
      </c>
    </row>
    <row r="318" spans="1:3">
      <c r="A318" s="11">
        <v>44147</v>
      </c>
      <c r="B318">
        <v>2.0179999999999998</v>
      </c>
      <c r="C318">
        <v>2.4409999999999998</v>
      </c>
    </row>
    <row r="319" spans="1:3">
      <c r="A319" s="11">
        <v>44148</v>
      </c>
      <c r="B319">
        <v>2.0179999999999998</v>
      </c>
      <c r="C319">
        <v>2.4409999999999998</v>
      </c>
    </row>
    <row r="320" spans="1:3">
      <c r="A320" s="11">
        <v>44149</v>
      </c>
      <c r="B320">
        <v>2.0179999999999998</v>
      </c>
      <c r="C320">
        <v>2.4409999999999998</v>
      </c>
    </row>
    <row r="321" spans="1:3">
      <c r="A321" s="11">
        <v>44150</v>
      </c>
      <c r="B321">
        <v>2.0179999999999998</v>
      </c>
      <c r="C321">
        <v>2.4409999999999998</v>
      </c>
    </row>
    <row r="322" spans="1:3">
      <c r="A322" s="11">
        <v>44151</v>
      </c>
      <c r="B322">
        <v>2.0179999999999998</v>
      </c>
      <c r="C322">
        <v>2.4409999999999998</v>
      </c>
    </row>
    <row r="323" spans="1:3">
      <c r="A323" s="11">
        <v>44152</v>
      </c>
      <c r="B323">
        <v>2.0089999999999999</v>
      </c>
      <c r="C323">
        <v>2.4620000000000002</v>
      </c>
    </row>
    <row r="324" spans="1:3">
      <c r="A324" s="11">
        <v>44153</v>
      </c>
      <c r="B324">
        <v>2.0089999999999999</v>
      </c>
      <c r="C324">
        <v>2.4620000000000002</v>
      </c>
    </row>
    <row r="325" spans="1:3">
      <c r="A325" s="11">
        <v>44154</v>
      </c>
      <c r="B325">
        <v>2.0089999999999999</v>
      </c>
      <c r="C325">
        <v>2.4620000000000002</v>
      </c>
    </row>
    <row r="326" spans="1:3">
      <c r="A326" s="11">
        <v>44155</v>
      </c>
      <c r="B326">
        <v>2.0089999999999999</v>
      </c>
      <c r="C326">
        <v>2.4620000000000002</v>
      </c>
    </row>
    <row r="327" spans="1:3">
      <c r="A327" s="11">
        <v>44156</v>
      </c>
      <c r="B327">
        <v>2.0089999999999999</v>
      </c>
      <c r="C327">
        <v>2.4620000000000002</v>
      </c>
    </row>
    <row r="328" spans="1:3">
      <c r="A328" s="11">
        <v>44157</v>
      </c>
      <c r="B328">
        <v>2.0089999999999999</v>
      </c>
      <c r="C328">
        <v>2.4620000000000002</v>
      </c>
    </row>
    <row r="329" spans="1:3">
      <c r="A329" s="11">
        <v>44158</v>
      </c>
      <c r="B329">
        <v>2.0089999999999999</v>
      </c>
      <c r="C329">
        <v>2.4620000000000002</v>
      </c>
    </row>
    <row r="330" spans="1:3">
      <c r="A330" s="11">
        <v>44159</v>
      </c>
      <c r="B330">
        <v>2.0219999999999998</v>
      </c>
      <c r="C330">
        <v>2.5019999999999998</v>
      </c>
    </row>
    <row r="331" spans="1:3">
      <c r="A331" s="11">
        <v>44160</v>
      </c>
      <c r="B331">
        <v>2.0219999999999998</v>
      </c>
      <c r="C331">
        <v>2.5019999999999998</v>
      </c>
    </row>
    <row r="332" spans="1:3">
      <c r="A332" s="11">
        <v>44161</v>
      </c>
      <c r="B332">
        <v>2.0219999999999998</v>
      </c>
      <c r="C332">
        <v>2.5019999999999998</v>
      </c>
    </row>
    <row r="333" spans="1:3">
      <c r="A333" s="11">
        <v>44162</v>
      </c>
      <c r="B333">
        <v>2.0219999999999998</v>
      </c>
      <c r="C333">
        <v>2.5019999999999998</v>
      </c>
    </row>
    <row r="334" spans="1:3">
      <c r="A334" s="11">
        <v>44163</v>
      </c>
      <c r="B334">
        <v>2.0219999999999998</v>
      </c>
      <c r="C334">
        <v>2.5019999999999998</v>
      </c>
    </row>
    <row r="335" spans="1:3">
      <c r="A335" s="11">
        <v>44164</v>
      </c>
      <c r="B335">
        <v>2.0219999999999998</v>
      </c>
      <c r="C335">
        <v>2.5019999999999998</v>
      </c>
    </row>
    <row r="336" spans="1:3">
      <c r="A336" s="11">
        <v>44165</v>
      </c>
      <c r="B336">
        <v>2.0219999999999998</v>
      </c>
      <c r="C336">
        <v>2.5019999999999998</v>
      </c>
    </row>
    <row r="337" spans="1:3">
      <c r="A337" s="11">
        <v>44166</v>
      </c>
      <c r="B337">
        <v>2.0630000000000002</v>
      </c>
      <c r="C337">
        <v>2.5259999999999998</v>
      </c>
    </row>
    <row r="338" spans="1:3">
      <c r="A338" s="11">
        <v>44167</v>
      </c>
      <c r="B338">
        <v>2.0630000000000002</v>
      </c>
      <c r="C338">
        <v>2.5259999999999998</v>
      </c>
    </row>
    <row r="339" spans="1:3">
      <c r="A339" s="11">
        <v>44168</v>
      </c>
      <c r="B339">
        <v>2.0630000000000002</v>
      </c>
      <c r="C339">
        <v>2.5259999999999998</v>
      </c>
    </row>
    <row r="340" spans="1:3">
      <c r="A340" s="11">
        <v>44169</v>
      </c>
      <c r="B340">
        <v>2.0630000000000002</v>
      </c>
      <c r="C340">
        <v>2.5259999999999998</v>
      </c>
    </row>
    <row r="341" spans="1:3">
      <c r="A341" s="11">
        <v>44170</v>
      </c>
      <c r="B341">
        <v>2.0630000000000002</v>
      </c>
      <c r="C341">
        <v>2.5259999999999998</v>
      </c>
    </row>
    <row r="342" spans="1:3">
      <c r="A342" s="11">
        <v>44171</v>
      </c>
      <c r="B342">
        <v>2.0630000000000002</v>
      </c>
      <c r="C342">
        <v>2.5259999999999998</v>
      </c>
    </row>
    <row r="343" spans="1:3">
      <c r="A343" s="11">
        <v>44172</v>
      </c>
      <c r="B343">
        <v>2.0630000000000002</v>
      </c>
      <c r="C343">
        <v>2.5259999999999998</v>
      </c>
    </row>
    <row r="344" spans="1:3">
      <c r="A344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workbookViewId="0">
      <pane ySplit="1" topLeftCell="A2" activePane="bottomLeft" state="frozen"/>
      <selection pane="bottomLeft" activeCell="A344" sqref="A344"/>
    </sheetView>
  </sheetViews>
  <sheetFormatPr baseColWidth="10" defaultRowHeight="16" x14ac:dyDescent="0"/>
  <cols>
    <col min="2" max="2" width="10.875" customWidth="1"/>
    <col min="3" max="3" width="11" bestFit="1" customWidth="1"/>
    <col min="4" max="4" width="10.75" bestFit="1" customWidth="1"/>
  </cols>
  <sheetData>
    <row r="1" spans="1:7">
      <c r="A1" s="2" t="s">
        <v>0</v>
      </c>
      <c r="B1" s="2" t="s">
        <v>7</v>
      </c>
      <c r="C1" s="2" t="s">
        <v>8</v>
      </c>
      <c r="D1" s="2" t="s">
        <v>9</v>
      </c>
      <c r="E1" s="2"/>
      <c r="F1" s="2" t="s">
        <v>14</v>
      </c>
    </row>
    <row r="2" spans="1:7">
      <c r="A2" s="9">
        <v>43831</v>
      </c>
      <c r="B2" s="10">
        <v>8972.6</v>
      </c>
      <c r="C2" s="10">
        <v>28538.44</v>
      </c>
      <c r="D2" s="10">
        <v>3230.78</v>
      </c>
      <c r="F2" t="s">
        <v>23</v>
      </c>
      <c r="G2" t="s">
        <v>27</v>
      </c>
    </row>
    <row r="3" spans="1:7">
      <c r="A3" s="9">
        <v>43832</v>
      </c>
      <c r="B3" s="21">
        <v>9092.19</v>
      </c>
      <c r="C3" s="21">
        <v>28868.799999999999</v>
      </c>
      <c r="D3" s="21">
        <v>3257.85</v>
      </c>
      <c r="F3" t="s">
        <v>24</v>
      </c>
      <c r="G3" t="s">
        <v>28</v>
      </c>
    </row>
    <row r="4" spans="1:7">
      <c r="A4" s="9">
        <v>43833</v>
      </c>
      <c r="B4" s="21">
        <v>9020.77</v>
      </c>
      <c r="C4" s="21">
        <v>28634.880000000001</v>
      </c>
      <c r="D4" s="21">
        <v>3234.85</v>
      </c>
      <c r="F4" t="s">
        <v>25</v>
      </c>
      <c r="G4" t="s">
        <v>26</v>
      </c>
    </row>
    <row r="5" spans="1:7">
      <c r="A5" s="9">
        <v>43834</v>
      </c>
      <c r="B5" s="21">
        <v>9020.77</v>
      </c>
      <c r="C5" s="21">
        <v>28634.880000000001</v>
      </c>
      <c r="D5" s="21">
        <v>3234.85</v>
      </c>
    </row>
    <row r="6" spans="1:7">
      <c r="A6" s="9">
        <v>43835</v>
      </c>
      <c r="B6" s="21">
        <v>9020.77</v>
      </c>
      <c r="C6" s="21">
        <v>28634.880000000001</v>
      </c>
      <c r="D6" s="21">
        <v>3234.85</v>
      </c>
    </row>
    <row r="7" spans="1:7">
      <c r="A7" s="9">
        <v>43836</v>
      </c>
      <c r="B7" s="21">
        <v>9071.4699999999993</v>
      </c>
      <c r="C7" s="21">
        <v>28703.38</v>
      </c>
      <c r="D7" s="21">
        <v>3246.28</v>
      </c>
    </row>
    <row r="8" spans="1:7">
      <c r="A8" s="9">
        <v>43837</v>
      </c>
      <c r="B8" s="21">
        <v>9068.58</v>
      </c>
      <c r="C8" s="21">
        <v>28583.68</v>
      </c>
      <c r="D8" s="21">
        <v>3237.18</v>
      </c>
    </row>
    <row r="9" spans="1:7">
      <c r="A9" s="9">
        <v>43838</v>
      </c>
      <c r="B9" s="21">
        <v>9129.24</v>
      </c>
      <c r="C9" s="21">
        <v>28745.09</v>
      </c>
      <c r="D9" s="22">
        <v>3253.05</v>
      </c>
    </row>
    <row r="10" spans="1:7">
      <c r="A10" s="9">
        <v>43839</v>
      </c>
      <c r="B10" s="21">
        <v>9203.43</v>
      </c>
      <c r="C10" s="21">
        <v>28956.9</v>
      </c>
      <c r="D10" s="22">
        <v>3274.7</v>
      </c>
    </row>
    <row r="11" spans="1:7">
      <c r="A11" s="9">
        <v>43840</v>
      </c>
      <c r="B11" s="21">
        <v>9178.86</v>
      </c>
      <c r="C11" s="21">
        <v>28823.77</v>
      </c>
      <c r="D11" s="22">
        <v>3265.35</v>
      </c>
    </row>
    <row r="12" spans="1:7">
      <c r="A12" s="9">
        <v>43841</v>
      </c>
      <c r="B12" s="21">
        <v>9178.86</v>
      </c>
      <c r="C12" s="21">
        <v>28823.77</v>
      </c>
      <c r="D12" s="22">
        <v>3265.35</v>
      </c>
    </row>
    <row r="13" spans="1:7">
      <c r="A13" s="9">
        <v>43842</v>
      </c>
      <c r="B13" s="21">
        <v>9178.86</v>
      </c>
      <c r="C13" s="21">
        <v>28823.77</v>
      </c>
      <c r="D13" s="22">
        <v>3265.35</v>
      </c>
    </row>
    <row r="14" spans="1:7">
      <c r="A14" s="9">
        <v>43843</v>
      </c>
      <c r="B14" s="10">
        <v>9273.93</v>
      </c>
      <c r="C14" s="10">
        <v>28907.05</v>
      </c>
      <c r="D14" s="10">
        <v>3288.13</v>
      </c>
    </row>
    <row r="15" spans="1:7">
      <c r="A15" s="9">
        <v>43844</v>
      </c>
      <c r="B15" s="10">
        <v>9251.33</v>
      </c>
      <c r="C15" s="10">
        <v>28939.67</v>
      </c>
      <c r="D15" s="10">
        <v>3283.15</v>
      </c>
    </row>
    <row r="16" spans="1:7">
      <c r="A16" s="9">
        <v>43845</v>
      </c>
      <c r="B16" s="10">
        <v>9258.7000000000007</v>
      </c>
      <c r="C16" s="10">
        <v>29030.22</v>
      </c>
      <c r="D16" s="10">
        <v>3289.29</v>
      </c>
    </row>
    <row r="17" spans="1:4">
      <c r="A17" s="9">
        <v>43846</v>
      </c>
      <c r="B17" s="10">
        <v>9357.1299999999992</v>
      </c>
      <c r="C17" s="10">
        <v>29297.64</v>
      </c>
      <c r="D17" s="21">
        <v>3316.81</v>
      </c>
    </row>
    <row r="18" spans="1:4">
      <c r="A18" s="9">
        <v>43847</v>
      </c>
      <c r="B18" s="17">
        <v>9388.94</v>
      </c>
      <c r="C18" s="5">
        <v>29348.1</v>
      </c>
      <c r="D18" s="24">
        <v>3329.62</v>
      </c>
    </row>
    <row r="19" spans="1:4">
      <c r="A19" s="9">
        <v>43848</v>
      </c>
      <c r="B19" s="17">
        <v>9388.94</v>
      </c>
      <c r="C19" s="5">
        <v>29348.1</v>
      </c>
      <c r="D19" s="24">
        <v>3329.62</v>
      </c>
    </row>
    <row r="20" spans="1:4">
      <c r="A20" s="9">
        <v>43849</v>
      </c>
      <c r="B20" s="17">
        <v>9388.94</v>
      </c>
      <c r="C20" s="5">
        <v>29348.1</v>
      </c>
      <c r="D20" s="24">
        <v>3329.62</v>
      </c>
    </row>
    <row r="21" spans="1:4">
      <c r="A21" s="9">
        <v>43850</v>
      </c>
      <c r="B21" s="17">
        <v>9388.94</v>
      </c>
      <c r="C21" s="5">
        <v>29348.1</v>
      </c>
      <c r="D21" s="24">
        <v>3329.62</v>
      </c>
    </row>
    <row r="22" spans="1:4">
      <c r="A22" s="9">
        <v>43851</v>
      </c>
      <c r="B22" s="17">
        <v>9370.81</v>
      </c>
      <c r="C22" s="5">
        <v>29196.04</v>
      </c>
      <c r="D22" s="24">
        <v>3320.79</v>
      </c>
    </row>
    <row r="23" spans="1:4">
      <c r="A23" s="9">
        <v>43852</v>
      </c>
      <c r="B23" s="17">
        <v>9383.77</v>
      </c>
      <c r="C23" s="5">
        <v>29186.27</v>
      </c>
      <c r="D23" s="24">
        <v>3321.75</v>
      </c>
    </row>
    <row r="24" spans="1:4">
      <c r="A24" s="9">
        <v>43853</v>
      </c>
      <c r="B24" s="17">
        <v>9402.48</v>
      </c>
      <c r="C24" s="5">
        <v>29160.09</v>
      </c>
      <c r="D24" s="23">
        <v>3325.54</v>
      </c>
    </row>
    <row r="25" spans="1:4">
      <c r="A25" s="9">
        <v>43854</v>
      </c>
      <c r="B25" s="17">
        <v>9314.91</v>
      </c>
      <c r="C25" s="5">
        <v>28989.73</v>
      </c>
      <c r="D25" s="23">
        <v>3295.47</v>
      </c>
    </row>
    <row r="26" spans="1:4">
      <c r="A26" s="9">
        <v>43855</v>
      </c>
      <c r="B26" s="17">
        <v>9314.91</v>
      </c>
      <c r="C26" s="5">
        <v>28989.73</v>
      </c>
      <c r="D26" s="23">
        <v>3295.47</v>
      </c>
    </row>
    <row r="27" spans="1:4">
      <c r="A27" s="9">
        <v>43856</v>
      </c>
      <c r="B27" s="17">
        <v>9314.91</v>
      </c>
      <c r="C27" s="5">
        <v>28989.73</v>
      </c>
      <c r="D27" s="23">
        <v>3295.47</v>
      </c>
    </row>
    <row r="28" spans="1:4">
      <c r="A28" s="9">
        <v>43857</v>
      </c>
      <c r="B28" s="17">
        <v>9139.31</v>
      </c>
      <c r="C28" s="5">
        <v>28535.8</v>
      </c>
      <c r="D28" s="5">
        <v>3243.63</v>
      </c>
    </row>
    <row r="29" spans="1:4">
      <c r="A29" s="9">
        <v>43858</v>
      </c>
      <c r="B29" s="17">
        <v>9269.68</v>
      </c>
      <c r="C29" s="5">
        <v>28722.85</v>
      </c>
      <c r="D29" s="5">
        <v>3276.24</v>
      </c>
    </row>
    <row r="30" spans="1:4">
      <c r="A30" s="9">
        <v>43859</v>
      </c>
      <c r="B30" s="17">
        <v>9275.16</v>
      </c>
      <c r="C30" s="5">
        <v>28734.45</v>
      </c>
      <c r="D30" s="5">
        <v>3273.4</v>
      </c>
    </row>
    <row r="31" spans="1:4">
      <c r="A31" s="9">
        <v>43860</v>
      </c>
      <c r="B31" s="17">
        <v>9298.93</v>
      </c>
      <c r="C31" s="5">
        <v>28859.439999999999</v>
      </c>
      <c r="D31" s="5">
        <v>3283.66</v>
      </c>
    </row>
    <row r="32" spans="1:4">
      <c r="A32" s="9">
        <v>43861</v>
      </c>
      <c r="B32" s="17">
        <v>9150.94</v>
      </c>
      <c r="C32" s="5">
        <v>28256.03</v>
      </c>
      <c r="D32" s="5">
        <v>3225.52</v>
      </c>
    </row>
    <row r="33" spans="1:4">
      <c r="A33" s="9">
        <v>43862</v>
      </c>
      <c r="B33" s="17">
        <v>9150.94</v>
      </c>
      <c r="C33" s="5">
        <v>28256.03</v>
      </c>
      <c r="D33" s="5">
        <v>3225.52</v>
      </c>
    </row>
    <row r="34" spans="1:4">
      <c r="A34" s="9">
        <v>43863</v>
      </c>
      <c r="B34" s="17">
        <v>9150.94</v>
      </c>
      <c r="C34" s="5">
        <v>28256.03</v>
      </c>
      <c r="D34" s="5">
        <v>3225.52</v>
      </c>
    </row>
    <row r="35" spans="1:4">
      <c r="A35" s="9">
        <v>43864</v>
      </c>
      <c r="B35" s="17">
        <v>9273.4</v>
      </c>
      <c r="C35" s="5">
        <v>28399.81</v>
      </c>
      <c r="D35" s="5">
        <v>3248.92</v>
      </c>
    </row>
    <row r="36" spans="1:4">
      <c r="A36" s="9">
        <v>43865</v>
      </c>
      <c r="B36" s="17">
        <v>9467.9699999999993</v>
      </c>
      <c r="C36" s="5">
        <v>28807.63</v>
      </c>
      <c r="D36" s="5">
        <v>3297.59</v>
      </c>
    </row>
    <row r="37" spans="1:4">
      <c r="A37" s="9">
        <v>43866</v>
      </c>
      <c r="B37" s="17">
        <v>9508.68</v>
      </c>
      <c r="C37" s="5">
        <v>29290.85</v>
      </c>
      <c r="D37" s="5">
        <v>3334.69</v>
      </c>
    </row>
    <row r="38" spans="1:4">
      <c r="A38" s="9">
        <v>43867</v>
      </c>
      <c r="B38" s="17">
        <v>9572.15</v>
      </c>
      <c r="C38" s="5">
        <v>29379.77</v>
      </c>
      <c r="D38" s="5">
        <v>3345.78</v>
      </c>
    </row>
    <row r="39" spans="1:4">
      <c r="A39" s="9">
        <v>43868</v>
      </c>
      <c r="B39" s="17">
        <v>9520.51</v>
      </c>
      <c r="C39" s="5">
        <v>29102.51</v>
      </c>
      <c r="D39" s="5">
        <v>3327.71</v>
      </c>
    </row>
    <row r="40" spans="1:4">
      <c r="A40" s="9">
        <v>43869</v>
      </c>
      <c r="B40" s="17">
        <v>9520.51</v>
      </c>
      <c r="C40" s="5">
        <v>29102.51</v>
      </c>
      <c r="D40" s="5">
        <v>3327.71</v>
      </c>
    </row>
    <row r="41" spans="1:4">
      <c r="A41" s="9">
        <v>43870</v>
      </c>
      <c r="B41" s="17">
        <v>9520.51</v>
      </c>
      <c r="C41" s="5">
        <v>29102.51</v>
      </c>
      <c r="D41" s="5">
        <v>3327.71</v>
      </c>
    </row>
    <row r="42" spans="1:4">
      <c r="A42" s="9">
        <v>43871</v>
      </c>
      <c r="B42" s="17">
        <v>9628.39</v>
      </c>
      <c r="C42" s="5">
        <v>29276.82</v>
      </c>
      <c r="D42" s="5">
        <v>3352.09</v>
      </c>
    </row>
    <row r="43" spans="1:4">
      <c r="A43" s="9">
        <v>43872</v>
      </c>
      <c r="B43" s="17">
        <v>9638.94</v>
      </c>
      <c r="C43" s="5">
        <v>29276.34</v>
      </c>
      <c r="D43" s="5">
        <v>3357.75</v>
      </c>
    </row>
    <row r="44" spans="1:4">
      <c r="A44" s="9">
        <v>43873</v>
      </c>
      <c r="B44" s="17">
        <v>9725.9599999999991</v>
      </c>
      <c r="C44" s="5">
        <v>29551.42</v>
      </c>
      <c r="D44" s="5">
        <v>3379.45</v>
      </c>
    </row>
    <row r="45" spans="1:4">
      <c r="A45" s="9">
        <v>43874</v>
      </c>
      <c r="B45" s="17">
        <v>9711.9699999999993</v>
      </c>
      <c r="C45" s="5">
        <v>29423.31</v>
      </c>
      <c r="D45" s="5">
        <v>3373.94</v>
      </c>
    </row>
    <row r="46" spans="1:4">
      <c r="A46" s="9">
        <v>43875</v>
      </c>
      <c r="B46" s="17">
        <v>9731.18</v>
      </c>
      <c r="C46" s="5">
        <v>29398.080000000002</v>
      </c>
      <c r="D46" s="5">
        <v>3380.16</v>
      </c>
    </row>
    <row r="47" spans="1:4">
      <c r="A47" s="9">
        <v>43876</v>
      </c>
      <c r="B47" s="17">
        <v>9731.18</v>
      </c>
      <c r="C47" s="5">
        <v>29398.080000000002</v>
      </c>
      <c r="D47" s="5">
        <v>3380.16</v>
      </c>
    </row>
    <row r="48" spans="1:4">
      <c r="A48" s="9">
        <v>43877</v>
      </c>
      <c r="B48" s="17">
        <v>9731.18</v>
      </c>
      <c r="C48" s="5">
        <v>29398.080000000002</v>
      </c>
      <c r="D48" s="5">
        <v>3380.16</v>
      </c>
    </row>
    <row r="49" spans="1:4">
      <c r="A49" s="9">
        <v>43878</v>
      </c>
      <c r="B49" s="17">
        <v>9731.18</v>
      </c>
      <c r="C49" s="5">
        <v>29398.080000000002</v>
      </c>
      <c r="D49" s="5">
        <v>3380.16</v>
      </c>
    </row>
    <row r="50" spans="1:4">
      <c r="A50" s="9">
        <v>43879</v>
      </c>
      <c r="B50" s="17">
        <v>9732.74</v>
      </c>
      <c r="C50" s="5">
        <v>29232.19</v>
      </c>
      <c r="D50" s="5">
        <v>3370.29</v>
      </c>
    </row>
    <row r="51" spans="1:4">
      <c r="A51" s="9">
        <v>43880</v>
      </c>
      <c r="B51" s="17">
        <v>9817.18</v>
      </c>
      <c r="C51" s="5">
        <v>29348.03</v>
      </c>
      <c r="D51" s="5">
        <v>3386.15</v>
      </c>
    </row>
    <row r="52" spans="1:4">
      <c r="A52" s="9">
        <v>43881</v>
      </c>
      <c r="B52" s="17">
        <v>9750.9699999999993</v>
      </c>
      <c r="C52" s="5">
        <v>29219.98</v>
      </c>
      <c r="D52" s="5">
        <v>3373.23</v>
      </c>
    </row>
    <row r="53" spans="1:4">
      <c r="A53" s="9">
        <v>43882</v>
      </c>
      <c r="B53" s="17">
        <v>9576.59</v>
      </c>
      <c r="C53" s="5">
        <v>28992.41</v>
      </c>
      <c r="D53" s="5">
        <v>3337.75</v>
      </c>
    </row>
    <row r="54" spans="1:4">
      <c r="A54" s="9">
        <v>43883</v>
      </c>
      <c r="B54" s="17">
        <v>9576.59</v>
      </c>
      <c r="C54" s="5">
        <v>28992.41</v>
      </c>
      <c r="D54" s="5">
        <v>3337.75</v>
      </c>
    </row>
    <row r="55" spans="1:4">
      <c r="A55" s="9">
        <v>43884</v>
      </c>
      <c r="B55" s="17">
        <v>9576.59</v>
      </c>
      <c r="C55" s="5">
        <v>28992.41</v>
      </c>
      <c r="D55" s="5">
        <v>3337.75</v>
      </c>
    </row>
    <row r="56" spans="1:4">
      <c r="A56" s="9">
        <v>43885</v>
      </c>
      <c r="B56" s="17">
        <v>9221.2800000000007</v>
      </c>
      <c r="C56" s="5">
        <v>27960.799999999999</v>
      </c>
      <c r="D56" s="5">
        <v>3225.89</v>
      </c>
    </row>
    <row r="57" spans="1:4">
      <c r="A57" s="9">
        <v>43886</v>
      </c>
      <c r="B57" s="17">
        <v>8965.61</v>
      </c>
      <c r="C57" s="5">
        <v>27081.360000000001</v>
      </c>
      <c r="D57" s="5">
        <v>3128.21</v>
      </c>
    </row>
    <row r="58" spans="1:4">
      <c r="A58" s="9">
        <v>43887</v>
      </c>
      <c r="B58" s="17">
        <v>8980.7800000000007</v>
      </c>
      <c r="C58" s="5">
        <v>26957.59</v>
      </c>
      <c r="D58" s="5">
        <v>3116.39</v>
      </c>
    </row>
    <row r="59" spans="1:4">
      <c r="A59" s="9">
        <v>43888</v>
      </c>
      <c r="B59" s="17">
        <v>8566.48</v>
      </c>
      <c r="C59" s="5">
        <v>25766.639999999999</v>
      </c>
      <c r="D59" s="5">
        <v>2978.76</v>
      </c>
    </row>
    <row r="60" spans="1:4">
      <c r="A60" s="9">
        <v>43889</v>
      </c>
      <c r="B60" s="17">
        <v>8567.3700000000008</v>
      </c>
      <c r="C60" s="5">
        <v>25409.360000000001</v>
      </c>
      <c r="D60" s="5">
        <v>2954.22</v>
      </c>
    </row>
    <row r="61" spans="1:4">
      <c r="A61" s="9">
        <v>43890</v>
      </c>
      <c r="B61" s="17">
        <v>8567.3700000000008</v>
      </c>
      <c r="C61" s="5">
        <v>25409.360000000001</v>
      </c>
      <c r="D61" s="5">
        <v>2954.22</v>
      </c>
    </row>
    <row r="62" spans="1:4">
      <c r="A62" s="9">
        <v>43891</v>
      </c>
      <c r="B62" s="17">
        <v>8567.3700000000008</v>
      </c>
      <c r="C62" s="5">
        <v>25409.360000000001</v>
      </c>
      <c r="D62" s="5">
        <v>2954.22</v>
      </c>
    </row>
    <row r="63" spans="1:4">
      <c r="A63" s="9">
        <v>43892</v>
      </c>
      <c r="B63" s="17">
        <v>8952.17</v>
      </c>
      <c r="C63" s="5">
        <v>26703.32</v>
      </c>
      <c r="D63" s="5">
        <v>3090.2299800000001</v>
      </c>
    </row>
    <row r="64" spans="1:4">
      <c r="A64" s="9">
        <v>43893</v>
      </c>
      <c r="B64" s="17">
        <v>8684.09</v>
      </c>
      <c r="C64" s="5">
        <v>25917.41</v>
      </c>
      <c r="D64" s="5">
        <v>3003.3701169999999</v>
      </c>
    </row>
    <row r="65" spans="1:4">
      <c r="A65" s="9">
        <v>43894</v>
      </c>
      <c r="B65" s="17">
        <v>9018.09</v>
      </c>
      <c r="C65" s="5">
        <v>27090.86</v>
      </c>
      <c r="D65" s="5">
        <v>3130.1201169999999</v>
      </c>
    </row>
    <row r="66" spans="1:4">
      <c r="A66" s="9">
        <v>43895</v>
      </c>
      <c r="B66" s="17">
        <v>8738.59</v>
      </c>
      <c r="C66" s="5">
        <v>26121.279999999999</v>
      </c>
      <c r="D66" s="5">
        <v>3023.9399410000001</v>
      </c>
    </row>
    <row r="67" spans="1:4">
      <c r="A67" s="9">
        <v>43896</v>
      </c>
      <c r="B67" s="17">
        <v>8575.6200000000008</v>
      </c>
      <c r="C67" s="5">
        <v>25864.78</v>
      </c>
      <c r="D67" s="5">
        <v>2972.3701169999999</v>
      </c>
    </row>
    <row r="68" spans="1:4">
      <c r="A68" s="9">
        <v>43897</v>
      </c>
      <c r="B68" s="17">
        <v>8575.6200000000008</v>
      </c>
      <c r="C68" s="5">
        <v>25864.78</v>
      </c>
      <c r="D68" s="5">
        <v>2972.3701169999999</v>
      </c>
    </row>
    <row r="69" spans="1:4">
      <c r="A69" s="9">
        <v>43898</v>
      </c>
      <c r="B69" s="17">
        <v>8575.6200000000008</v>
      </c>
      <c r="C69" s="5">
        <v>25864.78</v>
      </c>
      <c r="D69" s="5">
        <v>2972.3701169999999</v>
      </c>
    </row>
    <row r="70" spans="1:4">
      <c r="A70" s="9">
        <v>43899</v>
      </c>
      <c r="B70" s="17">
        <v>7950.68</v>
      </c>
      <c r="C70" s="5">
        <v>23851.02</v>
      </c>
      <c r="D70" s="5">
        <v>2746.5600589999999</v>
      </c>
    </row>
    <row r="71" spans="1:4">
      <c r="A71" s="9">
        <v>43900</v>
      </c>
      <c r="B71" s="17">
        <v>8344.25</v>
      </c>
      <c r="C71" s="5">
        <v>25018.16</v>
      </c>
      <c r="D71" s="5">
        <v>2882.2299800000001</v>
      </c>
    </row>
    <row r="72" spans="1:4">
      <c r="A72" s="9">
        <v>43901</v>
      </c>
      <c r="B72" s="17">
        <v>7952.05</v>
      </c>
      <c r="C72" s="5">
        <v>23553.22</v>
      </c>
      <c r="D72" s="5">
        <v>2741.3798830000001</v>
      </c>
    </row>
    <row r="73" spans="1:4">
      <c r="A73" s="9">
        <v>43902</v>
      </c>
      <c r="B73" s="17">
        <v>7201.8</v>
      </c>
      <c r="C73" s="5">
        <v>21200.62</v>
      </c>
      <c r="D73" s="5">
        <v>2480.639893</v>
      </c>
    </row>
    <row r="74" spans="1:4">
      <c r="A74" s="9">
        <v>43903</v>
      </c>
      <c r="B74" s="17">
        <v>7874.88</v>
      </c>
      <c r="C74" s="5">
        <v>23185.62</v>
      </c>
      <c r="D74" s="5">
        <v>2711.0200199999999</v>
      </c>
    </row>
    <row r="75" spans="1:4">
      <c r="A75" s="9">
        <v>43904</v>
      </c>
      <c r="B75" s="17">
        <v>7874.88</v>
      </c>
      <c r="C75" s="5">
        <v>23185.62</v>
      </c>
      <c r="D75" s="5">
        <v>2711.0200199999999</v>
      </c>
    </row>
    <row r="76" spans="1:4">
      <c r="A76" s="9">
        <v>43905</v>
      </c>
      <c r="B76" s="17">
        <v>7874.88</v>
      </c>
      <c r="C76" s="5">
        <v>23185.62</v>
      </c>
      <c r="D76" s="5">
        <v>2711.0200199999999</v>
      </c>
    </row>
    <row r="77" spans="1:4">
      <c r="A77" s="9">
        <v>43906</v>
      </c>
      <c r="B77" s="17">
        <v>6904.59</v>
      </c>
      <c r="C77" s="5">
        <v>20188.52</v>
      </c>
      <c r="D77" s="5">
        <v>2386.1298830000001</v>
      </c>
    </row>
    <row r="78" spans="1:4">
      <c r="A78" s="9">
        <v>43907</v>
      </c>
      <c r="B78" s="17">
        <v>7334.78</v>
      </c>
      <c r="C78" s="5">
        <v>21237.38</v>
      </c>
      <c r="D78" s="5">
        <v>2529.1899410000001</v>
      </c>
    </row>
    <row r="79" spans="1:4">
      <c r="A79" s="9">
        <v>43908</v>
      </c>
      <c r="B79" s="17">
        <v>6989.84</v>
      </c>
      <c r="C79" s="5">
        <v>19898.919999999998</v>
      </c>
      <c r="D79" s="5">
        <v>2398.1000979999999</v>
      </c>
    </row>
    <row r="80" spans="1:4">
      <c r="A80" s="9">
        <v>43909</v>
      </c>
      <c r="B80" s="17">
        <v>7150.58</v>
      </c>
      <c r="C80" s="5">
        <v>20087.189999999999</v>
      </c>
      <c r="D80" s="5">
        <v>2409.389893</v>
      </c>
    </row>
    <row r="81" spans="1:4">
      <c r="A81" s="9">
        <v>43910</v>
      </c>
      <c r="B81" s="17">
        <v>6879.52</v>
      </c>
      <c r="C81" s="5">
        <v>19173.98</v>
      </c>
      <c r="D81" s="5">
        <v>2304.919922</v>
      </c>
    </row>
    <row r="82" spans="1:4">
      <c r="A82" s="9">
        <v>43911</v>
      </c>
      <c r="B82" s="17">
        <v>6879.52</v>
      </c>
      <c r="C82" s="5">
        <v>19173.98</v>
      </c>
      <c r="D82" s="5">
        <v>2304.919922</v>
      </c>
    </row>
    <row r="83" spans="1:4">
      <c r="A83" s="9">
        <v>43912</v>
      </c>
      <c r="B83" s="17">
        <v>6879.52</v>
      </c>
      <c r="C83" s="5">
        <v>19173.98</v>
      </c>
      <c r="D83" s="5">
        <v>2304.919922</v>
      </c>
    </row>
    <row r="84" spans="1:4">
      <c r="A84" s="9">
        <v>43913</v>
      </c>
      <c r="B84" s="17">
        <v>6860.67</v>
      </c>
      <c r="C84" s="5">
        <v>18591.93</v>
      </c>
      <c r="D84" s="5">
        <v>2237.3999020000001</v>
      </c>
    </row>
    <row r="85" spans="1:4">
      <c r="A85" s="9">
        <v>43914</v>
      </c>
      <c r="B85" s="17">
        <v>7417.86</v>
      </c>
      <c r="C85" s="5">
        <v>20704.91</v>
      </c>
      <c r="D85" s="5">
        <v>2447.330078</v>
      </c>
    </row>
    <row r="86" spans="1:4">
      <c r="A86" s="9">
        <v>43915</v>
      </c>
      <c r="B86" s="17">
        <v>7384.3</v>
      </c>
      <c r="C86" s="5">
        <v>21200.55</v>
      </c>
      <c r="D86" s="5">
        <v>2475.5600589999999</v>
      </c>
    </row>
    <row r="87" spans="1:4">
      <c r="A87" s="9">
        <v>43916</v>
      </c>
      <c r="B87" s="17">
        <v>7797.54</v>
      </c>
      <c r="C87" s="5">
        <v>22552.17</v>
      </c>
      <c r="D87" s="5">
        <v>2630.070068</v>
      </c>
    </row>
    <row r="88" spans="1:4">
      <c r="A88" s="9">
        <v>43917</v>
      </c>
      <c r="B88" s="17">
        <v>7502.38</v>
      </c>
      <c r="C88" s="5">
        <v>21636.78</v>
      </c>
      <c r="D88" s="5">
        <v>2541.469971</v>
      </c>
    </row>
    <row r="89" spans="1:4">
      <c r="A89" s="9">
        <v>43918</v>
      </c>
      <c r="B89" s="17">
        <v>7502.38</v>
      </c>
      <c r="C89" s="5">
        <v>21636.78</v>
      </c>
      <c r="D89" s="5">
        <v>2541.469971</v>
      </c>
    </row>
    <row r="90" spans="1:4">
      <c r="A90" s="9">
        <v>43919</v>
      </c>
      <c r="B90" s="17">
        <v>7502.38</v>
      </c>
      <c r="C90" s="5">
        <v>21636.78</v>
      </c>
      <c r="D90" s="5">
        <v>2541.469971</v>
      </c>
    </row>
    <row r="91" spans="1:4">
      <c r="A91" s="9">
        <v>43920</v>
      </c>
      <c r="B91" s="17">
        <v>7774.15</v>
      </c>
      <c r="C91" s="5">
        <v>22327.48</v>
      </c>
      <c r="D91" s="5">
        <v>2626.6499020000001</v>
      </c>
    </row>
    <row r="92" spans="1:4">
      <c r="A92" s="9">
        <v>43921</v>
      </c>
      <c r="B92" s="17">
        <v>7700.1</v>
      </c>
      <c r="C92" s="5">
        <v>21917.16</v>
      </c>
      <c r="D92" s="5">
        <v>2584.5900879999999</v>
      </c>
    </row>
    <row r="93" spans="1:4">
      <c r="A93" s="9">
        <v>43922</v>
      </c>
      <c r="B93" s="17">
        <v>7360.58</v>
      </c>
      <c r="C93" s="5">
        <v>20943.509999999998</v>
      </c>
      <c r="D93" s="5">
        <v>2470.5</v>
      </c>
    </row>
    <row r="94" spans="1:4">
      <c r="A94" s="9">
        <v>43923</v>
      </c>
      <c r="B94" s="17">
        <v>7487.31</v>
      </c>
      <c r="C94" s="5">
        <v>21413.439999999999</v>
      </c>
      <c r="D94" s="5">
        <v>2526.8999020000001</v>
      </c>
    </row>
    <row r="95" spans="1:4">
      <c r="A95" s="9">
        <v>43924</v>
      </c>
      <c r="B95" s="17">
        <v>7373.08</v>
      </c>
      <c r="C95" s="5">
        <v>21052.53</v>
      </c>
      <c r="D95" s="5">
        <v>2488.6499020000001</v>
      </c>
    </row>
    <row r="96" spans="1:4">
      <c r="A96" s="9">
        <v>43925</v>
      </c>
      <c r="B96" s="17">
        <v>7373.08</v>
      </c>
      <c r="C96" s="5">
        <v>21052.53</v>
      </c>
      <c r="D96" s="5">
        <v>2488.6499020000001</v>
      </c>
    </row>
    <row r="97" spans="1:4">
      <c r="A97" s="9">
        <v>43926</v>
      </c>
      <c r="B97" s="17">
        <v>7373.08</v>
      </c>
      <c r="C97" s="5">
        <v>21052.53</v>
      </c>
      <c r="D97" s="5">
        <v>2488.6499020000001</v>
      </c>
    </row>
    <row r="98" spans="1:4">
      <c r="A98" s="9">
        <v>43927</v>
      </c>
      <c r="B98" s="17">
        <v>7913.24</v>
      </c>
      <c r="C98" s="5">
        <v>22679.99</v>
      </c>
      <c r="D98" s="5">
        <v>2663.679932</v>
      </c>
    </row>
    <row r="99" spans="1:4">
      <c r="A99" s="9">
        <v>43928</v>
      </c>
      <c r="B99" s="17">
        <v>7887.26</v>
      </c>
      <c r="C99" s="5">
        <v>22653.86</v>
      </c>
      <c r="D99" s="5">
        <v>2659.4099120000001</v>
      </c>
    </row>
    <row r="100" spans="1:4">
      <c r="A100" s="9">
        <v>43929</v>
      </c>
      <c r="B100" s="17">
        <v>8090.9</v>
      </c>
      <c r="C100" s="5">
        <v>23433.57</v>
      </c>
      <c r="D100" s="5">
        <v>2749.9799800000001</v>
      </c>
    </row>
    <row r="101" spans="1:4">
      <c r="A101" s="9">
        <v>43930</v>
      </c>
      <c r="B101" s="17">
        <v>8153.58</v>
      </c>
      <c r="C101" s="5">
        <v>23719.37</v>
      </c>
      <c r="D101" s="5">
        <v>2789.820068</v>
      </c>
    </row>
    <row r="102" spans="1:4">
      <c r="A102" s="9">
        <v>43931</v>
      </c>
      <c r="B102" s="17">
        <v>8153.58</v>
      </c>
      <c r="C102" s="5">
        <v>23719.37</v>
      </c>
      <c r="D102" s="5">
        <v>2789.820068</v>
      </c>
    </row>
    <row r="103" spans="1:4">
      <c r="A103" s="9">
        <v>43932</v>
      </c>
      <c r="B103" s="17">
        <v>8153.58</v>
      </c>
      <c r="C103" s="5">
        <v>23719.37</v>
      </c>
      <c r="D103" s="5">
        <v>2789.820068</v>
      </c>
    </row>
    <row r="104" spans="1:4">
      <c r="A104" s="9">
        <v>43933</v>
      </c>
      <c r="B104" s="17">
        <v>8153.58</v>
      </c>
      <c r="C104" s="5">
        <v>23719.37</v>
      </c>
      <c r="D104" s="5">
        <v>2789.820068</v>
      </c>
    </row>
    <row r="105" spans="1:4">
      <c r="A105" s="9">
        <v>43934</v>
      </c>
      <c r="B105" s="17">
        <v>8192.42</v>
      </c>
      <c r="C105" s="5">
        <v>23390.77</v>
      </c>
      <c r="D105" s="5">
        <v>2761.6298830000001</v>
      </c>
    </row>
    <row r="106" spans="1:4">
      <c r="A106" s="9">
        <v>43935</v>
      </c>
      <c r="B106" s="17">
        <v>8515.74</v>
      </c>
      <c r="C106" s="5">
        <v>23949.759999999998</v>
      </c>
      <c r="D106" s="5">
        <v>2846.0600589999999</v>
      </c>
    </row>
    <row r="107" spans="1:4">
      <c r="A107" s="9">
        <v>43936</v>
      </c>
      <c r="B107" s="17">
        <v>8393.18</v>
      </c>
      <c r="C107" s="5">
        <v>23504.35</v>
      </c>
      <c r="D107" s="5">
        <v>2783.360107</v>
      </c>
    </row>
    <row r="108" spans="1:4">
      <c r="A108" s="9">
        <v>43937</v>
      </c>
      <c r="B108" s="17">
        <v>8532.36</v>
      </c>
      <c r="C108" s="5">
        <v>23537.68</v>
      </c>
      <c r="D108" s="5">
        <v>2799.5500489999999</v>
      </c>
    </row>
    <row r="109" spans="1:4">
      <c r="A109" s="9">
        <v>43938</v>
      </c>
      <c r="B109" s="17">
        <v>8650.14</v>
      </c>
      <c r="C109" s="5">
        <v>24242.49</v>
      </c>
      <c r="D109" s="5">
        <v>2874.5600589999999</v>
      </c>
    </row>
    <row r="110" spans="1:4">
      <c r="A110" s="9">
        <v>43939</v>
      </c>
      <c r="B110" s="17">
        <v>8650.14</v>
      </c>
      <c r="C110" s="5">
        <v>24242.49</v>
      </c>
      <c r="D110" s="5">
        <v>2874.5600589999999</v>
      </c>
    </row>
    <row r="111" spans="1:4">
      <c r="A111" s="9">
        <v>43940</v>
      </c>
      <c r="B111" s="17">
        <v>8650.14</v>
      </c>
      <c r="C111" s="5">
        <v>24242.49</v>
      </c>
      <c r="D111" s="5">
        <v>2874.5600589999999</v>
      </c>
    </row>
    <row r="112" spans="1:4">
      <c r="A112" s="9">
        <v>43941</v>
      </c>
      <c r="B112" s="17">
        <v>8560.73</v>
      </c>
      <c r="C112" s="5">
        <v>23650.44</v>
      </c>
      <c r="D112" s="5">
        <v>2823.1599120000001</v>
      </c>
    </row>
    <row r="113" spans="1:4">
      <c r="A113" s="9">
        <v>43942</v>
      </c>
      <c r="B113" s="17">
        <v>8263.23</v>
      </c>
      <c r="C113" s="15">
        <v>23018.880000000001</v>
      </c>
      <c r="D113" s="5">
        <v>2736.5600589999999</v>
      </c>
    </row>
    <row r="114" spans="1:4">
      <c r="A114" s="9">
        <v>43943</v>
      </c>
      <c r="B114" s="17">
        <v>8495.3799999999992</v>
      </c>
      <c r="C114" s="5">
        <v>23475.82</v>
      </c>
      <c r="D114" s="5">
        <v>2799.3100589999999</v>
      </c>
    </row>
    <row r="115" spans="1:4">
      <c r="A115" s="9">
        <v>43944</v>
      </c>
      <c r="B115" s="17">
        <v>8494.75</v>
      </c>
      <c r="C115" s="5">
        <v>23515.26</v>
      </c>
      <c r="D115" s="5">
        <v>2797.8000489999999</v>
      </c>
    </row>
    <row r="116" spans="1:4">
      <c r="A116" s="9">
        <v>43945</v>
      </c>
      <c r="B116" s="17">
        <v>8634.52</v>
      </c>
      <c r="C116" s="5">
        <v>23775.27</v>
      </c>
      <c r="D116" s="5">
        <v>2836.73999</v>
      </c>
    </row>
    <row r="117" spans="1:4">
      <c r="A117" s="9">
        <v>43946</v>
      </c>
      <c r="B117" s="17">
        <v>8634.52</v>
      </c>
      <c r="C117" s="5">
        <v>23775.27</v>
      </c>
      <c r="D117" s="5">
        <v>2836.73999</v>
      </c>
    </row>
    <row r="118" spans="1:4">
      <c r="A118" s="9">
        <v>43947</v>
      </c>
      <c r="B118" s="17">
        <v>8634.52</v>
      </c>
      <c r="C118" s="5">
        <v>23775.27</v>
      </c>
      <c r="D118" s="5">
        <v>2836.73999</v>
      </c>
    </row>
    <row r="119" spans="1:4">
      <c r="A119" s="9">
        <v>43948</v>
      </c>
      <c r="B119" s="17">
        <v>8730.16</v>
      </c>
      <c r="C119" s="5">
        <v>24133.78</v>
      </c>
      <c r="D119" s="5">
        <v>2878.4799800000001</v>
      </c>
    </row>
    <row r="120" spans="1:4">
      <c r="A120" s="9">
        <v>43949</v>
      </c>
      <c r="B120" s="17">
        <v>8607.73</v>
      </c>
      <c r="C120" s="5">
        <v>24101.55</v>
      </c>
      <c r="D120" s="5">
        <v>2863.389893</v>
      </c>
    </row>
    <row r="121" spans="1:4">
      <c r="A121" s="9">
        <v>43950</v>
      </c>
      <c r="B121" s="17">
        <v>8914.7099999999991</v>
      </c>
      <c r="C121" s="5">
        <v>24633.86</v>
      </c>
      <c r="D121" s="5">
        <v>2939.51001</v>
      </c>
    </row>
    <row r="122" spans="1:4">
      <c r="A122" s="9">
        <v>43951</v>
      </c>
      <c r="B122" s="17">
        <v>8889.5499999999993</v>
      </c>
      <c r="C122" s="5">
        <v>24345.72</v>
      </c>
      <c r="D122" s="5">
        <v>2912.429932</v>
      </c>
    </row>
    <row r="123" spans="1:4">
      <c r="A123" s="9">
        <v>43952</v>
      </c>
      <c r="B123" s="17">
        <v>8604.9500000000007</v>
      </c>
      <c r="C123" s="5">
        <v>23723.69</v>
      </c>
      <c r="D123" s="5">
        <v>2830.709961</v>
      </c>
    </row>
    <row r="124" spans="1:4">
      <c r="A124" s="9">
        <v>43953</v>
      </c>
      <c r="B124" s="17">
        <v>8604.9500000000007</v>
      </c>
      <c r="C124" s="5">
        <v>23723.69</v>
      </c>
      <c r="D124" s="5">
        <v>2830.709961</v>
      </c>
    </row>
    <row r="125" spans="1:4">
      <c r="A125" s="9">
        <v>43954</v>
      </c>
      <c r="B125" s="17">
        <v>8604.9500000000007</v>
      </c>
      <c r="C125" s="5">
        <v>23723.69</v>
      </c>
      <c r="D125" s="5">
        <v>2830.709961</v>
      </c>
    </row>
    <row r="126" spans="1:4">
      <c r="A126" s="9">
        <v>43955</v>
      </c>
      <c r="B126" s="17">
        <v>8710.7099999999991</v>
      </c>
      <c r="C126" s="5">
        <v>23749.759999999998</v>
      </c>
      <c r="D126" s="5">
        <v>2842.73999</v>
      </c>
    </row>
    <row r="127" spans="1:4">
      <c r="A127" s="9">
        <v>43956</v>
      </c>
      <c r="B127" s="17">
        <v>8809.1200000000008</v>
      </c>
      <c r="C127" s="5">
        <v>23883.09</v>
      </c>
      <c r="D127" s="5">
        <v>2868.4399410000001</v>
      </c>
    </row>
    <row r="128" spans="1:4">
      <c r="A128" s="9">
        <v>43957</v>
      </c>
      <c r="B128" s="17">
        <v>8854.39</v>
      </c>
      <c r="C128" s="5">
        <v>23664.639999999999</v>
      </c>
      <c r="D128" s="5">
        <v>2848.419922</v>
      </c>
    </row>
    <row r="129" spans="1:4">
      <c r="A129" s="9">
        <v>43958</v>
      </c>
      <c r="B129" s="17">
        <v>8979.66</v>
      </c>
      <c r="C129" s="5">
        <v>23875.89</v>
      </c>
      <c r="D129" s="5">
        <v>2881.1899410000001</v>
      </c>
    </row>
    <row r="130" spans="1:4">
      <c r="A130" s="9">
        <v>43959</v>
      </c>
      <c r="B130" s="17">
        <v>9121.32</v>
      </c>
      <c r="C130" s="5">
        <v>24331.32</v>
      </c>
      <c r="D130" s="5">
        <v>2929.8000489999999</v>
      </c>
    </row>
    <row r="131" spans="1:4">
      <c r="A131" s="9">
        <v>43960</v>
      </c>
      <c r="B131" s="17">
        <v>9121.32</v>
      </c>
      <c r="C131" s="5">
        <v>24331.32</v>
      </c>
      <c r="D131" s="5">
        <v>2929.8000489999999</v>
      </c>
    </row>
    <row r="132" spans="1:4">
      <c r="A132" s="9">
        <v>43961</v>
      </c>
      <c r="B132" s="17">
        <v>9121.32</v>
      </c>
      <c r="C132" s="5">
        <v>24331.32</v>
      </c>
      <c r="D132" s="5">
        <v>2929.8000489999999</v>
      </c>
    </row>
    <row r="133" spans="1:4">
      <c r="A133" s="9">
        <v>43962</v>
      </c>
      <c r="B133" s="17">
        <v>9192.34</v>
      </c>
      <c r="C133" s="5">
        <v>24221.99</v>
      </c>
      <c r="D133" s="5">
        <v>2930.1899410000001</v>
      </c>
    </row>
    <row r="134" spans="1:4">
      <c r="A134" s="9">
        <v>43963</v>
      </c>
      <c r="B134" s="17">
        <v>9002.5499999999993</v>
      </c>
      <c r="C134" s="5">
        <v>23764.78</v>
      </c>
      <c r="D134" s="5">
        <v>2870.1201169999999</v>
      </c>
    </row>
    <row r="135" spans="1:4">
      <c r="A135" s="9">
        <v>43964</v>
      </c>
      <c r="B135" s="17">
        <v>8863.17</v>
      </c>
      <c r="C135" s="5">
        <v>23247.97</v>
      </c>
      <c r="D135" s="5">
        <v>2820</v>
      </c>
    </row>
    <row r="136" spans="1:4">
      <c r="A136" s="9">
        <v>43965</v>
      </c>
      <c r="B136" s="17">
        <v>8943.7199999999993</v>
      </c>
      <c r="C136" s="5">
        <v>23625.34</v>
      </c>
      <c r="D136" s="5">
        <v>2852.5</v>
      </c>
    </row>
    <row r="137" spans="1:4">
      <c r="A137" s="9">
        <v>43966</v>
      </c>
      <c r="B137" s="17">
        <v>9014.56</v>
      </c>
      <c r="C137" s="5">
        <v>23685.42</v>
      </c>
      <c r="D137" s="5">
        <v>2863.6999510000001</v>
      </c>
    </row>
    <row r="138" spans="1:4">
      <c r="A138" s="9">
        <v>43967</v>
      </c>
      <c r="B138" s="17">
        <v>9014.56</v>
      </c>
      <c r="C138" s="5">
        <v>23685.42</v>
      </c>
      <c r="D138" s="5">
        <v>2863.6999510000001</v>
      </c>
    </row>
    <row r="139" spans="1:4">
      <c r="A139" s="9">
        <v>43968</v>
      </c>
      <c r="B139" s="17">
        <v>9014.56</v>
      </c>
      <c r="C139" s="5">
        <v>23685.42</v>
      </c>
      <c r="D139" s="5">
        <v>2863.6999510000001</v>
      </c>
    </row>
    <row r="140" spans="1:4">
      <c r="A140" s="9">
        <v>43969</v>
      </c>
      <c r="B140" s="17">
        <v>9234.83</v>
      </c>
      <c r="C140" s="5">
        <v>24597.37</v>
      </c>
      <c r="D140" s="5">
        <v>2953.9099120000001</v>
      </c>
    </row>
    <row r="141" spans="1:4">
      <c r="A141" s="9">
        <v>43970</v>
      </c>
      <c r="B141" s="17">
        <v>9185.1</v>
      </c>
      <c r="C141" s="5">
        <v>24206.86</v>
      </c>
      <c r="D141" s="5">
        <v>2922.9399410000001</v>
      </c>
    </row>
    <row r="142" spans="1:4">
      <c r="A142" s="9">
        <v>43971</v>
      </c>
      <c r="B142" s="17">
        <v>9375.7800000000007</v>
      </c>
      <c r="C142" s="5">
        <v>24575.9</v>
      </c>
      <c r="D142" s="5">
        <v>2971.610107</v>
      </c>
    </row>
    <row r="143" spans="1:4">
      <c r="A143" s="9">
        <v>43972</v>
      </c>
      <c r="B143" s="17">
        <v>9284.8799999999992</v>
      </c>
      <c r="C143" s="5">
        <v>24474.12</v>
      </c>
      <c r="D143" s="5">
        <v>2948.51001</v>
      </c>
    </row>
    <row r="144" spans="1:4">
      <c r="A144" s="9">
        <v>43973</v>
      </c>
      <c r="B144" s="17">
        <v>9324.59</v>
      </c>
      <c r="C144" s="5">
        <v>24465.16</v>
      </c>
      <c r="D144" s="5">
        <v>2955.4499510000001</v>
      </c>
    </row>
    <row r="145" spans="1:4">
      <c r="A145" s="9">
        <v>43974</v>
      </c>
      <c r="B145" s="17">
        <v>9324.59</v>
      </c>
      <c r="C145" s="5">
        <v>24465.16</v>
      </c>
      <c r="D145" s="5">
        <v>2955.4499510000001</v>
      </c>
    </row>
    <row r="146" spans="1:4">
      <c r="A146" s="9">
        <v>43975</v>
      </c>
      <c r="B146" s="17">
        <v>9324.59</v>
      </c>
      <c r="C146" s="5">
        <v>24465.16</v>
      </c>
      <c r="D146" s="5">
        <v>2955.4499510000001</v>
      </c>
    </row>
    <row r="147" spans="1:4">
      <c r="A147" s="9">
        <v>43976</v>
      </c>
      <c r="B147" s="17">
        <v>9324.59</v>
      </c>
      <c r="C147" s="5">
        <v>24465.16</v>
      </c>
      <c r="D147" s="5">
        <v>2955.4499510000001</v>
      </c>
    </row>
    <row r="148" spans="1:4">
      <c r="A148" s="9">
        <v>43977</v>
      </c>
      <c r="B148" s="17">
        <v>9340.2199999999993</v>
      </c>
      <c r="C148" s="5">
        <v>24995.11</v>
      </c>
      <c r="D148" s="5">
        <v>2991.7700199999999</v>
      </c>
    </row>
    <row r="149" spans="1:4">
      <c r="A149" s="9">
        <v>43978</v>
      </c>
      <c r="B149" s="17">
        <v>9412.36</v>
      </c>
      <c r="C149" s="5">
        <v>25548.27</v>
      </c>
      <c r="D149" s="5">
        <v>3036.1298830000001</v>
      </c>
    </row>
    <row r="150" spans="1:4">
      <c r="A150" s="9">
        <v>43979</v>
      </c>
      <c r="B150" s="17">
        <v>9368.99</v>
      </c>
      <c r="C150" s="5">
        <v>25400.639999999999</v>
      </c>
      <c r="D150" s="5">
        <v>3029.7299800000001</v>
      </c>
    </row>
    <row r="151" spans="1:4">
      <c r="A151" s="9">
        <v>43980</v>
      </c>
      <c r="B151" s="17">
        <v>9489.8700000000008</v>
      </c>
      <c r="C151" s="5">
        <v>25383.11</v>
      </c>
      <c r="D151" s="5">
        <v>3044.3100589999999</v>
      </c>
    </row>
    <row r="152" spans="1:4">
      <c r="A152" s="9">
        <v>43981</v>
      </c>
      <c r="B152" s="17">
        <v>9489.8700000000008</v>
      </c>
      <c r="C152" s="5">
        <v>25383.11</v>
      </c>
      <c r="D152" s="5">
        <v>3044.3100589999999</v>
      </c>
    </row>
    <row r="153" spans="1:4">
      <c r="A153" s="9">
        <v>43982</v>
      </c>
      <c r="B153" s="17">
        <v>9489.8700000000008</v>
      </c>
      <c r="C153" s="5">
        <v>25383.11</v>
      </c>
      <c r="D153" s="5">
        <v>3044.3100589999999</v>
      </c>
    </row>
    <row r="154" spans="1:4">
      <c r="A154" s="9">
        <v>43983</v>
      </c>
      <c r="B154" s="17">
        <v>9552.0499999999993</v>
      </c>
      <c r="C154" s="5">
        <v>25475.02</v>
      </c>
      <c r="D154" s="5">
        <v>3055.7299800000001</v>
      </c>
    </row>
    <row r="155" spans="1:4">
      <c r="A155" s="9">
        <v>43984</v>
      </c>
      <c r="B155" s="17">
        <v>9608.3799999999992</v>
      </c>
      <c r="C155" s="5">
        <v>25742.65</v>
      </c>
      <c r="D155" s="5">
        <v>3080.820068</v>
      </c>
    </row>
    <row r="156" spans="1:4">
      <c r="A156" s="9">
        <v>43985</v>
      </c>
      <c r="B156" s="17">
        <v>9682.91</v>
      </c>
      <c r="C156" s="5">
        <v>26269.89</v>
      </c>
      <c r="D156" s="5">
        <v>3122.8701169999999</v>
      </c>
    </row>
    <row r="157" spans="1:4">
      <c r="A157" s="9">
        <v>43986</v>
      </c>
      <c r="B157" s="17">
        <v>9615.81</v>
      </c>
      <c r="C157" s="5">
        <v>26281.82</v>
      </c>
      <c r="D157" s="5">
        <v>3112.3500979999999</v>
      </c>
    </row>
    <row r="158" spans="1:4">
      <c r="A158" s="9">
        <v>43987</v>
      </c>
      <c r="B158" s="17">
        <v>9814.08</v>
      </c>
      <c r="C158" s="5">
        <v>27110.98</v>
      </c>
      <c r="D158" s="5">
        <v>3193.929932</v>
      </c>
    </row>
    <row r="159" spans="1:4">
      <c r="A159" s="9">
        <v>43988</v>
      </c>
      <c r="B159" s="17">
        <v>9814.08</v>
      </c>
      <c r="C159" s="5">
        <v>27110.98</v>
      </c>
      <c r="D159" s="5">
        <v>3193.929932</v>
      </c>
    </row>
    <row r="160" spans="1:4">
      <c r="A160" s="9">
        <v>43989</v>
      </c>
      <c r="B160" s="17">
        <v>9814.08</v>
      </c>
      <c r="C160" s="5">
        <v>27110.98</v>
      </c>
      <c r="D160" s="5">
        <v>3193.929932</v>
      </c>
    </row>
    <row r="161" spans="1:4">
      <c r="A161" s="9">
        <v>43990</v>
      </c>
      <c r="B161" s="17">
        <v>9924.75</v>
      </c>
      <c r="C161" s="5">
        <v>27572.44</v>
      </c>
      <c r="D161" s="5">
        <v>3232.389893</v>
      </c>
    </row>
    <row r="162" spans="1:4">
      <c r="A162" s="9">
        <v>43991</v>
      </c>
      <c r="B162" s="17">
        <v>9953.75</v>
      </c>
      <c r="C162" s="5">
        <v>27272.3</v>
      </c>
      <c r="D162" s="5">
        <v>3207.179932</v>
      </c>
    </row>
    <row r="163" spans="1:4">
      <c r="A163" s="9">
        <v>43992</v>
      </c>
      <c r="B163" s="17">
        <v>10020.35</v>
      </c>
      <c r="C163" s="5">
        <v>26989.99</v>
      </c>
      <c r="D163" s="5">
        <v>3190.139893</v>
      </c>
    </row>
    <row r="164" spans="1:4">
      <c r="A164" s="9">
        <v>43993</v>
      </c>
      <c r="B164" s="17">
        <v>9492.73</v>
      </c>
      <c r="C164" s="5">
        <v>25128.17</v>
      </c>
      <c r="D164" s="5">
        <v>3002.1000979999999</v>
      </c>
    </row>
    <row r="165" spans="1:4">
      <c r="A165" s="9">
        <v>43994</v>
      </c>
      <c r="B165" s="17">
        <v>9588.81</v>
      </c>
      <c r="C165" s="5">
        <v>25605.54</v>
      </c>
      <c r="D165" s="5">
        <v>3041.3100589999999</v>
      </c>
    </row>
    <row r="166" spans="1:4">
      <c r="A166" s="9">
        <v>43995</v>
      </c>
      <c r="B166" s="17">
        <v>9588.81</v>
      </c>
      <c r="C166" s="5">
        <v>25605.54</v>
      </c>
      <c r="D166" s="5">
        <v>3041.3100589999999</v>
      </c>
    </row>
    <row r="167" spans="1:4">
      <c r="A167" s="9">
        <v>43996</v>
      </c>
      <c r="B167" s="17">
        <v>9588.81</v>
      </c>
      <c r="C167" s="5">
        <v>25605.54</v>
      </c>
      <c r="D167" s="5">
        <v>3041.3100589999999</v>
      </c>
    </row>
    <row r="168" spans="1:4">
      <c r="A168" s="9">
        <v>43997</v>
      </c>
      <c r="B168" s="17">
        <v>9726.02</v>
      </c>
      <c r="C168" s="5">
        <v>25763.16</v>
      </c>
      <c r="D168" s="5">
        <v>3066.5900879999999</v>
      </c>
    </row>
    <row r="169" spans="1:4">
      <c r="A169" s="9">
        <v>43998</v>
      </c>
      <c r="B169" s="17">
        <v>9895.8700000000008</v>
      </c>
      <c r="C169" s="5">
        <v>26289.98</v>
      </c>
      <c r="D169" s="5">
        <v>3124.73999</v>
      </c>
    </row>
    <row r="170" spans="1:4">
      <c r="A170" s="9">
        <v>43999</v>
      </c>
      <c r="B170" s="17">
        <v>9910.5300000000007</v>
      </c>
      <c r="C170" s="5">
        <v>26119.61</v>
      </c>
      <c r="D170" s="5">
        <v>3113.48999</v>
      </c>
    </row>
    <row r="171" spans="1:4">
      <c r="A171" s="9">
        <v>44000</v>
      </c>
      <c r="B171" s="17">
        <v>9943.0499999999993</v>
      </c>
      <c r="C171" s="5">
        <v>26080.1</v>
      </c>
      <c r="D171" s="5">
        <v>3115.3400879999999</v>
      </c>
    </row>
    <row r="172" spans="1:4">
      <c r="A172" s="9">
        <v>44001</v>
      </c>
      <c r="B172" s="17">
        <v>9946.1200000000008</v>
      </c>
      <c r="C172" s="5">
        <v>25871.46</v>
      </c>
      <c r="D172" s="5">
        <v>3097.73999</v>
      </c>
    </row>
    <row r="173" spans="1:4">
      <c r="A173" s="9">
        <v>44002</v>
      </c>
      <c r="B173" s="17">
        <v>9946.1200000000008</v>
      </c>
      <c r="C173" s="5">
        <v>25871.46</v>
      </c>
      <c r="D173" s="5">
        <v>3097.73999</v>
      </c>
    </row>
    <row r="174" spans="1:4">
      <c r="A174" s="9">
        <v>44003</v>
      </c>
      <c r="B174" s="17">
        <v>9946.1200000000008</v>
      </c>
      <c r="C174" s="5">
        <v>25871.46</v>
      </c>
      <c r="D174" s="5">
        <v>3097.73999</v>
      </c>
    </row>
    <row r="175" spans="1:4">
      <c r="A175" s="9">
        <v>44004</v>
      </c>
      <c r="B175" s="17">
        <v>10056.48</v>
      </c>
      <c r="C175" s="5">
        <v>26024.959999999999</v>
      </c>
      <c r="D175" s="5">
        <v>3117.860107</v>
      </c>
    </row>
    <row r="176" spans="1:4">
      <c r="A176" s="9">
        <v>44005</v>
      </c>
      <c r="B176" s="17">
        <v>10131.370000000001</v>
      </c>
      <c r="C176" s="5">
        <v>26156.1</v>
      </c>
      <c r="D176" s="5">
        <v>3131.290039</v>
      </c>
    </row>
    <row r="177" spans="1:4">
      <c r="A177" s="9">
        <v>44006</v>
      </c>
      <c r="B177" s="17">
        <v>9909.17</v>
      </c>
      <c r="C177" s="5">
        <v>25445.94</v>
      </c>
      <c r="D177" s="5">
        <v>3050.330078</v>
      </c>
    </row>
    <row r="178" spans="1:4">
      <c r="A178" s="9">
        <v>44007</v>
      </c>
      <c r="B178" s="17">
        <v>10017</v>
      </c>
      <c r="C178" s="5">
        <v>25745.599999999999</v>
      </c>
      <c r="D178" s="5">
        <v>3083.76001</v>
      </c>
    </row>
    <row r="179" spans="1:4">
      <c r="A179" s="9">
        <v>44008</v>
      </c>
      <c r="B179" s="17">
        <v>9757.2199999999993</v>
      </c>
      <c r="C179" s="5">
        <v>25015.55</v>
      </c>
      <c r="D179" s="5">
        <v>3009.0500489999999</v>
      </c>
    </row>
    <row r="180" spans="1:4">
      <c r="A180" s="9">
        <v>44009</v>
      </c>
      <c r="B180" s="17">
        <v>9757.2199999999993</v>
      </c>
      <c r="C180" s="5">
        <v>25015.55</v>
      </c>
      <c r="D180" s="5">
        <v>3009.0500489999999</v>
      </c>
    </row>
    <row r="181" spans="1:4">
      <c r="A181" s="9">
        <v>44010</v>
      </c>
      <c r="B181" s="17">
        <v>9757.2199999999993</v>
      </c>
      <c r="C181" s="5">
        <v>25015.55</v>
      </c>
      <c r="D181" s="5">
        <v>3009.0500489999999</v>
      </c>
    </row>
    <row r="182" spans="1:4">
      <c r="A182" s="9">
        <v>44011</v>
      </c>
      <c r="B182" s="17">
        <v>9874.15</v>
      </c>
      <c r="C182" s="5">
        <v>25595.8</v>
      </c>
      <c r="D182" s="5">
        <v>3053.23999</v>
      </c>
    </row>
    <row r="183" spans="1:4">
      <c r="A183" s="9">
        <v>44012</v>
      </c>
      <c r="B183" s="17">
        <v>10058.77</v>
      </c>
      <c r="C183" s="5">
        <v>25812.880000000001</v>
      </c>
      <c r="D183" s="5">
        <v>3100.290039</v>
      </c>
    </row>
    <row r="184" spans="1:4">
      <c r="A184" s="9">
        <v>44013</v>
      </c>
      <c r="B184" s="17">
        <v>10154.629999999999</v>
      </c>
      <c r="C184" s="5">
        <v>25734.97</v>
      </c>
      <c r="D184" s="5">
        <v>3115.860107</v>
      </c>
    </row>
    <row r="185" spans="1:4">
      <c r="A185" s="9">
        <v>44014</v>
      </c>
      <c r="B185" s="17">
        <v>10207.629999999999</v>
      </c>
      <c r="C185" s="5">
        <v>25827.360000000001</v>
      </c>
      <c r="D185" s="5">
        <v>3130.01001</v>
      </c>
    </row>
    <row r="186" spans="1:4">
      <c r="A186" s="9">
        <v>44015</v>
      </c>
      <c r="B186" s="17">
        <v>10207.629999999999</v>
      </c>
      <c r="C186" s="5">
        <v>25827.360000000001</v>
      </c>
      <c r="D186" s="5">
        <v>3130.01001</v>
      </c>
    </row>
    <row r="187" spans="1:4">
      <c r="A187" s="9">
        <v>44016</v>
      </c>
      <c r="B187" s="17">
        <v>10207.629999999999</v>
      </c>
      <c r="C187" s="5">
        <v>25827.360000000001</v>
      </c>
      <c r="D187" s="5">
        <v>3130.01001</v>
      </c>
    </row>
    <row r="188" spans="1:4">
      <c r="A188" s="9">
        <v>44017</v>
      </c>
      <c r="B188" s="17">
        <v>10207.629999999999</v>
      </c>
      <c r="C188" s="5">
        <v>25827.360000000001</v>
      </c>
      <c r="D188" s="5">
        <v>3130.01001</v>
      </c>
    </row>
    <row r="189" spans="1:4">
      <c r="A189" s="9">
        <v>44018</v>
      </c>
      <c r="B189" s="17">
        <v>10433.65</v>
      </c>
      <c r="C189" s="5">
        <v>26287.03</v>
      </c>
      <c r="D189" s="5">
        <v>3179.719971</v>
      </c>
    </row>
    <row r="190" spans="1:4">
      <c r="A190" s="9">
        <v>44019</v>
      </c>
      <c r="B190" s="17">
        <v>10343.89</v>
      </c>
      <c r="C190" s="5">
        <v>25890.18</v>
      </c>
      <c r="D190" s="5">
        <v>3145.320068</v>
      </c>
    </row>
    <row r="191" spans="1:4">
      <c r="A191" s="9">
        <v>44020</v>
      </c>
      <c r="B191" s="17">
        <v>10492.5</v>
      </c>
      <c r="C191" s="5">
        <v>26067.279999999999</v>
      </c>
      <c r="D191" s="5">
        <v>3169.9399410000001</v>
      </c>
    </row>
    <row r="192" spans="1:4">
      <c r="A192" s="9">
        <v>44021</v>
      </c>
      <c r="B192" s="17">
        <v>10547.75</v>
      </c>
      <c r="C192" s="5">
        <v>25706.09</v>
      </c>
      <c r="D192" s="5">
        <v>3152.0500489999999</v>
      </c>
    </row>
    <row r="193" spans="1:4">
      <c r="A193" s="9">
        <v>44022</v>
      </c>
      <c r="B193" s="17">
        <v>10617.44</v>
      </c>
      <c r="C193" s="5">
        <v>26075.3</v>
      </c>
      <c r="D193" s="5">
        <v>3185.040039</v>
      </c>
    </row>
    <row r="194" spans="1:4">
      <c r="A194" s="9">
        <v>44023</v>
      </c>
      <c r="B194" s="17">
        <v>10617.44</v>
      </c>
      <c r="C194" s="5">
        <v>26075.3</v>
      </c>
      <c r="D194" s="5">
        <v>3185.040039</v>
      </c>
    </row>
    <row r="195" spans="1:4">
      <c r="A195" s="9">
        <v>44024</v>
      </c>
      <c r="B195" s="17">
        <v>10617.44</v>
      </c>
      <c r="C195" s="5">
        <v>26075.3</v>
      </c>
      <c r="D195" s="5">
        <v>3185.040039</v>
      </c>
    </row>
    <row r="196" spans="1:4">
      <c r="A196" s="9">
        <v>44025</v>
      </c>
      <c r="B196" s="17">
        <v>10390.84</v>
      </c>
      <c r="C196" s="5">
        <v>26085.8</v>
      </c>
      <c r="D196" s="5">
        <v>3155.219971</v>
      </c>
    </row>
    <row r="197" spans="1:4">
      <c r="A197" s="9">
        <v>44026</v>
      </c>
      <c r="B197" s="17">
        <v>10488.58</v>
      </c>
      <c r="C197" s="5">
        <v>26642.59</v>
      </c>
      <c r="D197" s="5">
        <v>3197.5200199999999</v>
      </c>
    </row>
    <row r="198" spans="1:4">
      <c r="A198" s="9">
        <v>44027</v>
      </c>
      <c r="B198" s="17">
        <v>10550.49</v>
      </c>
      <c r="C198" s="5">
        <v>26870.1</v>
      </c>
      <c r="D198" s="5">
        <v>3226.5600589999999</v>
      </c>
    </row>
    <row r="199" spans="1:4">
      <c r="A199" s="9">
        <v>44028</v>
      </c>
      <c r="B199" s="17">
        <v>10473.83</v>
      </c>
      <c r="C199" s="5">
        <v>26734.71</v>
      </c>
      <c r="D199" s="5">
        <v>3215.570068</v>
      </c>
    </row>
    <row r="200" spans="1:4">
      <c r="A200" s="9">
        <v>44029</v>
      </c>
      <c r="B200" s="17">
        <v>10503.19</v>
      </c>
      <c r="C200" s="5">
        <v>26671.95</v>
      </c>
      <c r="D200" s="5">
        <v>3224.7299800000001</v>
      </c>
    </row>
    <row r="201" spans="1:4">
      <c r="A201" s="9">
        <v>44030</v>
      </c>
      <c r="B201" s="17">
        <v>10503.19</v>
      </c>
      <c r="C201" s="5">
        <v>26671.95</v>
      </c>
      <c r="D201" s="5">
        <v>3224.7299800000001</v>
      </c>
    </row>
    <row r="202" spans="1:4">
      <c r="A202" s="9">
        <v>44031</v>
      </c>
      <c r="B202" s="17">
        <v>10503.19</v>
      </c>
      <c r="C202" s="5">
        <v>26671.95</v>
      </c>
      <c r="D202" s="5">
        <v>3224.7299800000001</v>
      </c>
    </row>
    <row r="203" spans="1:4">
      <c r="A203" s="9">
        <v>44032</v>
      </c>
      <c r="B203" s="17">
        <v>10767.09</v>
      </c>
      <c r="C203" s="5">
        <v>26680.87</v>
      </c>
      <c r="D203" s="5">
        <v>3251.8400879999999</v>
      </c>
    </row>
    <row r="204" spans="1:4">
      <c r="A204" s="9">
        <v>44033</v>
      </c>
      <c r="B204" s="17">
        <v>10680.36</v>
      </c>
      <c r="C204" s="5">
        <v>26840.400000000001</v>
      </c>
      <c r="D204" s="5">
        <v>3257.3000489999999</v>
      </c>
    </row>
    <row r="205" spans="1:4">
      <c r="A205" s="9">
        <v>44034</v>
      </c>
      <c r="B205" s="17">
        <v>10706.13</v>
      </c>
      <c r="C205" s="5">
        <v>27005.84</v>
      </c>
      <c r="D205" s="5">
        <v>3276.0200199999999</v>
      </c>
    </row>
    <row r="206" spans="1:4">
      <c r="A206" s="9">
        <v>44035</v>
      </c>
      <c r="B206" s="17">
        <v>10461.42</v>
      </c>
      <c r="C206" s="5">
        <v>26652.33</v>
      </c>
      <c r="D206" s="5">
        <v>3235.6599120000001</v>
      </c>
    </row>
    <row r="207" spans="1:4">
      <c r="A207" s="9">
        <v>44036</v>
      </c>
      <c r="B207" s="17">
        <v>10363.18</v>
      </c>
      <c r="C207" s="5">
        <v>26469.89</v>
      </c>
      <c r="D207" s="5">
        <v>3215.6298830000001</v>
      </c>
    </row>
    <row r="208" spans="1:4">
      <c r="A208" s="9">
        <v>44037</v>
      </c>
      <c r="B208" s="17">
        <v>10363.18</v>
      </c>
      <c r="C208" s="5">
        <v>26469.89</v>
      </c>
      <c r="D208" s="5">
        <v>3215.6298830000001</v>
      </c>
    </row>
    <row r="209" spans="1:4">
      <c r="A209" s="9">
        <v>44038</v>
      </c>
      <c r="B209" s="17">
        <v>10363.18</v>
      </c>
      <c r="C209" s="5">
        <v>26469.89</v>
      </c>
      <c r="D209" s="5">
        <v>3215.6298830000001</v>
      </c>
    </row>
    <row r="210" spans="1:4">
      <c r="A210" s="9">
        <v>44039</v>
      </c>
      <c r="B210" s="17">
        <v>10536.27</v>
      </c>
      <c r="C210" s="5">
        <v>26584.77</v>
      </c>
      <c r="D210" s="5">
        <v>3239.4099120000001</v>
      </c>
    </row>
    <row r="211" spans="1:4">
      <c r="A211" s="9">
        <v>44040</v>
      </c>
      <c r="B211" s="17">
        <v>10402.09</v>
      </c>
      <c r="C211" s="5">
        <v>26379.279999999999</v>
      </c>
      <c r="D211" s="5">
        <v>3218.4399410000001</v>
      </c>
    </row>
    <row r="212" spans="1:4">
      <c r="A212" s="9">
        <v>44041</v>
      </c>
      <c r="B212" s="17">
        <v>10542.94</v>
      </c>
      <c r="C212" s="5">
        <v>26539.57</v>
      </c>
      <c r="D212" s="5">
        <v>3258.4399410000001</v>
      </c>
    </row>
    <row r="213" spans="1:4">
      <c r="A213" s="9">
        <v>44042</v>
      </c>
      <c r="B213" s="17">
        <v>10587.81</v>
      </c>
      <c r="C213" s="5">
        <v>26313.65</v>
      </c>
      <c r="D213" s="5">
        <v>3246.219971</v>
      </c>
    </row>
    <row r="214" spans="1:4">
      <c r="A214" s="9">
        <v>44043</v>
      </c>
      <c r="B214" s="17">
        <v>10745.27</v>
      </c>
      <c r="C214" s="5">
        <v>26428.32</v>
      </c>
      <c r="D214" s="5">
        <v>3271.1201169999999</v>
      </c>
    </row>
    <row r="215" spans="1:4">
      <c r="A215" s="9">
        <v>44044</v>
      </c>
      <c r="B215" s="17">
        <v>10745.27</v>
      </c>
      <c r="C215" s="14">
        <v>26428.32</v>
      </c>
      <c r="D215" s="5">
        <v>3271.1201169999999</v>
      </c>
    </row>
    <row r="216" spans="1:4">
      <c r="A216" s="9">
        <v>44045</v>
      </c>
      <c r="B216" s="17">
        <v>10745.27</v>
      </c>
      <c r="C216" s="14">
        <v>26428.32</v>
      </c>
      <c r="D216" s="5">
        <v>3271.1201169999999</v>
      </c>
    </row>
    <row r="217" spans="1:4">
      <c r="A217" s="9">
        <v>44046</v>
      </c>
      <c r="B217" s="14">
        <v>10902.8</v>
      </c>
      <c r="C217" s="14">
        <v>26664.400000000001</v>
      </c>
      <c r="D217" s="14">
        <v>3294.61</v>
      </c>
    </row>
    <row r="218" spans="1:4">
      <c r="A218" s="9">
        <v>44047</v>
      </c>
      <c r="B218" s="14">
        <v>10941.17</v>
      </c>
      <c r="C218" s="14">
        <v>26828.47</v>
      </c>
      <c r="D218" s="14">
        <v>3306.51</v>
      </c>
    </row>
    <row r="219" spans="1:4">
      <c r="A219" s="9">
        <v>44048</v>
      </c>
      <c r="B219" s="14">
        <v>10998.4</v>
      </c>
      <c r="C219" s="14">
        <v>27201.52</v>
      </c>
      <c r="D219" s="14">
        <v>3327.77</v>
      </c>
    </row>
    <row r="220" spans="1:4">
      <c r="A220" s="9">
        <v>44049</v>
      </c>
      <c r="B220" s="14">
        <v>11108.07</v>
      </c>
      <c r="C220" s="14">
        <v>27386.98</v>
      </c>
      <c r="D220" s="14">
        <v>3349.16</v>
      </c>
    </row>
    <row r="221" spans="1:4">
      <c r="A221" s="9">
        <v>44050</v>
      </c>
      <c r="B221" s="14">
        <v>11010.98</v>
      </c>
      <c r="C221" s="14">
        <v>27433.48</v>
      </c>
      <c r="D221" s="14">
        <v>3351.28</v>
      </c>
    </row>
    <row r="222" spans="1:4">
      <c r="A222" s="9">
        <v>44051</v>
      </c>
      <c r="B222" s="14">
        <v>10968.36</v>
      </c>
      <c r="C222" s="14">
        <v>27791.439999999999</v>
      </c>
      <c r="D222" s="15">
        <v>3360.47</v>
      </c>
    </row>
    <row r="223" spans="1:4">
      <c r="A223" s="9">
        <v>44052</v>
      </c>
      <c r="B223" s="14">
        <v>10968.36</v>
      </c>
      <c r="C223" s="14">
        <v>27791.439999999999</v>
      </c>
      <c r="D223" s="15">
        <v>3360.47</v>
      </c>
    </row>
    <row r="224" spans="1:4">
      <c r="A224" s="9">
        <v>44053</v>
      </c>
      <c r="B224" s="14">
        <v>10968.36</v>
      </c>
      <c r="C224" s="14">
        <v>27791.439999999999</v>
      </c>
      <c r="D224" s="15">
        <v>3360.47</v>
      </c>
    </row>
    <row r="225" spans="1:4">
      <c r="A225" s="9">
        <v>44054</v>
      </c>
      <c r="B225" s="14">
        <v>10782.82</v>
      </c>
      <c r="C225" s="14">
        <v>27686.91</v>
      </c>
      <c r="D225" s="14">
        <v>3333.69</v>
      </c>
    </row>
    <row r="226" spans="1:4">
      <c r="A226" s="9">
        <v>44055</v>
      </c>
      <c r="B226" s="14">
        <v>11012.24</v>
      </c>
      <c r="C226" s="14">
        <v>27976.84</v>
      </c>
      <c r="D226" s="14">
        <v>3380.35</v>
      </c>
    </row>
    <row r="227" spans="1:4">
      <c r="A227" s="9">
        <v>44056</v>
      </c>
      <c r="B227" s="14">
        <v>11042.5</v>
      </c>
      <c r="C227" s="14">
        <v>27896.720000000001</v>
      </c>
      <c r="D227" s="14">
        <v>3373.43</v>
      </c>
    </row>
    <row r="228" spans="1:4">
      <c r="A228" s="9">
        <v>44057</v>
      </c>
      <c r="B228" s="14">
        <v>11019.3</v>
      </c>
      <c r="C228" s="14">
        <v>27931.02</v>
      </c>
      <c r="D228" s="14">
        <v>3372.85</v>
      </c>
    </row>
    <row r="229" spans="1:4">
      <c r="A229" s="9">
        <v>44058</v>
      </c>
      <c r="B229" s="14">
        <v>11019.3</v>
      </c>
      <c r="C229" s="14">
        <v>27931.02</v>
      </c>
      <c r="D229" s="14">
        <v>3372.85</v>
      </c>
    </row>
    <row r="230" spans="1:4">
      <c r="A230" s="9">
        <v>44059</v>
      </c>
      <c r="B230" s="14">
        <v>11019.3</v>
      </c>
      <c r="C230" s="14">
        <v>27931.02</v>
      </c>
      <c r="D230" s="14">
        <v>3372.85</v>
      </c>
    </row>
    <row r="231" spans="1:4">
      <c r="A231" s="9">
        <v>44060</v>
      </c>
      <c r="B231" s="16">
        <v>11129.73</v>
      </c>
      <c r="C231" s="16">
        <v>27844.91</v>
      </c>
      <c r="D231" s="16">
        <v>3381.99</v>
      </c>
    </row>
    <row r="232" spans="1:4">
      <c r="A232" s="9">
        <v>44061</v>
      </c>
      <c r="B232" s="16">
        <v>11210.84</v>
      </c>
      <c r="C232" s="16">
        <v>27778.07</v>
      </c>
      <c r="D232" s="16">
        <v>3389.78</v>
      </c>
    </row>
    <row r="233" spans="1:4">
      <c r="A233" s="9">
        <v>44062</v>
      </c>
      <c r="B233" s="16">
        <v>11146.46</v>
      </c>
      <c r="C233" s="16">
        <v>27692.880000000001</v>
      </c>
      <c r="D233" s="16">
        <v>3374.85</v>
      </c>
    </row>
    <row r="234" spans="1:4">
      <c r="A234" s="9">
        <v>44063</v>
      </c>
      <c r="B234" s="16">
        <v>11264.95</v>
      </c>
      <c r="C234" s="16">
        <v>27739.73</v>
      </c>
      <c r="D234" s="16">
        <v>3385.51</v>
      </c>
    </row>
    <row r="235" spans="1:4">
      <c r="A235" s="9">
        <v>44064</v>
      </c>
      <c r="B235" s="16">
        <v>11311.8</v>
      </c>
      <c r="C235" s="16">
        <v>27930.33</v>
      </c>
      <c r="D235" s="16">
        <v>3397.16</v>
      </c>
    </row>
    <row r="236" spans="1:4">
      <c r="A236" s="9">
        <v>44065</v>
      </c>
      <c r="B236" s="16">
        <v>11311.8</v>
      </c>
      <c r="C236" s="16">
        <v>27930.33</v>
      </c>
      <c r="D236" s="16">
        <v>3397.16</v>
      </c>
    </row>
    <row r="237" spans="1:4">
      <c r="A237" s="9">
        <v>44066</v>
      </c>
      <c r="B237" s="16">
        <v>11311.8</v>
      </c>
      <c r="C237" s="16">
        <v>27930.33</v>
      </c>
      <c r="D237" s="16">
        <v>3397.16</v>
      </c>
    </row>
    <row r="238" spans="1:4">
      <c r="A238" s="9">
        <v>44067</v>
      </c>
      <c r="B238" s="16">
        <v>11379.72</v>
      </c>
      <c r="C238" s="16">
        <v>28308.46</v>
      </c>
      <c r="D238" s="16">
        <v>3431.28</v>
      </c>
    </row>
    <row r="239" spans="1:4">
      <c r="A239" s="9">
        <v>44068</v>
      </c>
      <c r="B239" s="16">
        <v>11466.47</v>
      </c>
      <c r="C239" s="16">
        <v>28248.44</v>
      </c>
      <c r="D239" s="16">
        <v>3443.62</v>
      </c>
    </row>
    <row r="240" spans="1:4">
      <c r="A240" s="9">
        <v>44069</v>
      </c>
      <c r="B240" s="16">
        <v>11665.06</v>
      </c>
      <c r="C240" s="16">
        <v>28331.919999999998</v>
      </c>
      <c r="D240" s="16">
        <v>3478.73</v>
      </c>
    </row>
    <row r="241" spans="1:4">
      <c r="A241" s="9">
        <v>44070</v>
      </c>
      <c r="B241" s="16">
        <v>11625.34</v>
      </c>
      <c r="C241" s="16">
        <v>28492.27</v>
      </c>
      <c r="D241" s="16">
        <v>3484.55</v>
      </c>
    </row>
    <row r="242" spans="1:4">
      <c r="A242" s="9">
        <v>44071</v>
      </c>
      <c r="B242" s="16">
        <v>11695.63</v>
      </c>
      <c r="C242" s="16">
        <v>28653.87</v>
      </c>
      <c r="D242" s="16">
        <v>3508.01</v>
      </c>
    </row>
    <row r="243" spans="1:4">
      <c r="A243" s="9">
        <v>44072</v>
      </c>
      <c r="B243" s="16">
        <v>11695.63</v>
      </c>
      <c r="C243" s="16">
        <v>28653.87</v>
      </c>
      <c r="D243" s="16">
        <v>3508.01</v>
      </c>
    </row>
    <row r="244" spans="1:4">
      <c r="A244" s="9">
        <v>44073</v>
      </c>
      <c r="B244" s="16">
        <v>11695.63</v>
      </c>
      <c r="C244" s="16">
        <v>28653.87</v>
      </c>
      <c r="D244" s="16">
        <v>3508.01</v>
      </c>
    </row>
    <row r="245" spans="1:4">
      <c r="A245" s="9">
        <v>44074</v>
      </c>
      <c r="B245" s="16">
        <v>11775.46</v>
      </c>
      <c r="C245" s="16">
        <v>28430.05</v>
      </c>
      <c r="D245" s="16">
        <v>3500.31</v>
      </c>
    </row>
    <row r="246" spans="1:4">
      <c r="A246" s="9">
        <v>44075</v>
      </c>
      <c r="B246" s="16">
        <v>11939.67</v>
      </c>
      <c r="C246" s="16">
        <v>28645.66</v>
      </c>
      <c r="D246" s="16">
        <v>3526.65</v>
      </c>
    </row>
    <row r="247" spans="1:4">
      <c r="A247" s="9">
        <v>44076</v>
      </c>
      <c r="B247" s="16">
        <v>12056.44</v>
      </c>
      <c r="C247" s="16">
        <v>29100.5</v>
      </c>
      <c r="D247" s="16">
        <v>3580.84</v>
      </c>
    </row>
    <row r="248" spans="1:4">
      <c r="A248" s="9">
        <v>44077</v>
      </c>
      <c r="B248" s="16">
        <v>11458.1</v>
      </c>
      <c r="C248" s="16">
        <v>28292.73</v>
      </c>
      <c r="D248" s="16">
        <v>3455.06</v>
      </c>
    </row>
    <row r="249" spans="1:4">
      <c r="A249" s="9">
        <v>44078</v>
      </c>
      <c r="B249" s="16">
        <v>11313.13</v>
      </c>
      <c r="C249" s="16">
        <v>28133.31</v>
      </c>
      <c r="D249" s="16">
        <v>3426.96</v>
      </c>
    </row>
    <row r="250" spans="1:4">
      <c r="A250" s="9">
        <v>44079</v>
      </c>
      <c r="B250" s="16">
        <v>11313.13</v>
      </c>
      <c r="C250" s="16">
        <v>28133.31</v>
      </c>
      <c r="D250" s="16">
        <v>3426.96</v>
      </c>
    </row>
    <row r="251" spans="1:4">
      <c r="A251" s="9">
        <v>44080</v>
      </c>
      <c r="B251" s="16">
        <v>11313.13</v>
      </c>
      <c r="C251" s="16">
        <v>28133.31</v>
      </c>
      <c r="D251" s="16">
        <v>3426.96</v>
      </c>
    </row>
    <row r="252" spans="1:4">
      <c r="A252" s="9">
        <v>44081</v>
      </c>
      <c r="B252" s="16">
        <v>11313.13</v>
      </c>
      <c r="C252" s="16">
        <v>28133.31</v>
      </c>
      <c r="D252" s="16">
        <v>3426.96</v>
      </c>
    </row>
    <row r="253" spans="1:4">
      <c r="A253" s="9">
        <v>44082</v>
      </c>
      <c r="B253" s="16">
        <v>10847.69</v>
      </c>
      <c r="C253" s="16">
        <v>27500.89</v>
      </c>
      <c r="D253" s="16">
        <v>3331.84</v>
      </c>
    </row>
    <row r="254" spans="1:4">
      <c r="A254" s="9">
        <v>44083</v>
      </c>
      <c r="B254" s="16">
        <v>11141.56</v>
      </c>
      <c r="C254" s="16">
        <v>27940.47</v>
      </c>
      <c r="D254" s="16">
        <v>3398.96</v>
      </c>
    </row>
    <row r="255" spans="1:4">
      <c r="A255" s="9">
        <v>44084</v>
      </c>
      <c r="B255" s="16">
        <v>10919.59</v>
      </c>
      <c r="C255" s="16">
        <v>27534.58</v>
      </c>
      <c r="D255" s="16">
        <v>3339.19</v>
      </c>
    </row>
    <row r="256" spans="1:4">
      <c r="A256" s="9">
        <v>44085</v>
      </c>
      <c r="B256" s="16">
        <v>10853.55</v>
      </c>
      <c r="C256" s="16">
        <v>27665.64</v>
      </c>
      <c r="D256" s="16">
        <v>3340.97</v>
      </c>
    </row>
    <row r="257" spans="1:4">
      <c r="A257" s="9">
        <v>44086</v>
      </c>
      <c r="B257" s="16">
        <v>10853.55</v>
      </c>
      <c r="C257" s="16">
        <v>27665.64</v>
      </c>
      <c r="D257" s="16">
        <v>3340.97</v>
      </c>
    </row>
    <row r="258" spans="1:4">
      <c r="A258" s="9">
        <v>44087</v>
      </c>
      <c r="B258" s="16">
        <v>10853.55</v>
      </c>
      <c r="C258" s="16">
        <v>27665.64</v>
      </c>
      <c r="D258" s="16">
        <v>3340.97</v>
      </c>
    </row>
    <row r="259" spans="1:4">
      <c r="A259" s="9">
        <v>44088</v>
      </c>
      <c r="B259" s="16">
        <v>11056.65</v>
      </c>
      <c r="C259" s="16">
        <v>27993.33</v>
      </c>
      <c r="D259" s="16">
        <v>3383.54</v>
      </c>
    </row>
    <row r="260" spans="1:4">
      <c r="A260" s="9">
        <v>44089</v>
      </c>
      <c r="B260" s="16">
        <v>11190.32</v>
      </c>
      <c r="C260" s="16">
        <v>27995.599999999999</v>
      </c>
      <c r="D260" s="16">
        <v>3401.2</v>
      </c>
    </row>
    <row r="261" spans="1:4">
      <c r="A261" s="9">
        <v>44090</v>
      </c>
      <c r="B261" s="16">
        <v>11050.47</v>
      </c>
      <c r="C261" s="16">
        <v>28032.38</v>
      </c>
      <c r="D261" s="16">
        <v>3385.49</v>
      </c>
    </row>
    <row r="262" spans="1:4">
      <c r="A262" s="9">
        <v>44091</v>
      </c>
      <c r="B262" s="16">
        <v>10910.28</v>
      </c>
      <c r="C262" s="16">
        <v>27901.98</v>
      </c>
      <c r="D262" s="16">
        <v>3357.01</v>
      </c>
    </row>
    <row r="263" spans="1:4">
      <c r="A263" s="9">
        <v>44092</v>
      </c>
      <c r="B263" s="16">
        <v>10793.28</v>
      </c>
      <c r="C263" s="16">
        <v>27657.42</v>
      </c>
      <c r="D263" s="16">
        <v>3319.47</v>
      </c>
    </row>
    <row r="264" spans="1:4">
      <c r="A264" s="9">
        <v>44093</v>
      </c>
      <c r="B264" s="16">
        <v>10793.28</v>
      </c>
      <c r="C264" s="16">
        <v>27657.42</v>
      </c>
      <c r="D264" s="16">
        <v>3319.47</v>
      </c>
    </row>
    <row r="265" spans="1:4">
      <c r="A265" s="9">
        <v>44094</v>
      </c>
      <c r="B265" s="16">
        <v>10793.28</v>
      </c>
      <c r="C265" s="16">
        <v>27657.42</v>
      </c>
      <c r="D265" s="16">
        <v>3319.47</v>
      </c>
    </row>
    <row r="266" spans="1:4">
      <c r="A266" s="9">
        <v>44095</v>
      </c>
      <c r="B266" s="16">
        <v>10778.8</v>
      </c>
      <c r="C266" s="16">
        <v>27147.7</v>
      </c>
      <c r="D266" s="16">
        <v>3281.06</v>
      </c>
    </row>
    <row r="267" spans="1:4">
      <c r="A267" s="9">
        <v>44096</v>
      </c>
      <c r="B267" s="16">
        <v>10963.64</v>
      </c>
      <c r="C267" s="16">
        <v>27288.18</v>
      </c>
      <c r="D267" s="16">
        <v>3315.57</v>
      </c>
    </row>
    <row r="268" spans="1:4">
      <c r="A268" s="9">
        <v>44097</v>
      </c>
      <c r="B268" s="16">
        <v>10632.99</v>
      </c>
      <c r="C268" s="16">
        <v>26763.13</v>
      </c>
      <c r="D268" s="16">
        <v>3236.92</v>
      </c>
    </row>
    <row r="269" spans="1:4">
      <c r="A269" s="9">
        <v>44098</v>
      </c>
      <c r="B269" s="16">
        <v>10672.27</v>
      </c>
      <c r="C269" s="16">
        <v>26815.439999999999</v>
      </c>
      <c r="D269" s="16">
        <v>3246.59</v>
      </c>
    </row>
    <row r="270" spans="1:4">
      <c r="A270" s="9">
        <v>44099</v>
      </c>
      <c r="B270" s="16">
        <v>10913.56</v>
      </c>
      <c r="C270" s="16">
        <v>27173.96</v>
      </c>
      <c r="D270" s="16">
        <v>3298.46</v>
      </c>
    </row>
    <row r="271" spans="1:4">
      <c r="A271" s="9">
        <v>44100</v>
      </c>
      <c r="B271" s="16">
        <v>10913.56</v>
      </c>
      <c r="C271" s="16">
        <v>27173.96</v>
      </c>
      <c r="D271" s="16">
        <v>3298.46</v>
      </c>
    </row>
    <row r="272" spans="1:4">
      <c r="A272" s="9">
        <v>44101</v>
      </c>
      <c r="B272" s="16">
        <v>10913.56</v>
      </c>
      <c r="C272" s="16">
        <v>27173.96</v>
      </c>
      <c r="D272" s="16">
        <v>3298.46</v>
      </c>
    </row>
    <row r="273" spans="1:4">
      <c r="A273" s="9">
        <v>44102</v>
      </c>
      <c r="B273" s="16">
        <v>11117.53</v>
      </c>
      <c r="C273" s="16">
        <v>27584.06</v>
      </c>
      <c r="D273" s="16">
        <v>3351.6</v>
      </c>
    </row>
    <row r="274" spans="1:4">
      <c r="A274" s="9">
        <v>44103</v>
      </c>
      <c r="B274" s="16">
        <v>11085.25</v>
      </c>
      <c r="C274" s="16">
        <v>27452.66</v>
      </c>
      <c r="D274" s="16">
        <v>3335.47</v>
      </c>
    </row>
    <row r="275" spans="1:4">
      <c r="A275" s="9">
        <v>44104</v>
      </c>
      <c r="B275" s="16">
        <v>11167.51</v>
      </c>
      <c r="C275" s="16">
        <v>27781.7</v>
      </c>
      <c r="D275" s="16">
        <v>3363</v>
      </c>
    </row>
    <row r="276" spans="1:4">
      <c r="A276" s="9">
        <v>44105</v>
      </c>
      <c r="B276" s="16">
        <v>11326.51</v>
      </c>
      <c r="C276" s="16">
        <v>27816.9</v>
      </c>
      <c r="D276" s="16">
        <v>3380.8</v>
      </c>
    </row>
    <row r="277" spans="1:4">
      <c r="A277" s="9">
        <v>44106</v>
      </c>
      <c r="B277" s="16">
        <v>11075.02</v>
      </c>
      <c r="C277" s="16">
        <v>27682.81</v>
      </c>
      <c r="D277" s="16">
        <v>3348.42</v>
      </c>
    </row>
    <row r="278" spans="1:4">
      <c r="A278" s="9">
        <v>44107</v>
      </c>
      <c r="B278" s="16">
        <v>11075.02</v>
      </c>
      <c r="C278" s="16">
        <v>27682.81</v>
      </c>
      <c r="D278" s="16">
        <v>3348.42</v>
      </c>
    </row>
    <row r="279" spans="1:4">
      <c r="A279" s="9">
        <v>44108</v>
      </c>
      <c r="B279" s="16">
        <v>11075.02</v>
      </c>
      <c r="C279" s="16">
        <v>27682.81</v>
      </c>
      <c r="D279" s="16">
        <v>3348.42</v>
      </c>
    </row>
    <row r="280" spans="1:4">
      <c r="A280" s="9">
        <v>44109</v>
      </c>
      <c r="B280" s="16">
        <v>11332.49</v>
      </c>
      <c r="C280" s="16">
        <v>28148.639999999999</v>
      </c>
      <c r="D280" s="16">
        <v>3408.6</v>
      </c>
    </row>
    <row r="281" spans="1:4">
      <c r="A281" s="9">
        <v>44110</v>
      </c>
      <c r="B281" s="16">
        <v>11154.6</v>
      </c>
      <c r="C281" s="16">
        <v>27772.76</v>
      </c>
      <c r="D281" s="16">
        <v>3360.97</v>
      </c>
    </row>
    <row r="282" spans="1:4">
      <c r="A282" s="9">
        <v>44111</v>
      </c>
      <c r="B282" s="16">
        <v>11364.6</v>
      </c>
      <c r="C282" s="16">
        <v>28303.46</v>
      </c>
      <c r="D282" s="16">
        <v>3419.44</v>
      </c>
    </row>
    <row r="283" spans="1:4">
      <c r="A283" s="9">
        <v>44112</v>
      </c>
      <c r="B283" s="16">
        <v>11420.98</v>
      </c>
      <c r="C283" s="16">
        <v>28425.51</v>
      </c>
      <c r="D283" s="16">
        <v>3446.83</v>
      </c>
    </row>
    <row r="284" spans="1:4">
      <c r="A284" s="9">
        <v>44113</v>
      </c>
      <c r="B284" s="16">
        <v>11579.94</v>
      </c>
      <c r="C284" s="16">
        <v>28586.9</v>
      </c>
      <c r="D284" s="16">
        <v>3477.14</v>
      </c>
    </row>
    <row r="285" spans="1:4">
      <c r="A285" s="9">
        <v>44114</v>
      </c>
      <c r="B285" s="16">
        <v>11579.94</v>
      </c>
      <c r="C285" s="16">
        <v>28586.9</v>
      </c>
      <c r="D285" s="16">
        <v>3477.14</v>
      </c>
    </row>
    <row r="286" spans="1:4">
      <c r="A286" s="9">
        <v>44115</v>
      </c>
      <c r="B286" s="16">
        <v>11579.94</v>
      </c>
      <c r="C286" s="16">
        <v>28586.9</v>
      </c>
      <c r="D286" s="16">
        <v>3477.14</v>
      </c>
    </row>
    <row r="287" spans="1:4">
      <c r="A287" s="9">
        <v>44116</v>
      </c>
      <c r="B287" s="16">
        <v>11876.26</v>
      </c>
      <c r="C287" s="16">
        <v>28837.52</v>
      </c>
      <c r="D287" s="16">
        <v>3534.22</v>
      </c>
    </row>
    <row r="288" spans="1:4">
      <c r="A288" s="9">
        <v>44117</v>
      </c>
      <c r="B288" s="16">
        <v>11863.9</v>
      </c>
      <c r="C288" s="16">
        <v>28679.81</v>
      </c>
      <c r="D288" s="16">
        <v>3511.93</v>
      </c>
    </row>
    <row r="289" spans="1:4">
      <c r="A289" s="9">
        <v>44118</v>
      </c>
      <c r="B289" s="16">
        <v>11768.73</v>
      </c>
      <c r="C289" s="16">
        <v>28514</v>
      </c>
      <c r="D289" s="16">
        <v>3488.67</v>
      </c>
    </row>
    <row r="290" spans="1:4">
      <c r="A290" s="9">
        <v>44119</v>
      </c>
      <c r="B290" s="16">
        <v>11713.87</v>
      </c>
      <c r="C290" s="16">
        <v>28494.2</v>
      </c>
      <c r="D290" s="16">
        <v>3483.34</v>
      </c>
    </row>
    <row r="291" spans="1:4">
      <c r="A291" s="9">
        <v>44120</v>
      </c>
      <c r="B291" s="16">
        <v>11671.56</v>
      </c>
      <c r="C291" s="16">
        <v>28606.31</v>
      </c>
      <c r="D291" s="16">
        <v>3483.81</v>
      </c>
    </row>
    <row r="292" spans="1:4">
      <c r="A292" s="9">
        <v>44121</v>
      </c>
      <c r="B292" s="16">
        <v>11671.56</v>
      </c>
      <c r="C292" s="16">
        <v>28606.31</v>
      </c>
      <c r="D292" s="16">
        <v>3483.81</v>
      </c>
    </row>
    <row r="293" spans="1:4">
      <c r="A293" s="9">
        <v>44122</v>
      </c>
      <c r="B293" s="16">
        <v>11671.56</v>
      </c>
      <c r="C293" s="16">
        <v>28606.31</v>
      </c>
      <c r="D293" s="16">
        <v>3483.81</v>
      </c>
    </row>
    <row r="294" spans="1:4">
      <c r="A294" s="9">
        <v>44123</v>
      </c>
      <c r="B294" s="16">
        <v>11478.88</v>
      </c>
      <c r="C294" s="16">
        <v>28195.42</v>
      </c>
      <c r="D294" s="16">
        <v>3426.92</v>
      </c>
    </row>
    <row r="295" spans="1:4">
      <c r="A295" s="9">
        <v>44124</v>
      </c>
      <c r="B295" s="16">
        <v>11516.49</v>
      </c>
      <c r="C295" s="16">
        <v>28308.79</v>
      </c>
      <c r="D295" s="16">
        <v>3443.12</v>
      </c>
    </row>
    <row r="296" spans="1:4">
      <c r="A296" s="9">
        <v>44125</v>
      </c>
      <c r="B296" s="16">
        <v>11484.69</v>
      </c>
      <c r="C296" s="16">
        <v>28210.82</v>
      </c>
      <c r="D296" s="16">
        <v>3435.56</v>
      </c>
    </row>
    <row r="297" spans="1:4">
      <c r="A297" s="9">
        <v>44126</v>
      </c>
      <c r="B297" s="14">
        <v>11506.01</v>
      </c>
      <c r="C297" s="14">
        <v>28363.66</v>
      </c>
      <c r="D297" s="5">
        <v>3453.48999</v>
      </c>
    </row>
    <row r="298" spans="1:4">
      <c r="A298" s="9">
        <v>44127</v>
      </c>
      <c r="B298" s="5">
        <v>11548.28</v>
      </c>
      <c r="C298" s="5">
        <v>28335.570313</v>
      </c>
      <c r="D298" s="5">
        <v>3465.389893</v>
      </c>
    </row>
    <row r="299" spans="1:4">
      <c r="A299" s="9">
        <v>44128</v>
      </c>
      <c r="B299" s="5">
        <v>11548.28</v>
      </c>
      <c r="C299" s="5">
        <v>28335.570313</v>
      </c>
      <c r="D299" s="5">
        <v>3465.389893</v>
      </c>
    </row>
    <row r="300" spans="1:4">
      <c r="A300" s="9">
        <v>44129</v>
      </c>
      <c r="B300" s="5">
        <v>11548.28</v>
      </c>
      <c r="C300" s="5">
        <v>28335.570313</v>
      </c>
      <c r="D300" s="5">
        <v>3465.389893</v>
      </c>
    </row>
    <row r="301" spans="1:4">
      <c r="A301" s="9">
        <v>44130</v>
      </c>
      <c r="B301" s="5">
        <v>11358.94</v>
      </c>
      <c r="C301" s="5">
        <v>27685.380859000001</v>
      </c>
      <c r="D301" s="5">
        <v>3400.969971</v>
      </c>
    </row>
    <row r="302" spans="1:4">
      <c r="A302" s="9">
        <v>44131</v>
      </c>
      <c r="B302" s="5">
        <v>11431.35</v>
      </c>
      <c r="C302" s="5">
        <v>27463.189452999999</v>
      </c>
      <c r="D302" s="5">
        <v>3390.679932</v>
      </c>
    </row>
    <row r="303" spans="1:4">
      <c r="A303" s="9">
        <v>44132</v>
      </c>
      <c r="B303" s="5">
        <v>11004.87</v>
      </c>
      <c r="C303" s="5">
        <v>26519.949218999998</v>
      </c>
      <c r="D303" s="5">
        <v>3271.030029</v>
      </c>
    </row>
    <row r="304" spans="1:4">
      <c r="A304" s="9">
        <v>44133</v>
      </c>
      <c r="B304" s="5">
        <v>11185.589844</v>
      </c>
      <c r="C304" s="5">
        <v>26659.109375</v>
      </c>
      <c r="D304" s="5">
        <v>3310.110107</v>
      </c>
    </row>
    <row r="305" spans="1:4">
      <c r="A305" s="9">
        <v>44134</v>
      </c>
      <c r="B305" s="5">
        <v>10911.589844</v>
      </c>
      <c r="C305" s="5">
        <v>26501.599609000001</v>
      </c>
      <c r="D305" s="5">
        <v>3269.959961</v>
      </c>
    </row>
    <row r="306" spans="1:4">
      <c r="A306" s="9">
        <v>44135</v>
      </c>
      <c r="B306" s="5">
        <v>10911.589844</v>
      </c>
      <c r="C306" s="5">
        <v>26501.599609000001</v>
      </c>
      <c r="D306" s="5">
        <v>3269.959961</v>
      </c>
    </row>
    <row r="307" spans="1:4">
      <c r="A307" s="9">
        <v>44136</v>
      </c>
      <c r="B307" s="5">
        <v>10911.589844</v>
      </c>
      <c r="C307" s="5">
        <v>26501.599609000001</v>
      </c>
      <c r="D307" s="5">
        <v>3269.959961</v>
      </c>
    </row>
    <row r="308" spans="1:4">
      <c r="A308" s="9">
        <v>44137</v>
      </c>
      <c r="B308" s="5">
        <v>10957.610352</v>
      </c>
      <c r="C308" s="5">
        <v>26925.050781000002</v>
      </c>
      <c r="D308" s="5">
        <v>3310.23999</v>
      </c>
    </row>
    <row r="309" spans="1:4">
      <c r="A309" s="9">
        <v>44138</v>
      </c>
      <c r="B309" s="5">
        <v>11160.570313</v>
      </c>
      <c r="C309" s="5">
        <v>27480.029297000001</v>
      </c>
      <c r="D309" s="5">
        <v>3369.1599120000001</v>
      </c>
    </row>
    <row r="310" spans="1:4">
      <c r="A310" s="9">
        <v>44139</v>
      </c>
      <c r="B310" s="5">
        <v>11590.780273</v>
      </c>
      <c r="C310" s="5">
        <v>27847.660156000002</v>
      </c>
      <c r="D310" s="5">
        <v>3443.4399410000001</v>
      </c>
    </row>
    <row r="311" spans="1:4">
      <c r="A311" s="9">
        <v>44140</v>
      </c>
      <c r="B311" s="5">
        <v>11890.929688</v>
      </c>
      <c r="C311" s="5">
        <v>28390.179688</v>
      </c>
      <c r="D311" s="5">
        <v>3510.4499510000001</v>
      </c>
    </row>
    <row r="312" spans="1:4">
      <c r="A312" s="9">
        <v>44141</v>
      </c>
      <c r="B312" s="5">
        <v>11895.230469</v>
      </c>
      <c r="C312" s="5">
        <v>28323.400390999999</v>
      </c>
      <c r="D312" s="5">
        <v>3509.4399410000001</v>
      </c>
    </row>
    <row r="313" spans="1:4">
      <c r="A313" s="9">
        <v>44142</v>
      </c>
      <c r="B313" s="5">
        <v>11895.230469</v>
      </c>
      <c r="C313" s="5">
        <v>28323.400390999999</v>
      </c>
      <c r="D313" s="5">
        <v>3509.4399410000001</v>
      </c>
    </row>
    <row r="314" spans="1:4">
      <c r="A314" s="9">
        <v>44143</v>
      </c>
      <c r="B314" s="5">
        <v>11895.230469</v>
      </c>
      <c r="C314" s="5">
        <v>28323.400390999999</v>
      </c>
      <c r="D314" s="5">
        <v>3509.4399410000001</v>
      </c>
    </row>
    <row r="315" spans="1:4">
      <c r="A315" s="9">
        <v>44144</v>
      </c>
      <c r="B315" s="5">
        <v>11713.780273</v>
      </c>
      <c r="C315" s="5">
        <v>29157.970702999999</v>
      </c>
      <c r="D315" s="5">
        <v>3550.5</v>
      </c>
    </row>
    <row r="316" spans="1:4">
      <c r="A316" s="9">
        <v>44145</v>
      </c>
      <c r="B316" s="5">
        <v>11553.860352</v>
      </c>
      <c r="C316" s="5">
        <v>29420.919922000001</v>
      </c>
      <c r="D316" s="5">
        <v>3545.530029</v>
      </c>
    </row>
    <row r="317" spans="1:4">
      <c r="A317" s="9">
        <v>44146</v>
      </c>
      <c r="B317" s="5">
        <v>11786.429688</v>
      </c>
      <c r="C317" s="5">
        <v>29397.630859000001</v>
      </c>
      <c r="D317" s="5">
        <v>3572.6599120000001</v>
      </c>
    </row>
    <row r="318" spans="1:4">
      <c r="A318" s="9">
        <v>44147</v>
      </c>
      <c r="B318" s="5">
        <v>11709.589844</v>
      </c>
      <c r="C318" s="5">
        <v>29080.169922000001</v>
      </c>
      <c r="D318" s="5">
        <v>3537.01001</v>
      </c>
    </row>
    <row r="319" spans="1:4">
      <c r="A319" s="9">
        <v>44148</v>
      </c>
      <c r="B319" s="5">
        <v>11829.290039</v>
      </c>
      <c r="C319" s="5">
        <v>29479.810547000001</v>
      </c>
      <c r="D319" s="5">
        <v>3585.1499020000001</v>
      </c>
    </row>
    <row r="320" spans="1:4">
      <c r="A320" s="9">
        <v>44149</v>
      </c>
      <c r="B320" s="5">
        <v>11829.290039</v>
      </c>
      <c r="C320" s="5">
        <v>29479.810547000001</v>
      </c>
      <c r="D320" s="5">
        <v>3585.1499020000001</v>
      </c>
    </row>
    <row r="321" spans="1:4">
      <c r="A321" s="9">
        <v>44150</v>
      </c>
      <c r="B321" s="5">
        <v>11829.290039</v>
      </c>
      <c r="C321" s="5">
        <v>29479.810547000001</v>
      </c>
      <c r="D321" s="5">
        <v>3585.1499020000001</v>
      </c>
    </row>
    <row r="322" spans="1:4">
      <c r="A322" s="9">
        <v>44151</v>
      </c>
      <c r="B322" s="5">
        <v>11924.129883</v>
      </c>
      <c r="C322" s="5">
        <v>29950.439452999999</v>
      </c>
      <c r="D322" s="5">
        <v>3626.9099120000001</v>
      </c>
    </row>
    <row r="323" spans="1:4">
      <c r="A323" s="9">
        <v>44152</v>
      </c>
      <c r="B323" s="5">
        <v>11899.339844</v>
      </c>
      <c r="C323" s="5">
        <v>29783.349609000001</v>
      </c>
      <c r="D323" s="5">
        <v>3609.530029</v>
      </c>
    </row>
    <row r="324" spans="1:4">
      <c r="A324" s="9">
        <v>44153</v>
      </c>
      <c r="B324" s="5">
        <v>11801.599609000001</v>
      </c>
      <c r="C324" s="5">
        <v>29438.419922000001</v>
      </c>
      <c r="D324" s="5">
        <v>3567.790039</v>
      </c>
    </row>
    <row r="325" spans="1:4">
      <c r="A325" s="9">
        <v>44154</v>
      </c>
      <c r="B325" s="5">
        <v>11904.709961</v>
      </c>
      <c r="C325" s="5">
        <v>29483.230468999998</v>
      </c>
      <c r="D325" s="5">
        <v>3581.8701169999999</v>
      </c>
    </row>
    <row r="326" spans="1:4">
      <c r="A326" s="9">
        <v>44155</v>
      </c>
      <c r="B326" s="5">
        <v>11854.969727</v>
      </c>
      <c r="C326" s="5">
        <v>29263.480468999998</v>
      </c>
      <c r="D326" s="5">
        <v>3557.540039</v>
      </c>
    </row>
    <row r="327" spans="1:4">
      <c r="A327" s="9">
        <v>44156</v>
      </c>
      <c r="B327" s="5">
        <v>11854.969727</v>
      </c>
      <c r="C327" s="5">
        <v>29263.480468999998</v>
      </c>
      <c r="D327" s="5">
        <v>3557.540039</v>
      </c>
    </row>
    <row r="328" spans="1:4">
      <c r="A328" s="9">
        <v>44157</v>
      </c>
      <c r="B328" s="5">
        <v>11854.969727</v>
      </c>
      <c r="C328" s="5">
        <v>29263.480468999998</v>
      </c>
      <c r="D328" s="5">
        <v>3557.540039</v>
      </c>
    </row>
    <row r="329" spans="1:4">
      <c r="A329" s="9">
        <v>44158</v>
      </c>
      <c r="B329" s="5">
        <v>11854.969727</v>
      </c>
      <c r="C329" s="5">
        <v>29263.480468999998</v>
      </c>
      <c r="D329" s="5">
        <v>3557.540039</v>
      </c>
    </row>
    <row r="330" spans="1:4">
      <c r="A330" s="9">
        <v>44159</v>
      </c>
      <c r="B330" s="5">
        <v>11880.629883</v>
      </c>
      <c r="C330" s="5">
        <v>29591.269531000002</v>
      </c>
      <c r="D330" s="5">
        <v>3577.5900879999999</v>
      </c>
    </row>
    <row r="331" spans="1:4">
      <c r="A331" s="9">
        <v>44160</v>
      </c>
      <c r="B331" s="5">
        <v>12036.790039</v>
      </c>
      <c r="C331" s="5">
        <v>30046.240234000001</v>
      </c>
      <c r="D331" s="5">
        <v>3635.4099120000001</v>
      </c>
    </row>
    <row r="332" spans="1:4">
      <c r="A332" s="9">
        <v>44161</v>
      </c>
      <c r="B332" s="5">
        <v>12094.400390999999</v>
      </c>
      <c r="C332" s="5">
        <v>29872.470702999999</v>
      </c>
      <c r="D332" s="5">
        <v>3629.6499020000001</v>
      </c>
    </row>
    <row r="333" spans="1:4">
      <c r="A333" s="9">
        <v>44162</v>
      </c>
      <c r="B333" s="5">
        <v>12205.849609999999</v>
      </c>
      <c r="C333" s="5">
        <v>29910.369140999999</v>
      </c>
      <c r="D333" s="5">
        <v>3638.3500979999999</v>
      </c>
    </row>
    <row r="334" spans="1:4">
      <c r="A334" s="9">
        <v>44163</v>
      </c>
      <c r="B334" s="5">
        <v>12205.849609999999</v>
      </c>
      <c r="C334" s="5">
        <v>29910.369140999999</v>
      </c>
      <c r="D334" s="5">
        <v>3638.3500979999999</v>
      </c>
    </row>
    <row r="335" spans="1:4">
      <c r="A335" s="9">
        <v>44164</v>
      </c>
      <c r="B335" s="5">
        <v>12205.849609999999</v>
      </c>
      <c r="C335" s="5">
        <v>29910.369140999999</v>
      </c>
      <c r="D335" s="5">
        <v>3638.3500979999999</v>
      </c>
    </row>
    <row r="336" spans="1:4">
      <c r="A336" s="9">
        <v>44165</v>
      </c>
      <c r="B336" s="5">
        <v>12198.740234000001</v>
      </c>
      <c r="C336" s="5">
        <v>29638.640625</v>
      </c>
      <c r="D336" s="5">
        <v>3621.6298830000001</v>
      </c>
    </row>
    <row r="337" spans="1:4">
      <c r="A337" s="9">
        <v>44166</v>
      </c>
      <c r="B337" s="5">
        <v>12355.110352</v>
      </c>
      <c r="C337" s="5">
        <v>29823.919922000001</v>
      </c>
      <c r="D337" s="5">
        <v>3662.4499510000001</v>
      </c>
    </row>
    <row r="338" spans="1:4">
      <c r="A338" s="9">
        <v>44167</v>
      </c>
      <c r="B338" s="5">
        <v>12349.370117</v>
      </c>
      <c r="C338" s="5">
        <v>29883.789063</v>
      </c>
      <c r="D338" s="5">
        <v>3669.01001</v>
      </c>
    </row>
    <row r="339" spans="1:4">
      <c r="A339" s="9">
        <v>44168</v>
      </c>
      <c r="B339" s="5">
        <v>12377.179688</v>
      </c>
      <c r="C339" s="5">
        <v>29969.519531000002</v>
      </c>
      <c r="D339" s="5">
        <v>3666.719971</v>
      </c>
    </row>
    <row r="340" spans="1:4">
      <c r="A340" s="9">
        <v>44169</v>
      </c>
      <c r="B340" s="5">
        <v>12464.230469</v>
      </c>
      <c r="C340" s="5">
        <v>30218.259765999999</v>
      </c>
      <c r="D340" s="5">
        <v>3699.1201169999999</v>
      </c>
    </row>
    <row r="341" spans="1:4">
      <c r="A341" s="9">
        <v>44170</v>
      </c>
      <c r="B341" s="5">
        <v>12464.230469</v>
      </c>
      <c r="C341" s="5">
        <v>30218.259765999999</v>
      </c>
      <c r="D341" s="5">
        <v>3699.1201169999999</v>
      </c>
    </row>
    <row r="342" spans="1:4">
      <c r="A342" s="9">
        <v>44171</v>
      </c>
      <c r="B342" s="5">
        <v>12464.230469</v>
      </c>
      <c r="C342" s="5">
        <v>30218.259765999999</v>
      </c>
      <c r="D342" s="5">
        <v>3699.1201169999999</v>
      </c>
    </row>
    <row r="343" spans="1:4">
      <c r="A343" s="9">
        <v>44172</v>
      </c>
      <c r="B343" s="5">
        <v>12519.950194999999</v>
      </c>
      <c r="C343" s="5">
        <v>30069.789063</v>
      </c>
      <c r="D343" s="5">
        <v>3691.959961</v>
      </c>
    </row>
    <row r="344" spans="1:4">
      <c r="A344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pane ySplit="1" topLeftCell="A305" activePane="bottomLeft" state="frozen"/>
      <selection pane="bottomLeft" activeCell="C343" sqref="C343"/>
    </sheetView>
  </sheetViews>
  <sheetFormatPr baseColWidth="10" defaultRowHeight="16" x14ac:dyDescent="0"/>
  <sheetData>
    <row r="1" spans="1:6">
      <c r="A1" s="2" t="s">
        <v>0</v>
      </c>
      <c r="B1" s="2" t="s">
        <v>32</v>
      </c>
      <c r="C1" s="2" t="s">
        <v>31</v>
      </c>
      <c r="E1" s="2" t="s">
        <v>14</v>
      </c>
    </row>
    <row r="2" spans="1:6">
      <c r="A2" s="9">
        <v>43831</v>
      </c>
      <c r="B2" s="18"/>
      <c r="C2" s="13">
        <v>30285.714285714286</v>
      </c>
      <c r="E2" t="s">
        <v>21</v>
      </c>
      <c r="F2" t="s">
        <v>19</v>
      </c>
    </row>
    <row r="3" spans="1:6">
      <c r="A3" s="9">
        <v>43832</v>
      </c>
      <c r="B3" s="18"/>
      <c r="C3" s="13">
        <v>30285.714285714286</v>
      </c>
      <c r="F3" t="s">
        <v>20</v>
      </c>
    </row>
    <row r="4" spans="1:6">
      <c r="A4" s="9">
        <v>43833</v>
      </c>
      <c r="B4" s="18"/>
      <c r="C4" s="13">
        <v>30285.714285714286</v>
      </c>
    </row>
    <row r="5" spans="1:6">
      <c r="A5" s="9">
        <v>43834</v>
      </c>
      <c r="B5" s="18">
        <v>212</v>
      </c>
      <c r="C5" s="13">
        <f>(B5*1000)/7</f>
        <v>30285.714285714286</v>
      </c>
      <c r="E5" s="20" t="s">
        <v>33</v>
      </c>
    </row>
    <row r="6" spans="1:6">
      <c r="A6" s="9">
        <v>43835</v>
      </c>
      <c r="B6" s="18"/>
      <c r="C6" s="13">
        <v>29571.428571428572</v>
      </c>
    </row>
    <row r="7" spans="1:6">
      <c r="A7" s="9">
        <v>43836</v>
      </c>
      <c r="B7" s="18"/>
      <c r="C7" s="13">
        <v>29571.428571428572</v>
      </c>
    </row>
    <row r="8" spans="1:6">
      <c r="A8" s="9">
        <v>43837</v>
      </c>
      <c r="B8" s="18"/>
      <c r="C8" s="13">
        <v>29571.428571428572</v>
      </c>
    </row>
    <row r="9" spans="1:6">
      <c r="A9" s="9">
        <v>43838</v>
      </c>
      <c r="B9" s="18"/>
      <c r="C9" s="13">
        <v>29571.428571428572</v>
      </c>
    </row>
    <row r="10" spans="1:6">
      <c r="A10" s="9">
        <v>43839</v>
      </c>
      <c r="B10" s="18"/>
      <c r="C10" s="13">
        <v>29571.428571428572</v>
      </c>
    </row>
    <row r="11" spans="1:6">
      <c r="A11" s="9">
        <v>43840</v>
      </c>
      <c r="B11" s="18"/>
      <c r="C11" s="13">
        <v>29571.428571428572</v>
      </c>
    </row>
    <row r="12" spans="1:6">
      <c r="A12" s="9">
        <v>43841</v>
      </c>
      <c r="B12" s="18">
        <v>207</v>
      </c>
      <c r="C12" s="13">
        <f>(B12*1000)/7</f>
        <v>29571.428571428572</v>
      </c>
    </row>
    <row r="13" spans="1:6">
      <c r="A13" s="9">
        <v>43842</v>
      </c>
      <c r="B13" s="18"/>
      <c r="C13" s="13">
        <v>31428.571428571428</v>
      </c>
    </row>
    <row r="14" spans="1:6">
      <c r="A14" s="9">
        <v>43843</v>
      </c>
      <c r="B14" s="18"/>
      <c r="C14" s="13">
        <v>31428.571428571428</v>
      </c>
    </row>
    <row r="15" spans="1:6">
      <c r="A15" s="9">
        <v>43844</v>
      </c>
      <c r="B15" s="18"/>
      <c r="C15" s="13">
        <v>31428.571428571428</v>
      </c>
    </row>
    <row r="16" spans="1:6">
      <c r="A16" s="9">
        <v>43845</v>
      </c>
      <c r="B16" s="19"/>
      <c r="C16" s="13">
        <v>31428.571428571428</v>
      </c>
    </row>
    <row r="17" spans="1:3">
      <c r="A17" s="9">
        <v>43846</v>
      </c>
      <c r="B17" s="19"/>
      <c r="C17" s="13">
        <v>31428.571428571428</v>
      </c>
    </row>
    <row r="18" spans="1:3">
      <c r="A18" s="9">
        <v>43847</v>
      </c>
      <c r="B18" s="19"/>
      <c r="C18" s="13">
        <v>31428.571428571428</v>
      </c>
    </row>
    <row r="19" spans="1:3">
      <c r="A19" s="9">
        <v>43848</v>
      </c>
      <c r="B19" s="19">
        <v>220</v>
      </c>
      <c r="C19" s="13">
        <f>(B19*1000)/7</f>
        <v>31428.571428571428</v>
      </c>
    </row>
    <row r="20" spans="1:3">
      <c r="A20" s="9">
        <v>43849</v>
      </c>
      <c r="B20" s="19"/>
      <c r="C20" s="6">
        <v>30285.714285714286</v>
      </c>
    </row>
    <row r="21" spans="1:3">
      <c r="A21" s="9">
        <v>43850</v>
      </c>
      <c r="B21" s="19"/>
      <c r="C21" s="6">
        <v>30285.714285714286</v>
      </c>
    </row>
    <row r="22" spans="1:3">
      <c r="A22" s="9">
        <v>43851</v>
      </c>
      <c r="B22" s="19"/>
      <c r="C22" s="6">
        <v>30285.714285714286</v>
      </c>
    </row>
    <row r="23" spans="1:3">
      <c r="A23" s="9">
        <v>43852</v>
      </c>
      <c r="B23" s="19"/>
      <c r="C23" s="6">
        <v>30285.714285714286</v>
      </c>
    </row>
    <row r="24" spans="1:3">
      <c r="A24" s="9">
        <v>43853</v>
      </c>
      <c r="B24" s="19"/>
      <c r="C24" s="6">
        <v>30285.714285714286</v>
      </c>
    </row>
    <row r="25" spans="1:3">
      <c r="A25" s="9">
        <v>43854</v>
      </c>
      <c r="B25" s="19"/>
      <c r="C25" s="6">
        <v>30285.714285714286</v>
      </c>
    </row>
    <row r="26" spans="1:3">
      <c r="A26" s="9">
        <v>43855</v>
      </c>
      <c r="B26" s="19">
        <v>212</v>
      </c>
      <c r="C26" s="13">
        <f>(B26*1000)/7</f>
        <v>30285.714285714286</v>
      </c>
    </row>
    <row r="27" spans="1:3">
      <c r="A27" s="9">
        <v>43856</v>
      </c>
      <c r="B27" s="19"/>
      <c r="C27" s="6">
        <v>28714.285714285714</v>
      </c>
    </row>
    <row r="28" spans="1:3">
      <c r="A28" s="9">
        <v>43857</v>
      </c>
      <c r="B28" s="19"/>
      <c r="C28" s="6">
        <v>28714.285714285714</v>
      </c>
    </row>
    <row r="29" spans="1:3">
      <c r="A29" s="9">
        <v>43858</v>
      </c>
      <c r="B29" s="19"/>
      <c r="C29" s="6">
        <v>28714.285714285714</v>
      </c>
    </row>
    <row r="30" spans="1:3">
      <c r="A30" s="9">
        <v>43859</v>
      </c>
      <c r="B30" s="19"/>
      <c r="C30" s="6">
        <v>28714.285714285714</v>
      </c>
    </row>
    <row r="31" spans="1:3">
      <c r="A31" s="9">
        <v>43860</v>
      </c>
      <c r="B31" s="19"/>
      <c r="C31" s="6">
        <v>28714.285714285714</v>
      </c>
    </row>
    <row r="32" spans="1:3">
      <c r="A32" s="9">
        <v>43861</v>
      </c>
      <c r="B32" s="19"/>
      <c r="C32" s="6">
        <v>28714.285714285714</v>
      </c>
    </row>
    <row r="33" spans="1:3">
      <c r="A33" s="9">
        <v>43862</v>
      </c>
      <c r="B33" s="19">
        <v>201</v>
      </c>
      <c r="C33" s="13">
        <f>(B33*1000)/7</f>
        <v>28714.285714285714</v>
      </c>
    </row>
    <row r="34" spans="1:3">
      <c r="A34" s="9">
        <v>43863</v>
      </c>
      <c r="B34" s="19"/>
      <c r="C34" s="6">
        <v>29142.857142857141</v>
      </c>
    </row>
    <row r="35" spans="1:3">
      <c r="A35" s="9">
        <v>43864</v>
      </c>
      <c r="B35" s="19"/>
      <c r="C35" s="6">
        <v>29142.857142857141</v>
      </c>
    </row>
    <row r="36" spans="1:3">
      <c r="A36" s="9">
        <v>43865</v>
      </c>
      <c r="B36" s="19"/>
      <c r="C36" s="6">
        <v>29142.857142857141</v>
      </c>
    </row>
    <row r="37" spans="1:3">
      <c r="A37" s="9">
        <v>43866</v>
      </c>
      <c r="B37" s="19"/>
      <c r="C37" s="6">
        <v>29142.857142857141</v>
      </c>
    </row>
    <row r="38" spans="1:3">
      <c r="A38" s="9">
        <v>43867</v>
      </c>
      <c r="B38" s="19"/>
      <c r="C38" s="6">
        <v>29142.857142857141</v>
      </c>
    </row>
    <row r="39" spans="1:3">
      <c r="A39" s="9">
        <v>43868</v>
      </c>
      <c r="B39" s="19"/>
      <c r="C39" s="6">
        <v>29142.857142857141</v>
      </c>
    </row>
    <row r="40" spans="1:3">
      <c r="A40" s="9">
        <v>43869</v>
      </c>
      <c r="B40" s="19">
        <v>204</v>
      </c>
      <c r="C40" s="13">
        <f>(B40*1000)/7</f>
        <v>29142.857142857141</v>
      </c>
    </row>
    <row r="41" spans="1:3">
      <c r="A41" s="9">
        <v>43870</v>
      </c>
      <c r="B41" s="19"/>
      <c r="C41" s="6">
        <v>30714.285714285714</v>
      </c>
    </row>
    <row r="42" spans="1:3">
      <c r="A42" s="9">
        <v>43871</v>
      </c>
      <c r="B42" s="19"/>
      <c r="C42" s="6">
        <v>30714.285714285714</v>
      </c>
    </row>
    <row r="43" spans="1:3">
      <c r="A43" s="9">
        <v>43872</v>
      </c>
      <c r="B43" s="19"/>
      <c r="C43" s="6">
        <v>30714.285714285714</v>
      </c>
    </row>
    <row r="44" spans="1:3">
      <c r="A44" s="9">
        <v>43873</v>
      </c>
      <c r="B44" s="19"/>
      <c r="C44" s="6">
        <v>30714.285714285714</v>
      </c>
    </row>
    <row r="45" spans="1:3">
      <c r="A45" s="9">
        <v>43874</v>
      </c>
      <c r="B45" s="19"/>
      <c r="C45" s="6">
        <v>30714.285714285714</v>
      </c>
    </row>
    <row r="46" spans="1:3">
      <c r="A46" s="9">
        <v>43875</v>
      </c>
      <c r="B46" s="19"/>
      <c r="C46" s="6">
        <v>30714.285714285714</v>
      </c>
    </row>
    <row r="47" spans="1:3">
      <c r="A47" s="9">
        <v>43876</v>
      </c>
      <c r="B47" s="19">
        <v>215</v>
      </c>
      <c r="C47" s="13">
        <f>(B47*1000)/7</f>
        <v>30714.285714285714</v>
      </c>
    </row>
    <row r="48" spans="1:3">
      <c r="A48" s="9">
        <v>43877</v>
      </c>
      <c r="B48" s="19"/>
      <c r="C48" s="6">
        <v>31428.571428571428</v>
      </c>
    </row>
    <row r="49" spans="1:3">
      <c r="A49" s="9">
        <v>43878</v>
      </c>
      <c r="B49" s="19"/>
      <c r="C49" s="6">
        <v>31428.571428571428</v>
      </c>
    </row>
    <row r="50" spans="1:3">
      <c r="A50" s="9">
        <v>43879</v>
      </c>
      <c r="B50" s="19"/>
      <c r="C50" s="6">
        <v>31428.571428571428</v>
      </c>
    </row>
    <row r="51" spans="1:3">
      <c r="A51" s="9">
        <v>43880</v>
      </c>
      <c r="B51" s="19"/>
      <c r="C51" s="6">
        <v>31428.571428571428</v>
      </c>
    </row>
    <row r="52" spans="1:3">
      <c r="A52" s="9">
        <v>43881</v>
      </c>
      <c r="B52" s="19"/>
      <c r="C52" s="6">
        <v>31428.571428571428</v>
      </c>
    </row>
    <row r="53" spans="1:3">
      <c r="A53" s="9">
        <v>43882</v>
      </c>
      <c r="B53" s="19"/>
      <c r="C53" s="6">
        <v>31428.571428571428</v>
      </c>
    </row>
    <row r="54" spans="1:3">
      <c r="A54" s="9">
        <v>43883</v>
      </c>
      <c r="B54" s="19">
        <v>220</v>
      </c>
      <c r="C54" s="13">
        <f>(B54*1000)/7</f>
        <v>31428.571428571428</v>
      </c>
    </row>
    <row r="55" spans="1:3">
      <c r="A55" s="9">
        <v>43884</v>
      </c>
      <c r="B55" s="19"/>
      <c r="C55" s="6">
        <v>31000</v>
      </c>
    </row>
    <row r="56" spans="1:3">
      <c r="A56" s="9">
        <v>43885</v>
      </c>
      <c r="B56" s="19"/>
      <c r="C56" s="6">
        <v>31000</v>
      </c>
    </row>
    <row r="57" spans="1:3">
      <c r="A57" s="9">
        <v>43886</v>
      </c>
      <c r="B57" s="19"/>
      <c r="C57" s="6">
        <v>31000</v>
      </c>
    </row>
    <row r="58" spans="1:3">
      <c r="A58" s="9">
        <v>43887</v>
      </c>
      <c r="B58" s="19"/>
      <c r="C58" s="6">
        <v>31000</v>
      </c>
    </row>
    <row r="59" spans="1:3">
      <c r="A59" s="9">
        <v>43888</v>
      </c>
      <c r="B59" s="19"/>
      <c r="C59" s="6">
        <v>31000</v>
      </c>
    </row>
    <row r="60" spans="1:3">
      <c r="A60" s="9">
        <v>43889</v>
      </c>
      <c r="B60" s="19"/>
      <c r="C60" s="6">
        <v>31000</v>
      </c>
    </row>
    <row r="61" spans="1:3">
      <c r="A61" s="9">
        <v>43890</v>
      </c>
      <c r="B61" s="19">
        <v>217</v>
      </c>
      <c r="C61" s="13">
        <f>(B61*1000)/7</f>
        <v>31000</v>
      </c>
    </row>
    <row r="62" spans="1:3">
      <c r="A62" s="9">
        <v>43891</v>
      </c>
      <c r="B62" s="19"/>
      <c r="C62" s="13">
        <v>30142.857142857141</v>
      </c>
    </row>
    <row r="63" spans="1:3">
      <c r="A63" s="9">
        <v>43892</v>
      </c>
      <c r="B63" s="19"/>
      <c r="C63" s="13">
        <v>30142.857142857141</v>
      </c>
    </row>
    <row r="64" spans="1:3">
      <c r="A64" s="9">
        <v>43893</v>
      </c>
      <c r="B64" s="19"/>
      <c r="C64" s="13">
        <v>30142.857142857141</v>
      </c>
    </row>
    <row r="65" spans="1:3">
      <c r="A65" s="9">
        <v>43894</v>
      </c>
      <c r="B65" s="19"/>
      <c r="C65" s="13">
        <v>30142.857142857141</v>
      </c>
    </row>
    <row r="66" spans="1:3">
      <c r="A66" s="9">
        <v>43895</v>
      </c>
      <c r="B66" s="19"/>
      <c r="C66" s="13">
        <v>30142.857142857141</v>
      </c>
    </row>
    <row r="67" spans="1:3">
      <c r="A67" s="9">
        <v>43896</v>
      </c>
      <c r="B67" s="19"/>
      <c r="C67" s="13">
        <v>30142.857142857141</v>
      </c>
    </row>
    <row r="68" spans="1:3">
      <c r="A68" s="9">
        <v>43897</v>
      </c>
      <c r="B68" s="19">
        <v>211</v>
      </c>
      <c r="C68" s="13">
        <f>(B68*1000)/7</f>
        <v>30142.857142857141</v>
      </c>
    </row>
    <row r="69" spans="1:3">
      <c r="A69" s="9">
        <v>43898</v>
      </c>
      <c r="B69" s="19"/>
      <c r="C69" s="6">
        <v>40285.714285714283</v>
      </c>
    </row>
    <row r="70" spans="1:3">
      <c r="A70" s="9">
        <v>43899</v>
      </c>
      <c r="B70" s="19"/>
      <c r="C70" s="6">
        <v>40285.714285714283</v>
      </c>
    </row>
    <row r="71" spans="1:3">
      <c r="A71" s="9">
        <v>43900</v>
      </c>
      <c r="B71" s="19"/>
      <c r="C71" s="6">
        <v>40285.714285714283</v>
      </c>
    </row>
    <row r="72" spans="1:3">
      <c r="A72" s="9">
        <v>43901</v>
      </c>
      <c r="B72" s="19"/>
      <c r="C72" s="6">
        <v>40285.714285714283</v>
      </c>
    </row>
    <row r="73" spans="1:3">
      <c r="A73" s="9">
        <v>43902</v>
      </c>
      <c r="B73" s="19"/>
      <c r="C73" s="6">
        <v>40285.714285714283</v>
      </c>
    </row>
    <row r="74" spans="1:3">
      <c r="A74" s="9">
        <v>43903</v>
      </c>
      <c r="B74" s="19"/>
      <c r="C74" s="6">
        <v>40285.714285714283</v>
      </c>
    </row>
    <row r="75" spans="1:3">
      <c r="A75" s="9">
        <v>43904</v>
      </c>
      <c r="B75" s="19">
        <v>282</v>
      </c>
      <c r="C75" s="13">
        <f>(B75*1000)/7</f>
        <v>40285.714285714283</v>
      </c>
    </row>
    <row r="76" spans="1:3">
      <c r="A76" s="9">
        <v>43905</v>
      </c>
      <c r="B76" s="19"/>
      <c r="C76" s="6">
        <v>472428.57142857142</v>
      </c>
    </row>
    <row r="77" spans="1:3">
      <c r="A77" s="9">
        <v>43906</v>
      </c>
      <c r="B77" s="19"/>
      <c r="C77" s="6">
        <v>472428.57142857142</v>
      </c>
    </row>
    <row r="78" spans="1:3">
      <c r="A78" s="9">
        <v>43907</v>
      </c>
      <c r="B78" s="19"/>
      <c r="C78" s="6">
        <v>472428.57142857142</v>
      </c>
    </row>
    <row r="79" spans="1:3">
      <c r="A79" s="9">
        <v>43908</v>
      </c>
      <c r="B79" s="19"/>
      <c r="C79" s="6">
        <v>472428.57142857142</v>
      </c>
    </row>
    <row r="80" spans="1:3">
      <c r="A80" s="9">
        <v>43909</v>
      </c>
      <c r="B80" s="19"/>
      <c r="C80" s="6">
        <v>472428.57142857142</v>
      </c>
    </row>
    <row r="81" spans="1:3">
      <c r="A81" s="9">
        <v>43910</v>
      </c>
      <c r="B81" s="19"/>
      <c r="C81" s="6">
        <v>472428.57142857142</v>
      </c>
    </row>
    <row r="82" spans="1:3">
      <c r="A82" s="9">
        <v>43911</v>
      </c>
      <c r="B82" s="19">
        <v>3307</v>
      </c>
      <c r="C82" s="13">
        <f>(B82*1000)/7</f>
        <v>472428.57142857142</v>
      </c>
    </row>
    <row r="83" spans="1:3">
      <c r="A83" s="9">
        <v>43912</v>
      </c>
      <c r="B83" s="19"/>
      <c r="C83" s="6">
        <v>981000</v>
      </c>
    </row>
    <row r="84" spans="1:3">
      <c r="A84" s="9">
        <v>43913</v>
      </c>
      <c r="B84" s="19"/>
      <c r="C84" s="6">
        <v>981000</v>
      </c>
    </row>
    <row r="85" spans="1:3">
      <c r="A85" s="9">
        <v>43914</v>
      </c>
      <c r="B85" s="19"/>
      <c r="C85" s="6">
        <v>981000</v>
      </c>
    </row>
    <row r="86" spans="1:3">
      <c r="A86" s="9">
        <v>43915</v>
      </c>
      <c r="B86" s="19"/>
      <c r="C86" s="6">
        <v>981000</v>
      </c>
    </row>
    <row r="87" spans="1:3">
      <c r="A87" s="9">
        <v>43916</v>
      </c>
      <c r="B87" s="19"/>
      <c r="C87" s="6">
        <v>981000</v>
      </c>
    </row>
    <row r="88" spans="1:3">
      <c r="A88" s="9">
        <v>43917</v>
      </c>
      <c r="B88" s="19"/>
      <c r="C88" s="6">
        <v>981000</v>
      </c>
    </row>
    <row r="89" spans="1:3">
      <c r="A89" s="9">
        <v>43918</v>
      </c>
      <c r="B89" s="19">
        <v>6867</v>
      </c>
      <c r="C89" s="13">
        <f>(B89*1000)/7</f>
        <v>981000</v>
      </c>
    </row>
    <row r="90" spans="1:3">
      <c r="A90" s="9">
        <v>43919</v>
      </c>
      <c r="B90" s="19"/>
      <c r="C90" s="6">
        <v>945000</v>
      </c>
    </row>
    <row r="91" spans="1:3">
      <c r="A91" s="9">
        <v>43920</v>
      </c>
      <c r="B91" s="19"/>
      <c r="C91" s="6">
        <v>945000</v>
      </c>
    </row>
    <row r="92" spans="1:3">
      <c r="A92" s="9">
        <v>43921</v>
      </c>
      <c r="B92" s="19"/>
      <c r="C92" s="6">
        <v>945000</v>
      </c>
    </row>
    <row r="93" spans="1:3">
      <c r="A93" s="9">
        <v>43922</v>
      </c>
      <c r="B93" s="19"/>
      <c r="C93" s="6">
        <v>945000</v>
      </c>
    </row>
    <row r="94" spans="1:3">
      <c r="A94" s="9">
        <v>43923</v>
      </c>
      <c r="B94" s="19"/>
      <c r="C94" s="6">
        <v>945000</v>
      </c>
    </row>
    <row r="95" spans="1:3">
      <c r="A95" s="9">
        <v>43924</v>
      </c>
      <c r="B95" s="19"/>
      <c r="C95" s="6">
        <v>945000</v>
      </c>
    </row>
    <row r="96" spans="1:3">
      <c r="A96" s="9">
        <v>43925</v>
      </c>
      <c r="B96" s="19">
        <v>6615</v>
      </c>
      <c r="C96" s="13">
        <f>(B96*1000)/7</f>
        <v>945000</v>
      </c>
    </row>
    <row r="97" spans="1:3">
      <c r="A97" s="9">
        <v>43926</v>
      </c>
      <c r="B97" s="19"/>
      <c r="C97" s="6">
        <v>748142.85714285716</v>
      </c>
    </row>
    <row r="98" spans="1:3">
      <c r="A98" s="9">
        <v>43927</v>
      </c>
      <c r="B98" s="19"/>
      <c r="C98" s="6">
        <v>748142.85714285716</v>
      </c>
    </row>
    <row r="99" spans="1:3">
      <c r="A99" s="9">
        <v>43928</v>
      </c>
      <c r="B99" s="19"/>
      <c r="C99" s="6">
        <v>748142.85714285716</v>
      </c>
    </row>
    <row r="100" spans="1:3">
      <c r="A100" s="9">
        <v>43929</v>
      </c>
      <c r="B100" s="19"/>
      <c r="C100" s="6">
        <v>748142.85714285716</v>
      </c>
    </row>
    <row r="101" spans="1:3">
      <c r="A101" s="9">
        <v>43930</v>
      </c>
      <c r="B101" s="19"/>
      <c r="C101" s="6">
        <v>748142.85714285716</v>
      </c>
    </row>
    <row r="102" spans="1:3">
      <c r="A102" s="9">
        <v>43931</v>
      </c>
      <c r="B102" s="19"/>
      <c r="C102" s="6">
        <v>748142.85714285716</v>
      </c>
    </row>
    <row r="103" spans="1:3">
      <c r="A103" s="9">
        <v>43932</v>
      </c>
      <c r="B103" s="19">
        <v>5237</v>
      </c>
      <c r="C103" s="13">
        <f>(B103*1000)/7</f>
        <v>748142.85714285716</v>
      </c>
    </row>
    <row r="104" spans="1:3">
      <c r="A104" s="9">
        <v>43933</v>
      </c>
      <c r="B104" s="19"/>
      <c r="C104" s="6">
        <v>634571.42857142852</v>
      </c>
    </row>
    <row r="105" spans="1:3">
      <c r="A105" s="9">
        <v>43934</v>
      </c>
      <c r="B105" s="19"/>
      <c r="C105" s="6">
        <v>634571.42857142852</v>
      </c>
    </row>
    <row r="106" spans="1:3">
      <c r="A106" s="9">
        <v>43935</v>
      </c>
      <c r="B106" s="19"/>
      <c r="C106" s="6">
        <v>634571.42857142852</v>
      </c>
    </row>
    <row r="107" spans="1:3">
      <c r="A107" s="9">
        <v>43936</v>
      </c>
      <c r="B107" s="19"/>
      <c r="C107" s="6">
        <v>634571.42857142852</v>
      </c>
    </row>
    <row r="108" spans="1:3">
      <c r="A108" s="9">
        <v>43937</v>
      </c>
      <c r="B108" s="19"/>
      <c r="C108" s="6">
        <v>634571.42857142852</v>
      </c>
    </row>
    <row r="109" spans="1:3">
      <c r="A109" s="9">
        <v>43938</v>
      </c>
      <c r="B109" s="19"/>
      <c r="C109" s="6">
        <v>634571.42857142852</v>
      </c>
    </row>
    <row r="110" spans="1:3">
      <c r="A110" s="9">
        <v>43939</v>
      </c>
      <c r="B110" s="19">
        <v>4442</v>
      </c>
      <c r="C110" s="13">
        <f>(B110*1000)/7</f>
        <v>634571.42857142852</v>
      </c>
    </row>
    <row r="111" spans="1:3">
      <c r="A111" s="9">
        <v>43940</v>
      </c>
      <c r="B111" s="19"/>
      <c r="C111" s="6">
        <v>552428.57142857148</v>
      </c>
    </row>
    <row r="112" spans="1:3">
      <c r="A112" s="9">
        <v>43941</v>
      </c>
      <c r="B112" s="19"/>
      <c r="C112" s="6">
        <v>552428.57142857148</v>
      </c>
    </row>
    <row r="113" spans="1:3">
      <c r="A113" s="9">
        <v>43942</v>
      </c>
      <c r="B113" s="19"/>
      <c r="C113" s="6">
        <v>552428.57142857148</v>
      </c>
    </row>
    <row r="114" spans="1:3">
      <c r="A114" s="9">
        <v>43943</v>
      </c>
      <c r="B114" s="19"/>
      <c r="C114" s="6">
        <v>552428.57142857148</v>
      </c>
    </row>
    <row r="115" spans="1:3">
      <c r="A115" s="9">
        <v>43944</v>
      </c>
      <c r="B115" s="19"/>
      <c r="C115" s="6">
        <v>552428.57142857148</v>
      </c>
    </row>
    <row r="116" spans="1:3">
      <c r="A116" s="9">
        <v>43945</v>
      </c>
      <c r="B116" s="19"/>
      <c r="C116" s="6">
        <v>552428.57142857148</v>
      </c>
    </row>
    <row r="117" spans="1:3">
      <c r="A117" s="9">
        <v>43946</v>
      </c>
      <c r="B117" s="19">
        <v>3867</v>
      </c>
      <c r="C117" s="13">
        <f>(B117*1000)/7</f>
        <v>552428.57142857148</v>
      </c>
    </row>
    <row r="118" spans="1:3">
      <c r="A118" s="9">
        <v>43947</v>
      </c>
      <c r="B118" s="19"/>
      <c r="C118" s="6">
        <v>453714.28571428574</v>
      </c>
    </row>
    <row r="119" spans="1:3">
      <c r="A119" s="9">
        <v>43948</v>
      </c>
      <c r="B119" s="19"/>
      <c r="C119" s="6">
        <v>453714.28571428574</v>
      </c>
    </row>
    <row r="120" spans="1:3">
      <c r="A120" s="9">
        <v>43949</v>
      </c>
      <c r="B120" s="19"/>
      <c r="C120" s="6">
        <v>453714.28571428574</v>
      </c>
    </row>
    <row r="121" spans="1:3">
      <c r="A121" s="9">
        <v>43950</v>
      </c>
      <c r="B121" s="19"/>
      <c r="C121" s="6">
        <v>453714.28571428574</v>
      </c>
    </row>
    <row r="122" spans="1:3">
      <c r="A122" s="9">
        <v>43951</v>
      </c>
      <c r="B122" s="19"/>
      <c r="C122" s="6">
        <v>453714.28571428574</v>
      </c>
    </row>
    <row r="123" spans="1:3">
      <c r="A123" s="9">
        <v>43952</v>
      </c>
      <c r="B123" s="19"/>
      <c r="C123" s="6">
        <v>453714.28571428574</v>
      </c>
    </row>
    <row r="124" spans="1:3">
      <c r="A124" s="9">
        <v>43953</v>
      </c>
      <c r="B124" s="19">
        <v>3176</v>
      </c>
      <c r="C124" s="13">
        <f>(B124*1000)/7</f>
        <v>453714.28571428574</v>
      </c>
    </row>
    <row r="125" spans="1:3">
      <c r="A125" s="9">
        <v>43954</v>
      </c>
      <c r="B125" s="19"/>
      <c r="C125" s="6">
        <v>383857.14285714284</v>
      </c>
    </row>
    <row r="126" spans="1:3">
      <c r="A126" s="9">
        <v>43955</v>
      </c>
      <c r="B126" s="19"/>
      <c r="C126" s="6">
        <v>383857.14285714284</v>
      </c>
    </row>
    <row r="127" spans="1:3">
      <c r="A127" s="9">
        <v>43956</v>
      </c>
      <c r="B127" s="19"/>
      <c r="C127" s="6">
        <v>383857.14285714284</v>
      </c>
    </row>
    <row r="128" spans="1:3">
      <c r="A128" s="9">
        <v>43957</v>
      </c>
      <c r="B128" s="19"/>
      <c r="C128" s="6">
        <v>383857.14285714284</v>
      </c>
    </row>
    <row r="129" spans="1:3">
      <c r="A129" s="9">
        <v>43958</v>
      </c>
      <c r="B129" s="19"/>
      <c r="C129" s="6">
        <v>383857.14285714284</v>
      </c>
    </row>
    <row r="130" spans="1:3">
      <c r="A130" s="9">
        <v>43959</v>
      </c>
      <c r="B130" s="19"/>
      <c r="C130" s="6">
        <v>383857.14285714284</v>
      </c>
    </row>
    <row r="131" spans="1:3">
      <c r="A131" s="9">
        <v>43960</v>
      </c>
      <c r="B131" s="19">
        <v>2687</v>
      </c>
      <c r="C131" s="13">
        <f>(B131*1000)/7</f>
        <v>383857.14285714284</v>
      </c>
    </row>
    <row r="132" spans="1:3">
      <c r="A132" s="9">
        <v>43961</v>
      </c>
      <c r="B132" s="19"/>
      <c r="C132" s="6">
        <v>349428.57142857142</v>
      </c>
    </row>
    <row r="133" spans="1:3">
      <c r="A133" s="9">
        <v>43962</v>
      </c>
      <c r="B133" s="19"/>
      <c r="C133" s="6">
        <v>349428.57142857142</v>
      </c>
    </row>
    <row r="134" spans="1:3">
      <c r="A134" s="9">
        <v>43963</v>
      </c>
      <c r="B134" s="19"/>
      <c r="C134" s="6">
        <v>349428.57142857142</v>
      </c>
    </row>
    <row r="135" spans="1:3">
      <c r="A135" s="9">
        <v>43964</v>
      </c>
      <c r="B135" s="19"/>
      <c r="C135" s="6">
        <v>349428.57142857142</v>
      </c>
    </row>
    <row r="136" spans="1:3">
      <c r="A136" s="9">
        <v>43965</v>
      </c>
      <c r="B136" s="19"/>
      <c r="C136" s="6">
        <v>349428.57142857142</v>
      </c>
    </row>
    <row r="137" spans="1:3">
      <c r="A137" s="9">
        <v>43966</v>
      </c>
      <c r="B137" s="19"/>
      <c r="C137" s="6">
        <v>349428.57142857101</v>
      </c>
    </row>
    <row r="138" spans="1:3">
      <c r="A138" s="9">
        <v>43967</v>
      </c>
      <c r="B138" s="19">
        <v>2446</v>
      </c>
      <c r="C138" s="13">
        <f>(B138*1000)/7</f>
        <v>349428.57142857142</v>
      </c>
    </row>
    <row r="139" spans="1:3">
      <c r="A139" s="9">
        <v>43968</v>
      </c>
      <c r="B139" s="19"/>
      <c r="C139" s="6">
        <v>303285.71428571426</v>
      </c>
    </row>
    <row r="140" spans="1:3">
      <c r="A140" s="9">
        <v>43969</v>
      </c>
      <c r="B140" s="19"/>
      <c r="C140" s="6">
        <v>303285.71428571426</v>
      </c>
    </row>
    <row r="141" spans="1:3">
      <c r="A141" s="9">
        <v>43970</v>
      </c>
      <c r="B141" s="19"/>
      <c r="C141" s="6">
        <v>303285.71428571426</v>
      </c>
    </row>
    <row r="142" spans="1:3">
      <c r="A142" s="9">
        <v>43971</v>
      </c>
      <c r="B142" s="19"/>
      <c r="C142" s="6">
        <v>303285.71428571426</v>
      </c>
    </row>
    <row r="143" spans="1:3">
      <c r="A143" s="9">
        <v>43972</v>
      </c>
      <c r="B143" s="19"/>
      <c r="C143" s="6">
        <v>303285.71428571426</v>
      </c>
    </row>
    <row r="144" spans="1:3">
      <c r="A144" s="9">
        <v>43973</v>
      </c>
      <c r="B144" s="19"/>
      <c r="C144" s="6">
        <v>303285.71428571426</v>
      </c>
    </row>
    <row r="145" spans="1:3">
      <c r="A145" s="9">
        <v>43974</v>
      </c>
      <c r="B145" s="19">
        <v>2123</v>
      </c>
      <c r="C145" s="13">
        <f>(B145*1000)/7</f>
        <v>303285.71428571426</v>
      </c>
    </row>
    <row r="146" spans="1:3">
      <c r="A146" s="9">
        <v>43975</v>
      </c>
      <c r="B146" s="19"/>
      <c r="C146" s="6">
        <v>271000</v>
      </c>
    </row>
    <row r="147" spans="1:3">
      <c r="A147" s="9">
        <v>43976</v>
      </c>
      <c r="B147" s="19"/>
      <c r="C147" s="6">
        <v>271000</v>
      </c>
    </row>
    <row r="148" spans="1:3">
      <c r="A148" s="9">
        <v>43977</v>
      </c>
      <c r="B148" s="19"/>
      <c r="C148" s="6">
        <v>271000</v>
      </c>
    </row>
    <row r="149" spans="1:3">
      <c r="A149" s="9">
        <v>43978</v>
      </c>
      <c r="B149" s="19"/>
      <c r="C149" s="6">
        <v>271000</v>
      </c>
    </row>
    <row r="150" spans="1:3">
      <c r="A150" s="9">
        <v>43979</v>
      </c>
      <c r="B150" s="19"/>
      <c r="C150" s="6">
        <v>271000</v>
      </c>
    </row>
    <row r="151" spans="1:3">
      <c r="A151" s="9">
        <v>43980</v>
      </c>
      <c r="B151" s="19"/>
      <c r="C151" s="6">
        <v>271000</v>
      </c>
    </row>
    <row r="152" spans="1:3">
      <c r="A152" s="9">
        <v>43981</v>
      </c>
      <c r="B152" s="19">
        <v>1897</v>
      </c>
      <c r="C152" s="13">
        <f>(B152*1000)/7</f>
        <v>271000</v>
      </c>
    </row>
    <row r="153" spans="1:3">
      <c r="A153" s="9">
        <v>43982</v>
      </c>
      <c r="B153" s="19"/>
      <c r="C153" s="6">
        <v>223714.28571428571</v>
      </c>
    </row>
    <row r="154" spans="1:3">
      <c r="A154" s="9">
        <v>43983</v>
      </c>
      <c r="B154" s="19"/>
      <c r="C154" s="6">
        <v>223714.28571428571</v>
      </c>
    </row>
    <row r="155" spans="1:3">
      <c r="A155" s="9">
        <v>43984</v>
      </c>
      <c r="B155" s="19"/>
      <c r="C155" s="6">
        <v>223714.28571428571</v>
      </c>
    </row>
    <row r="156" spans="1:3">
      <c r="A156" s="9">
        <v>43985</v>
      </c>
      <c r="B156" s="19"/>
      <c r="C156" s="6">
        <v>223714.28571428571</v>
      </c>
    </row>
    <row r="157" spans="1:3">
      <c r="A157" s="9">
        <v>43986</v>
      </c>
      <c r="B157" s="19"/>
      <c r="C157" s="6">
        <v>223714.28571428571</v>
      </c>
    </row>
    <row r="158" spans="1:3">
      <c r="A158" s="9">
        <v>43987</v>
      </c>
      <c r="B158" s="19"/>
      <c r="C158" s="6">
        <v>223714.28571428571</v>
      </c>
    </row>
    <row r="159" spans="1:3">
      <c r="A159" s="9">
        <v>43988</v>
      </c>
      <c r="B159" s="19">
        <v>1566</v>
      </c>
      <c r="C159" s="13">
        <f>(B159*1000)/7</f>
        <v>223714.28571428571</v>
      </c>
    </row>
    <row r="160" spans="1:3">
      <c r="A160" s="9">
        <v>43989</v>
      </c>
      <c r="B160" s="19"/>
      <c r="C160" s="6">
        <v>220000</v>
      </c>
    </row>
    <row r="161" spans="1:3">
      <c r="A161" s="9">
        <v>43990</v>
      </c>
      <c r="B161" s="19"/>
      <c r="C161" s="6">
        <v>220000</v>
      </c>
    </row>
    <row r="162" spans="1:3">
      <c r="A162" s="9">
        <v>43991</v>
      </c>
      <c r="B162" s="19"/>
      <c r="C162" s="6">
        <v>220000</v>
      </c>
    </row>
    <row r="163" spans="1:3">
      <c r="A163" s="9">
        <v>43992</v>
      </c>
      <c r="B163" s="19"/>
      <c r="C163" s="6">
        <v>220000</v>
      </c>
    </row>
    <row r="164" spans="1:3">
      <c r="A164" s="9">
        <v>43993</v>
      </c>
      <c r="B164" s="19"/>
      <c r="C164" s="6">
        <v>220000</v>
      </c>
    </row>
    <row r="165" spans="1:3">
      <c r="A165" s="9">
        <v>43994</v>
      </c>
      <c r="B165" s="19"/>
      <c r="C165" s="6">
        <v>220000</v>
      </c>
    </row>
    <row r="166" spans="1:3">
      <c r="A166" s="9">
        <v>43995</v>
      </c>
      <c r="B166" s="19">
        <v>1540</v>
      </c>
      <c r="C166" s="13">
        <f>(B166*1000)/7</f>
        <v>220000</v>
      </c>
    </row>
    <row r="167" spans="1:3">
      <c r="A167" s="9">
        <v>43996</v>
      </c>
      <c r="B167" s="19"/>
      <c r="C167" s="6">
        <v>211714.28571428571</v>
      </c>
    </row>
    <row r="168" spans="1:3">
      <c r="A168" s="9">
        <v>43997</v>
      </c>
      <c r="B168" s="19"/>
      <c r="C168" s="6">
        <v>211714.28571428571</v>
      </c>
    </row>
    <row r="169" spans="1:3">
      <c r="A169" s="9">
        <v>43998</v>
      </c>
      <c r="B169" s="19"/>
      <c r="C169" s="6">
        <v>211714.28571428571</v>
      </c>
    </row>
    <row r="170" spans="1:3">
      <c r="A170" s="9">
        <v>43999</v>
      </c>
      <c r="B170" s="19"/>
      <c r="C170" s="6">
        <v>211714.28571428571</v>
      </c>
    </row>
    <row r="171" spans="1:3">
      <c r="A171" s="9">
        <v>44000</v>
      </c>
      <c r="B171" s="19"/>
      <c r="C171" s="6">
        <v>211714.28571428571</v>
      </c>
    </row>
    <row r="172" spans="1:3">
      <c r="A172" s="9">
        <v>44001</v>
      </c>
      <c r="B172" s="19"/>
      <c r="C172" s="6">
        <v>211714.28571428571</v>
      </c>
    </row>
    <row r="173" spans="1:3">
      <c r="A173" s="9">
        <v>44002</v>
      </c>
      <c r="B173" s="19">
        <v>1482</v>
      </c>
      <c r="C173" s="13">
        <f>(B173*1000)/7</f>
        <v>211714.28571428571</v>
      </c>
    </row>
    <row r="174" spans="1:3">
      <c r="A174" s="9">
        <v>44003</v>
      </c>
      <c r="B174" s="19"/>
      <c r="C174" s="6">
        <v>201142.85714285713</v>
      </c>
    </row>
    <row r="175" spans="1:3">
      <c r="A175" s="9">
        <v>44004</v>
      </c>
      <c r="B175" s="19"/>
      <c r="C175" s="6">
        <v>201142.85714285713</v>
      </c>
    </row>
    <row r="176" spans="1:3">
      <c r="A176" s="9">
        <v>44005</v>
      </c>
      <c r="B176" s="19"/>
      <c r="C176" s="6">
        <v>201142.85714285713</v>
      </c>
    </row>
    <row r="177" spans="1:3">
      <c r="A177" s="9">
        <v>44006</v>
      </c>
      <c r="B177" s="19"/>
      <c r="C177" s="6">
        <v>201142.85714285713</v>
      </c>
    </row>
    <row r="178" spans="1:3">
      <c r="A178" s="9">
        <v>44007</v>
      </c>
      <c r="B178" s="19"/>
      <c r="C178" s="6">
        <v>201142.85714285713</v>
      </c>
    </row>
    <row r="179" spans="1:3">
      <c r="A179" s="9">
        <v>44008</v>
      </c>
      <c r="B179" s="19"/>
      <c r="C179" s="6">
        <v>201142.85714285713</v>
      </c>
    </row>
    <row r="180" spans="1:3">
      <c r="A180" s="9">
        <v>44009</v>
      </c>
      <c r="B180" s="19">
        <v>1408</v>
      </c>
      <c r="C180" s="13">
        <f>(B180*1000)/7</f>
        <v>201142.85714285713</v>
      </c>
    </row>
    <row r="181" spans="1:3">
      <c r="A181" s="9">
        <v>44010</v>
      </c>
      <c r="B181" s="19"/>
      <c r="C181" s="6">
        <v>187142.85714285713</v>
      </c>
    </row>
    <row r="182" spans="1:3">
      <c r="A182" s="9">
        <v>44011</v>
      </c>
      <c r="B182" s="19"/>
      <c r="C182" s="6">
        <v>187142.85714285713</v>
      </c>
    </row>
    <row r="183" spans="1:3">
      <c r="A183" s="9">
        <v>44012</v>
      </c>
      <c r="B183" s="19"/>
      <c r="C183" s="6">
        <v>187142.85714285713</v>
      </c>
    </row>
    <row r="184" spans="1:3">
      <c r="A184" s="9">
        <v>44013</v>
      </c>
      <c r="B184" s="19"/>
      <c r="C184" s="6">
        <v>187142.85714285713</v>
      </c>
    </row>
    <row r="185" spans="1:3">
      <c r="A185" s="9">
        <v>44014</v>
      </c>
      <c r="B185" s="19"/>
      <c r="C185" s="6">
        <v>187142.85714285713</v>
      </c>
    </row>
    <row r="186" spans="1:3">
      <c r="A186" s="9">
        <v>44015</v>
      </c>
      <c r="B186" s="19"/>
      <c r="C186" s="6">
        <v>187142.85714285713</v>
      </c>
    </row>
    <row r="187" spans="1:3">
      <c r="A187" s="9">
        <v>44016</v>
      </c>
      <c r="B187" s="19">
        <v>1310</v>
      </c>
      <c r="C187" s="13">
        <f>(B187*1000)/7</f>
        <v>187142.85714285713</v>
      </c>
    </row>
    <row r="188" spans="1:3">
      <c r="A188" s="9">
        <v>44017</v>
      </c>
      <c r="B188" s="19"/>
      <c r="C188" s="6">
        <v>186857.14285714287</v>
      </c>
    </row>
    <row r="189" spans="1:3">
      <c r="A189" s="9">
        <v>44018</v>
      </c>
      <c r="B189" s="19"/>
      <c r="C189" s="6">
        <v>186857.14285714287</v>
      </c>
    </row>
    <row r="190" spans="1:3">
      <c r="A190" s="9">
        <v>44019</v>
      </c>
      <c r="B190" s="19"/>
      <c r="C190" s="6">
        <v>186857.14285714287</v>
      </c>
    </row>
    <row r="191" spans="1:3">
      <c r="A191" s="9">
        <v>44020</v>
      </c>
      <c r="B191" s="19"/>
      <c r="C191" s="6">
        <v>186857.14285714287</v>
      </c>
    </row>
    <row r="192" spans="1:3">
      <c r="A192" s="9">
        <v>44021</v>
      </c>
      <c r="B192" s="19"/>
      <c r="C192" s="6">
        <v>186857.14285714287</v>
      </c>
    </row>
    <row r="193" spans="1:3">
      <c r="A193" s="9">
        <v>44022</v>
      </c>
      <c r="B193" s="19"/>
      <c r="C193" s="6">
        <v>186857.14285714287</v>
      </c>
    </row>
    <row r="194" spans="1:3">
      <c r="A194" s="9">
        <v>44023</v>
      </c>
      <c r="B194" s="19">
        <v>1308</v>
      </c>
      <c r="C194" s="13">
        <f>(B194*1000)/7</f>
        <v>186857.14285714287</v>
      </c>
    </row>
    <row r="195" spans="1:3">
      <c r="A195" s="9">
        <v>44024</v>
      </c>
      <c r="B195" s="19"/>
      <c r="C195" s="6">
        <v>203142.85714285713</v>
      </c>
    </row>
    <row r="196" spans="1:3">
      <c r="A196" s="9">
        <v>44025</v>
      </c>
      <c r="B196" s="19"/>
      <c r="C196" s="6">
        <v>203142.85714285713</v>
      </c>
    </row>
    <row r="197" spans="1:3">
      <c r="A197" s="9">
        <v>44026</v>
      </c>
      <c r="B197" s="19"/>
      <c r="C197" s="6">
        <v>203142.85714285713</v>
      </c>
    </row>
    <row r="198" spans="1:3">
      <c r="A198" s="9">
        <v>44027</v>
      </c>
      <c r="B198" s="19"/>
      <c r="C198" s="6">
        <v>203142.85714285713</v>
      </c>
    </row>
    <row r="199" spans="1:3">
      <c r="A199" s="9">
        <v>44028</v>
      </c>
      <c r="B199" s="19"/>
      <c r="C199" s="6">
        <v>203142.85714285713</v>
      </c>
    </row>
    <row r="200" spans="1:3">
      <c r="A200" s="9">
        <v>44029</v>
      </c>
      <c r="B200" s="19"/>
      <c r="C200" s="6">
        <v>203142.85714285713</v>
      </c>
    </row>
    <row r="201" spans="1:3">
      <c r="A201" s="9">
        <v>44030</v>
      </c>
      <c r="B201" s="19">
        <v>1422</v>
      </c>
      <c r="C201" s="13">
        <f>(B201*1000)/7</f>
        <v>203142.85714285713</v>
      </c>
    </row>
    <row r="202" spans="1:3">
      <c r="A202" s="9">
        <v>44031</v>
      </c>
      <c r="B202" s="19"/>
      <c r="C202" s="6">
        <v>205000</v>
      </c>
    </row>
    <row r="203" spans="1:3">
      <c r="A203" s="9">
        <v>44032</v>
      </c>
      <c r="B203" s="19"/>
      <c r="C203" s="6">
        <v>205000</v>
      </c>
    </row>
    <row r="204" spans="1:3">
      <c r="A204" s="9">
        <v>44033</v>
      </c>
      <c r="B204" s="19"/>
      <c r="C204" s="6">
        <v>205000</v>
      </c>
    </row>
    <row r="205" spans="1:3">
      <c r="A205" s="9">
        <v>44034</v>
      </c>
      <c r="B205" s="19"/>
      <c r="C205" s="6">
        <v>205000</v>
      </c>
    </row>
    <row r="206" spans="1:3">
      <c r="A206" s="9">
        <v>44035</v>
      </c>
      <c r="B206" s="19"/>
      <c r="C206" s="6">
        <v>205000</v>
      </c>
    </row>
    <row r="207" spans="1:3">
      <c r="A207" s="9">
        <v>44036</v>
      </c>
      <c r="B207" s="19"/>
      <c r="C207" s="6">
        <v>205000</v>
      </c>
    </row>
    <row r="208" spans="1:3">
      <c r="A208" s="9">
        <v>44037</v>
      </c>
      <c r="B208" s="19">
        <v>1435</v>
      </c>
      <c r="C208" s="13">
        <f>(B208*1000)/7</f>
        <v>205000</v>
      </c>
    </row>
    <row r="209" spans="1:3">
      <c r="A209" s="9">
        <v>44038</v>
      </c>
      <c r="B209" s="19"/>
      <c r="C209" s="6">
        <v>170142.85714285713</v>
      </c>
    </row>
    <row r="210" spans="1:3">
      <c r="A210" s="9">
        <v>44039</v>
      </c>
      <c r="B210" s="19"/>
      <c r="C210" s="6">
        <v>170142.85714285713</v>
      </c>
    </row>
    <row r="211" spans="1:3">
      <c r="A211" s="9">
        <v>44040</v>
      </c>
      <c r="B211" s="19"/>
      <c r="C211" s="6">
        <v>170142.85714285713</v>
      </c>
    </row>
    <row r="212" spans="1:3">
      <c r="A212" s="9">
        <v>44041</v>
      </c>
      <c r="B212" s="19"/>
      <c r="C212" s="6">
        <v>170142.85714285713</v>
      </c>
    </row>
    <row r="213" spans="1:3">
      <c r="A213" s="9">
        <v>44042</v>
      </c>
      <c r="B213" s="19"/>
      <c r="C213" s="6">
        <v>170142.85714285713</v>
      </c>
    </row>
    <row r="214" spans="1:3">
      <c r="A214" s="9">
        <v>44043</v>
      </c>
      <c r="B214" s="19"/>
      <c r="C214" s="6">
        <v>170142.85714285713</v>
      </c>
    </row>
    <row r="215" spans="1:3">
      <c r="A215" s="9">
        <v>44044</v>
      </c>
      <c r="B215" s="18">
        <v>1191</v>
      </c>
      <c r="C215" s="13">
        <f>(B215*1000)/7</f>
        <v>170142.85714285713</v>
      </c>
    </row>
    <row r="216" spans="1:3">
      <c r="A216" s="9">
        <v>44045</v>
      </c>
      <c r="B216" s="18"/>
      <c r="C216" s="13">
        <v>138714.28571428571</v>
      </c>
    </row>
    <row r="217" spans="1:3">
      <c r="A217" s="9">
        <v>44046</v>
      </c>
      <c r="B217" s="18"/>
      <c r="C217" s="13">
        <v>138714.28571428571</v>
      </c>
    </row>
    <row r="218" spans="1:3">
      <c r="A218" s="9">
        <v>44047</v>
      </c>
      <c r="B218" s="18"/>
      <c r="C218" s="13">
        <v>138714.28571428571</v>
      </c>
    </row>
    <row r="219" spans="1:3">
      <c r="A219" s="9">
        <v>44048</v>
      </c>
      <c r="B219" s="18"/>
      <c r="C219" s="13">
        <v>138714.28571428571</v>
      </c>
    </row>
    <row r="220" spans="1:3">
      <c r="A220" s="9">
        <v>44049</v>
      </c>
      <c r="B220" s="18"/>
      <c r="C220" s="13">
        <v>138714.28571428571</v>
      </c>
    </row>
    <row r="221" spans="1:3">
      <c r="A221" s="9">
        <v>44050</v>
      </c>
      <c r="B221" s="18"/>
      <c r="C221" s="13">
        <v>138714.28571428571</v>
      </c>
    </row>
    <row r="222" spans="1:3">
      <c r="A222" s="9">
        <v>44051</v>
      </c>
      <c r="B222" s="18">
        <v>971</v>
      </c>
      <c r="C222" s="13">
        <f>(B222*1000)/7</f>
        <v>138714.28571428571</v>
      </c>
    </row>
    <row r="223" spans="1:3">
      <c r="A223" s="9">
        <v>44052</v>
      </c>
      <c r="B223" s="18"/>
      <c r="C223" s="13">
        <v>157714.28571428571</v>
      </c>
    </row>
    <row r="224" spans="1:3">
      <c r="A224" s="9">
        <v>44053</v>
      </c>
      <c r="B224" s="18"/>
      <c r="C224" s="13">
        <v>157714.28571428571</v>
      </c>
    </row>
    <row r="225" spans="1:3">
      <c r="A225" s="9">
        <v>44054</v>
      </c>
      <c r="B225" s="18"/>
      <c r="C225" s="13">
        <v>157714.28571428571</v>
      </c>
    </row>
    <row r="226" spans="1:3">
      <c r="A226" s="9">
        <v>44055</v>
      </c>
      <c r="B226" s="18"/>
      <c r="C226" s="13">
        <v>157714.28571428571</v>
      </c>
    </row>
    <row r="227" spans="1:3">
      <c r="A227" s="9">
        <v>44056</v>
      </c>
      <c r="B227" s="18"/>
      <c r="C227" s="13">
        <v>157714.28571428571</v>
      </c>
    </row>
    <row r="228" spans="1:3">
      <c r="A228" s="9">
        <v>44057</v>
      </c>
      <c r="B228" s="18"/>
      <c r="C228" s="13">
        <v>157714.28571428571</v>
      </c>
    </row>
    <row r="229" spans="1:3">
      <c r="A229" s="9">
        <v>44058</v>
      </c>
      <c r="B229" s="19">
        <v>1104</v>
      </c>
      <c r="C229" s="13">
        <f>(B229*1000)/7</f>
        <v>157714.28571428571</v>
      </c>
    </row>
    <row r="230" spans="1:3">
      <c r="A230" s="9">
        <v>44059</v>
      </c>
      <c r="B230" s="19"/>
      <c r="C230" s="6">
        <v>144428.57142857142</v>
      </c>
    </row>
    <row r="231" spans="1:3">
      <c r="A231" s="9">
        <v>44060</v>
      </c>
      <c r="B231" s="19"/>
      <c r="C231" s="6">
        <v>144428.57142857142</v>
      </c>
    </row>
    <row r="232" spans="1:3">
      <c r="A232" s="9">
        <v>44061</v>
      </c>
      <c r="B232" s="19"/>
      <c r="C232" s="6">
        <v>144428.57142857142</v>
      </c>
    </row>
    <row r="233" spans="1:3">
      <c r="A233" s="9">
        <v>44062</v>
      </c>
      <c r="B233" s="19"/>
      <c r="C233" s="6">
        <v>144428.57142857142</v>
      </c>
    </row>
    <row r="234" spans="1:3">
      <c r="A234" s="9">
        <v>44063</v>
      </c>
      <c r="B234" s="19"/>
      <c r="C234" s="6">
        <v>144428.57142857142</v>
      </c>
    </row>
    <row r="235" spans="1:3">
      <c r="A235" s="9">
        <v>44064</v>
      </c>
      <c r="B235" s="19"/>
      <c r="C235" s="6">
        <v>144428.57142857142</v>
      </c>
    </row>
    <row r="236" spans="1:3">
      <c r="A236" s="9">
        <v>44065</v>
      </c>
      <c r="B236" s="19">
        <v>1011</v>
      </c>
      <c r="C236" s="13">
        <f>(B236*1000)/7</f>
        <v>144428.57142857142</v>
      </c>
    </row>
    <row r="237" spans="1:3">
      <c r="A237" s="9">
        <v>44066</v>
      </c>
      <c r="B237" s="19"/>
      <c r="C237" s="6">
        <v>126285.71428571429</v>
      </c>
    </row>
    <row r="238" spans="1:3">
      <c r="A238" s="9">
        <v>44067</v>
      </c>
      <c r="B238" s="19"/>
      <c r="C238" s="6">
        <v>126285.71428571429</v>
      </c>
    </row>
    <row r="239" spans="1:3">
      <c r="A239" s="9">
        <v>44068</v>
      </c>
      <c r="B239" s="19"/>
      <c r="C239" s="6">
        <v>126285.71428571429</v>
      </c>
    </row>
    <row r="240" spans="1:3">
      <c r="A240" s="9">
        <v>44069</v>
      </c>
      <c r="B240" s="19"/>
      <c r="C240" s="6">
        <v>126285.71428571429</v>
      </c>
    </row>
    <row r="241" spans="1:3">
      <c r="A241" s="9">
        <v>44070</v>
      </c>
      <c r="B241" s="19"/>
      <c r="C241" s="6">
        <v>126285.71428571429</v>
      </c>
    </row>
    <row r="242" spans="1:3">
      <c r="A242" s="9">
        <v>44071</v>
      </c>
      <c r="B242" s="19"/>
      <c r="C242" s="6">
        <v>126285.71428571429</v>
      </c>
    </row>
    <row r="243" spans="1:3">
      <c r="A243" s="9">
        <v>44072</v>
      </c>
      <c r="B243" s="19">
        <v>884</v>
      </c>
      <c r="C243" s="13">
        <f>(B243*1000)/7</f>
        <v>126285.71428571429</v>
      </c>
    </row>
    <row r="244" spans="1:3">
      <c r="A244" s="9">
        <v>44073</v>
      </c>
      <c r="B244" s="19"/>
      <c r="C244" s="6">
        <v>127571.42857142857</v>
      </c>
    </row>
    <row r="245" spans="1:3">
      <c r="A245" s="9">
        <v>44074</v>
      </c>
      <c r="B245" s="19"/>
      <c r="C245" s="6">
        <v>127571.42857142857</v>
      </c>
    </row>
    <row r="246" spans="1:3">
      <c r="A246" s="9">
        <v>44075</v>
      </c>
      <c r="B246" s="19"/>
      <c r="C246" s="6">
        <v>127571.42857142857</v>
      </c>
    </row>
    <row r="247" spans="1:3">
      <c r="A247" s="9">
        <v>44076</v>
      </c>
      <c r="B247" s="19"/>
      <c r="C247" s="6">
        <v>127571.42857142857</v>
      </c>
    </row>
    <row r="248" spans="1:3">
      <c r="A248" s="9">
        <v>44077</v>
      </c>
      <c r="B248" s="19"/>
      <c r="C248" s="6">
        <v>127571.42857142857</v>
      </c>
    </row>
    <row r="249" spans="1:3">
      <c r="A249" s="9">
        <v>44078</v>
      </c>
      <c r="B249" s="19"/>
      <c r="C249" s="6">
        <v>127571.42857142857</v>
      </c>
    </row>
    <row r="250" spans="1:3">
      <c r="A250" s="9">
        <v>44079</v>
      </c>
      <c r="B250" s="19">
        <v>893</v>
      </c>
      <c r="C250" s="13">
        <f>(B250*1000)/7</f>
        <v>127571.42857142857</v>
      </c>
    </row>
    <row r="251" spans="1:3">
      <c r="A251" s="9">
        <v>44080</v>
      </c>
      <c r="B251" s="19"/>
      <c r="C251" s="6">
        <v>123714.28571428571</v>
      </c>
    </row>
    <row r="252" spans="1:3">
      <c r="A252" s="9">
        <v>44081</v>
      </c>
      <c r="B252" s="19"/>
      <c r="C252" s="6">
        <v>123714.28571428571</v>
      </c>
    </row>
    <row r="253" spans="1:3">
      <c r="A253" s="9">
        <v>44082</v>
      </c>
      <c r="B253" s="19"/>
      <c r="C253" s="6">
        <v>123714.28571428571</v>
      </c>
    </row>
    <row r="254" spans="1:3">
      <c r="A254" s="9">
        <v>44083</v>
      </c>
      <c r="B254" s="19"/>
      <c r="C254" s="6">
        <v>123714.28571428571</v>
      </c>
    </row>
    <row r="255" spans="1:3">
      <c r="A255" s="9">
        <v>44084</v>
      </c>
      <c r="B255" s="19"/>
      <c r="C255" s="6">
        <v>123714.28571428571</v>
      </c>
    </row>
    <row r="256" spans="1:3">
      <c r="A256" s="9">
        <v>44085</v>
      </c>
      <c r="B256" s="19"/>
      <c r="C256" s="6">
        <v>123714.285714286</v>
      </c>
    </row>
    <row r="257" spans="1:3">
      <c r="A257" s="9">
        <v>44086</v>
      </c>
      <c r="B257" s="19">
        <v>866</v>
      </c>
      <c r="C257" s="13">
        <f>(B257*1000)/7</f>
        <v>123714.28571428571</v>
      </c>
    </row>
    <row r="258" spans="1:3">
      <c r="A258" s="9">
        <v>44087</v>
      </c>
      <c r="B258" s="19"/>
      <c r="C258" s="6">
        <v>124714.28571428571</v>
      </c>
    </row>
    <row r="259" spans="1:3">
      <c r="A259" s="9">
        <v>44088</v>
      </c>
      <c r="B259" s="19"/>
      <c r="C259" s="6">
        <v>124714.28571428571</v>
      </c>
    </row>
    <row r="260" spans="1:3">
      <c r="A260" s="9">
        <v>44089</v>
      </c>
      <c r="B260" s="19"/>
      <c r="C260" s="6">
        <v>124714.28571428571</v>
      </c>
    </row>
    <row r="261" spans="1:3">
      <c r="A261" s="9">
        <v>44090</v>
      </c>
      <c r="B261" s="19"/>
      <c r="C261" s="6">
        <v>124714.28571428571</v>
      </c>
    </row>
    <row r="262" spans="1:3">
      <c r="A262" s="9">
        <v>44091</v>
      </c>
      <c r="B262" s="19"/>
      <c r="C262" s="6">
        <v>124714.28571428571</v>
      </c>
    </row>
    <row r="263" spans="1:3">
      <c r="A263" s="9">
        <v>44092</v>
      </c>
      <c r="B263" s="19"/>
      <c r="C263" s="6">
        <v>124714.28571428571</v>
      </c>
    </row>
    <row r="264" spans="1:3">
      <c r="A264" s="9">
        <v>44093</v>
      </c>
      <c r="B264" s="19">
        <v>873</v>
      </c>
      <c r="C264" s="13">
        <f>(B264*1000)/7</f>
        <v>124714.28571428571</v>
      </c>
    </row>
    <row r="265" spans="1:3">
      <c r="A265" s="9">
        <v>44094</v>
      </c>
      <c r="B265" s="19"/>
      <c r="C265" s="6">
        <v>121285.71428571429</v>
      </c>
    </row>
    <row r="266" spans="1:3">
      <c r="A266" s="9">
        <v>44095</v>
      </c>
      <c r="B266" s="19"/>
      <c r="C266" s="6">
        <v>121285.71428571429</v>
      </c>
    </row>
    <row r="267" spans="1:3">
      <c r="A267" s="9">
        <v>44096</v>
      </c>
      <c r="B267" s="19"/>
      <c r="C267" s="6">
        <v>121285.71428571429</v>
      </c>
    </row>
    <row r="268" spans="1:3">
      <c r="A268" s="9">
        <v>44097</v>
      </c>
      <c r="B268" s="19"/>
      <c r="C268" s="6">
        <v>121285.71428571429</v>
      </c>
    </row>
    <row r="269" spans="1:3">
      <c r="A269" s="9">
        <v>44098</v>
      </c>
      <c r="B269" s="19"/>
      <c r="C269" s="6">
        <v>121285.71428571429</v>
      </c>
    </row>
    <row r="270" spans="1:3">
      <c r="A270" s="9">
        <v>44099</v>
      </c>
      <c r="B270" s="19"/>
      <c r="C270" s="6">
        <v>121285.71428571429</v>
      </c>
    </row>
    <row r="271" spans="1:3">
      <c r="A271" s="9">
        <v>44100</v>
      </c>
      <c r="B271" s="19">
        <v>849</v>
      </c>
      <c r="C271" s="13">
        <f>(B271*1000)/7</f>
        <v>121285.71428571429</v>
      </c>
    </row>
    <row r="272" spans="1:3">
      <c r="A272" s="9">
        <v>44101</v>
      </c>
      <c r="B272" s="19"/>
      <c r="C272" s="6">
        <v>109571.42857142857</v>
      </c>
    </row>
    <row r="273" spans="1:3">
      <c r="A273" s="9">
        <v>44102</v>
      </c>
      <c r="B273" s="19"/>
      <c r="C273" s="6">
        <v>109571.42857142857</v>
      </c>
    </row>
    <row r="274" spans="1:3">
      <c r="A274" s="9">
        <v>44103</v>
      </c>
      <c r="B274" s="19"/>
      <c r="C274" s="6">
        <v>109571.42857142857</v>
      </c>
    </row>
    <row r="275" spans="1:3">
      <c r="A275" s="9">
        <v>44104</v>
      </c>
      <c r="B275" s="19"/>
      <c r="C275" s="6">
        <v>109571.42857142857</v>
      </c>
    </row>
    <row r="276" spans="1:3">
      <c r="A276" s="9">
        <v>44105</v>
      </c>
      <c r="B276" s="19"/>
      <c r="C276" s="6">
        <v>109571.42857142857</v>
      </c>
    </row>
    <row r="277" spans="1:3">
      <c r="A277" s="9">
        <v>44106</v>
      </c>
      <c r="B277" s="19"/>
      <c r="C277" s="6">
        <v>109571.42857142857</v>
      </c>
    </row>
    <row r="278" spans="1:3">
      <c r="A278" s="9">
        <v>44107</v>
      </c>
      <c r="B278">
        <v>767</v>
      </c>
      <c r="C278" s="13">
        <f>(B278*1000)/7</f>
        <v>109571.42857142857</v>
      </c>
    </row>
    <row r="279" spans="1:3">
      <c r="A279" s="9">
        <v>44108</v>
      </c>
      <c r="B279" s="19"/>
      <c r="C279" s="6">
        <v>120285.71428571429</v>
      </c>
    </row>
    <row r="280" spans="1:3">
      <c r="A280" s="9">
        <v>44109</v>
      </c>
      <c r="B280" s="19"/>
      <c r="C280" s="6">
        <v>120285.71428571429</v>
      </c>
    </row>
    <row r="281" spans="1:3">
      <c r="A281" s="9">
        <v>44110</v>
      </c>
      <c r="B281" s="19"/>
      <c r="C281" s="6">
        <v>120285.71428571429</v>
      </c>
    </row>
    <row r="282" spans="1:3">
      <c r="A282" s="9">
        <v>44111</v>
      </c>
      <c r="B282" s="19"/>
      <c r="C282" s="6">
        <v>120285.71428571429</v>
      </c>
    </row>
    <row r="283" spans="1:3">
      <c r="A283" s="9">
        <v>44112</v>
      </c>
      <c r="B283" s="19"/>
      <c r="C283" s="6">
        <v>120285.71428571429</v>
      </c>
    </row>
    <row r="284" spans="1:3">
      <c r="A284" s="9">
        <v>44113</v>
      </c>
      <c r="B284" s="19"/>
      <c r="C284" s="6">
        <v>120285.71428571429</v>
      </c>
    </row>
    <row r="285" spans="1:3">
      <c r="A285" s="9">
        <v>44114</v>
      </c>
      <c r="B285">
        <v>842</v>
      </c>
      <c r="C285" s="13">
        <f>(B285*1000)/7</f>
        <v>120285.71428571429</v>
      </c>
    </row>
    <row r="286" spans="1:3">
      <c r="A286" s="9">
        <v>44115</v>
      </c>
      <c r="B286" s="19"/>
      <c r="C286" s="6">
        <v>113857.14285714286</v>
      </c>
    </row>
    <row r="287" spans="1:3">
      <c r="A287" s="9">
        <v>44116</v>
      </c>
      <c r="B287" s="19"/>
      <c r="C287" s="6">
        <v>113857.14285714286</v>
      </c>
    </row>
    <row r="288" spans="1:3">
      <c r="A288" s="9">
        <v>44117</v>
      </c>
      <c r="B288" s="19"/>
      <c r="C288" s="6">
        <v>113857.14285714286</v>
      </c>
    </row>
    <row r="289" spans="1:3">
      <c r="A289" s="9">
        <v>44118</v>
      </c>
      <c r="B289" s="19"/>
      <c r="C289" s="6">
        <v>113857.14285714286</v>
      </c>
    </row>
    <row r="290" spans="1:3">
      <c r="A290" s="9">
        <v>44119</v>
      </c>
      <c r="B290" s="19"/>
      <c r="C290" s="6">
        <v>113857.14285714286</v>
      </c>
    </row>
    <row r="291" spans="1:3">
      <c r="A291" s="9">
        <v>44120</v>
      </c>
      <c r="B291" s="19"/>
      <c r="C291" s="6">
        <v>113857.14285714286</v>
      </c>
    </row>
    <row r="292" spans="1:3">
      <c r="A292" s="9">
        <v>44121</v>
      </c>
      <c r="B292">
        <v>797</v>
      </c>
      <c r="C292" s="13">
        <f>(B292*1000)/7</f>
        <v>113857.14285714286</v>
      </c>
    </row>
    <row r="293" spans="1:3">
      <c r="A293" s="9">
        <v>44122</v>
      </c>
      <c r="B293" s="19"/>
      <c r="C293" s="6">
        <v>108285.71428571429</v>
      </c>
    </row>
    <row r="294" spans="1:3">
      <c r="A294" s="9">
        <v>44123</v>
      </c>
      <c r="B294" s="19"/>
      <c r="C294" s="6">
        <v>108285.71428571429</v>
      </c>
    </row>
    <row r="295" spans="1:3">
      <c r="A295" s="9">
        <v>44124</v>
      </c>
      <c r="B295" s="19"/>
      <c r="C295" s="6">
        <v>108285.71428571429</v>
      </c>
    </row>
    <row r="296" spans="1:3">
      <c r="A296" s="9">
        <v>44125</v>
      </c>
      <c r="B296" s="19"/>
      <c r="C296" s="6">
        <v>108285.71428571429</v>
      </c>
    </row>
    <row r="297" spans="1:3">
      <c r="A297" s="9">
        <v>44126</v>
      </c>
      <c r="B297" s="19"/>
      <c r="C297" s="6">
        <v>108285.71428571429</v>
      </c>
    </row>
    <row r="298" spans="1:3">
      <c r="A298" s="9">
        <v>44127</v>
      </c>
      <c r="B298" s="19"/>
      <c r="C298" s="6">
        <v>108285.71428571429</v>
      </c>
    </row>
    <row r="299" spans="1:3">
      <c r="A299" s="9">
        <v>44128</v>
      </c>
      <c r="B299">
        <v>758</v>
      </c>
      <c r="C299" s="13">
        <f>(B299*1000)/7</f>
        <v>108285.71428571429</v>
      </c>
    </row>
    <row r="300" spans="1:3">
      <c r="A300" s="9">
        <v>44129</v>
      </c>
      <c r="B300" s="19"/>
      <c r="C300" s="13">
        <v>108143</v>
      </c>
    </row>
    <row r="301" spans="1:3">
      <c r="A301" s="9">
        <v>44130</v>
      </c>
      <c r="B301" s="19"/>
      <c r="C301" s="13">
        <v>108143</v>
      </c>
    </row>
    <row r="302" spans="1:3">
      <c r="A302" s="9">
        <v>44131</v>
      </c>
      <c r="B302" s="19"/>
      <c r="C302" s="13">
        <v>108143</v>
      </c>
    </row>
    <row r="303" spans="1:3">
      <c r="A303" s="9">
        <v>44132</v>
      </c>
      <c r="B303" s="19"/>
      <c r="C303" s="13">
        <v>108143</v>
      </c>
    </row>
    <row r="304" spans="1:3">
      <c r="A304" s="9">
        <v>44133</v>
      </c>
      <c r="B304" s="19"/>
      <c r="C304" s="13">
        <v>108143</v>
      </c>
    </row>
    <row r="305" spans="1:3">
      <c r="A305" s="9">
        <v>44134</v>
      </c>
      <c r="B305" s="19"/>
      <c r="C305" s="13">
        <v>108143</v>
      </c>
    </row>
    <row r="306" spans="1:3">
      <c r="A306" s="9">
        <v>44135</v>
      </c>
      <c r="B306">
        <v>757</v>
      </c>
      <c r="C306" s="13">
        <f>(B306*1000)/7</f>
        <v>108142.85714285714</v>
      </c>
    </row>
    <row r="307" spans="1:3">
      <c r="A307" s="9">
        <v>44136</v>
      </c>
      <c r="B307" s="19"/>
      <c r="C307" s="6">
        <v>101571</v>
      </c>
    </row>
    <row r="308" spans="1:3">
      <c r="A308" s="9">
        <v>44137</v>
      </c>
      <c r="B308" s="19"/>
      <c r="C308" s="6">
        <v>101571</v>
      </c>
    </row>
    <row r="309" spans="1:3">
      <c r="A309" s="9">
        <v>44138</v>
      </c>
      <c r="B309" s="19"/>
      <c r="C309" s="6">
        <v>101571</v>
      </c>
    </row>
    <row r="310" spans="1:3">
      <c r="A310" s="9">
        <v>44139</v>
      </c>
      <c r="B310" s="19"/>
      <c r="C310" s="6">
        <v>101571</v>
      </c>
    </row>
    <row r="311" spans="1:3">
      <c r="A311" s="9">
        <v>44140</v>
      </c>
      <c r="B311" s="19"/>
      <c r="C311" s="6">
        <v>101571</v>
      </c>
    </row>
    <row r="312" spans="1:3">
      <c r="A312" s="9">
        <v>44141</v>
      </c>
      <c r="B312" s="19"/>
      <c r="C312" s="6">
        <v>101571</v>
      </c>
    </row>
    <row r="313" spans="1:3">
      <c r="A313" s="9">
        <v>44142</v>
      </c>
      <c r="B313">
        <v>711</v>
      </c>
      <c r="C313" s="13">
        <f>(B313*1000)/7</f>
        <v>101571.42857142857</v>
      </c>
    </row>
    <row r="314" spans="1:3">
      <c r="A314" s="9">
        <v>44143</v>
      </c>
      <c r="B314" s="19"/>
      <c r="C314" s="13">
        <v>106857</v>
      </c>
    </row>
    <row r="315" spans="1:3">
      <c r="A315" s="9">
        <v>44144</v>
      </c>
      <c r="C315" s="13">
        <v>106857</v>
      </c>
    </row>
    <row r="316" spans="1:3">
      <c r="A316" s="9">
        <v>44145</v>
      </c>
      <c r="C316" s="13">
        <v>106857</v>
      </c>
    </row>
    <row r="317" spans="1:3">
      <c r="A317" s="9">
        <v>44146</v>
      </c>
      <c r="C317" s="13">
        <v>106857</v>
      </c>
    </row>
    <row r="318" spans="1:3">
      <c r="A318" s="9">
        <v>44147</v>
      </c>
      <c r="C318" s="13">
        <v>106857</v>
      </c>
    </row>
    <row r="319" spans="1:3">
      <c r="A319" s="9">
        <v>44148</v>
      </c>
      <c r="C319" s="13">
        <v>106857</v>
      </c>
    </row>
    <row r="320" spans="1:3">
      <c r="A320" s="9">
        <v>44149</v>
      </c>
      <c r="B320">
        <v>748</v>
      </c>
      <c r="C320" s="13">
        <f>(B320*1000)/7</f>
        <v>106857.14285714286</v>
      </c>
    </row>
    <row r="321" spans="1:3">
      <c r="A321" s="9">
        <v>44150</v>
      </c>
      <c r="C321" s="13">
        <v>112429</v>
      </c>
    </row>
    <row r="322" spans="1:3">
      <c r="A322" s="9">
        <v>44151</v>
      </c>
      <c r="C322" s="13">
        <v>112429</v>
      </c>
    </row>
    <row r="323" spans="1:3">
      <c r="A323" s="9">
        <v>44152</v>
      </c>
      <c r="C323" s="13">
        <v>112429</v>
      </c>
    </row>
    <row r="324" spans="1:3">
      <c r="A324" s="9">
        <v>44153</v>
      </c>
      <c r="C324" s="13">
        <v>112429</v>
      </c>
    </row>
    <row r="325" spans="1:3">
      <c r="A325" s="9">
        <v>44154</v>
      </c>
      <c r="C325" s="13">
        <v>112429</v>
      </c>
    </row>
    <row r="326" spans="1:3">
      <c r="A326" s="9">
        <v>44155</v>
      </c>
      <c r="C326" s="13">
        <v>112429</v>
      </c>
    </row>
    <row r="327" spans="1:3">
      <c r="A327" s="9">
        <v>44156</v>
      </c>
      <c r="B327">
        <v>787</v>
      </c>
      <c r="C327" s="13">
        <f>(B327*1000)/7</f>
        <v>112428.57142857143</v>
      </c>
    </row>
    <row r="328" spans="1:3">
      <c r="A328" s="9">
        <v>44157</v>
      </c>
      <c r="C328" s="13">
        <v>102286</v>
      </c>
    </row>
    <row r="329" spans="1:3">
      <c r="A329" s="9">
        <v>44158</v>
      </c>
      <c r="C329" s="13">
        <v>102286</v>
      </c>
    </row>
    <row r="330" spans="1:3">
      <c r="A330" s="9">
        <v>44159</v>
      </c>
      <c r="C330" s="13">
        <v>102286</v>
      </c>
    </row>
    <row r="331" spans="1:3">
      <c r="A331" s="9">
        <v>44160</v>
      </c>
      <c r="C331" s="13">
        <v>102286</v>
      </c>
    </row>
    <row r="332" spans="1:3">
      <c r="A332" s="9">
        <v>44161</v>
      </c>
      <c r="C332" s="13">
        <v>102286</v>
      </c>
    </row>
    <row r="333" spans="1:3">
      <c r="A333" s="9">
        <v>44162</v>
      </c>
      <c r="C333" s="13">
        <v>102286</v>
      </c>
    </row>
    <row r="334" spans="1:3">
      <c r="A334" s="9">
        <v>44163</v>
      </c>
      <c r="B334">
        <v>716</v>
      </c>
      <c r="C334" s="13">
        <f>(B334*1000)/7</f>
        <v>102285.71428571429</v>
      </c>
    </row>
    <row r="335" spans="1:3">
      <c r="A335" s="9">
        <v>44164</v>
      </c>
      <c r="C335" s="13">
        <v>121857</v>
      </c>
    </row>
    <row r="336" spans="1:3">
      <c r="A336" s="9">
        <v>44165</v>
      </c>
      <c r="C336" s="13">
        <v>121857</v>
      </c>
    </row>
    <row r="337" spans="1:3">
      <c r="A337" s="9">
        <v>44166</v>
      </c>
      <c r="C337" s="13">
        <v>121857</v>
      </c>
    </row>
    <row r="338" spans="1:3">
      <c r="A338" s="9">
        <v>44167</v>
      </c>
      <c r="C338" s="13">
        <v>121857</v>
      </c>
    </row>
    <row r="339" spans="1:3">
      <c r="A339" s="9">
        <v>44168</v>
      </c>
      <c r="C339" s="13">
        <v>121857</v>
      </c>
    </row>
    <row r="340" spans="1:3">
      <c r="A340" s="9">
        <v>44169</v>
      </c>
      <c r="C340" s="13">
        <v>121857</v>
      </c>
    </row>
    <row r="341" spans="1:3">
      <c r="A341" s="9">
        <v>44170</v>
      </c>
      <c r="B341">
        <v>853</v>
      </c>
      <c r="C341" s="13">
        <f>(B341*1000)/7</f>
        <v>121857.14285714286</v>
      </c>
    </row>
    <row r="342" spans="1:3">
      <c r="A342" s="9">
        <v>44171</v>
      </c>
      <c r="C342" t="s">
        <v>49</v>
      </c>
    </row>
    <row r="343" spans="1:3">
      <c r="A343" s="9">
        <v>44172</v>
      </c>
      <c r="C343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workbookViewId="0">
      <pane ySplit="1" topLeftCell="A2" activePane="bottomLeft" state="frozen"/>
      <selection pane="bottomLeft" activeCell="G3" sqref="F3:G5"/>
    </sheetView>
  </sheetViews>
  <sheetFormatPr baseColWidth="10" defaultRowHeight="16" x14ac:dyDescent="0"/>
  <cols>
    <col min="2" max="2" width="10.75" customWidth="1"/>
    <col min="3" max="3" width="11.375" customWidth="1"/>
  </cols>
  <sheetData>
    <row r="1" spans="1:7">
      <c r="A1" s="2" t="s">
        <v>0</v>
      </c>
      <c r="B1" s="2" t="s">
        <v>10</v>
      </c>
      <c r="C1" s="2" t="s">
        <v>22</v>
      </c>
      <c r="D1" s="2"/>
      <c r="E1" s="2"/>
      <c r="F1" s="2" t="s">
        <v>14</v>
      </c>
    </row>
    <row r="2" spans="1:7">
      <c r="A2" s="9">
        <v>43831</v>
      </c>
      <c r="B2" s="18">
        <v>0</v>
      </c>
      <c r="C2" s="18">
        <v>0</v>
      </c>
      <c r="F2" t="s">
        <v>11</v>
      </c>
      <c r="G2" t="s">
        <v>34</v>
      </c>
    </row>
    <row r="3" spans="1:7">
      <c r="A3" s="9">
        <v>43832</v>
      </c>
      <c r="B3" s="18">
        <v>0</v>
      </c>
      <c r="C3" s="18">
        <v>0</v>
      </c>
      <c r="G3" s="25"/>
    </row>
    <row r="4" spans="1:7">
      <c r="A4" s="9">
        <v>43833</v>
      </c>
      <c r="B4" s="18">
        <v>0</v>
      </c>
      <c r="C4" s="18">
        <v>0</v>
      </c>
      <c r="G4" s="25"/>
    </row>
    <row r="5" spans="1:7">
      <c r="A5" s="9">
        <v>43834</v>
      </c>
      <c r="B5" s="18">
        <v>0</v>
      </c>
      <c r="C5" s="18">
        <v>0</v>
      </c>
      <c r="G5" s="31"/>
    </row>
    <row r="6" spans="1:7">
      <c r="A6" s="9">
        <v>43835</v>
      </c>
      <c r="B6" s="18">
        <v>0</v>
      </c>
      <c r="C6" s="18">
        <v>0</v>
      </c>
    </row>
    <row r="7" spans="1:7">
      <c r="A7" s="9">
        <v>43836</v>
      </c>
      <c r="B7" s="18">
        <v>0</v>
      </c>
      <c r="C7" s="18">
        <v>0</v>
      </c>
    </row>
    <row r="8" spans="1:7">
      <c r="A8" s="9">
        <v>43837</v>
      </c>
      <c r="B8" s="18">
        <v>0</v>
      </c>
      <c r="C8" s="18">
        <v>0</v>
      </c>
    </row>
    <row r="9" spans="1:7">
      <c r="A9" s="9">
        <v>43838</v>
      </c>
      <c r="B9" s="18">
        <v>0</v>
      </c>
      <c r="C9" s="18">
        <v>0</v>
      </c>
    </row>
    <row r="10" spans="1:7">
      <c r="A10" s="9">
        <v>43839</v>
      </c>
      <c r="B10" s="18">
        <v>0</v>
      </c>
      <c r="C10" s="18">
        <v>0</v>
      </c>
    </row>
    <row r="11" spans="1:7">
      <c r="A11" s="9">
        <v>43840</v>
      </c>
      <c r="B11" s="18">
        <v>0</v>
      </c>
      <c r="C11" s="18">
        <v>0</v>
      </c>
    </row>
    <row r="12" spans="1:7">
      <c r="A12" s="9">
        <v>43841</v>
      </c>
      <c r="B12" s="18">
        <v>0</v>
      </c>
      <c r="C12" s="18">
        <v>0</v>
      </c>
    </row>
    <row r="13" spans="1:7">
      <c r="A13" s="9">
        <v>43842</v>
      </c>
      <c r="B13" s="18">
        <v>0</v>
      </c>
      <c r="C13" s="18">
        <v>0</v>
      </c>
    </row>
    <row r="14" spans="1:7">
      <c r="A14" s="9">
        <v>43843</v>
      </c>
      <c r="B14" s="18">
        <v>0</v>
      </c>
      <c r="C14" s="18">
        <v>0</v>
      </c>
    </row>
    <row r="15" spans="1:7">
      <c r="A15" s="9">
        <v>43844</v>
      </c>
      <c r="B15" s="18">
        <v>0</v>
      </c>
      <c r="C15" s="18">
        <v>0</v>
      </c>
    </row>
    <row r="16" spans="1:7">
      <c r="A16" s="9">
        <v>43845</v>
      </c>
      <c r="B16" s="18">
        <v>0</v>
      </c>
      <c r="C16" s="18">
        <v>0</v>
      </c>
    </row>
    <row r="17" spans="1:3">
      <c r="A17" s="9">
        <v>43846</v>
      </c>
      <c r="B17" s="18">
        <v>0</v>
      </c>
      <c r="C17" s="18">
        <v>0</v>
      </c>
    </row>
    <row r="18" spans="1:3">
      <c r="A18" s="9">
        <v>43847</v>
      </c>
      <c r="B18" s="18">
        <v>0</v>
      </c>
      <c r="C18" s="18">
        <v>0</v>
      </c>
    </row>
    <row r="19" spans="1:3">
      <c r="A19" s="9">
        <v>43848</v>
      </c>
      <c r="B19" s="18">
        <v>0</v>
      </c>
      <c r="C19" s="18">
        <v>0</v>
      </c>
    </row>
    <row r="20" spans="1:3">
      <c r="A20" s="9">
        <v>43849</v>
      </c>
      <c r="B20" s="18">
        <v>0</v>
      </c>
      <c r="C20" s="18">
        <v>0</v>
      </c>
    </row>
    <row r="21" spans="1:3">
      <c r="A21" s="9">
        <v>43850</v>
      </c>
      <c r="B21" s="18">
        <v>0</v>
      </c>
      <c r="C21" s="18">
        <v>0</v>
      </c>
    </row>
    <row r="22" spans="1:3">
      <c r="A22" s="9">
        <v>43851</v>
      </c>
      <c r="B22" s="18">
        <v>0</v>
      </c>
      <c r="C22" s="18">
        <v>0</v>
      </c>
    </row>
    <row r="23" spans="1:3">
      <c r="A23" s="9">
        <v>43852</v>
      </c>
      <c r="B23" s="18">
        <v>0</v>
      </c>
      <c r="C23" s="18">
        <v>0</v>
      </c>
    </row>
    <row r="24" spans="1:3">
      <c r="A24" s="9">
        <v>43853</v>
      </c>
      <c r="B24" s="18">
        <v>0</v>
      </c>
      <c r="C24" s="18">
        <v>0</v>
      </c>
    </row>
    <row r="25" spans="1:3">
      <c r="A25" s="9">
        <v>43854</v>
      </c>
      <c r="B25" s="18">
        <v>0</v>
      </c>
      <c r="C25" s="18">
        <v>0</v>
      </c>
    </row>
    <row r="26" spans="1:3">
      <c r="A26" s="9">
        <v>43855</v>
      </c>
      <c r="B26" s="18">
        <v>0</v>
      </c>
      <c r="C26" s="18">
        <v>0</v>
      </c>
    </row>
    <row r="27" spans="1:3">
      <c r="A27" s="9">
        <v>43856</v>
      </c>
      <c r="B27" s="18">
        <v>0</v>
      </c>
      <c r="C27" s="18">
        <v>0</v>
      </c>
    </row>
    <row r="28" spans="1:3">
      <c r="A28" s="9">
        <v>43857</v>
      </c>
      <c r="B28" s="18">
        <v>0</v>
      </c>
      <c r="C28" s="18">
        <v>0</v>
      </c>
    </row>
    <row r="29" spans="1:3">
      <c r="A29" s="9">
        <v>43858</v>
      </c>
      <c r="B29" s="18">
        <v>0</v>
      </c>
      <c r="C29" s="18">
        <v>0</v>
      </c>
    </row>
    <row r="30" spans="1:3">
      <c r="A30" s="9">
        <v>43859</v>
      </c>
      <c r="B30" s="18">
        <v>0</v>
      </c>
      <c r="C30" s="18">
        <v>0</v>
      </c>
    </row>
    <row r="31" spans="1:3">
      <c r="A31" s="9">
        <v>43860</v>
      </c>
      <c r="B31" s="18">
        <v>0</v>
      </c>
      <c r="C31" s="18">
        <v>0</v>
      </c>
    </row>
    <row r="32" spans="1:3">
      <c r="A32" s="9">
        <v>43861</v>
      </c>
      <c r="B32" s="18">
        <v>0</v>
      </c>
      <c r="C32" s="18">
        <v>0</v>
      </c>
    </row>
    <row r="33" spans="1:3">
      <c r="A33" s="9">
        <v>43862</v>
      </c>
      <c r="B33" s="18">
        <v>0</v>
      </c>
      <c r="C33" s="18">
        <v>0</v>
      </c>
    </row>
    <row r="34" spans="1:3">
      <c r="A34" s="9">
        <v>43863</v>
      </c>
      <c r="B34" s="18">
        <v>0</v>
      </c>
      <c r="C34" s="18">
        <v>0</v>
      </c>
    </row>
    <row r="35" spans="1:3">
      <c r="A35" s="9">
        <v>43864</v>
      </c>
      <c r="B35" s="18">
        <v>0</v>
      </c>
      <c r="C35" s="18">
        <v>0</v>
      </c>
    </row>
    <row r="36" spans="1:3">
      <c r="A36" s="9">
        <v>43865</v>
      </c>
      <c r="B36" s="18">
        <v>0</v>
      </c>
      <c r="C36" s="18">
        <v>0</v>
      </c>
    </row>
    <row r="37" spans="1:3">
      <c r="A37" s="9">
        <v>43866</v>
      </c>
      <c r="B37" s="18">
        <v>0</v>
      </c>
      <c r="C37" s="18">
        <v>0</v>
      </c>
    </row>
    <row r="38" spans="1:3">
      <c r="A38" s="9">
        <v>43867</v>
      </c>
      <c r="B38" s="18">
        <v>0</v>
      </c>
      <c r="C38" s="18">
        <v>0</v>
      </c>
    </row>
    <row r="39" spans="1:3">
      <c r="A39" s="9">
        <v>43868</v>
      </c>
      <c r="B39" s="18">
        <v>0</v>
      </c>
      <c r="C39" s="18">
        <v>0</v>
      </c>
    </row>
    <row r="40" spans="1:3">
      <c r="A40" s="9">
        <v>43869</v>
      </c>
      <c r="B40" s="18">
        <v>0</v>
      </c>
      <c r="C40" s="18">
        <v>0</v>
      </c>
    </row>
    <row r="41" spans="1:3">
      <c r="A41" s="9">
        <v>43870</v>
      </c>
      <c r="B41" s="18">
        <v>0</v>
      </c>
      <c r="C41" s="18">
        <v>0</v>
      </c>
    </row>
    <row r="42" spans="1:3">
      <c r="A42" s="9">
        <v>43871</v>
      </c>
      <c r="B42" s="18">
        <v>0</v>
      </c>
      <c r="C42" s="18">
        <v>0</v>
      </c>
    </row>
    <row r="43" spans="1:3">
      <c r="A43" s="9">
        <v>43872</v>
      </c>
      <c r="B43" s="18">
        <v>0</v>
      </c>
      <c r="C43" s="18">
        <v>0</v>
      </c>
    </row>
    <row r="44" spans="1:3">
      <c r="A44" s="9">
        <v>43873</v>
      </c>
      <c r="B44" s="18">
        <v>0</v>
      </c>
      <c r="C44" s="18">
        <v>0</v>
      </c>
    </row>
    <row r="45" spans="1:3">
      <c r="A45" s="9">
        <v>43874</v>
      </c>
      <c r="B45" s="18">
        <v>0</v>
      </c>
      <c r="C45" s="18">
        <v>0</v>
      </c>
    </row>
    <row r="46" spans="1:3">
      <c r="A46" s="9">
        <v>43875</v>
      </c>
      <c r="B46" s="18">
        <v>0</v>
      </c>
      <c r="C46" s="18">
        <v>0</v>
      </c>
    </row>
    <row r="47" spans="1:3">
      <c r="A47" s="9">
        <v>43876</v>
      </c>
      <c r="B47" s="18">
        <v>0</v>
      </c>
      <c r="C47" s="18">
        <v>0</v>
      </c>
    </row>
    <row r="48" spans="1:3">
      <c r="A48" s="9">
        <v>43877</v>
      </c>
      <c r="B48" s="18">
        <v>0</v>
      </c>
      <c r="C48" s="18">
        <v>0</v>
      </c>
    </row>
    <row r="49" spans="1:3">
      <c r="A49" s="9">
        <v>43878</v>
      </c>
      <c r="B49" s="18">
        <v>0</v>
      </c>
      <c r="C49" s="18">
        <v>0</v>
      </c>
    </row>
    <row r="50" spans="1:3">
      <c r="A50" s="9">
        <v>43879</v>
      </c>
      <c r="B50" s="18">
        <v>0</v>
      </c>
      <c r="C50" s="18">
        <v>0</v>
      </c>
    </row>
    <row r="51" spans="1:3">
      <c r="A51" s="9">
        <v>43880</v>
      </c>
      <c r="B51" s="18">
        <v>0</v>
      </c>
      <c r="C51" s="18">
        <v>0</v>
      </c>
    </row>
    <row r="52" spans="1:3">
      <c r="A52" s="9">
        <v>43881</v>
      </c>
      <c r="B52" s="18">
        <v>0</v>
      </c>
      <c r="C52" s="18">
        <v>0</v>
      </c>
    </row>
    <row r="53" spans="1:3">
      <c r="A53" s="9">
        <v>43882</v>
      </c>
      <c r="B53" s="18">
        <v>0</v>
      </c>
      <c r="C53" s="18">
        <v>0</v>
      </c>
    </row>
    <row r="54" spans="1:3">
      <c r="A54" s="9">
        <v>43883</v>
      </c>
      <c r="B54" s="18">
        <v>0</v>
      </c>
      <c r="C54" s="18">
        <v>0</v>
      </c>
    </row>
    <row r="55" spans="1:3">
      <c r="A55" s="9">
        <v>43884</v>
      </c>
      <c r="B55" s="18">
        <v>0</v>
      </c>
      <c r="C55" s="18">
        <v>0</v>
      </c>
    </row>
    <row r="56" spans="1:3">
      <c r="A56" s="9">
        <v>43885</v>
      </c>
      <c r="B56" s="18">
        <v>0</v>
      </c>
      <c r="C56" s="18">
        <v>0</v>
      </c>
    </row>
    <row r="57" spans="1:3">
      <c r="A57" s="9">
        <v>43886</v>
      </c>
      <c r="B57" s="18">
        <v>0</v>
      </c>
      <c r="C57" s="18">
        <v>0</v>
      </c>
    </row>
    <row r="58" spans="1:3">
      <c r="A58" s="9">
        <v>43887</v>
      </c>
      <c r="B58" s="18">
        <v>0</v>
      </c>
      <c r="C58" s="18">
        <v>0</v>
      </c>
    </row>
    <row r="59" spans="1:3">
      <c r="A59" s="9">
        <v>43888</v>
      </c>
      <c r="B59" s="18">
        <v>0</v>
      </c>
      <c r="C59" s="18">
        <v>0</v>
      </c>
    </row>
    <row r="60" spans="1:3">
      <c r="A60" s="9">
        <v>43889</v>
      </c>
      <c r="B60" s="18">
        <v>0</v>
      </c>
      <c r="C60" s="18">
        <v>0</v>
      </c>
    </row>
    <row r="61" spans="1:3">
      <c r="A61" s="9">
        <v>43890</v>
      </c>
      <c r="B61">
        <v>18</v>
      </c>
      <c r="C61">
        <v>18</v>
      </c>
    </row>
    <row r="62" spans="1:3">
      <c r="A62" s="9">
        <v>43891</v>
      </c>
      <c r="B62">
        <v>32</v>
      </c>
      <c r="C62">
        <v>50</v>
      </c>
    </row>
    <row r="63" spans="1:3">
      <c r="A63" s="9">
        <v>43892</v>
      </c>
      <c r="B63">
        <v>44</v>
      </c>
      <c r="C63">
        <v>94</v>
      </c>
    </row>
    <row r="64" spans="1:3">
      <c r="A64" s="9">
        <v>43893</v>
      </c>
      <c r="B64">
        <v>51</v>
      </c>
      <c r="C64">
        <v>145</v>
      </c>
    </row>
    <row r="65" spans="1:3">
      <c r="A65" s="9">
        <v>43894</v>
      </c>
      <c r="B65">
        <v>134</v>
      </c>
      <c r="C65">
        <v>279</v>
      </c>
    </row>
    <row r="66" spans="1:3">
      <c r="A66" s="9">
        <v>43895</v>
      </c>
      <c r="B66">
        <v>88</v>
      </c>
      <c r="C66">
        <v>367</v>
      </c>
    </row>
    <row r="67" spans="1:3">
      <c r="A67" s="9">
        <v>43896</v>
      </c>
      <c r="B67">
        <v>130</v>
      </c>
      <c r="C67">
        <v>497</v>
      </c>
    </row>
    <row r="68" spans="1:3">
      <c r="A68" s="9">
        <v>43897</v>
      </c>
      <c r="B68">
        <v>134</v>
      </c>
      <c r="C68">
        <v>631</v>
      </c>
    </row>
    <row r="69" spans="1:3">
      <c r="A69" s="9">
        <v>43898</v>
      </c>
      <c r="B69">
        <v>196</v>
      </c>
      <c r="C69">
        <v>827</v>
      </c>
    </row>
    <row r="70" spans="1:3">
      <c r="A70" s="9">
        <v>43899</v>
      </c>
      <c r="B70">
        <v>285</v>
      </c>
      <c r="C70">
        <v>1112</v>
      </c>
    </row>
    <row r="71" spans="1:3">
      <c r="A71" s="9">
        <v>43900</v>
      </c>
      <c r="B71">
        <v>439</v>
      </c>
      <c r="C71">
        <v>1551</v>
      </c>
    </row>
    <row r="72" spans="1:3">
      <c r="A72" s="9">
        <v>43901</v>
      </c>
      <c r="B72">
        <v>502</v>
      </c>
      <c r="C72">
        <v>2053</v>
      </c>
    </row>
    <row r="73" spans="1:3">
      <c r="A73" s="9">
        <v>43902</v>
      </c>
      <c r="B73">
        <v>743</v>
      </c>
      <c r="C73">
        <v>2796</v>
      </c>
    </row>
    <row r="74" spans="1:3">
      <c r="A74" s="9">
        <v>43903</v>
      </c>
      <c r="B74">
        <v>949</v>
      </c>
      <c r="C74">
        <v>3745</v>
      </c>
    </row>
    <row r="75" spans="1:3">
      <c r="A75" s="9">
        <v>43904</v>
      </c>
      <c r="B75">
        <v>982</v>
      </c>
      <c r="C75">
        <v>4727</v>
      </c>
    </row>
    <row r="76" spans="1:3">
      <c r="A76" s="9">
        <v>43905</v>
      </c>
      <c r="B76">
        <v>1188</v>
      </c>
      <c r="C76">
        <v>5915</v>
      </c>
    </row>
    <row r="77" spans="1:3">
      <c r="A77" s="9">
        <v>43906</v>
      </c>
      <c r="B77">
        <v>1857</v>
      </c>
      <c r="C77">
        <v>7772</v>
      </c>
    </row>
    <row r="78" spans="1:3">
      <c r="A78" s="9">
        <v>43907</v>
      </c>
      <c r="B78">
        <v>2249</v>
      </c>
      <c r="C78">
        <v>10021</v>
      </c>
    </row>
    <row r="79" spans="1:3">
      <c r="A79" s="9">
        <v>43908</v>
      </c>
      <c r="B79">
        <v>3364</v>
      </c>
      <c r="C79">
        <v>13385</v>
      </c>
    </row>
    <row r="80" spans="1:3">
      <c r="A80" s="9">
        <v>43909</v>
      </c>
      <c r="B80">
        <v>4700</v>
      </c>
      <c r="C80">
        <v>18085</v>
      </c>
    </row>
    <row r="81" spans="1:3">
      <c r="A81" s="9">
        <v>43910</v>
      </c>
      <c r="B81">
        <v>6112</v>
      </c>
      <c r="C81">
        <v>24197</v>
      </c>
    </row>
    <row r="82" spans="1:3">
      <c r="A82" s="9">
        <v>43911</v>
      </c>
      <c r="B82">
        <v>6816</v>
      </c>
      <c r="C82">
        <v>31013</v>
      </c>
    </row>
    <row r="83" spans="1:3">
      <c r="A83" s="9">
        <v>43912</v>
      </c>
      <c r="B83">
        <v>9154</v>
      </c>
      <c r="C83">
        <v>40167</v>
      </c>
    </row>
    <row r="84" spans="1:3">
      <c r="A84" s="9">
        <v>43913</v>
      </c>
      <c r="B84">
        <v>11435</v>
      </c>
      <c r="C84">
        <v>51602</v>
      </c>
    </row>
    <row r="85" spans="1:3">
      <c r="A85" s="9">
        <v>43914</v>
      </c>
      <c r="B85">
        <v>10749</v>
      </c>
      <c r="C85">
        <v>62351</v>
      </c>
    </row>
    <row r="86" spans="1:3">
      <c r="A86" s="9">
        <v>43915</v>
      </c>
      <c r="B86">
        <v>12891</v>
      </c>
      <c r="C86">
        <v>75242</v>
      </c>
    </row>
    <row r="87" spans="1:3">
      <c r="A87" s="9">
        <v>43916</v>
      </c>
      <c r="B87">
        <v>17734</v>
      </c>
      <c r="C87">
        <v>92976</v>
      </c>
    </row>
    <row r="88" spans="1:3">
      <c r="A88" s="9">
        <v>43917</v>
      </c>
      <c r="B88">
        <v>19244</v>
      </c>
      <c r="C88">
        <v>112220</v>
      </c>
    </row>
    <row r="89" spans="1:3">
      <c r="A89" s="9">
        <v>43918</v>
      </c>
      <c r="B89">
        <v>19606</v>
      </c>
      <c r="C89">
        <v>131826</v>
      </c>
    </row>
    <row r="90" spans="1:3">
      <c r="A90" s="9">
        <v>43919</v>
      </c>
      <c r="B90">
        <v>19444</v>
      </c>
      <c r="C90">
        <v>151270</v>
      </c>
    </row>
    <row r="91" spans="1:3">
      <c r="A91" s="9">
        <v>43920</v>
      </c>
      <c r="B91">
        <v>21470</v>
      </c>
      <c r="C91">
        <v>172740</v>
      </c>
    </row>
    <row r="92" spans="1:3">
      <c r="A92" s="9">
        <v>43921</v>
      </c>
      <c r="B92">
        <v>25184</v>
      </c>
      <c r="C92">
        <v>197924</v>
      </c>
    </row>
    <row r="93" spans="1:3">
      <c r="A93" s="9">
        <v>43922</v>
      </c>
      <c r="B93">
        <v>26116</v>
      </c>
      <c r="C93">
        <v>224040</v>
      </c>
    </row>
    <row r="94" spans="1:3">
      <c r="A94" s="9">
        <v>43923</v>
      </c>
      <c r="B94">
        <v>28045</v>
      </c>
      <c r="C94">
        <v>252085</v>
      </c>
    </row>
    <row r="95" spans="1:3">
      <c r="A95" s="9">
        <v>43924</v>
      </c>
      <c r="B95">
        <v>31838</v>
      </c>
      <c r="C95">
        <v>283923</v>
      </c>
    </row>
    <row r="96" spans="1:3">
      <c r="A96" s="9">
        <v>43925</v>
      </c>
      <c r="B96">
        <v>32885</v>
      </c>
      <c r="C96">
        <v>316808</v>
      </c>
    </row>
    <row r="97" spans="1:3">
      <c r="A97" s="9">
        <v>43926</v>
      </c>
      <c r="B97">
        <v>25655</v>
      </c>
      <c r="C97">
        <v>342463</v>
      </c>
    </row>
    <row r="98" spans="1:3">
      <c r="A98" s="9">
        <v>43927</v>
      </c>
      <c r="B98">
        <v>28409</v>
      </c>
      <c r="C98">
        <v>370872</v>
      </c>
    </row>
    <row r="99" spans="1:3">
      <c r="A99" s="9">
        <v>43928</v>
      </c>
      <c r="B99">
        <v>30701</v>
      </c>
      <c r="C99">
        <v>401573</v>
      </c>
    </row>
    <row r="100" spans="1:3">
      <c r="A100" s="9">
        <v>43929</v>
      </c>
      <c r="B100">
        <v>30917</v>
      </c>
      <c r="C100">
        <v>432490</v>
      </c>
    </row>
    <row r="101" spans="1:3">
      <c r="A101" s="9">
        <v>43930</v>
      </c>
      <c r="B101">
        <v>35090</v>
      </c>
      <c r="C101">
        <v>467580</v>
      </c>
    </row>
    <row r="102" spans="1:3">
      <c r="A102" s="9">
        <v>43931</v>
      </c>
      <c r="B102">
        <v>33489</v>
      </c>
      <c r="C102">
        <v>501069</v>
      </c>
    </row>
    <row r="103" spans="1:3">
      <c r="A103" s="9">
        <v>43932</v>
      </c>
      <c r="B103">
        <v>31105</v>
      </c>
      <c r="C103">
        <v>532174</v>
      </c>
    </row>
    <row r="104" spans="1:3">
      <c r="A104" s="9">
        <v>43933</v>
      </c>
      <c r="B104">
        <v>28001</v>
      </c>
      <c r="C104">
        <v>560175</v>
      </c>
    </row>
    <row r="105" spans="1:3">
      <c r="A105" s="9">
        <v>43934</v>
      </c>
      <c r="B105">
        <v>24398</v>
      </c>
      <c r="C105">
        <v>584573</v>
      </c>
    </row>
    <row r="106" spans="1:3">
      <c r="A106" s="9">
        <v>43935</v>
      </c>
      <c r="B106">
        <v>26078</v>
      </c>
      <c r="C106">
        <v>610651</v>
      </c>
    </row>
    <row r="107" spans="1:3">
      <c r="A107" s="9">
        <v>43936</v>
      </c>
      <c r="B107">
        <v>29859</v>
      </c>
      <c r="C107">
        <v>640510</v>
      </c>
    </row>
    <row r="108" spans="1:3">
      <c r="A108" s="9">
        <v>43937</v>
      </c>
      <c r="B108">
        <v>31577</v>
      </c>
      <c r="C108">
        <v>672087</v>
      </c>
    </row>
    <row r="109" spans="1:3">
      <c r="A109" s="9">
        <v>43938</v>
      </c>
      <c r="B109">
        <v>31982</v>
      </c>
      <c r="C109">
        <v>704069</v>
      </c>
    </row>
    <row r="110" spans="1:3">
      <c r="A110" s="9">
        <v>43939</v>
      </c>
      <c r="B110">
        <v>27826</v>
      </c>
      <c r="C110">
        <v>731895</v>
      </c>
    </row>
    <row r="111" spans="1:3">
      <c r="A111" s="9">
        <v>43940</v>
      </c>
      <c r="B111">
        <v>27279</v>
      </c>
      <c r="C111">
        <v>759174</v>
      </c>
    </row>
    <row r="112" spans="1:3">
      <c r="A112" s="9">
        <v>43941</v>
      </c>
      <c r="B112">
        <v>26105</v>
      </c>
      <c r="C112">
        <v>785279</v>
      </c>
    </row>
    <row r="113" spans="1:3">
      <c r="A113" s="9">
        <v>43942</v>
      </c>
      <c r="B113">
        <v>26213</v>
      </c>
      <c r="C113">
        <v>811492</v>
      </c>
    </row>
    <row r="114" spans="1:3">
      <c r="A114" s="9">
        <v>43943</v>
      </c>
      <c r="B114">
        <v>29136</v>
      </c>
      <c r="C114">
        <v>840628</v>
      </c>
    </row>
    <row r="115" spans="1:3">
      <c r="A115" s="9">
        <v>43944</v>
      </c>
      <c r="B115">
        <v>31970</v>
      </c>
      <c r="C115">
        <v>872598</v>
      </c>
    </row>
    <row r="116" spans="1:3">
      <c r="A116" s="9">
        <v>43945</v>
      </c>
      <c r="B116">
        <v>34274</v>
      </c>
      <c r="C116">
        <v>906872</v>
      </c>
    </row>
    <row r="117" spans="1:3">
      <c r="A117" s="9">
        <v>43946</v>
      </c>
      <c r="B117">
        <v>35651</v>
      </c>
      <c r="C117">
        <v>942523</v>
      </c>
    </row>
    <row r="118" spans="1:3">
      <c r="A118" s="9">
        <v>43947</v>
      </c>
      <c r="B118">
        <v>27058</v>
      </c>
      <c r="C118">
        <v>969581</v>
      </c>
    </row>
    <row r="119" spans="1:3">
      <c r="A119" s="9">
        <v>43948</v>
      </c>
      <c r="B119">
        <v>22595</v>
      </c>
      <c r="C119">
        <v>992176</v>
      </c>
    </row>
    <row r="120" spans="1:3">
      <c r="A120" s="9">
        <v>43949</v>
      </c>
      <c r="B120">
        <v>25372</v>
      </c>
      <c r="C120">
        <v>1017548</v>
      </c>
    </row>
    <row r="121" spans="1:3">
      <c r="A121" s="9">
        <v>43950</v>
      </c>
      <c r="B121">
        <v>26226</v>
      </c>
      <c r="C121">
        <v>1043774</v>
      </c>
    </row>
    <row r="122" spans="1:3">
      <c r="A122" s="9">
        <v>43951</v>
      </c>
      <c r="B122">
        <v>29971</v>
      </c>
      <c r="C122">
        <v>1073745</v>
      </c>
    </row>
    <row r="123" spans="1:3">
      <c r="A123" s="9">
        <v>43952</v>
      </c>
      <c r="B123">
        <v>32802</v>
      </c>
      <c r="C123">
        <v>1106547</v>
      </c>
    </row>
    <row r="124" spans="1:3">
      <c r="A124" s="9">
        <v>43953</v>
      </c>
      <c r="B124">
        <v>29034</v>
      </c>
      <c r="C124">
        <v>1135581</v>
      </c>
    </row>
    <row r="125" spans="1:3">
      <c r="A125" s="9">
        <v>43954</v>
      </c>
      <c r="B125">
        <v>25540</v>
      </c>
      <c r="C125">
        <v>1161121</v>
      </c>
    </row>
    <row r="126" spans="1:3">
      <c r="A126" s="9">
        <v>43955</v>
      </c>
      <c r="B126">
        <v>22501</v>
      </c>
      <c r="C126">
        <v>1183622</v>
      </c>
    </row>
    <row r="127" spans="1:3">
      <c r="A127" s="9">
        <v>43956</v>
      </c>
      <c r="B127">
        <v>22512</v>
      </c>
      <c r="C127">
        <v>1206134</v>
      </c>
    </row>
    <row r="128" spans="1:3">
      <c r="A128" s="9">
        <v>43957</v>
      </c>
      <c r="B128">
        <v>25143</v>
      </c>
      <c r="C128">
        <v>1231277</v>
      </c>
    </row>
    <row r="129" spans="1:3">
      <c r="A129" s="9">
        <v>43958</v>
      </c>
      <c r="B129">
        <v>27227</v>
      </c>
      <c r="C129">
        <v>1258504</v>
      </c>
    </row>
    <row r="130" spans="1:3">
      <c r="A130" s="9">
        <v>43959</v>
      </c>
      <c r="B130">
        <v>27159</v>
      </c>
      <c r="C130">
        <v>1285663</v>
      </c>
    </row>
    <row r="131" spans="1:3">
      <c r="A131" s="9">
        <v>43960</v>
      </c>
      <c r="B131">
        <v>25180</v>
      </c>
      <c r="C131">
        <v>1310843</v>
      </c>
    </row>
    <row r="132" spans="1:3">
      <c r="A132" s="9">
        <v>43961</v>
      </c>
      <c r="B132">
        <v>20890</v>
      </c>
      <c r="C132">
        <v>1331733</v>
      </c>
    </row>
    <row r="133" spans="1:3">
      <c r="A133" s="9">
        <v>43962</v>
      </c>
      <c r="B133">
        <v>18298</v>
      </c>
      <c r="C133">
        <v>1350031</v>
      </c>
    </row>
    <row r="134" spans="1:3">
      <c r="A134" s="9">
        <v>43963</v>
      </c>
      <c r="B134">
        <v>22558</v>
      </c>
      <c r="C134">
        <v>1372589</v>
      </c>
    </row>
    <row r="135" spans="1:3">
      <c r="A135" s="9">
        <v>43964</v>
      </c>
      <c r="B135">
        <v>21628</v>
      </c>
      <c r="C135">
        <v>1394217</v>
      </c>
    </row>
    <row r="136" spans="1:3">
      <c r="A136" s="9">
        <v>43965</v>
      </c>
      <c r="B136">
        <v>26713</v>
      </c>
      <c r="C136">
        <v>1420930</v>
      </c>
    </row>
    <row r="137" spans="1:3">
      <c r="A137" s="9">
        <v>43966</v>
      </c>
      <c r="B137">
        <v>25422</v>
      </c>
      <c r="C137">
        <v>1446352</v>
      </c>
    </row>
    <row r="138" spans="1:3">
      <c r="A138" s="9">
        <v>43967</v>
      </c>
      <c r="B138">
        <v>23586</v>
      </c>
      <c r="C138">
        <v>1469938</v>
      </c>
    </row>
    <row r="139" spans="1:3">
      <c r="A139" s="9">
        <v>43968</v>
      </c>
      <c r="B139">
        <v>20152</v>
      </c>
      <c r="C139">
        <v>1490090</v>
      </c>
    </row>
    <row r="140" spans="1:3">
      <c r="A140" s="9">
        <v>43969</v>
      </c>
      <c r="B140">
        <v>20844</v>
      </c>
      <c r="C140">
        <v>1510934</v>
      </c>
    </row>
    <row r="141" spans="1:3">
      <c r="A141" s="9">
        <v>43970</v>
      </c>
      <c r="B141">
        <v>20882</v>
      </c>
      <c r="C141">
        <v>1531816</v>
      </c>
    </row>
    <row r="142" spans="1:3">
      <c r="A142" s="9">
        <v>43971</v>
      </c>
      <c r="B142">
        <v>21259</v>
      </c>
      <c r="C142">
        <v>1553075</v>
      </c>
    </row>
    <row r="143" spans="1:3">
      <c r="A143" s="9">
        <v>43972</v>
      </c>
      <c r="B143">
        <v>26742</v>
      </c>
      <c r="C143">
        <v>1579817</v>
      </c>
    </row>
    <row r="144" spans="1:3">
      <c r="A144" s="9">
        <v>43973</v>
      </c>
      <c r="B144">
        <v>24173</v>
      </c>
      <c r="C144">
        <v>1603990</v>
      </c>
    </row>
    <row r="145" spans="1:3">
      <c r="A145" s="9">
        <v>43974</v>
      </c>
      <c r="B145">
        <v>22365</v>
      </c>
      <c r="C145">
        <v>1626355</v>
      </c>
    </row>
    <row r="146" spans="1:3">
      <c r="A146" s="9">
        <v>43975</v>
      </c>
      <c r="B146">
        <v>18860</v>
      </c>
      <c r="C146">
        <v>1645215</v>
      </c>
    </row>
    <row r="147" spans="1:3">
      <c r="A147" s="9">
        <v>43976</v>
      </c>
      <c r="B147">
        <v>18531</v>
      </c>
      <c r="C147">
        <v>1663746</v>
      </c>
    </row>
    <row r="148" spans="1:3">
      <c r="A148" s="9">
        <v>43977</v>
      </c>
      <c r="B148">
        <v>16978</v>
      </c>
      <c r="C148">
        <v>1680724</v>
      </c>
    </row>
    <row r="149" spans="1:3">
      <c r="A149" s="9">
        <v>43978</v>
      </c>
      <c r="B149">
        <v>19411</v>
      </c>
      <c r="C149">
        <v>1700135</v>
      </c>
    </row>
    <row r="150" spans="1:3">
      <c r="A150" s="9">
        <v>43979</v>
      </c>
      <c r="B150">
        <v>22659</v>
      </c>
      <c r="C150">
        <v>1722794</v>
      </c>
    </row>
    <row r="151" spans="1:3">
      <c r="A151" s="9">
        <v>43980</v>
      </c>
      <c r="B151">
        <v>23588</v>
      </c>
      <c r="C151">
        <v>1746382</v>
      </c>
    </row>
    <row r="152" spans="1:3">
      <c r="A152" s="9">
        <v>43981</v>
      </c>
      <c r="B152">
        <v>23437</v>
      </c>
      <c r="C152">
        <v>1769819</v>
      </c>
    </row>
    <row r="153" spans="1:3">
      <c r="A153" s="9">
        <v>43982</v>
      </c>
      <c r="B153">
        <v>21392</v>
      </c>
      <c r="C153">
        <v>1791211</v>
      </c>
    </row>
    <row r="154" spans="1:3">
      <c r="A154" s="9">
        <v>43983</v>
      </c>
      <c r="B154">
        <v>20362</v>
      </c>
      <c r="C154">
        <v>1811573</v>
      </c>
    </row>
    <row r="155" spans="1:3">
      <c r="A155" s="9">
        <v>43984</v>
      </c>
      <c r="B155">
        <v>20155</v>
      </c>
      <c r="C155">
        <v>1831728</v>
      </c>
    </row>
    <row r="156" spans="1:3">
      <c r="A156" s="9">
        <v>43985</v>
      </c>
      <c r="B156">
        <v>20155</v>
      </c>
      <c r="C156">
        <v>1851883</v>
      </c>
    </row>
    <row r="157" spans="1:3">
      <c r="A157" s="9">
        <v>43986</v>
      </c>
      <c r="B157">
        <v>20383</v>
      </c>
      <c r="C157">
        <v>1872266</v>
      </c>
    </row>
    <row r="158" spans="1:3">
      <c r="A158" s="9">
        <v>43987</v>
      </c>
      <c r="B158">
        <v>23066</v>
      </c>
      <c r="C158">
        <v>1895332</v>
      </c>
    </row>
    <row r="159" spans="1:3">
      <c r="A159" s="9">
        <v>43988</v>
      </c>
      <c r="B159">
        <v>22558</v>
      </c>
      <c r="C159">
        <v>1917890</v>
      </c>
    </row>
    <row r="160" spans="1:3">
      <c r="A160" s="9">
        <v>43989</v>
      </c>
      <c r="B160">
        <v>18818</v>
      </c>
      <c r="C160">
        <v>1936708</v>
      </c>
    </row>
    <row r="161" spans="1:3">
      <c r="A161" s="9">
        <v>43990</v>
      </c>
      <c r="B161">
        <v>17230</v>
      </c>
      <c r="C161">
        <v>1953938</v>
      </c>
    </row>
    <row r="162" spans="1:3">
      <c r="A162" s="9">
        <v>43991</v>
      </c>
      <c r="B162">
        <v>17151</v>
      </c>
      <c r="C162">
        <v>1971089</v>
      </c>
    </row>
    <row r="163" spans="1:3">
      <c r="A163" s="9">
        <v>43992</v>
      </c>
      <c r="B163">
        <v>20727</v>
      </c>
      <c r="C163">
        <v>1991816</v>
      </c>
    </row>
    <row r="164" spans="1:3">
      <c r="A164" s="9">
        <v>43993</v>
      </c>
      <c r="B164">
        <v>22071</v>
      </c>
      <c r="C164">
        <v>2013887</v>
      </c>
    </row>
    <row r="165" spans="1:3">
      <c r="A165" s="9">
        <v>43994</v>
      </c>
      <c r="B165">
        <v>23096</v>
      </c>
      <c r="C165">
        <v>2036983</v>
      </c>
    </row>
    <row r="166" spans="1:3">
      <c r="A166" s="9">
        <v>43995</v>
      </c>
      <c r="B166">
        <v>25245</v>
      </c>
      <c r="C166">
        <v>2062228</v>
      </c>
    </row>
    <row r="167" spans="1:3">
      <c r="A167" s="9">
        <v>43996</v>
      </c>
      <c r="B167">
        <v>21333</v>
      </c>
      <c r="C167">
        <v>2083561</v>
      </c>
    </row>
    <row r="168" spans="1:3">
      <c r="A168" s="9">
        <v>43997</v>
      </c>
      <c r="B168">
        <v>18654</v>
      </c>
      <c r="C168">
        <v>2102215</v>
      </c>
    </row>
    <row r="169" spans="1:3">
      <c r="A169" s="9">
        <v>43998</v>
      </c>
      <c r="B169">
        <v>23268</v>
      </c>
      <c r="C169">
        <v>2125483</v>
      </c>
    </row>
    <row r="170" spans="1:3">
      <c r="A170" s="9">
        <v>43999</v>
      </c>
      <c r="B170">
        <v>23906</v>
      </c>
      <c r="C170">
        <v>2149389</v>
      </c>
    </row>
    <row r="171" spans="1:3">
      <c r="A171" s="9">
        <v>44000</v>
      </c>
      <c r="B171">
        <v>27089</v>
      </c>
      <c r="C171">
        <v>2176478</v>
      </c>
    </row>
    <row r="172" spans="1:3">
      <c r="A172" s="9">
        <v>44001</v>
      </c>
      <c r="B172">
        <v>30959</v>
      </c>
      <c r="C172">
        <v>2207437</v>
      </c>
    </row>
    <row r="173" spans="1:3">
      <c r="A173" s="9">
        <v>44002</v>
      </c>
      <c r="B173">
        <v>31951</v>
      </c>
      <c r="C173">
        <v>2239388</v>
      </c>
    </row>
    <row r="174" spans="1:3">
      <c r="A174" s="9">
        <v>44003</v>
      </c>
      <c r="B174">
        <v>28848</v>
      </c>
      <c r="C174">
        <v>2268236</v>
      </c>
    </row>
    <row r="175" spans="1:3">
      <c r="A175" s="9">
        <v>44004</v>
      </c>
      <c r="B175">
        <v>27179</v>
      </c>
      <c r="C175">
        <v>2295415</v>
      </c>
    </row>
    <row r="176" spans="1:3">
      <c r="A176" s="9">
        <v>44005</v>
      </c>
      <c r="B176">
        <v>33885</v>
      </c>
      <c r="C176">
        <v>2329300</v>
      </c>
    </row>
    <row r="177" spans="1:3">
      <c r="A177" s="9">
        <v>44006</v>
      </c>
      <c r="B177">
        <v>39009</v>
      </c>
      <c r="C177">
        <v>2368309</v>
      </c>
    </row>
    <row r="178" spans="1:3">
      <c r="A178" s="9">
        <v>44007</v>
      </c>
      <c r="B178">
        <v>39681</v>
      </c>
      <c r="C178">
        <v>2407990</v>
      </c>
    </row>
    <row r="179" spans="1:3">
      <c r="A179" s="9">
        <v>44008</v>
      </c>
      <c r="B179">
        <v>44379</v>
      </c>
      <c r="C179">
        <v>2452369</v>
      </c>
    </row>
    <row r="180" spans="1:3">
      <c r="A180" s="9">
        <v>44009</v>
      </c>
      <c r="B180">
        <v>42893</v>
      </c>
      <c r="C180">
        <v>2495262</v>
      </c>
    </row>
    <row r="181" spans="1:3">
      <c r="A181" s="9">
        <v>44010</v>
      </c>
      <c r="B181">
        <v>41332</v>
      </c>
      <c r="C181">
        <v>2536594</v>
      </c>
    </row>
    <row r="182" spans="1:3">
      <c r="A182" s="9">
        <v>44011</v>
      </c>
      <c r="B182">
        <v>39765</v>
      </c>
      <c r="C182">
        <v>2576359</v>
      </c>
    </row>
    <row r="183" spans="1:3">
      <c r="A183" s="9">
        <v>44012</v>
      </c>
      <c r="B183">
        <v>47630</v>
      </c>
      <c r="C183">
        <v>2623989</v>
      </c>
    </row>
    <row r="184" spans="1:3">
      <c r="A184" s="9">
        <v>44013</v>
      </c>
      <c r="B184">
        <v>51001</v>
      </c>
      <c r="C184">
        <v>2674990</v>
      </c>
    </row>
    <row r="185" spans="1:3">
      <c r="A185" s="9">
        <v>44014</v>
      </c>
      <c r="B185">
        <v>53508</v>
      </c>
      <c r="C185">
        <v>2728498</v>
      </c>
    </row>
    <row r="186" spans="1:3">
      <c r="A186" s="9">
        <v>44015</v>
      </c>
      <c r="B186">
        <v>53688</v>
      </c>
      <c r="C186">
        <v>2782186</v>
      </c>
    </row>
    <row r="187" spans="1:3">
      <c r="A187" s="9">
        <v>44016</v>
      </c>
      <c r="B187">
        <v>54144</v>
      </c>
      <c r="C187">
        <v>2836330</v>
      </c>
    </row>
    <row r="188" spans="1:3">
      <c r="A188" s="9">
        <v>44017</v>
      </c>
      <c r="B188">
        <v>45167</v>
      </c>
      <c r="C188">
        <v>2881497</v>
      </c>
    </row>
    <row r="189" spans="1:3">
      <c r="A189" s="9">
        <v>44018</v>
      </c>
      <c r="B189">
        <v>41494</v>
      </c>
      <c r="C189">
        <v>2922991</v>
      </c>
    </row>
    <row r="190" spans="1:3">
      <c r="A190" s="9">
        <v>44019</v>
      </c>
      <c r="B190">
        <v>51742</v>
      </c>
      <c r="C190">
        <v>2974733</v>
      </c>
    </row>
    <row r="191" spans="1:3">
      <c r="A191" s="9">
        <v>44020</v>
      </c>
      <c r="B191">
        <v>62736</v>
      </c>
      <c r="C191">
        <v>3037469</v>
      </c>
    </row>
    <row r="192" spans="1:3">
      <c r="A192" s="9">
        <v>44021</v>
      </c>
      <c r="B192">
        <v>58959</v>
      </c>
      <c r="C192">
        <v>3096428</v>
      </c>
    </row>
    <row r="193" spans="1:3">
      <c r="A193" s="9">
        <v>44022</v>
      </c>
      <c r="B193">
        <v>66824</v>
      </c>
      <c r="C193">
        <v>3163252</v>
      </c>
    </row>
    <row r="194" spans="1:3">
      <c r="A194" s="9">
        <v>44023</v>
      </c>
      <c r="B194">
        <v>62324</v>
      </c>
      <c r="C194">
        <v>3225576</v>
      </c>
    </row>
    <row r="195" spans="1:3">
      <c r="A195" s="9">
        <v>44024</v>
      </c>
      <c r="B195">
        <v>60972</v>
      </c>
      <c r="C195">
        <v>3286548</v>
      </c>
    </row>
    <row r="196" spans="1:3">
      <c r="A196" s="9">
        <v>44025</v>
      </c>
      <c r="B196">
        <v>57603</v>
      </c>
      <c r="C196">
        <v>3344151</v>
      </c>
    </row>
    <row r="197" spans="1:3">
      <c r="A197" s="9">
        <v>44026</v>
      </c>
      <c r="B197">
        <v>62734</v>
      </c>
      <c r="C197">
        <v>3406885</v>
      </c>
    </row>
    <row r="198" spans="1:3">
      <c r="A198" s="9">
        <v>44027</v>
      </c>
      <c r="B198">
        <v>65618</v>
      </c>
      <c r="C198">
        <v>3472503</v>
      </c>
    </row>
    <row r="199" spans="1:3">
      <c r="A199" s="9">
        <v>44028</v>
      </c>
      <c r="B199">
        <v>70449</v>
      </c>
      <c r="C199">
        <v>3542952</v>
      </c>
    </row>
    <row r="200" spans="1:3">
      <c r="A200" s="9">
        <v>44029</v>
      </c>
      <c r="B200">
        <v>76218</v>
      </c>
      <c r="C200">
        <v>3619170</v>
      </c>
    </row>
    <row r="201" spans="1:3">
      <c r="A201" s="9">
        <v>44030</v>
      </c>
      <c r="B201">
        <v>64423</v>
      </c>
      <c r="C201">
        <v>3683593</v>
      </c>
    </row>
    <row r="202" spans="1:3">
      <c r="A202" s="9">
        <v>44031</v>
      </c>
      <c r="B202">
        <v>63715</v>
      </c>
      <c r="C202">
        <v>3747308</v>
      </c>
    </row>
    <row r="203" spans="1:3">
      <c r="A203" s="9">
        <v>44032</v>
      </c>
      <c r="B203">
        <v>56936</v>
      </c>
      <c r="C203">
        <v>3804244</v>
      </c>
    </row>
    <row r="204" spans="1:3">
      <c r="A204" s="9">
        <v>44033</v>
      </c>
      <c r="B204">
        <v>63625</v>
      </c>
      <c r="C204">
        <v>3867869</v>
      </c>
    </row>
    <row r="205" spans="1:3">
      <c r="A205" s="9">
        <v>44034</v>
      </c>
      <c r="B205">
        <v>69346</v>
      </c>
      <c r="C205">
        <v>3937215</v>
      </c>
    </row>
    <row r="206" spans="1:3">
      <c r="A206" s="9">
        <v>44035</v>
      </c>
      <c r="B206">
        <v>71225</v>
      </c>
      <c r="C206">
        <v>4008440</v>
      </c>
    </row>
    <row r="207" spans="1:3">
      <c r="A207" s="9">
        <v>44036</v>
      </c>
      <c r="B207">
        <v>74854</v>
      </c>
      <c r="C207">
        <v>4083294</v>
      </c>
    </row>
    <row r="208" spans="1:3">
      <c r="A208" s="9">
        <v>44037</v>
      </c>
      <c r="B208">
        <v>64376</v>
      </c>
      <c r="C208">
        <v>4147670</v>
      </c>
    </row>
    <row r="209" spans="1:3">
      <c r="A209" s="9">
        <v>44038</v>
      </c>
      <c r="B209">
        <v>60123</v>
      </c>
      <c r="C209">
        <v>4207793</v>
      </c>
    </row>
    <row r="210" spans="1:3">
      <c r="A210" s="9">
        <v>44039</v>
      </c>
      <c r="B210">
        <v>55014</v>
      </c>
      <c r="C210">
        <v>4262807</v>
      </c>
    </row>
    <row r="211" spans="1:3">
      <c r="A211" s="9">
        <v>44040</v>
      </c>
      <c r="B211">
        <v>58984</v>
      </c>
      <c r="C211">
        <v>4321791</v>
      </c>
    </row>
    <row r="212" spans="1:3">
      <c r="A212" s="9">
        <v>44041</v>
      </c>
      <c r="B212">
        <v>63941</v>
      </c>
      <c r="C212">
        <v>4385732</v>
      </c>
    </row>
    <row r="213" spans="1:3">
      <c r="A213" s="9">
        <v>44042</v>
      </c>
      <c r="B213">
        <v>68806</v>
      </c>
      <c r="C213">
        <v>4454538</v>
      </c>
    </row>
    <row r="214" spans="1:3">
      <c r="A214" s="9">
        <v>44043</v>
      </c>
      <c r="B214">
        <v>67530</v>
      </c>
      <c r="C214">
        <v>4522068</v>
      </c>
    </row>
    <row r="215" spans="1:3">
      <c r="A215" s="9">
        <v>44044</v>
      </c>
      <c r="B215">
        <v>60245</v>
      </c>
      <c r="C215">
        <v>4582313</v>
      </c>
    </row>
    <row r="216" spans="1:3">
      <c r="A216" s="9">
        <v>44045</v>
      </c>
      <c r="B216">
        <v>46510</v>
      </c>
      <c r="C216">
        <v>4628823</v>
      </c>
    </row>
    <row r="217" spans="1:3">
      <c r="A217" s="9">
        <v>44046</v>
      </c>
      <c r="B217">
        <v>49348</v>
      </c>
      <c r="C217">
        <v>4678171</v>
      </c>
    </row>
    <row r="218" spans="1:3">
      <c r="A218" s="9">
        <v>44047</v>
      </c>
      <c r="B218">
        <v>51815</v>
      </c>
      <c r="C218">
        <v>4729986</v>
      </c>
    </row>
    <row r="219" spans="1:3">
      <c r="A219" s="9">
        <v>44048</v>
      </c>
      <c r="B219">
        <v>52464</v>
      </c>
      <c r="C219">
        <v>4782450</v>
      </c>
    </row>
    <row r="220" spans="1:3">
      <c r="A220" s="9">
        <v>44049</v>
      </c>
      <c r="B220">
        <v>53803</v>
      </c>
      <c r="C220">
        <v>4836253</v>
      </c>
    </row>
    <row r="221" spans="1:3">
      <c r="A221" s="9">
        <v>44050</v>
      </c>
      <c r="B221">
        <v>60836</v>
      </c>
      <c r="C221">
        <v>4897089</v>
      </c>
    </row>
    <row r="222" spans="1:3">
      <c r="A222" s="9">
        <v>44051</v>
      </c>
      <c r="B222">
        <v>53084</v>
      </c>
      <c r="C222">
        <v>4950173</v>
      </c>
    </row>
    <row r="223" spans="1:3">
      <c r="A223" s="9">
        <v>44052</v>
      </c>
      <c r="B223">
        <v>50153</v>
      </c>
      <c r="C223">
        <v>5000326</v>
      </c>
    </row>
    <row r="224" spans="1:3">
      <c r="A224" s="9">
        <v>44053</v>
      </c>
      <c r="B224">
        <v>41743</v>
      </c>
      <c r="C224">
        <v>5042069</v>
      </c>
    </row>
    <row r="225" spans="1:3">
      <c r="A225" s="9">
        <v>44054</v>
      </c>
      <c r="B225">
        <v>55430</v>
      </c>
      <c r="C225">
        <v>5097499</v>
      </c>
    </row>
    <row r="226" spans="1:3">
      <c r="A226" s="9">
        <v>44055</v>
      </c>
      <c r="B226">
        <v>55894</v>
      </c>
      <c r="C226">
        <v>5153393</v>
      </c>
    </row>
    <row r="227" spans="1:3">
      <c r="A227" s="9">
        <v>44056</v>
      </c>
      <c r="B227">
        <v>51621</v>
      </c>
      <c r="C227">
        <v>5205014</v>
      </c>
    </row>
    <row r="228" spans="1:3">
      <c r="A228" s="9">
        <v>44057</v>
      </c>
      <c r="B228">
        <v>57093</v>
      </c>
      <c r="C228">
        <v>5262107</v>
      </c>
    </row>
    <row r="229" spans="1:3">
      <c r="A229" s="9">
        <v>44058</v>
      </c>
      <c r="B229">
        <v>55810</v>
      </c>
      <c r="C229">
        <v>5317917</v>
      </c>
    </row>
    <row r="230" spans="1:3">
      <c r="A230" s="9">
        <v>44059</v>
      </c>
      <c r="B230">
        <v>42322</v>
      </c>
      <c r="C230">
        <v>5360239</v>
      </c>
    </row>
    <row r="231" spans="1:3">
      <c r="A231" s="9">
        <v>44060</v>
      </c>
      <c r="B231">
        <v>37411</v>
      </c>
      <c r="C231">
        <v>5397650</v>
      </c>
    </row>
    <row r="232" spans="1:3">
      <c r="A232" s="9">
        <v>44061</v>
      </c>
      <c r="B232">
        <v>40492</v>
      </c>
      <c r="C232">
        <v>5438142</v>
      </c>
    </row>
    <row r="233" spans="1:3">
      <c r="A233" s="9">
        <v>44062</v>
      </c>
      <c r="B233">
        <v>44882</v>
      </c>
      <c r="C233">
        <v>5483024</v>
      </c>
    </row>
    <row r="234" spans="1:3">
      <c r="A234" s="9">
        <v>44063</v>
      </c>
      <c r="B234">
        <v>43723</v>
      </c>
      <c r="C234">
        <v>5526747</v>
      </c>
    </row>
    <row r="235" spans="1:3">
      <c r="A235" s="9">
        <v>44064</v>
      </c>
      <c r="B235">
        <v>46195</v>
      </c>
      <c r="C235">
        <v>5572942</v>
      </c>
    </row>
    <row r="236" spans="1:3">
      <c r="A236" s="9">
        <v>44065</v>
      </c>
      <c r="B236">
        <v>45722</v>
      </c>
      <c r="C236">
        <v>5618664</v>
      </c>
    </row>
    <row r="237" spans="1:3">
      <c r="A237" s="9">
        <v>44066</v>
      </c>
      <c r="B237">
        <v>37325</v>
      </c>
      <c r="C237">
        <v>5655989</v>
      </c>
    </row>
    <row r="238" spans="1:3">
      <c r="A238" s="9">
        <v>44067</v>
      </c>
      <c r="B238">
        <v>34249</v>
      </c>
      <c r="C238">
        <v>5690238</v>
      </c>
    </row>
    <row r="239" spans="1:3">
      <c r="A239" s="9">
        <v>44068</v>
      </c>
      <c r="B239">
        <v>36588</v>
      </c>
      <c r="C239">
        <v>5726826</v>
      </c>
    </row>
    <row r="240" spans="1:3">
      <c r="A240" s="9">
        <v>44069</v>
      </c>
      <c r="B240">
        <v>43627</v>
      </c>
      <c r="C240">
        <v>5770453</v>
      </c>
    </row>
    <row r="241" spans="1:3">
      <c r="A241" s="9">
        <v>44070</v>
      </c>
      <c r="B241">
        <v>43916</v>
      </c>
      <c r="C241">
        <v>5814369</v>
      </c>
    </row>
    <row r="242" spans="1:3">
      <c r="A242" s="9">
        <v>44071</v>
      </c>
      <c r="B242">
        <v>46126</v>
      </c>
      <c r="C242">
        <v>5860495</v>
      </c>
    </row>
    <row r="243" spans="1:3">
      <c r="A243" s="9">
        <v>44072</v>
      </c>
      <c r="B243">
        <v>43963</v>
      </c>
      <c r="C243">
        <v>5904458</v>
      </c>
    </row>
    <row r="244" spans="1:3">
      <c r="A244" s="9">
        <v>44073</v>
      </c>
      <c r="B244">
        <v>39285</v>
      </c>
      <c r="C244">
        <v>5943743</v>
      </c>
    </row>
    <row r="245" spans="1:3">
      <c r="A245" s="9">
        <v>44074</v>
      </c>
      <c r="B245">
        <v>31270</v>
      </c>
      <c r="C245">
        <v>5975013</v>
      </c>
    </row>
    <row r="246" spans="1:3">
      <c r="A246" s="9">
        <v>44075</v>
      </c>
      <c r="B246">
        <v>42421</v>
      </c>
      <c r="C246">
        <v>6017434</v>
      </c>
    </row>
    <row r="247" spans="1:3">
      <c r="A247" s="9">
        <v>44076</v>
      </c>
      <c r="B247">
        <v>30217</v>
      </c>
      <c r="C247">
        <v>6047651</v>
      </c>
    </row>
    <row r="248" spans="1:3">
      <c r="A248" s="9">
        <v>44077</v>
      </c>
      <c r="B248">
        <v>44621</v>
      </c>
      <c r="C248">
        <v>6092272</v>
      </c>
    </row>
    <row r="249" spans="1:3">
      <c r="A249" s="9">
        <v>44078</v>
      </c>
      <c r="B249">
        <v>51513</v>
      </c>
      <c r="C249">
        <v>6143785</v>
      </c>
    </row>
    <row r="250" spans="1:3">
      <c r="A250" s="9">
        <v>44079</v>
      </c>
      <c r="B250">
        <v>44744</v>
      </c>
      <c r="C250">
        <v>6188529</v>
      </c>
    </row>
    <row r="251" spans="1:3">
      <c r="A251" s="9">
        <v>44080</v>
      </c>
      <c r="B251">
        <v>32921</v>
      </c>
      <c r="C251">
        <v>6221450</v>
      </c>
    </row>
    <row r="252" spans="1:3">
      <c r="A252" s="9">
        <v>44081</v>
      </c>
      <c r="B252">
        <v>28144</v>
      </c>
      <c r="C252">
        <v>6249594</v>
      </c>
    </row>
    <row r="253" spans="1:3">
      <c r="A253" s="9">
        <v>44082</v>
      </c>
      <c r="B253">
        <v>22136</v>
      </c>
      <c r="C253">
        <v>6271730</v>
      </c>
    </row>
    <row r="254" spans="1:3">
      <c r="A254" s="9">
        <v>44083</v>
      </c>
      <c r="B254">
        <v>31173</v>
      </c>
      <c r="C254">
        <v>6302903</v>
      </c>
    </row>
    <row r="255" spans="1:3">
      <c r="A255" s="9">
        <v>44084</v>
      </c>
      <c r="B255">
        <v>37302</v>
      </c>
      <c r="C255">
        <v>6340205</v>
      </c>
    </row>
    <row r="256" spans="1:3">
      <c r="A256" s="9">
        <v>44085</v>
      </c>
      <c r="B256">
        <v>44684</v>
      </c>
      <c r="C256">
        <v>6384889</v>
      </c>
    </row>
    <row r="257" spans="1:3">
      <c r="A257" s="9">
        <v>44086</v>
      </c>
      <c r="B257">
        <v>41866</v>
      </c>
      <c r="C257">
        <v>6426755</v>
      </c>
    </row>
    <row r="258" spans="1:3">
      <c r="A258" s="9">
        <v>44087</v>
      </c>
      <c r="B258">
        <v>34311</v>
      </c>
      <c r="C258">
        <v>6461066</v>
      </c>
    </row>
    <row r="259" spans="1:3">
      <c r="A259" s="9">
        <v>44088</v>
      </c>
      <c r="B259">
        <v>33620</v>
      </c>
      <c r="C259">
        <v>6494686</v>
      </c>
    </row>
    <row r="260" spans="1:3">
      <c r="A260" s="9">
        <v>44089</v>
      </c>
      <c r="B260">
        <v>34905</v>
      </c>
      <c r="C260">
        <v>6529591</v>
      </c>
    </row>
    <row r="261" spans="1:3">
      <c r="A261" s="9">
        <v>44090</v>
      </c>
      <c r="B261">
        <v>40112</v>
      </c>
      <c r="C261">
        <v>6569703</v>
      </c>
    </row>
    <row r="262" spans="1:3">
      <c r="A262" s="9">
        <v>44091</v>
      </c>
      <c r="B262">
        <v>43289</v>
      </c>
      <c r="C262">
        <v>6612992</v>
      </c>
    </row>
    <row r="263" spans="1:3">
      <c r="A263" s="9">
        <v>44092</v>
      </c>
      <c r="B263">
        <v>47252</v>
      </c>
      <c r="C263">
        <v>6660244</v>
      </c>
    </row>
    <row r="264" spans="1:3">
      <c r="A264" s="9">
        <v>44093</v>
      </c>
      <c r="B264">
        <v>44905</v>
      </c>
      <c r="C264">
        <v>6705149</v>
      </c>
    </row>
    <row r="265" spans="1:3">
      <c r="A265" s="9">
        <v>44094</v>
      </c>
      <c r="B265">
        <v>35503</v>
      </c>
      <c r="C265">
        <v>6740652</v>
      </c>
    </row>
    <row r="266" spans="1:3">
      <c r="A266" s="9">
        <v>44095</v>
      </c>
      <c r="B266">
        <v>39139</v>
      </c>
      <c r="C266">
        <v>6779791</v>
      </c>
    </row>
    <row r="267" spans="1:3">
      <c r="A267" s="9">
        <v>44096</v>
      </c>
      <c r="B267">
        <v>49475</v>
      </c>
      <c r="C267">
        <v>6829266</v>
      </c>
    </row>
    <row r="268" spans="1:3">
      <c r="A268" s="9">
        <v>44097</v>
      </c>
      <c r="B268">
        <v>38620</v>
      </c>
      <c r="C268">
        <v>6867886</v>
      </c>
    </row>
    <row r="269" spans="1:3">
      <c r="A269" s="9">
        <v>44098</v>
      </c>
      <c r="B269">
        <v>43346</v>
      </c>
      <c r="C269">
        <v>6911232</v>
      </c>
    </row>
    <row r="270" spans="1:3">
      <c r="A270" s="9">
        <v>44099</v>
      </c>
      <c r="B270">
        <v>55189</v>
      </c>
      <c r="C270">
        <v>6966421</v>
      </c>
    </row>
    <row r="271" spans="1:3">
      <c r="A271" s="9">
        <v>44100</v>
      </c>
      <c r="B271">
        <v>47405</v>
      </c>
      <c r="C271">
        <v>7013826</v>
      </c>
    </row>
    <row r="272" spans="1:3">
      <c r="A272" s="9">
        <v>44101</v>
      </c>
      <c r="B272">
        <v>34986</v>
      </c>
      <c r="C272">
        <v>7048812</v>
      </c>
    </row>
    <row r="273" spans="1:3">
      <c r="A273" s="9">
        <v>44102</v>
      </c>
      <c r="B273">
        <v>35883</v>
      </c>
      <c r="C273">
        <v>7084695</v>
      </c>
    </row>
    <row r="274" spans="1:3">
      <c r="A274" s="9">
        <v>44103</v>
      </c>
      <c r="B274">
        <v>36441</v>
      </c>
      <c r="C274">
        <v>7121136</v>
      </c>
    </row>
    <row r="275" spans="1:3">
      <c r="A275" s="9">
        <v>44104</v>
      </c>
      <c r="B275">
        <v>44347</v>
      </c>
      <c r="C275">
        <v>7165483</v>
      </c>
    </row>
    <row r="276" spans="1:3">
      <c r="A276" s="9">
        <v>44105</v>
      </c>
      <c r="B276">
        <v>45605</v>
      </c>
      <c r="C276">
        <v>7211088</v>
      </c>
    </row>
    <row r="277" spans="1:3">
      <c r="A277" s="9">
        <v>44106</v>
      </c>
      <c r="B277">
        <v>49258</v>
      </c>
      <c r="C277">
        <v>7260346</v>
      </c>
    </row>
    <row r="278" spans="1:3">
      <c r="A278" s="9">
        <v>44107</v>
      </c>
      <c r="B278">
        <v>50934</v>
      </c>
      <c r="C278">
        <v>7311280</v>
      </c>
    </row>
    <row r="279" spans="1:3">
      <c r="A279" s="9">
        <v>44108</v>
      </c>
      <c r="B279">
        <v>37987</v>
      </c>
      <c r="C279">
        <v>7349267</v>
      </c>
    </row>
    <row r="280" spans="1:3">
      <c r="A280" s="9">
        <v>44109</v>
      </c>
      <c r="B280">
        <v>37757</v>
      </c>
      <c r="C280">
        <v>7387024</v>
      </c>
    </row>
    <row r="281" spans="1:3">
      <c r="A281" s="9">
        <v>44110</v>
      </c>
      <c r="B281">
        <v>38917</v>
      </c>
      <c r="C281">
        <v>7425941</v>
      </c>
    </row>
    <row r="282" spans="1:3">
      <c r="A282" s="9">
        <v>44111</v>
      </c>
      <c r="B282">
        <v>50591</v>
      </c>
      <c r="C282">
        <v>7476532</v>
      </c>
    </row>
    <row r="283" spans="1:3">
      <c r="A283" s="9">
        <v>44112</v>
      </c>
      <c r="B283">
        <v>55208</v>
      </c>
      <c r="C283">
        <v>7531740</v>
      </c>
    </row>
    <row r="284" spans="1:3">
      <c r="A284" s="9">
        <v>44113</v>
      </c>
      <c r="B284">
        <v>56802</v>
      </c>
      <c r="C284">
        <v>7588542</v>
      </c>
    </row>
    <row r="285" spans="1:3">
      <c r="A285" s="9">
        <v>44114</v>
      </c>
      <c r="B285">
        <v>57414</v>
      </c>
      <c r="C285">
        <v>7645956</v>
      </c>
    </row>
    <row r="286" spans="1:3">
      <c r="A286" s="9">
        <v>44115</v>
      </c>
      <c r="B286">
        <v>46268</v>
      </c>
      <c r="C286">
        <v>7692224</v>
      </c>
    </row>
    <row r="287" spans="1:3">
      <c r="A287" s="9">
        <v>44116</v>
      </c>
      <c r="B287">
        <v>42644</v>
      </c>
      <c r="C287">
        <v>7734868</v>
      </c>
    </row>
    <row r="288" spans="1:3">
      <c r="A288" s="9">
        <v>44117</v>
      </c>
      <c r="B288">
        <v>48594</v>
      </c>
      <c r="C288">
        <v>7783462</v>
      </c>
    </row>
    <row r="289" spans="1:3">
      <c r="A289" s="9">
        <v>44118</v>
      </c>
      <c r="B289">
        <v>56117</v>
      </c>
      <c r="C289">
        <v>7839579</v>
      </c>
    </row>
    <row r="290" spans="1:3">
      <c r="A290" s="9">
        <v>44119</v>
      </c>
      <c r="B290">
        <v>63394</v>
      </c>
      <c r="C290">
        <v>7902973</v>
      </c>
    </row>
    <row r="291" spans="1:3">
      <c r="A291" s="9">
        <v>44120</v>
      </c>
      <c r="B291">
        <v>68249</v>
      </c>
      <c r="C291">
        <v>7971222</v>
      </c>
    </row>
    <row r="292" spans="1:3">
      <c r="A292" s="9">
        <v>44121</v>
      </c>
      <c r="B292">
        <v>57328</v>
      </c>
      <c r="C292">
        <v>8028550</v>
      </c>
    </row>
    <row r="293" spans="1:3">
      <c r="A293" s="9">
        <v>44122</v>
      </c>
      <c r="B293">
        <v>48284</v>
      </c>
      <c r="C293">
        <v>8076834</v>
      </c>
    </row>
    <row r="294" spans="1:3">
      <c r="A294" s="9">
        <v>44123</v>
      </c>
      <c r="B294">
        <v>57109</v>
      </c>
      <c r="C294">
        <v>8133943</v>
      </c>
    </row>
    <row r="295" spans="1:3">
      <c r="A295" s="9">
        <v>44124</v>
      </c>
      <c r="B295">
        <v>60549</v>
      </c>
      <c r="C295">
        <v>8194492</v>
      </c>
    </row>
    <row r="296" spans="1:3">
      <c r="A296" s="9">
        <v>44125</v>
      </c>
      <c r="B296">
        <v>60958</v>
      </c>
      <c r="C296">
        <v>8255450</v>
      </c>
    </row>
    <row r="297" spans="1:3">
      <c r="A297" s="9">
        <v>44126</v>
      </c>
      <c r="B297">
        <v>72842</v>
      </c>
      <c r="C297">
        <v>8328292</v>
      </c>
    </row>
    <row r="298" spans="1:3">
      <c r="A298" s="9">
        <v>44127</v>
      </c>
      <c r="B298">
        <v>82333</v>
      </c>
      <c r="C298">
        <v>8410625</v>
      </c>
    </row>
    <row r="299" spans="1:3">
      <c r="A299" s="9">
        <v>44128</v>
      </c>
      <c r="B299">
        <v>83287</v>
      </c>
      <c r="C299">
        <v>8493912</v>
      </c>
    </row>
    <row r="300" spans="1:3">
      <c r="A300" s="9">
        <v>44129</v>
      </c>
      <c r="B300">
        <v>64893</v>
      </c>
      <c r="C300">
        <v>8558805</v>
      </c>
    </row>
    <row r="301" spans="1:3">
      <c r="A301" s="9">
        <v>44130</v>
      </c>
      <c r="B301">
        <v>62525</v>
      </c>
      <c r="C301">
        <v>8621330</v>
      </c>
    </row>
    <row r="302" spans="1:3">
      <c r="A302" s="9">
        <v>44131</v>
      </c>
      <c r="B302">
        <v>72083</v>
      </c>
      <c r="C302">
        <v>8693413</v>
      </c>
    </row>
    <row r="303" spans="1:3">
      <c r="A303" s="9">
        <v>44132</v>
      </c>
      <c r="B303">
        <v>78752</v>
      </c>
      <c r="C303">
        <v>8772165</v>
      </c>
    </row>
    <row r="304" spans="1:3">
      <c r="A304" s="9">
        <v>44133</v>
      </c>
      <c r="B304">
        <v>88723</v>
      </c>
      <c r="C304">
        <v>8860888</v>
      </c>
    </row>
    <row r="305" spans="1:3">
      <c r="A305" s="9">
        <v>44134</v>
      </c>
      <c r="B305">
        <v>97238</v>
      </c>
      <c r="C305">
        <v>8958126</v>
      </c>
    </row>
    <row r="306" spans="1:3">
      <c r="A306" s="9">
        <v>44135</v>
      </c>
      <c r="B306">
        <v>90585</v>
      </c>
      <c r="C306">
        <v>9048711</v>
      </c>
    </row>
    <row r="307" spans="1:3">
      <c r="A307" s="9">
        <v>44136</v>
      </c>
      <c r="B307">
        <v>73849</v>
      </c>
      <c r="C307">
        <v>9122560</v>
      </c>
    </row>
    <row r="308" spans="1:3">
      <c r="A308" s="9">
        <v>44137</v>
      </c>
      <c r="B308">
        <v>82047</v>
      </c>
      <c r="C308">
        <v>9204607</v>
      </c>
    </row>
    <row r="309" spans="1:3">
      <c r="A309" s="9">
        <v>44138</v>
      </c>
      <c r="B309">
        <v>86666</v>
      </c>
      <c r="C309">
        <v>9291273</v>
      </c>
    </row>
    <row r="310" spans="1:3">
      <c r="A310" s="9">
        <v>44139</v>
      </c>
      <c r="B310">
        <v>103305</v>
      </c>
      <c r="C310">
        <v>9394578</v>
      </c>
    </row>
    <row r="311" spans="1:3">
      <c r="A311" s="9">
        <v>44140</v>
      </c>
      <c r="B311">
        <v>116443</v>
      </c>
      <c r="C311">
        <v>9511021</v>
      </c>
    </row>
    <row r="312" spans="1:3">
      <c r="A312" s="9">
        <v>44141</v>
      </c>
      <c r="B312">
        <v>125758</v>
      </c>
      <c r="C312">
        <v>9636779</v>
      </c>
    </row>
    <row r="313" spans="1:3">
      <c r="A313" s="9">
        <v>44142</v>
      </c>
      <c r="B313">
        <v>129222</v>
      </c>
      <c r="C313">
        <v>9766001</v>
      </c>
    </row>
    <row r="314" spans="1:3">
      <c r="A314" s="9">
        <v>44143</v>
      </c>
      <c r="B314">
        <v>110290</v>
      </c>
      <c r="C314">
        <v>9876291</v>
      </c>
    </row>
    <row r="315" spans="1:3">
      <c r="A315" s="9">
        <v>44144</v>
      </c>
      <c r="B315">
        <v>119434</v>
      </c>
      <c r="C315">
        <v>9995725</v>
      </c>
    </row>
    <row r="316" spans="1:3">
      <c r="A316" s="9">
        <v>44145</v>
      </c>
      <c r="B316">
        <v>131187</v>
      </c>
      <c r="C316">
        <v>10126912</v>
      </c>
    </row>
    <row r="317" spans="1:3">
      <c r="A317" s="9">
        <v>44146</v>
      </c>
      <c r="B317">
        <v>144817</v>
      </c>
      <c r="C317">
        <v>10271729</v>
      </c>
    </row>
    <row r="318" spans="1:3">
      <c r="A318" s="9">
        <v>44147</v>
      </c>
      <c r="B318">
        <v>152012</v>
      </c>
      <c r="C318">
        <v>10423741</v>
      </c>
    </row>
    <row r="319" spans="1:3">
      <c r="A319" s="9">
        <v>44148</v>
      </c>
      <c r="B319">
        <v>172116</v>
      </c>
      <c r="C319">
        <v>10595857</v>
      </c>
    </row>
    <row r="320" spans="1:3">
      <c r="A320" s="9">
        <v>44149</v>
      </c>
      <c r="B320">
        <v>163538</v>
      </c>
      <c r="C320">
        <v>10759395</v>
      </c>
    </row>
    <row r="321" spans="1:3">
      <c r="A321" s="9">
        <v>44150</v>
      </c>
      <c r="B321">
        <v>144432</v>
      </c>
      <c r="C321">
        <v>10903827</v>
      </c>
    </row>
    <row r="322" spans="1:3">
      <c r="A322" s="9">
        <v>44151</v>
      </c>
      <c r="B322">
        <v>148873</v>
      </c>
      <c r="C322">
        <v>11052700</v>
      </c>
    </row>
    <row r="323" spans="1:3">
      <c r="A323" s="9">
        <v>44152</v>
      </c>
      <c r="B323">
        <v>156732</v>
      </c>
      <c r="C323">
        <v>11209432</v>
      </c>
    </row>
    <row r="324" spans="1:3">
      <c r="A324" s="9">
        <v>44153</v>
      </c>
      <c r="B324">
        <v>163972</v>
      </c>
      <c r="C324">
        <v>11373404</v>
      </c>
    </row>
    <row r="325" spans="1:3">
      <c r="A325" s="9">
        <v>44154</v>
      </c>
      <c r="B325">
        <v>182835</v>
      </c>
      <c r="C325">
        <v>11556239</v>
      </c>
    </row>
    <row r="326" spans="1:3">
      <c r="A326" s="9">
        <v>44155</v>
      </c>
      <c r="B326">
        <v>192800</v>
      </c>
      <c r="C326">
        <v>11749039</v>
      </c>
    </row>
    <row r="327" spans="1:3">
      <c r="A327" s="9">
        <v>44156</v>
      </c>
      <c r="B327">
        <v>179715</v>
      </c>
      <c r="C327">
        <v>11928754</v>
      </c>
    </row>
    <row r="328" spans="1:3">
      <c r="A328" s="9">
        <v>44157</v>
      </c>
      <c r="B328">
        <v>150841</v>
      </c>
      <c r="C328">
        <v>12079595</v>
      </c>
    </row>
    <row r="329" spans="1:3">
      <c r="A329" s="9">
        <v>44158</v>
      </c>
      <c r="B329">
        <v>150958</v>
      </c>
      <c r="C329">
        <v>12230553</v>
      </c>
    </row>
    <row r="330" spans="1:3">
      <c r="A330" s="9">
        <v>44159</v>
      </c>
      <c r="B330">
        <v>167014</v>
      </c>
      <c r="C330">
        <v>12397567</v>
      </c>
    </row>
    <row r="331" spans="1:3">
      <c r="A331" s="9">
        <v>44160</v>
      </c>
      <c r="B331">
        <v>183629</v>
      </c>
      <c r="C331">
        <v>12581196</v>
      </c>
    </row>
    <row r="332" spans="1:3">
      <c r="A332" s="9">
        <v>44161</v>
      </c>
      <c r="B332">
        <v>126335</v>
      </c>
      <c r="C332">
        <v>12707531</v>
      </c>
    </row>
    <row r="333" spans="1:3">
      <c r="A333" s="9">
        <v>44162</v>
      </c>
      <c r="B333">
        <v>193725</v>
      </c>
      <c r="C333">
        <v>12901256</v>
      </c>
    </row>
    <row r="334" spans="1:3">
      <c r="A334" s="9">
        <v>44163</v>
      </c>
      <c r="B334">
        <v>154522</v>
      </c>
      <c r="C334">
        <v>13055778</v>
      </c>
    </row>
    <row r="335" spans="1:3">
      <c r="A335" s="9">
        <v>44164</v>
      </c>
      <c r="B335">
        <v>135242</v>
      </c>
      <c r="C335">
        <v>13191020</v>
      </c>
    </row>
    <row r="336" spans="1:3">
      <c r="A336" s="9">
        <v>44165</v>
      </c>
      <c r="B336">
        <v>147587</v>
      </c>
      <c r="C336">
        <v>13338607</v>
      </c>
    </row>
    <row r="337" spans="1:3">
      <c r="A337" s="9">
        <v>44166</v>
      </c>
      <c r="B337">
        <v>176753</v>
      </c>
      <c r="C337">
        <v>13515360</v>
      </c>
    </row>
    <row r="338" spans="1:3">
      <c r="A338" s="9">
        <v>44167</v>
      </c>
      <c r="B338">
        <v>195796</v>
      </c>
      <c r="C338">
        <v>13711156</v>
      </c>
    </row>
    <row r="339" spans="1:3">
      <c r="A339" s="9">
        <v>44168</v>
      </c>
      <c r="B339">
        <v>210204</v>
      </c>
      <c r="C339">
        <v>13921360</v>
      </c>
    </row>
    <row r="340" spans="1:3">
      <c r="A340" s="9">
        <v>44169</v>
      </c>
      <c r="B340">
        <v>224831</v>
      </c>
      <c r="C340">
        <v>14146191</v>
      </c>
    </row>
    <row r="341" spans="1:3">
      <c r="A341" s="9">
        <v>44170</v>
      </c>
      <c r="B341">
        <v>212880</v>
      </c>
      <c r="C341">
        <v>14359071</v>
      </c>
    </row>
    <row r="342" spans="1:3">
      <c r="A342" s="9">
        <v>44171</v>
      </c>
      <c r="B342">
        <v>177801</v>
      </c>
      <c r="C342">
        <v>14536872</v>
      </c>
    </row>
    <row r="343" spans="1:3">
      <c r="A343" s="9">
        <v>44172</v>
      </c>
      <c r="B343">
        <v>180193</v>
      </c>
      <c r="C343">
        <v>14717065</v>
      </c>
    </row>
    <row r="344" spans="1:3">
      <c r="A344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workbookViewId="0">
      <pane ySplit="1" topLeftCell="A310" activePane="bottomLeft" state="frozen"/>
      <selection pane="bottomLeft" activeCell="F347" sqref="F347"/>
    </sheetView>
  </sheetViews>
  <sheetFormatPr baseColWidth="10" defaultRowHeight="16" x14ac:dyDescent="0"/>
  <cols>
    <col min="1" max="13" width="10.625" style="26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>
      <c r="A2" s="30">
        <f>'Approval Ratings'!A2</f>
        <v>43831</v>
      </c>
      <c r="B2" s="26">
        <f>'Approval Ratings'!B2</f>
        <v>44.6</v>
      </c>
      <c r="C2" s="26">
        <f>'Approval Ratings'!C2</f>
        <v>51.9</v>
      </c>
      <c r="D2" s="26">
        <f>Tweets!B2</f>
        <v>4</v>
      </c>
      <c r="E2" s="26">
        <f>Tweets!C2</f>
        <v>10</v>
      </c>
      <c r="F2" s="26">
        <f>Gas!B2</f>
        <v>2.4940000000000002</v>
      </c>
      <c r="G2" s="26">
        <f>Gas!C2</f>
        <v>3.0790000000000002</v>
      </c>
      <c r="H2" s="27">
        <f>'Stock Market'!B2</f>
        <v>8972.6</v>
      </c>
      <c r="I2" s="27">
        <f>'Stock Market'!C2</f>
        <v>28538.44</v>
      </c>
      <c r="J2" s="27">
        <f>'Stock Market'!D2</f>
        <v>3230.78</v>
      </c>
      <c r="K2" s="28">
        <f>'UI Apps'!C2</f>
        <v>30285.714285714286</v>
      </c>
      <c r="L2" s="26">
        <f>COVID!B2</f>
        <v>0</v>
      </c>
      <c r="M2" s="26">
        <f>COVID!C2</f>
        <v>0</v>
      </c>
    </row>
    <row r="3" spans="1:13">
      <c r="A3" s="30">
        <f>'Approval Ratings'!A3</f>
        <v>43832</v>
      </c>
      <c r="B3" s="26">
        <f>'Approval Ratings'!B3</f>
        <v>44.9</v>
      </c>
      <c r="C3" s="26">
        <f>'Approval Ratings'!C3</f>
        <v>52.3</v>
      </c>
      <c r="D3" s="26">
        <f>Tweets!B3</f>
        <v>5</v>
      </c>
      <c r="E3" s="26">
        <f>Tweets!C3</f>
        <v>0</v>
      </c>
      <c r="F3" s="26">
        <f>Gas!B3</f>
        <v>2.4940000000000002</v>
      </c>
      <c r="G3" s="26">
        <f>Gas!C3</f>
        <v>3.0790000000000002</v>
      </c>
      <c r="H3" s="27">
        <f>'Stock Market'!B3</f>
        <v>9092.19</v>
      </c>
      <c r="I3" s="27">
        <f>'Stock Market'!C3</f>
        <v>28868.799999999999</v>
      </c>
      <c r="J3" s="27">
        <f>'Stock Market'!D3</f>
        <v>3257.85</v>
      </c>
      <c r="K3" s="28">
        <f>'UI Apps'!C3</f>
        <v>30285.714285714286</v>
      </c>
      <c r="L3" s="26">
        <f>COVID!B3</f>
        <v>0</v>
      </c>
      <c r="M3" s="26">
        <f>COVID!C3</f>
        <v>0</v>
      </c>
    </row>
    <row r="4" spans="1:13">
      <c r="A4" s="30">
        <f>'Approval Ratings'!A4</f>
        <v>43833</v>
      </c>
      <c r="B4" s="26">
        <f>'Approval Ratings'!B4</f>
        <v>45.1</v>
      </c>
      <c r="C4" s="26">
        <f>'Approval Ratings'!C4</f>
        <v>52.2</v>
      </c>
      <c r="D4" s="26">
        <f>Tweets!B4</f>
        <v>13</v>
      </c>
      <c r="E4" s="26">
        <f>Tweets!C4</f>
        <v>20</v>
      </c>
      <c r="F4" s="26">
        <f>Gas!B4</f>
        <v>2.4940000000000002</v>
      </c>
      <c r="G4" s="26">
        <f>Gas!C4</f>
        <v>3.0790000000000002</v>
      </c>
      <c r="H4" s="27">
        <f>'Stock Market'!B4</f>
        <v>9020.77</v>
      </c>
      <c r="I4" s="27">
        <f>'Stock Market'!C4</f>
        <v>28634.880000000001</v>
      </c>
      <c r="J4" s="27">
        <f>'Stock Market'!D4</f>
        <v>3234.85</v>
      </c>
      <c r="K4" s="28">
        <f>'UI Apps'!C4</f>
        <v>30285.714285714286</v>
      </c>
      <c r="L4" s="26">
        <f>COVID!B4</f>
        <v>0</v>
      </c>
      <c r="M4" s="26">
        <f>COVID!C4</f>
        <v>0</v>
      </c>
    </row>
    <row r="5" spans="1:13">
      <c r="A5" s="30">
        <f>'Approval Ratings'!A5</f>
        <v>43834</v>
      </c>
      <c r="B5" s="26">
        <f>'Approval Ratings'!B5</f>
        <v>45.3</v>
      </c>
      <c r="C5" s="26">
        <f>'Approval Ratings'!C5</f>
        <v>52.3</v>
      </c>
      <c r="D5" s="26">
        <f>Tweets!B5</f>
        <v>6</v>
      </c>
      <c r="E5" s="26">
        <f>Tweets!C5</f>
        <v>0</v>
      </c>
      <c r="F5" s="26">
        <f>Gas!B5</f>
        <v>2.4940000000000002</v>
      </c>
      <c r="G5" s="26">
        <f>Gas!C5</f>
        <v>3.0790000000000002</v>
      </c>
      <c r="H5" s="27">
        <f>'Stock Market'!B5</f>
        <v>9020.77</v>
      </c>
      <c r="I5" s="27">
        <f>'Stock Market'!C5</f>
        <v>28634.880000000001</v>
      </c>
      <c r="J5" s="27">
        <f>'Stock Market'!D5</f>
        <v>3234.85</v>
      </c>
      <c r="K5" s="28">
        <f>'UI Apps'!C5</f>
        <v>30285.714285714286</v>
      </c>
      <c r="L5" s="26">
        <f>COVID!B5</f>
        <v>0</v>
      </c>
      <c r="M5" s="26">
        <f>COVID!C5</f>
        <v>0</v>
      </c>
    </row>
    <row r="6" spans="1:13">
      <c r="A6" s="30">
        <f>'Approval Ratings'!A6</f>
        <v>43835</v>
      </c>
      <c r="B6" s="26">
        <f>'Approval Ratings'!B6</f>
        <v>45.3</v>
      </c>
      <c r="C6" s="26">
        <f>'Approval Ratings'!C6</f>
        <v>52.3</v>
      </c>
      <c r="D6" s="26">
        <f>Tweets!B6</f>
        <v>5</v>
      </c>
      <c r="E6" s="26">
        <f>Tweets!C6</f>
        <v>0</v>
      </c>
      <c r="F6" s="26">
        <f>Gas!B6</f>
        <v>2.4940000000000002</v>
      </c>
      <c r="G6" s="26">
        <f>Gas!C6</f>
        <v>3.0790000000000002</v>
      </c>
      <c r="H6" s="27">
        <f>'Stock Market'!B6</f>
        <v>9020.77</v>
      </c>
      <c r="I6" s="27">
        <f>'Stock Market'!C6</f>
        <v>28634.880000000001</v>
      </c>
      <c r="J6" s="27">
        <f>'Stock Market'!D6</f>
        <v>3234.85</v>
      </c>
      <c r="K6" s="28">
        <f>'UI Apps'!C6</f>
        <v>29571.428571428572</v>
      </c>
      <c r="L6" s="26">
        <f>COVID!B6</f>
        <v>0</v>
      </c>
      <c r="M6" s="26">
        <f>COVID!C6</f>
        <v>0</v>
      </c>
    </row>
    <row r="7" spans="1:13">
      <c r="A7" s="30">
        <f>'Approval Ratings'!A7</f>
        <v>43836</v>
      </c>
      <c r="B7" s="26">
        <f>'Approval Ratings'!B7</f>
        <v>45.2</v>
      </c>
      <c r="C7" s="26">
        <f>'Approval Ratings'!C7</f>
        <v>52.6</v>
      </c>
      <c r="D7" s="26">
        <f>Tweets!B7</f>
        <v>9</v>
      </c>
      <c r="E7" s="26">
        <f>Tweets!C7</f>
        <v>14</v>
      </c>
      <c r="F7" s="26">
        <f>Gas!B7</f>
        <v>2.4940000000000002</v>
      </c>
      <c r="G7" s="26">
        <f>Gas!C7</f>
        <v>3.0790000000000002</v>
      </c>
      <c r="H7" s="27">
        <f>'Stock Market'!B7</f>
        <v>9071.4699999999993</v>
      </c>
      <c r="I7" s="27">
        <f>'Stock Market'!C7</f>
        <v>28703.38</v>
      </c>
      <c r="J7" s="27">
        <f>'Stock Market'!D7</f>
        <v>3246.28</v>
      </c>
      <c r="K7" s="28">
        <f>'UI Apps'!C7</f>
        <v>29571.428571428572</v>
      </c>
      <c r="L7" s="26">
        <f>COVID!B7</f>
        <v>0</v>
      </c>
      <c r="M7" s="26">
        <f>COVID!C7</f>
        <v>0</v>
      </c>
    </row>
    <row r="8" spans="1:13">
      <c r="A8" s="30">
        <f>'Approval Ratings'!A8</f>
        <v>43837</v>
      </c>
      <c r="B8" s="26">
        <f>'Approval Ratings'!B8</f>
        <v>45.1</v>
      </c>
      <c r="C8" s="26">
        <f>'Approval Ratings'!C8</f>
        <v>52.6</v>
      </c>
      <c r="D8" s="26">
        <f>Tweets!B8</f>
        <v>4</v>
      </c>
      <c r="E8" s="26">
        <f>Tweets!C8</f>
        <v>15</v>
      </c>
      <c r="F8" s="26">
        <f>Gas!B8</f>
        <v>2.4820000000000002</v>
      </c>
      <c r="G8" s="26">
        <f>Gas!C8</f>
        <v>3.0640000000000001</v>
      </c>
      <c r="H8" s="27">
        <f>'Stock Market'!B8</f>
        <v>9068.58</v>
      </c>
      <c r="I8" s="27">
        <f>'Stock Market'!C8</f>
        <v>28583.68</v>
      </c>
      <c r="J8" s="27">
        <f>'Stock Market'!D8</f>
        <v>3237.18</v>
      </c>
      <c r="K8" s="28">
        <f>'UI Apps'!C8</f>
        <v>29571.428571428572</v>
      </c>
      <c r="L8" s="26">
        <f>COVID!B8</f>
        <v>0</v>
      </c>
      <c r="M8" s="26">
        <f>COVID!C8</f>
        <v>0</v>
      </c>
    </row>
    <row r="9" spans="1:13">
      <c r="A9" s="30">
        <f>'Approval Ratings'!A9</f>
        <v>43838</v>
      </c>
      <c r="B9" s="26">
        <f>'Approval Ratings'!B9</f>
        <v>44.8</v>
      </c>
      <c r="C9" s="26">
        <f>'Approval Ratings'!C9</f>
        <v>53</v>
      </c>
      <c r="D9" s="26">
        <f>Tweets!B9</f>
        <v>0</v>
      </c>
      <c r="E9" s="26">
        <f>Tweets!C9</f>
        <v>1</v>
      </c>
      <c r="F9" s="26">
        <f>Gas!B9</f>
        <v>2.4820000000000002</v>
      </c>
      <c r="G9" s="26">
        <f>Gas!C9</f>
        <v>3.0640000000000001</v>
      </c>
      <c r="H9" s="27">
        <f>'Stock Market'!B9</f>
        <v>9129.24</v>
      </c>
      <c r="I9" s="27">
        <f>'Stock Market'!C9</f>
        <v>28745.09</v>
      </c>
      <c r="J9" s="27">
        <f>'Stock Market'!D9</f>
        <v>3253.05</v>
      </c>
      <c r="K9" s="28">
        <f>'UI Apps'!C9</f>
        <v>29571.428571428572</v>
      </c>
      <c r="L9" s="26">
        <f>COVID!B9</f>
        <v>0</v>
      </c>
      <c r="M9" s="26">
        <f>COVID!C9</f>
        <v>0</v>
      </c>
    </row>
    <row r="10" spans="1:13">
      <c r="A10" s="30">
        <f>'Approval Ratings'!A10</f>
        <v>43839</v>
      </c>
      <c r="B10" s="26">
        <f>'Approval Ratings'!B10</f>
        <v>44.9</v>
      </c>
      <c r="C10" s="26">
        <f>'Approval Ratings'!C10</f>
        <v>53</v>
      </c>
      <c r="D10" s="26">
        <f>Tweets!B10</f>
        <v>20</v>
      </c>
      <c r="E10" s="26">
        <f>Tweets!C10</f>
        <v>13</v>
      </c>
      <c r="F10" s="26">
        <f>Gas!B10</f>
        <v>2.4820000000000002</v>
      </c>
      <c r="G10" s="26">
        <f>Gas!C10</f>
        <v>3.0640000000000001</v>
      </c>
      <c r="H10" s="27">
        <f>'Stock Market'!B10</f>
        <v>9203.43</v>
      </c>
      <c r="I10" s="27">
        <f>'Stock Market'!C10</f>
        <v>28956.9</v>
      </c>
      <c r="J10" s="27">
        <f>'Stock Market'!D10</f>
        <v>3274.7</v>
      </c>
      <c r="K10" s="28">
        <f>'UI Apps'!C10</f>
        <v>29571.428571428572</v>
      </c>
      <c r="L10" s="26">
        <f>COVID!B10</f>
        <v>0</v>
      </c>
      <c r="M10" s="26">
        <f>COVID!C10</f>
        <v>0</v>
      </c>
    </row>
    <row r="11" spans="1:13">
      <c r="A11" s="30">
        <f>'Approval Ratings'!A11</f>
        <v>43840</v>
      </c>
      <c r="B11" s="26">
        <f>'Approval Ratings'!B11</f>
        <v>45</v>
      </c>
      <c r="C11" s="26">
        <f>'Approval Ratings'!C11</f>
        <v>52.9</v>
      </c>
      <c r="D11" s="26">
        <f>Tweets!B11</f>
        <v>10</v>
      </c>
      <c r="E11" s="26">
        <f>Tweets!C11</f>
        <v>30</v>
      </c>
      <c r="F11" s="26">
        <f>Gas!B11</f>
        <v>2.4820000000000002</v>
      </c>
      <c r="G11" s="26">
        <f>Gas!C11</f>
        <v>3.0640000000000001</v>
      </c>
      <c r="H11" s="27">
        <f>'Stock Market'!B11</f>
        <v>9178.86</v>
      </c>
      <c r="I11" s="27">
        <f>'Stock Market'!C11</f>
        <v>28823.77</v>
      </c>
      <c r="J11" s="27">
        <f>'Stock Market'!D11</f>
        <v>3265.35</v>
      </c>
      <c r="K11" s="28">
        <f>'UI Apps'!C11</f>
        <v>29571.428571428572</v>
      </c>
      <c r="L11" s="26">
        <f>COVID!B11</f>
        <v>0</v>
      </c>
      <c r="M11" s="26">
        <f>COVID!C11</f>
        <v>0</v>
      </c>
    </row>
    <row r="12" spans="1:13">
      <c r="A12" s="30">
        <f>'Approval Ratings'!A12</f>
        <v>43841</v>
      </c>
      <c r="B12" s="26">
        <f>'Approval Ratings'!B12</f>
        <v>44.8</v>
      </c>
      <c r="C12" s="26">
        <f>'Approval Ratings'!C12</f>
        <v>53.5</v>
      </c>
      <c r="D12" s="26">
        <f>Tweets!B12</f>
        <v>14</v>
      </c>
      <c r="E12" s="26">
        <f>Tweets!C12</f>
        <v>0</v>
      </c>
      <c r="F12" s="26">
        <f>Gas!B12</f>
        <v>2.4820000000000002</v>
      </c>
      <c r="G12" s="26">
        <f>Gas!C12</f>
        <v>3.0640000000000001</v>
      </c>
      <c r="H12" s="27">
        <f>'Stock Market'!B12</f>
        <v>9178.86</v>
      </c>
      <c r="I12" s="27">
        <f>'Stock Market'!C12</f>
        <v>28823.77</v>
      </c>
      <c r="J12" s="27">
        <f>'Stock Market'!D12</f>
        <v>3265.35</v>
      </c>
      <c r="K12" s="28">
        <f>'UI Apps'!C12</f>
        <v>29571.428571428572</v>
      </c>
      <c r="L12" s="26">
        <f>COVID!B12</f>
        <v>0</v>
      </c>
      <c r="M12" s="26">
        <f>COVID!C12</f>
        <v>0</v>
      </c>
    </row>
    <row r="13" spans="1:13">
      <c r="A13" s="30">
        <f>'Approval Ratings'!A13</f>
        <v>43842</v>
      </c>
      <c r="B13" s="26">
        <f>'Approval Ratings'!B13</f>
        <v>44.6</v>
      </c>
      <c r="C13" s="26">
        <f>'Approval Ratings'!C13</f>
        <v>53.3</v>
      </c>
      <c r="D13" s="26">
        <f>Tweets!B13</f>
        <v>24</v>
      </c>
      <c r="E13" s="26">
        <f>Tweets!C13</f>
        <v>5</v>
      </c>
      <c r="F13" s="26">
        <f>Gas!B13</f>
        <v>2.4820000000000002</v>
      </c>
      <c r="G13" s="26">
        <f>Gas!C13</f>
        <v>3.0640000000000001</v>
      </c>
      <c r="H13" s="27">
        <f>'Stock Market'!B13</f>
        <v>9178.86</v>
      </c>
      <c r="I13" s="27">
        <f>'Stock Market'!C13</f>
        <v>28823.77</v>
      </c>
      <c r="J13" s="27">
        <f>'Stock Market'!D13</f>
        <v>3265.35</v>
      </c>
      <c r="K13" s="28">
        <f>'UI Apps'!C13</f>
        <v>31428.571428571428</v>
      </c>
      <c r="L13" s="26">
        <f>COVID!B13</f>
        <v>0</v>
      </c>
      <c r="M13" s="26">
        <f>COVID!C13</f>
        <v>0</v>
      </c>
    </row>
    <row r="14" spans="1:13">
      <c r="A14" s="30">
        <f>'Approval Ratings'!A14</f>
        <v>43843</v>
      </c>
      <c r="B14" s="26">
        <f>'Approval Ratings'!B14</f>
        <v>44.4</v>
      </c>
      <c r="C14" s="26">
        <f>'Approval Ratings'!C14</f>
        <v>52.9</v>
      </c>
      <c r="D14" s="26">
        <f>Tweets!B14</f>
        <v>10</v>
      </c>
      <c r="E14" s="26">
        <f>Tweets!C14</f>
        <v>14</v>
      </c>
      <c r="F14" s="26">
        <f>Gas!B14</f>
        <v>2.4820000000000002</v>
      </c>
      <c r="G14" s="26">
        <f>Gas!C14</f>
        <v>3.0640000000000001</v>
      </c>
      <c r="H14" s="27">
        <f>'Stock Market'!B14</f>
        <v>9273.93</v>
      </c>
      <c r="I14" s="27">
        <f>'Stock Market'!C14</f>
        <v>28907.05</v>
      </c>
      <c r="J14" s="27">
        <f>'Stock Market'!D14</f>
        <v>3288.13</v>
      </c>
      <c r="K14" s="28">
        <f>'UI Apps'!C14</f>
        <v>31428.571428571428</v>
      </c>
      <c r="L14" s="26">
        <f>COVID!B14</f>
        <v>0</v>
      </c>
      <c r="M14" s="26">
        <f>COVID!C14</f>
        <v>0</v>
      </c>
    </row>
    <row r="15" spans="1:13">
      <c r="A15" s="30">
        <f>'Approval Ratings'!A15</f>
        <v>43844</v>
      </c>
      <c r="B15" s="26">
        <f>'Approval Ratings'!B15</f>
        <v>44.5</v>
      </c>
      <c r="C15" s="26">
        <f>'Approval Ratings'!C15</f>
        <v>52.9</v>
      </c>
      <c r="D15" s="26">
        <f>Tweets!B15</f>
        <v>12</v>
      </c>
      <c r="E15" s="26">
        <f>Tweets!C15</f>
        <v>8</v>
      </c>
      <c r="F15" s="26">
        <f>Gas!B15</f>
        <v>2.448</v>
      </c>
      <c r="G15" s="26">
        <f>Gas!C15</f>
        <v>3.0369999999999999</v>
      </c>
      <c r="H15" s="27">
        <f>'Stock Market'!B15</f>
        <v>9251.33</v>
      </c>
      <c r="I15" s="27">
        <f>'Stock Market'!C15</f>
        <v>28939.67</v>
      </c>
      <c r="J15" s="27">
        <f>'Stock Market'!D15</f>
        <v>3283.15</v>
      </c>
      <c r="K15" s="28">
        <f>'UI Apps'!C15</f>
        <v>31428.571428571428</v>
      </c>
      <c r="L15" s="26">
        <f>COVID!B15</f>
        <v>0</v>
      </c>
      <c r="M15" s="26">
        <f>COVID!C15</f>
        <v>0</v>
      </c>
    </row>
    <row r="16" spans="1:13" s="7" customFormat="1">
      <c r="A16" s="30">
        <f>'Approval Ratings'!A16</f>
        <v>43845</v>
      </c>
      <c r="B16" s="26">
        <f>'Approval Ratings'!B16</f>
        <v>44.6</v>
      </c>
      <c r="C16" s="26">
        <f>'Approval Ratings'!C16</f>
        <v>52.4</v>
      </c>
      <c r="D16" s="26">
        <f>Tweets!B16</f>
        <v>4</v>
      </c>
      <c r="E16" s="26">
        <f>Tweets!C16</f>
        <v>22</v>
      </c>
      <c r="F16" s="26">
        <f>Gas!B16</f>
        <v>2.448</v>
      </c>
      <c r="G16" s="26">
        <f>Gas!C16</f>
        <v>3.0369999999999999</v>
      </c>
      <c r="H16" s="27">
        <f>'Stock Market'!B16</f>
        <v>9258.7000000000007</v>
      </c>
      <c r="I16" s="27">
        <f>'Stock Market'!C16</f>
        <v>29030.22</v>
      </c>
      <c r="J16" s="27">
        <f>'Stock Market'!D16</f>
        <v>3289.29</v>
      </c>
      <c r="K16" s="28">
        <f>'UI Apps'!C16</f>
        <v>31428.571428571428</v>
      </c>
      <c r="L16" s="26">
        <f>COVID!B16</f>
        <v>0</v>
      </c>
      <c r="M16" s="26">
        <f>COVID!C16</f>
        <v>0</v>
      </c>
    </row>
    <row r="17" spans="1:13" s="7" customFormat="1">
      <c r="A17" s="30">
        <f>'Approval Ratings'!A17</f>
        <v>43846</v>
      </c>
      <c r="B17" s="26">
        <f>'Approval Ratings'!B17</f>
        <v>44.5</v>
      </c>
      <c r="C17" s="26">
        <f>'Approval Ratings'!C17</f>
        <v>52</v>
      </c>
      <c r="D17" s="26">
        <f>Tweets!B17</f>
        <v>11</v>
      </c>
      <c r="E17" s="26">
        <f>Tweets!C17</f>
        <v>14</v>
      </c>
      <c r="F17" s="26">
        <f>Gas!B17</f>
        <v>2.448</v>
      </c>
      <c r="G17" s="26">
        <f>Gas!C17</f>
        <v>3.0369999999999999</v>
      </c>
      <c r="H17" s="27">
        <f>'Stock Market'!B17</f>
        <v>9357.1299999999992</v>
      </c>
      <c r="I17" s="27">
        <f>'Stock Market'!C17</f>
        <v>29297.64</v>
      </c>
      <c r="J17" s="27">
        <f>'Stock Market'!D17</f>
        <v>3316.81</v>
      </c>
      <c r="K17" s="28">
        <f>'UI Apps'!C17</f>
        <v>31428.571428571428</v>
      </c>
      <c r="L17" s="26">
        <f>COVID!B17</f>
        <v>0</v>
      </c>
      <c r="M17" s="26">
        <f>COVID!C17</f>
        <v>0</v>
      </c>
    </row>
    <row r="18" spans="1:13" s="7" customFormat="1">
      <c r="A18" s="30">
        <f>'Approval Ratings'!A18</f>
        <v>43847</v>
      </c>
      <c r="B18" s="26">
        <f>'Approval Ratings'!B18</f>
        <v>44.3</v>
      </c>
      <c r="C18" s="26">
        <f>'Approval Ratings'!C18</f>
        <v>52.4</v>
      </c>
      <c r="D18" s="26">
        <f>Tweets!B18</f>
        <v>16</v>
      </c>
      <c r="E18" s="26">
        <f>Tweets!C18</f>
        <v>15</v>
      </c>
      <c r="F18" s="26">
        <f>Gas!B18</f>
        <v>2.448</v>
      </c>
      <c r="G18" s="26">
        <f>Gas!C18</f>
        <v>3.0369999999999999</v>
      </c>
      <c r="H18" s="27">
        <f>'Stock Market'!B18</f>
        <v>9388.94</v>
      </c>
      <c r="I18" s="27">
        <f>'Stock Market'!C18</f>
        <v>29348.1</v>
      </c>
      <c r="J18" s="27">
        <f>'Stock Market'!D22</f>
        <v>3320.79</v>
      </c>
      <c r="K18" s="28">
        <f>'UI Apps'!C18</f>
        <v>31428.571428571428</v>
      </c>
      <c r="L18" s="26">
        <f>COVID!B18</f>
        <v>0</v>
      </c>
      <c r="M18" s="26">
        <f>COVID!C18</f>
        <v>0</v>
      </c>
    </row>
    <row r="19" spans="1:13" s="7" customFormat="1">
      <c r="A19" s="30">
        <f>'Approval Ratings'!A19</f>
        <v>43848</v>
      </c>
      <c r="B19" s="26">
        <f>'Approval Ratings'!B19</f>
        <v>44.2</v>
      </c>
      <c r="C19" s="26">
        <f>'Approval Ratings'!C19</f>
        <v>52.6</v>
      </c>
      <c r="D19" s="26">
        <f>Tweets!B19</f>
        <v>16</v>
      </c>
      <c r="E19" s="26">
        <f>Tweets!C19</f>
        <v>9</v>
      </c>
      <c r="F19" s="26">
        <f>Gas!B19</f>
        <v>2.448</v>
      </c>
      <c r="G19" s="26">
        <f>Gas!C19</f>
        <v>3.0369999999999999</v>
      </c>
      <c r="H19" s="27">
        <f>'Stock Market'!B19</f>
        <v>9388.94</v>
      </c>
      <c r="I19" s="27">
        <f>'Stock Market'!C19</f>
        <v>29348.1</v>
      </c>
      <c r="J19" s="27">
        <f>'Stock Market'!D19</f>
        <v>3329.62</v>
      </c>
      <c r="K19" s="28">
        <f>'UI Apps'!C19</f>
        <v>31428.571428571428</v>
      </c>
      <c r="L19" s="26">
        <f>COVID!B19</f>
        <v>0</v>
      </c>
      <c r="M19" s="26">
        <f>COVID!C19</f>
        <v>0</v>
      </c>
    </row>
    <row r="20" spans="1:13" s="7" customFormat="1">
      <c r="A20" s="30">
        <f>'Approval Ratings'!A20</f>
        <v>43849</v>
      </c>
      <c r="B20" s="26">
        <f>'Approval Ratings'!B20</f>
        <v>44.1</v>
      </c>
      <c r="C20" s="26">
        <f>'Approval Ratings'!C20</f>
        <v>52.7</v>
      </c>
      <c r="D20" s="26">
        <f>Tweets!B20</f>
        <v>6</v>
      </c>
      <c r="E20" s="26">
        <f>Tweets!C20</f>
        <v>2</v>
      </c>
      <c r="F20" s="26">
        <f>Gas!B20</f>
        <v>2.448</v>
      </c>
      <c r="G20" s="26">
        <f>Gas!C20</f>
        <v>3.0369999999999999</v>
      </c>
      <c r="H20" s="27">
        <f>'Stock Market'!B20</f>
        <v>9388.94</v>
      </c>
      <c r="I20" s="27">
        <f>'Stock Market'!C20</f>
        <v>29348.1</v>
      </c>
      <c r="J20" s="27">
        <f>'Stock Market'!D20</f>
        <v>3329.62</v>
      </c>
      <c r="K20" s="28">
        <f>'UI Apps'!C20</f>
        <v>30285.714285714286</v>
      </c>
      <c r="L20" s="26">
        <f>COVID!B20</f>
        <v>0</v>
      </c>
      <c r="M20" s="26">
        <f>COVID!C20</f>
        <v>0</v>
      </c>
    </row>
    <row r="21" spans="1:13" s="7" customFormat="1">
      <c r="A21" s="30">
        <f>'Approval Ratings'!A21</f>
        <v>43850</v>
      </c>
      <c r="B21" s="26">
        <f>'Approval Ratings'!B21</f>
        <v>44.2</v>
      </c>
      <c r="C21" s="26">
        <f>'Approval Ratings'!C21</f>
        <v>52.5</v>
      </c>
      <c r="D21" s="26">
        <f>Tweets!B21</f>
        <v>18</v>
      </c>
      <c r="E21" s="26">
        <f>Tweets!C21</f>
        <v>9</v>
      </c>
      <c r="F21" s="26">
        <f>Gas!B21</f>
        <v>2.448</v>
      </c>
      <c r="G21" s="26">
        <f>Gas!C21</f>
        <v>3.0369999999999999</v>
      </c>
      <c r="H21" s="27">
        <f>'Stock Market'!B21</f>
        <v>9388.94</v>
      </c>
      <c r="I21" s="27">
        <f>'Stock Market'!C21</f>
        <v>29348.1</v>
      </c>
      <c r="J21" s="27">
        <f>'Stock Market'!D21</f>
        <v>3329.62</v>
      </c>
      <c r="K21" s="28">
        <f>'UI Apps'!C21</f>
        <v>30285.714285714286</v>
      </c>
      <c r="L21" s="26">
        <f>COVID!B21</f>
        <v>0</v>
      </c>
      <c r="M21" s="26">
        <f>COVID!C21</f>
        <v>0</v>
      </c>
    </row>
    <row r="22" spans="1:13" s="7" customFormat="1">
      <c r="A22" s="30">
        <f>'Approval Ratings'!A22</f>
        <v>43851</v>
      </c>
      <c r="B22" s="26">
        <f>'Approval Ratings'!B22</f>
        <v>44</v>
      </c>
      <c r="C22" s="26">
        <f>'Approval Ratings'!C22</f>
        <v>52.6</v>
      </c>
      <c r="D22" s="26">
        <f>Tweets!B22</f>
        <v>2</v>
      </c>
      <c r="E22" s="26">
        <f>Tweets!C22</f>
        <v>3</v>
      </c>
      <c r="F22" s="26">
        <f>Gas!B22</f>
        <v>2.4119999999999999</v>
      </c>
      <c r="G22" s="26">
        <f>Gas!C22</f>
        <v>3.01</v>
      </c>
      <c r="H22" s="27">
        <f>'Stock Market'!B22</f>
        <v>9370.81</v>
      </c>
      <c r="I22" s="27">
        <f>'Stock Market'!C22</f>
        <v>29196.04</v>
      </c>
      <c r="J22" s="27">
        <f>'Stock Market'!D22</f>
        <v>3320.79</v>
      </c>
      <c r="K22" s="28">
        <f>'UI Apps'!C22</f>
        <v>30285.714285714286</v>
      </c>
      <c r="L22" s="26">
        <f>COVID!B22</f>
        <v>0</v>
      </c>
      <c r="M22" s="26">
        <f>COVID!C22</f>
        <v>0</v>
      </c>
    </row>
    <row r="23" spans="1:13" s="7" customFormat="1">
      <c r="A23" s="30">
        <f>'Approval Ratings'!A23</f>
        <v>43852</v>
      </c>
      <c r="B23" s="26">
        <f>'Approval Ratings'!B23</f>
        <v>44</v>
      </c>
      <c r="C23" s="26">
        <f>'Approval Ratings'!C23</f>
        <v>52.6</v>
      </c>
      <c r="D23" s="26">
        <f>Tweets!B23</f>
        <v>18</v>
      </c>
      <c r="E23" s="26">
        <f>Tweets!C23</f>
        <v>124</v>
      </c>
      <c r="F23" s="26">
        <f>Gas!B23</f>
        <v>2.4119999999999999</v>
      </c>
      <c r="G23" s="26">
        <f>Gas!C23</f>
        <v>3.01</v>
      </c>
      <c r="H23" s="27">
        <f>'Stock Market'!B23</f>
        <v>9383.77</v>
      </c>
      <c r="I23" s="27">
        <f>'Stock Market'!C23</f>
        <v>29186.27</v>
      </c>
      <c r="J23" s="27">
        <f>'Stock Market'!D23</f>
        <v>3321.75</v>
      </c>
      <c r="K23" s="28">
        <f>'UI Apps'!C23</f>
        <v>30285.714285714286</v>
      </c>
      <c r="L23" s="26">
        <f>COVID!B23</f>
        <v>0</v>
      </c>
      <c r="M23" s="26">
        <f>COVID!C23</f>
        <v>0</v>
      </c>
    </row>
    <row r="24" spans="1:13" s="7" customFormat="1">
      <c r="A24" s="30">
        <f>'Approval Ratings'!A24</f>
        <v>43853</v>
      </c>
      <c r="B24" s="26">
        <f>'Approval Ratings'!B24</f>
        <v>44.3</v>
      </c>
      <c r="C24" s="26">
        <f>'Approval Ratings'!C24</f>
        <v>52.4</v>
      </c>
      <c r="D24" s="26">
        <f>Tweets!B24</f>
        <v>28</v>
      </c>
      <c r="E24" s="26">
        <f>Tweets!C24</f>
        <v>1</v>
      </c>
      <c r="F24" s="26">
        <f>Gas!B24</f>
        <v>2.4119999999999999</v>
      </c>
      <c r="G24" s="26">
        <f>Gas!C24</f>
        <v>3.01</v>
      </c>
      <c r="H24" s="27">
        <f>'Stock Market'!B24</f>
        <v>9402.48</v>
      </c>
      <c r="I24" s="27">
        <f>'Stock Market'!C24</f>
        <v>29160.09</v>
      </c>
      <c r="J24" s="27">
        <f>'Stock Market'!D24</f>
        <v>3325.54</v>
      </c>
      <c r="K24" s="28">
        <f>'UI Apps'!C24</f>
        <v>30285.714285714286</v>
      </c>
      <c r="L24" s="26">
        <f>COVID!B24</f>
        <v>0</v>
      </c>
      <c r="M24" s="26">
        <f>COVID!C24</f>
        <v>0</v>
      </c>
    </row>
    <row r="25" spans="1:13" s="7" customFormat="1">
      <c r="A25" s="30">
        <f>'Approval Ratings'!A25</f>
        <v>43854</v>
      </c>
      <c r="B25" s="26">
        <f>'Approval Ratings'!B25</f>
        <v>44.8</v>
      </c>
      <c r="C25" s="26">
        <f>'Approval Ratings'!C25</f>
        <v>51.8</v>
      </c>
      <c r="D25" s="26">
        <f>Tweets!B25</f>
        <v>20</v>
      </c>
      <c r="E25" s="26">
        <f>Tweets!C25</f>
        <v>58</v>
      </c>
      <c r="F25" s="26">
        <f>Gas!B25</f>
        <v>2.4119999999999999</v>
      </c>
      <c r="G25" s="26">
        <f>Gas!C25</f>
        <v>3.01</v>
      </c>
      <c r="H25" s="27">
        <f>'Stock Market'!B25</f>
        <v>9314.91</v>
      </c>
      <c r="I25" s="27">
        <f>'Stock Market'!C25</f>
        <v>28989.73</v>
      </c>
      <c r="J25" s="27">
        <f>'Stock Market'!D25</f>
        <v>3295.47</v>
      </c>
      <c r="K25" s="28">
        <f>'UI Apps'!C25</f>
        <v>30285.714285714286</v>
      </c>
      <c r="L25" s="26">
        <f>COVID!B25</f>
        <v>0</v>
      </c>
      <c r="M25" s="26">
        <f>COVID!C25</f>
        <v>0</v>
      </c>
    </row>
    <row r="26" spans="1:13" s="7" customFormat="1">
      <c r="A26" s="30">
        <f>'Approval Ratings'!A26</f>
        <v>43855</v>
      </c>
      <c r="B26" s="26">
        <f>'Approval Ratings'!B26</f>
        <v>45.2</v>
      </c>
      <c r="C26" s="26">
        <f>'Approval Ratings'!C26</f>
        <v>51.7</v>
      </c>
      <c r="D26" s="26">
        <f>Tweets!B26</f>
        <v>18</v>
      </c>
      <c r="E26" s="26">
        <f>Tweets!C26</f>
        <v>53</v>
      </c>
      <c r="F26" s="26">
        <f>Gas!B26</f>
        <v>2.4119999999999999</v>
      </c>
      <c r="G26" s="26">
        <f>Gas!C26</f>
        <v>3.01</v>
      </c>
      <c r="H26" s="27">
        <f>'Stock Market'!B26</f>
        <v>9314.91</v>
      </c>
      <c r="I26" s="27">
        <f>'Stock Market'!C26</f>
        <v>28989.73</v>
      </c>
      <c r="J26" s="27">
        <f>'Stock Market'!D26</f>
        <v>3295.47</v>
      </c>
      <c r="K26" s="28">
        <f>'UI Apps'!C26</f>
        <v>30285.714285714286</v>
      </c>
      <c r="L26" s="26">
        <f>COVID!B26</f>
        <v>0</v>
      </c>
      <c r="M26" s="26">
        <f>COVID!C26</f>
        <v>0</v>
      </c>
    </row>
    <row r="27" spans="1:13" s="7" customFormat="1">
      <c r="A27" s="30">
        <f>'Approval Ratings'!A27</f>
        <v>43856</v>
      </c>
      <c r="B27" s="26">
        <f>'Approval Ratings'!B27</f>
        <v>45.5</v>
      </c>
      <c r="C27" s="26">
        <f>'Approval Ratings'!C27</f>
        <v>51.7</v>
      </c>
      <c r="D27" s="26">
        <f>Tweets!B27</f>
        <v>19</v>
      </c>
      <c r="E27" s="26">
        <f>Tweets!C27</f>
        <v>18</v>
      </c>
      <c r="F27" s="26">
        <f>Gas!B27</f>
        <v>2.4119999999999999</v>
      </c>
      <c r="G27" s="26">
        <f>Gas!C27</f>
        <v>3.01</v>
      </c>
      <c r="H27" s="27">
        <f>'Stock Market'!B27</f>
        <v>9314.91</v>
      </c>
      <c r="I27" s="27">
        <f>'Stock Market'!C27</f>
        <v>28989.73</v>
      </c>
      <c r="J27" s="27">
        <f>'Stock Market'!D27</f>
        <v>3295.47</v>
      </c>
      <c r="K27" s="28">
        <f>'UI Apps'!C27</f>
        <v>28714.285714285714</v>
      </c>
      <c r="L27" s="26">
        <f>COVID!B27</f>
        <v>0</v>
      </c>
      <c r="M27" s="26">
        <f>COVID!C27</f>
        <v>0</v>
      </c>
    </row>
    <row r="28" spans="1:13" s="7" customFormat="1">
      <c r="A28" s="30">
        <f>'Approval Ratings'!A28</f>
        <v>43857</v>
      </c>
      <c r="B28" s="26">
        <f>'Approval Ratings'!B28</f>
        <v>45.6</v>
      </c>
      <c r="C28" s="26">
        <f>'Approval Ratings'!C28</f>
        <v>51.7</v>
      </c>
      <c r="D28" s="26">
        <f>Tweets!B28</f>
        <v>16</v>
      </c>
      <c r="E28" s="26">
        <f>Tweets!C28</f>
        <v>35</v>
      </c>
      <c r="F28" s="26">
        <f>Gas!B28</f>
        <v>2.4119999999999999</v>
      </c>
      <c r="G28" s="26">
        <f>Gas!C28</f>
        <v>3.01</v>
      </c>
      <c r="H28" s="27">
        <f>'Stock Market'!B28</f>
        <v>9139.31</v>
      </c>
      <c r="I28" s="27">
        <f>'Stock Market'!C28</f>
        <v>28535.8</v>
      </c>
      <c r="J28" s="27">
        <f>'Stock Market'!D28</f>
        <v>3243.63</v>
      </c>
      <c r="K28" s="28">
        <f>'UI Apps'!C28</f>
        <v>28714.285714285714</v>
      </c>
      <c r="L28" s="26">
        <f>COVID!B28</f>
        <v>0</v>
      </c>
      <c r="M28" s="26">
        <f>COVID!C28</f>
        <v>0</v>
      </c>
    </row>
    <row r="29" spans="1:13" s="7" customFormat="1">
      <c r="A29" s="30">
        <f>'Approval Ratings'!A29</f>
        <v>43858</v>
      </c>
      <c r="B29" s="26">
        <f>'Approval Ratings'!B29</f>
        <v>45.3</v>
      </c>
      <c r="C29" s="26">
        <f>'Approval Ratings'!C29</f>
        <v>51.9</v>
      </c>
      <c r="D29" s="26">
        <f>Tweets!B29</f>
        <v>18</v>
      </c>
      <c r="E29" s="26">
        <f>Tweets!C29</f>
        <v>18</v>
      </c>
      <c r="F29" s="26">
        <f>Gas!B29</f>
        <v>2.3580000000000001</v>
      </c>
      <c r="G29" s="26">
        <f>Gas!C29</f>
        <v>2.956</v>
      </c>
      <c r="H29" s="27">
        <f>'Stock Market'!B29</f>
        <v>9269.68</v>
      </c>
      <c r="I29" s="27">
        <f>'Stock Market'!C29</f>
        <v>28722.85</v>
      </c>
      <c r="J29" s="27">
        <f>'Stock Market'!D29</f>
        <v>3276.24</v>
      </c>
      <c r="K29" s="28">
        <f>'UI Apps'!C29</f>
        <v>28714.285714285714</v>
      </c>
      <c r="L29" s="26">
        <f>COVID!B29</f>
        <v>0</v>
      </c>
      <c r="M29" s="26">
        <f>COVID!C29</f>
        <v>0</v>
      </c>
    </row>
    <row r="30" spans="1:13" s="7" customFormat="1">
      <c r="A30" s="30">
        <f>'Approval Ratings'!A30</f>
        <v>43859</v>
      </c>
      <c r="B30" s="26">
        <f>'Approval Ratings'!B30</f>
        <v>44.9</v>
      </c>
      <c r="C30" s="26">
        <f>'Approval Ratings'!C30</f>
        <v>52.1</v>
      </c>
      <c r="D30" s="26">
        <f>Tweets!B30</f>
        <v>23</v>
      </c>
      <c r="E30" s="26">
        <f>Tweets!C30</f>
        <v>6</v>
      </c>
      <c r="F30" s="26">
        <f>Gas!B30</f>
        <v>2.3580000000000001</v>
      </c>
      <c r="G30" s="26">
        <f>Gas!C30</f>
        <v>2.956</v>
      </c>
      <c r="H30" s="27">
        <f>'Stock Market'!B30</f>
        <v>9275.16</v>
      </c>
      <c r="I30" s="27">
        <f>'Stock Market'!C30</f>
        <v>28734.45</v>
      </c>
      <c r="J30" s="27">
        <f>'Stock Market'!D30</f>
        <v>3273.4</v>
      </c>
      <c r="K30" s="28">
        <f>'UI Apps'!C30</f>
        <v>28714.285714285714</v>
      </c>
      <c r="L30" s="26">
        <f>COVID!B30</f>
        <v>0</v>
      </c>
      <c r="M30" s="26">
        <f>COVID!C30</f>
        <v>0</v>
      </c>
    </row>
    <row r="31" spans="1:13" s="7" customFormat="1">
      <c r="A31" s="30">
        <f>'Approval Ratings'!A31</f>
        <v>43860</v>
      </c>
      <c r="B31" s="26">
        <f>'Approval Ratings'!B31</f>
        <v>44.7</v>
      </c>
      <c r="C31" s="26">
        <f>'Approval Ratings'!C31</f>
        <v>52</v>
      </c>
      <c r="D31" s="26">
        <f>Tweets!B31</f>
        <v>20</v>
      </c>
      <c r="E31" s="26">
        <f>Tweets!C31</f>
        <v>24</v>
      </c>
      <c r="F31" s="26">
        <f>Gas!B31</f>
        <v>2.3580000000000001</v>
      </c>
      <c r="G31" s="26">
        <f>Gas!C31</f>
        <v>2.956</v>
      </c>
      <c r="H31" s="27">
        <f>'Stock Market'!B31</f>
        <v>9298.93</v>
      </c>
      <c r="I31" s="27">
        <f>'Stock Market'!C31</f>
        <v>28859.439999999999</v>
      </c>
      <c r="J31" s="27">
        <f>'Stock Market'!D31</f>
        <v>3283.66</v>
      </c>
      <c r="K31" s="28">
        <f>'UI Apps'!C31</f>
        <v>28714.285714285714</v>
      </c>
      <c r="L31" s="26">
        <f>COVID!B31</f>
        <v>0</v>
      </c>
      <c r="M31" s="26">
        <f>COVID!C31</f>
        <v>0</v>
      </c>
    </row>
    <row r="32" spans="1:13" s="7" customFormat="1">
      <c r="A32" s="30">
        <f>'Approval Ratings'!A32</f>
        <v>43861</v>
      </c>
      <c r="B32" s="26">
        <f>'Approval Ratings'!B32</f>
        <v>44.6</v>
      </c>
      <c r="C32" s="26">
        <f>'Approval Ratings'!C32</f>
        <v>51.9</v>
      </c>
      <c r="D32" s="26">
        <f>Tweets!B32</f>
        <v>5</v>
      </c>
      <c r="E32" s="26">
        <f>Tweets!C32</f>
        <v>11</v>
      </c>
      <c r="F32" s="26">
        <f>Gas!B32</f>
        <v>2.3580000000000001</v>
      </c>
      <c r="G32" s="26">
        <f>Gas!C32</f>
        <v>2.956</v>
      </c>
      <c r="H32" s="27">
        <f>'Stock Market'!B32</f>
        <v>9150.94</v>
      </c>
      <c r="I32" s="27">
        <f>'Stock Market'!C32</f>
        <v>28256.03</v>
      </c>
      <c r="J32" s="27">
        <f>'Stock Market'!D32</f>
        <v>3225.52</v>
      </c>
      <c r="K32" s="28">
        <f>'UI Apps'!C32</f>
        <v>28714.285714285714</v>
      </c>
      <c r="L32" s="26">
        <f>COVID!B32</f>
        <v>0</v>
      </c>
      <c r="M32" s="26">
        <f>COVID!C32</f>
        <v>0</v>
      </c>
    </row>
    <row r="33" spans="1:13">
      <c r="A33" s="30">
        <f>'Approval Ratings'!A33</f>
        <v>43862</v>
      </c>
      <c r="B33" s="26">
        <f>'Approval Ratings'!B33</f>
        <v>44.4</v>
      </c>
      <c r="C33" s="26">
        <f>'Approval Ratings'!C33</f>
        <v>51.8</v>
      </c>
      <c r="D33" s="26">
        <f>Tweets!B33</f>
        <v>9</v>
      </c>
      <c r="E33" s="26">
        <f>Tweets!C33</f>
        <v>47</v>
      </c>
      <c r="F33" s="26">
        <f>Gas!B33</f>
        <v>2.3580000000000001</v>
      </c>
      <c r="G33" s="26">
        <f>Gas!C33</f>
        <v>2.956</v>
      </c>
      <c r="H33" s="27">
        <f>'Stock Market'!B33</f>
        <v>9150.94</v>
      </c>
      <c r="I33" s="27">
        <f>'Stock Market'!C33</f>
        <v>28256.03</v>
      </c>
      <c r="J33" s="27">
        <f>'Stock Market'!D33</f>
        <v>3225.52</v>
      </c>
      <c r="K33" s="28">
        <f>'UI Apps'!C33</f>
        <v>28714.285714285714</v>
      </c>
      <c r="L33" s="26">
        <f>COVID!B33</f>
        <v>0</v>
      </c>
      <c r="M33" s="26">
        <f>COVID!C33</f>
        <v>0</v>
      </c>
    </row>
    <row r="34" spans="1:13">
      <c r="A34" s="30">
        <f>'Approval Ratings'!A34</f>
        <v>43863</v>
      </c>
      <c r="B34" s="26">
        <f>'Approval Ratings'!B34</f>
        <v>44.6</v>
      </c>
      <c r="C34" s="26">
        <f>'Approval Ratings'!C34</f>
        <v>51.8</v>
      </c>
      <c r="D34" s="26">
        <f>Tweets!B34</f>
        <v>10</v>
      </c>
      <c r="E34" s="26">
        <f>Tweets!C34</f>
        <v>13</v>
      </c>
      <c r="F34" s="26">
        <f>Gas!B34</f>
        <v>2.3580000000000001</v>
      </c>
      <c r="G34" s="26">
        <f>Gas!C34</f>
        <v>2.956</v>
      </c>
      <c r="H34" s="27">
        <f>'Stock Market'!B34</f>
        <v>9150.94</v>
      </c>
      <c r="I34" s="27">
        <f>'Stock Market'!C34</f>
        <v>28256.03</v>
      </c>
      <c r="J34" s="27">
        <f>'Stock Market'!D34</f>
        <v>3225.52</v>
      </c>
      <c r="K34" s="28">
        <f>'UI Apps'!C34</f>
        <v>29142.857142857141</v>
      </c>
      <c r="L34" s="26">
        <f>COVID!B34</f>
        <v>0</v>
      </c>
      <c r="M34" s="26">
        <f>COVID!C34</f>
        <v>0</v>
      </c>
    </row>
    <row r="35" spans="1:13">
      <c r="A35" s="30">
        <f>'Approval Ratings'!A35</f>
        <v>43864</v>
      </c>
      <c r="B35" s="26">
        <f>'Approval Ratings'!B35</f>
        <v>44.6</v>
      </c>
      <c r="C35" s="26">
        <f>'Approval Ratings'!C35</f>
        <v>52.1</v>
      </c>
      <c r="D35" s="26">
        <f>Tweets!B35</f>
        <v>13</v>
      </c>
      <c r="E35" s="26">
        <f>Tweets!C35</f>
        <v>30</v>
      </c>
      <c r="F35" s="26">
        <f>Gas!B35</f>
        <v>2.3580000000000001</v>
      </c>
      <c r="G35" s="26">
        <f>Gas!C35</f>
        <v>2.956</v>
      </c>
      <c r="H35" s="27">
        <f>'Stock Market'!B35</f>
        <v>9273.4</v>
      </c>
      <c r="I35" s="27">
        <f>'Stock Market'!C35</f>
        <v>28399.81</v>
      </c>
      <c r="J35" s="27">
        <f>'Stock Market'!D35</f>
        <v>3248.92</v>
      </c>
      <c r="K35" s="28">
        <f>'UI Apps'!C35</f>
        <v>29142.857142857141</v>
      </c>
      <c r="L35" s="26">
        <f>COVID!B35</f>
        <v>0</v>
      </c>
      <c r="M35" s="26">
        <f>COVID!C35</f>
        <v>0</v>
      </c>
    </row>
    <row r="36" spans="1:13">
      <c r="A36" s="30">
        <f>'Approval Ratings'!A36</f>
        <v>43865</v>
      </c>
      <c r="B36" s="26">
        <f>'Approval Ratings'!B36</f>
        <v>44.9</v>
      </c>
      <c r="C36" s="26">
        <f>'Approval Ratings'!C36</f>
        <v>52</v>
      </c>
      <c r="D36" s="26">
        <f>Tweets!B36</f>
        <v>8</v>
      </c>
      <c r="E36" s="26">
        <f>Tweets!C36</f>
        <v>21</v>
      </c>
      <c r="F36" s="26">
        <f>Gas!B36</f>
        <v>2.3239999999999998</v>
      </c>
      <c r="G36" s="26">
        <f>Gas!C36</f>
        <v>2.91</v>
      </c>
      <c r="H36" s="27">
        <f>'Stock Market'!B36</f>
        <v>9467.9699999999993</v>
      </c>
      <c r="I36" s="27">
        <f>'Stock Market'!C36</f>
        <v>28807.63</v>
      </c>
      <c r="J36" s="27">
        <f>'Stock Market'!D36</f>
        <v>3297.59</v>
      </c>
      <c r="K36" s="28">
        <f>'UI Apps'!C36</f>
        <v>29142.857142857141</v>
      </c>
      <c r="L36" s="26">
        <f>COVID!B36</f>
        <v>0</v>
      </c>
      <c r="M36" s="26">
        <f>COVID!C36</f>
        <v>0</v>
      </c>
    </row>
    <row r="37" spans="1:13">
      <c r="A37" s="30">
        <f>'Approval Ratings'!A37</f>
        <v>43866</v>
      </c>
      <c r="B37" s="26">
        <f>'Approval Ratings'!B37</f>
        <v>45</v>
      </c>
      <c r="C37" s="26">
        <f>'Approval Ratings'!C37</f>
        <v>51.9</v>
      </c>
      <c r="D37" s="26">
        <f>Tweets!B37</f>
        <v>8</v>
      </c>
      <c r="E37" s="26">
        <f>Tweets!C37</f>
        <v>28</v>
      </c>
      <c r="F37" s="26">
        <f>Gas!B37</f>
        <v>2.3239999999999998</v>
      </c>
      <c r="G37" s="26">
        <f>Gas!C37</f>
        <v>2.91</v>
      </c>
      <c r="H37" s="27">
        <f>'Stock Market'!B37</f>
        <v>9508.68</v>
      </c>
      <c r="I37" s="27">
        <f>'Stock Market'!C37</f>
        <v>29290.85</v>
      </c>
      <c r="J37" s="27">
        <f>'Stock Market'!D37</f>
        <v>3334.69</v>
      </c>
      <c r="K37" s="28">
        <f>'UI Apps'!C37</f>
        <v>29142.857142857141</v>
      </c>
      <c r="L37" s="26">
        <f>COVID!B37</f>
        <v>0</v>
      </c>
      <c r="M37" s="26">
        <f>COVID!C37</f>
        <v>0</v>
      </c>
    </row>
    <row r="38" spans="1:13">
      <c r="A38" s="30">
        <f>'Approval Ratings'!A38</f>
        <v>43867</v>
      </c>
      <c r="B38" s="26">
        <f>'Approval Ratings'!B38</f>
        <v>45.2</v>
      </c>
      <c r="C38" s="26">
        <f>'Approval Ratings'!C38</f>
        <v>51.8</v>
      </c>
      <c r="D38" s="26">
        <f>Tweets!B38</f>
        <v>9</v>
      </c>
      <c r="E38" s="26">
        <f>Tweets!C38</f>
        <v>6</v>
      </c>
      <c r="F38" s="26">
        <f>Gas!B38</f>
        <v>2.3239999999999998</v>
      </c>
      <c r="G38" s="26">
        <f>Gas!C38</f>
        <v>2.91</v>
      </c>
      <c r="H38" s="27">
        <f>'Stock Market'!B38</f>
        <v>9572.15</v>
      </c>
      <c r="I38" s="27">
        <f>'Stock Market'!C38</f>
        <v>29379.77</v>
      </c>
      <c r="J38" s="27">
        <f>'Stock Market'!D38</f>
        <v>3345.78</v>
      </c>
      <c r="K38" s="28">
        <f>'UI Apps'!C38</f>
        <v>29142.857142857141</v>
      </c>
      <c r="L38" s="26">
        <f>COVID!B38</f>
        <v>0</v>
      </c>
      <c r="M38" s="26">
        <f>COVID!C38</f>
        <v>0</v>
      </c>
    </row>
    <row r="39" spans="1:13">
      <c r="A39" s="30">
        <f>'Approval Ratings'!A39</f>
        <v>43868</v>
      </c>
      <c r="B39" s="26">
        <f>'Approval Ratings'!B39</f>
        <v>45.5</v>
      </c>
      <c r="C39" s="26">
        <f>'Approval Ratings'!C39</f>
        <v>51.8</v>
      </c>
      <c r="D39" s="26">
        <f>Tweets!B39</f>
        <v>19</v>
      </c>
      <c r="E39" s="26">
        <f>Tweets!C39</f>
        <v>40</v>
      </c>
      <c r="F39" s="26">
        <f>Gas!B39</f>
        <v>2.3239999999999998</v>
      </c>
      <c r="G39" s="26">
        <f>Gas!C39</f>
        <v>2.91</v>
      </c>
      <c r="H39" s="27">
        <f>'Stock Market'!B39</f>
        <v>9520.51</v>
      </c>
      <c r="I39" s="27">
        <f>'Stock Market'!C39</f>
        <v>29102.51</v>
      </c>
      <c r="J39" s="27">
        <f>'Stock Market'!D39</f>
        <v>3327.71</v>
      </c>
      <c r="K39" s="28">
        <f>'UI Apps'!C39</f>
        <v>29142.857142857141</v>
      </c>
      <c r="L39" s="26">
        <f>COVID!B39</f>
        <v>0</v>
      </c>
      <c r="M39" s="26">
        <f>COVID!C39</f>
        <v>0</v>
      </c>
    </row>
    <row r="40" spans="1:13">
      <c r="A40" s="30">
        <f>'Approval Ratings'!A40</f>
        <v>43869</v>
      </c>
      <c r="B40" s="26">
        <f>'Approval Ratings'!B40</f>
        <v>45.4</v>
      </c>
      <c r="C40" s="26">
        <f>'Approval Ratings'!C40</f>
        <v>52</v>
      </c>
      <c r="D40" s="26">
        <f>Tweets!B40</f>
        <v>20</v>
      </c>
      <c r="E40" s="26">
        <f>Tweets!C40</f>
        <v>52</v>
      </c>
      <c r="F40" s="26">
        <f>Gas!B40</f>
        <v>2.3239999999999998</v>
      </c>
      <c r="G40" s="26">
        <f>Gas!C40</f>
        <v>2.91</v>
      </c>
      <c r="H40" s="27">
        <f>'Stock Market'!B40</f>
        <v>9520.51</v>
      </c>
      <c r="I40" s="27">
        <f>'Stock Market'!C40</f>
        <v>29102.51</v>
      </c>
      <c r="J40" s="27">
        <f>'Stock Market'!D40</f>
        <v>3327.71</v>
      </c>
      <c r="K40" s="28">
        <f>'UI Apps'!C40</f>
        <v>29142.857142857141</v>
      </c>
      <c r="L40" s="26">
        <f>COVID!B40</f>
        <v>0</v>
      </c>
      <c r="M40" s="26">
        <f>COVID!C40</f>
        <v>0</v>
      </c>
    </row>
    <row r="41" spans="1:13">
      <c r="A41" s="30">
        <f>'Approval Ratings'!A41</f>
        <v>43870</v>
      </c>
      <c r="B41" s="26">
        <f>'Approval Ratings'!B41</f>
        <v>45.6</v>
      </c>
      <c r="C41" s="26">
        <f>'Approval Ratings'!C41</f>
        <v>52.1</v>
      </c>
      <c r="D41" s="26">
        <f>Tweets!B41</f>
        <v>18</v>
      </c>
      <c r="E41" s="26">
        <f>Tweets!C41</f>
        <v>36</v>
      </c>
      <c r="F41" s="26">
        <f>Gas!B41</f>
        <v>2.3239999999999998</v>
      </c>
      <c r="G41" s="26">
        <f>Gas!C41</f>
        <v>2.91</v>
      </c>
      <c r="H41" s="27">
        <f>'Stock Market'!B41</f>
        <v>9520.51</v>
      </c>
      <c r="I41" s="27">
        <f>'Stock Market'!C41</f>
        <v>29102.51</v>
      </c>
      <c r="J41" s="27">
        <f>'Stock Market'!D41</f>
        <v>3327.71</v>
      </c>
      <c r="K41" s="28">
        <f>'UI Apps'!C41</f>
        <v>30714.285714285714</v>
      </c>
      <c r="L41" s="26">
        <f>COVID!B41</f>
        <v>0</v>
      </c>
      <c r="M41" s="26">
        <f>COVID!C41</f>
        <v>0</v>
      </c>
    </row>
    <row r="42" spans="1:13">
      <c r="A42" s="30">
        <f>'Approval Ratings'!A42</f>
        <v>43871</v>
      </c>
      <c r="B42" s="26">
        <f>'Approval Ratings'!B42</f>
        <v>45.2</v>
      </c>
      <c r="C42" s="26">
        <f>'Approval Ratings'!C42</f>
        <v>52</v>
      </c>
      <c r="D42" s="26">
        <f>Tweets!B42</f>
        <v>10</v>
      </c>
      <c r="E42" s="26">
        <f>Tweets!C42</f>
        <v>5</v>
      </c>
      <c r="F42" s="26">
        <f>Gas!B42</f>
        <v>2.3239999999999998</v>
      </c>
      <c r="G42" s="26">
        <f>Gas!C42</f>
        <v>2.91</v>
      </c>
      <c r="H42" s="27">
        <f>'Stock Market'!B42</f>
        <v>9628.39</v>
      </c>
      <c r="I42" s="27">
        <f>'Stock Market'!C42</f>
        <v>29276.82</v>
      </c>
      <c r="J42" s="27">
        <f>'Stock Market'!D42</f>
        <v>3352.09</v>
      </c>
      <c r="K42" s="28">
        <f>'UI Apps'!C42</f>
        <v>30714.285714285714</v>
      </c>
      <c r="L42" s="26">
        <f>COVID!B42</f>
        <v>0</v>
      </c>
      <c r="M42" s="26">
        <f>COVID!C42</f>
        <v>0</v>
      </c>
    </row>
    <row r="43" spans="1:13">
      <c r="A43" s="30">
        <f>'Approval Ratings'!A43</f>
        <v>43872</v>
      </c>
      <c r="B43" s="26">
        <f>'Approval Ratings'!B43</f>
        <v>45.1</v>
      </c>
      <c r="C43" s="26">
        <f>'Approval Ratings'!C43</f>
        <v>52.1</v>
      </c>
      <c r="D43" s="26">
        <f>Tweets!B43</f>
        <v>24</v>
      </c>
      <c r="E43" s="26">
        <f>Tweets!C43</f>
        <v>23</v>
      </c>
      <c r="F43" s="26">
        <f>Gas!B43</f>
        <v>2.3370000000000002</v>
      </c>
      <c r="G43" s="26">
        <f>Gas!C43</f>
        <v>2.89</v>
      </c>
      <c r="H43" s="27">
        <f>'Stock Market'!B43</f>
        <v>9638.94</v>
      </c>
      <c r="I43" s="27">
        <f>'Stock Market'!C43</f>
        <v>29276.34</v>
      </c>
      <c r="J43" s="27">
        <f>'Stock Market'!D43</f>
        <v>3357.75</v>
      </c>
      <c r="K43" s="28">
        <f>'UI Apps'!C43</f>
        <v>30714.285714285714</v>
      </c>
      <c r="L43" s="26">
        <f>COVID!B43</f>
        <v>0</v>
      </c>
      <c r="M43" s="26">
        <f>COVID!C43</f>
        <v>0</v>
      </c>
    </row>
    <row r="44" spans="1:13">
      <c r="A44" s="30">
        <f>'Approval Ratings'!A44</f>
        <v>43873</v>
      </c>
      <c r="B44" s="26">
        <f>'Approval Ratings'!B44</f>
        <v>45.3</v>
      </c>
      <c r="C44" s="26">
        <f>'Approval Ratings'!C44</f>
        <v>52</v>
      </c>
      <c r="D44" s="26">
        <f>Tweets!B44</f>
        <v>16</v>
      </c>
      <c r="E44" s="26">
        <f>Tweets!C44</f>
        <v>1</v>
      </c>
      <c r="F44" s="26">
        <f>Gas!B44</f>
        <v>2.3370000000000002</v>
      </c>
      <c r="G44" s="26">
        <f>Gas!C44</f>
        <v>2.89</v>
      </c>
      <c r="H44" s="27">
        <f>'Stock Market'!B44</f>
        <v>9725.9599999999991</v>
      </c>
      <c r="I44" s="27">
        <f>'Stock Market'!C44</f>
        <v>29551.42</v>
      </c>
      <c r="J44" s="27">
        <f>'Stock Market'!D44</f>
        <v>3379.45</v>
      </c>
      <c r="K44" s="28">
        <f>'UI Apps'!C44</f>
        <v>30714.285714285714</v>
      </c>
      <c r="L44" s="26">
        <f>COVID!B44</f>
        <v>0</v>
      </c>
      <c r="M44" s="26">
        <f>COVID!C44</f>
        <v>0</v>
      </c>
    </row>
    <row r="45" spans="1:13">
      <c r="A45" s="30">
        <f>'Approval Ratings'!A45</f>
        <v>43874</v>
      </c>
      <c r="B45" s="26">
        <f>'Approval Ratings'!B45</f>
        <v>45.3</v>
      </c>
      <c r="C45" s="26">
        <f>'Approval Ratings'!C45</f>
        <v>52.1</v>
      </c>
      <c r="D45" s="26">
        <f>Tweets!B45</f>
        <v>8</v>
      </c>
      <c r="E45" s="26">
        <f>Tweets!C45</f>
        <v>2</v>
      </c>
      <c r="F45" s="26">
        <f>Gas!B45</f>
        <v>2.3370000000000002</v>
      </c>
      <c r="G45" s="26">
        <f>Gas!C45</f>
        <v>2.89</v>
      </c>
      <c r="H45" s="27">
        <f>'Stock Market'!B45</f>
        <v>9711.9699999999993</v>
      </c>
      <c r="I45" s="27">
        <f>'Stock Market'!C45</f>
        <v>29423.31</v>
      </c>
      <c r="J45" s="27">
        <f>'Stock Market'!D45</f>
        <v>3373.94</v>
      </c>
      <c r="K45" s="28">
        <f>'UI Apps'!C45</f>
        <v>30714.285714285714</v>
      </c>
      <c r="L45" s="26">
        <f>COVID!B45</f>
        <v>0</v>
      </c>
      <c r="M45" s="26">
        <f>COVID!C45</f>
        <v>0</v>
      </c>
    </row>
    <row r="46" spans="1:13">
      <c r="A46" s="30">
        <f>'Approval Ratings'!A46</f>
        <v>43875</v>
      </c>
      <c r="B46" s="26">
        <f>'Approval Ratings'!B46</f>
        <v>45.2</v>
      </c>
      <c r="C46" s="26">
        <f>'Approval Ratings'!C46</f>
        <v>52.1</v>
      </c>
      <c r="D46" s="26">
        <f>Tweets!B46</f>
        <v>21</v>
      </c>
      <c r="E46" s="26">
        <f>Tweets!C46</f>
        <v>2</v>
      </c>
      <c r="F46" s="26">
        <f>Gas!B46</f>
        <v>2.3370000000000002</v>
      </c>
      <c r="G46" s="26">
        <f>Gas!C46</f>
        <v>2.89</v>
      </c>
      <c r="H46" s="27">
        <f>'Stock Market'!B46</f>
        <v>9731.18</v>
      </c>
      <c r="I46" s="27">
        <f>'Stock Market'!C46</f>
        <v>29398.080000000002</v>
      </c>
      <c r="J46" s="27">
        <f>'Stock Market'!D46</f>
        <v>3380.16</v>
      </c>
      <c r="K46" s="28">
        <f>'UI Apps'!C46</f>
        <v>30714.285714285714</v>
      </c>
      <c r="L46" s="26">
        <f>COVID!B46</f>
        <v>0</v>
      </c>
      <c r="M46" s="26">
        <f>COVID!C46</f>
        <v>0</v>
      </c>
    </row>
    <row r="47" spans="1:13">
      <c r="A47" s="30">
        <f>'Approval Ratings'!A47</f>
        <v>43876</v>
      </c>
      <c r="B47" s="26">
        <f>'Approval Ratings'!B47</f>
        <v>45.4</v>
      </c>
      <c r="C47" s="26">
        <f>'Approval Ratings'!C47</f>
        <v>52.4</v>
      </c>
      <c r="D47" s="26">
        <f>Tweets!B47</f>
        <v>9</v>
      </c>
      <c r="E47" s="26">
        <f>Tweets!C47</f>
        <v>36</v>
      </c>
      <c r="F47" s="26">
        <f>Gas!B47</f>
        <v>2.3370000000000002</v>
      </c>
      <c r="G47" s="26">
        <f>Gas!C47</f>
        <v>2.89</v>
      </c>
      <c r="H47" s="27">
        <f>'Stock Market'!B47</f>
        <v>9731.18</v>
      </c>
      <c r="I47" s="27">
        <f>'Stock Market'!C47</f>
        <v>29398.080000000002</v>
      </c>
      <c r="J47" s="27">
        <f>'Stock Market'!D47</f>
        <v>3380.16</v>
      </c>
      <c r="K47" s="28">
        <f>'UI Apps'!C47</f>
        <v>30714.285714285714</v>
      </c>
      <c r="L47" s="26">
        <f>COVID!B47</f>
        <v>0</v>
      </c>
      <c r="M47" s="26">
        <f>COVID!C47</f>
        <v>0</v>
      </c>
    </row>
    <row r="48" spans="1:13">
      <c r="A48" s="30">
        <f>'Approval Ratings'!A48</f>
        <v>43877</v>
      </c>
      <c r="B48" s="26">
        <f>'Approval Ratings'!B48</f>
        <v>45.3</v>
      </c>
      <c r="C48" s="26">
        <f>'Approval Ratings'!C48</f>
        <v>52.1</v>
      </c>
      <c r="D48" s="26">
        <f>Tweets!B48</f>
        <v>3</v>
      </c>
      <c r="E48" s="26">
        <f>Tweets!C48</f>
        <v>0</v>
      </c>
      <c r="F48" s="26">
        <f>Gas!B48</f>
        <v>2.3370000000000002</v>
      </c>
      <c r="G48" s="26">
        <f>Gas!C48</f>
        <v>2.89</v>
      </c>
      <c r="H48" s="27">
        <f>'Stock Market'!B48</f>
        <v>9731.18</v>
      </c>
      <c r="I48" s="27">
        <f>'Stock Market'!C48</f>
        <v>29398.080000000002</v>
      </c>
      <c r="J48" s="27">
        <f>'Stock Market'!D48</f>
        <v>3380.16</v>
      </c>
      <c r="K48" s="28">
        <f>'UI Apps'!C48</f>
        <v>31428.571428571428</v>
      </c>
      <c r="L48" s="26">
        <f>COVID!B48</f>
        <v>0</v>
      </c>
      <c r="M48" s="26">
        <f>COVID!C48</f>
        <v>0</v>
      </c>
    </row>
    <row r="49" spans="1:13">
      <c r="A49" s="30">
        <f>'Approval Ratings'!A49</f>
        <v>43878</v>
      </c>
      <c r="B49" s="26">
        <f>'Approval Ratings'!B49</f>
        <v>45.3</v>
      </c>
      <c r="C49" s="26">
        <f>'Approval Ratings'!C49</f>
        <v>52.3</v>
      </c>
      <c r="D49" s="26">
        <f>Tweets!B49</f>
        <v>7</v>
      </c>
      <c r="E49" s="26">
        <f>Tweets!C49</f>
        <v>11</v>
      </c>
      <c r="F49" s="26">
        <f>Gas!B49</f>
        <v>2.3370000000000002</v>
      </c>
      <c r="G49" s="26">
        <f>Gas!C49</f>
        <v>2.89</v>
      </c>
      <c r="H49" s="27">
        <f>'Stock Market'!B49</f>
        <v>9731.18</v>
      </c>
      <c r="I49" s="27">
        <f>'Stock Market'!C49</f>
        <v>29398.080000000002</v>
      </c>
      <c r="J49" s="27">
        <f>'Stock Market'!D49</f>
        <v>3380.16</v>
      </c>
      <c r="K49" s="28">
        <f>'UI Apps'!C49</f>
        <v>31428.571428571428</v>
      </c>
      <c r="L49" s="26">
        <f>COVID!B49</f>
        <v>0</v>
      </c>
      <c r="M49" s="26">
        <f>COVID!C49</f>
        <v>0</v>
      </c>
    </row>
    <row r="50" spans="1:13">
      <c r="A50" s="30">
        <f>'Approval Ratings'!A50</f>
        <v>43879</v>
      </c>
      <c r="B50" s="26">
        <f>'Approval Ratings'!B50</f>
        <v>45.9</v>
      </c>
      <c r="C50" s="26">
        <f>'Approval Ratings'!C50</f>
        <v>51</v>
      </c>
      <c r="D50" s="26">
        <f>Tweets!B50</f>
        <v>33</v>
      </c>
      <c r="E50" s="26">
        <f>Tweets!C50</f>
        <v>4</v>
      </c>
      <c r="F50" s="26">
        <f>Gas!B50</f>
        <v>2.3730000000000002</v>
      </c>
      <c r="G50" s="26">
        <f>Gas!C50</f>
        <v>2.8820000000000001</v>
      </c>
      <c r="H50" s="27">
        <f>'Stock Market'!B50</f>
        <v>9732.74</v>
      </c>
      <c r="I50" s="27">
        <f>'Stock Market'!C50</f>
        <v>29232.19</v>
      </c>
      <c r="J50" s="27">
        <f>'Stock Market'!D50</f>
        <v>3370.29</v>
      </c>
      <c r="K50" s="28">
        <f>'UI Apps'!C50</f>
        <v>31428.571428571428</v>
      </c>
      <c r="L50" s="26">
        <f>COVID!B50</f>
        <v>0</v>
      </c>
      <c r="M50" s="26">
        <f>COVID!C50</f>
        <v>0</v>
      </c>
    </row>
    <row r="51" spans="1:13">
      <c r="A51" s="30">
        <f>'Approval Ratings'!A51</f>
        <v>43880</v>
      </c>
      <c r="B51" s="26">
        <f>'Approval Ratings'!B51</f>
        <v>46</v>
      </c>
      <c r="C51" s="26">
        <f>'Approval Ratings'!C51</f>
        <v>51.1</v>
      </c>
      <c r="D51" s="26">
        <f>Tweets!B51</f>
        <v>15</v>
      </c>
      <c r="E51" s="26">
        <f>Tweets!C51</f>
        <v>26</v>
      </c>
      <c r="F51" s="26">
        <f>Gas!B51</f>
        <v>2.3730000000000002</v>
      </c>
      <c r="G51" s="26">
        <f>Gas!C51</f>
        <v>2.8820000000000001</v>
      </c>
      <c r="H51" s="27">
        <f>'Stock Market'!B51</f>
        <v>9817.18</v>
      </c>
      <c r="I51" s="27">
        <f>'Stock Market'!C51</f>
        <v>29348.03</v>
      </c>
      <c r="J51" s="27">
        <f>'Stock Market'!D51</f>
        <v>3386.15</v>
      </c>
      <c r="K51" s="28">
        <f>'UI Apps'!C51</f>
        <v>31428.571428571428</v>
      </c>
      <c r="L51" s="26">
        <f>COVID!B51</f>
        <v>0</v>
      </c>
      <c r="M51" s="26">
        <f>COVID!C51</f>
        <v>0</v>
      </c>
    </row>
    <row r="52" spans="1:13">
      <c r="A52" s="30">
        <f>'Approval Ratings'!A52</f>
        <v>43881</v>
      </c>
      <c r="B52" s="26">
        <f>'Approval Ratings'!B52</f>
        <v>46</v>
      </c>
      <c r="C52" s="26">
        <f>'Approval Ratings'!C52</f>
        <v>50.9</v>
      </c>
      <c r="D52" s="26">
        <f>Tweets!B52</f>
        <v>19</v>
      </c>
      <c r="E52" s="26">
        <f>Tweets!C52</f>
        <v>14</v>
      </c>
      <c r="F52" s="26">
        <f>Gas!B52</f>
        <v>2.3730000000000002</v>
      </c>
      <c r="G52" s="26">
        <f>Gas!C52</f>
        <v>2.8820000000000001</v>
      </c>
      <c r="H52" s="27">
        <f>'Stock Market'!B52</f>
        <v>9750.9699999999993</v>
      </c>
      <c r="I52" s="27">
        <f>'Stock Market'!C52</f>
        <v>29219.98</v>
      </c>
      <c r="J52" s="27">
        <f>'Stock Market'!D52</f>
        <v>3373.23</v>
      </c>
      <c r="K52" s="28">
        <f>'UI Apps'!C52</f>
        <v>31428.571428571428</v>
      </c>
      <c r="L52" s="26">
        <f>COVID!B52</f>
        <v>0</v>
      </c>
      <c r="M52" s="26">
        <f>COVID!C52</f>
        <v>0</v>
      </c>
    </row>
    <row r="53" spans="1:13">
      <c r="A53" s="30">
        <f>'Approval Ratings'!A53</f>
        <v>43882</v>
      </c>
      <c r="B53" s="26">
        <f>'Approval Ratings'!B53</f>
        <v>46</v>
      </c>
      <c r="C53" s="26">
        <f>'Approval Ratings'!C53</f>
        <v>51</v>
      </c>
      <c r="D53" s="26">
        <f>Tweets!B53</f>
        <v>17</v>
      </c>
      <c r="E53" s="26">
        <f>Tweets!C53</f>
        <v>30</v>
      </c>
      <c r="F53" s="26">
        <f>Gas!B53</f>
        <v>2.3730000000000002</v>
      </c>
      <c r="G53" s="26">
        <f>Gas!C53</f>
        <v>2.8820000000000001</v>
      </c>
      <c r="H53" s="27">
        <f>'Stock Market'!B53</f>
        <v>9576.59</v>
      </c>
      <c r="I53" s="27">
        <f>'Stock Market'!C53</f>
        <v>28992.41</v>
      </c>
      <c r="J53" s="27">
        <f>'Stock Market'!D53</f>
        <v>3337.75</v>
      </c>
      <c r="K53" s="28">
        <f>'UI Apps'!C53</f>
        <v>31428.571428571428</v>
      </c>
      <c r="L53" s="26">
        <f>COVID!B53</f>
        <v>0</v>
      </c>
      <c r="M53" s="26">
        <f>COVID!C53</f>
        <v>0</v>
      </c>
    </row>
    <row r="54" spans="1:13">
      <c r="A54" s="30">
        <f>'Approval Ratings'!A54</f>
        <v>43883</v>
      </c>
      <c r="B54" s="26">
        <f>'Approval Ratings'!B54</f>
        <v>45.7</v>
      </c>
      <c r="C54" s="26">
        <f>'Approval Ratings'!C54</f>
        <v>51.3</v>
      </c>
      <c r="D54" s="26">
        <f>Tweets!B54</f>
        <v>8</v>
      </c>
      <c r="E54" s="26">
        <f>Tweets!C54</f>
        <v>4</v>
      </c>
      <c r="F54" s="26">
        <f>Gas!B54</f>
        <v>2.3730000000000002</v>
      </c>
      <c r="G54" s="26">
        <f>Gas!C54</f>
        <v>2.8820000000000001</v>
      </c>
      <c r="H54" s="27">
        <f>'Stock Market'!B54</f>
        <v>9576.59</v>
      </c>
      <c r="I54" s="27">
        <f>'Stock Market'!C54</f>
        <v>28992.41</v>
      </c>
      <c r="J54" s="27">
        <f>'Stock Market'!D54</f>
        <v>3337.75</v>
      </c>
      <c r="K54" s="28">
        <f>'UI Apps'!C54</f>
        <v>31428.571428571428</v>
      </c>
      <c r="L54" s="26">
        <f>COVID!B54</f>
        <v>0</v>
      </c>
      <c r="M54" s="26">
        <f>COVID!C54</f>
        <v>0</v>
      </c>
    </row>
    <row r="55" spans="1:13">
      <c r="A55" s="30">
        <f>'Approval Ratings'!A55</f>
        <v>43884</v>
      </c>
      <c r="B55" s="26">
        <f>'Approval Ratings'!B55</f>
        <v>45.7</v>
      </c>
      <c r="C55" s="26">
        <f>'Approval Ratings'!C55</f>
        <v>51.3</v>
      </c>
      <c r="D55" s="26">
        <f>Tweets!B55</f>
        <v>10</v>
      </c>
      <c r="E55" s="26">
        <f>Tweets!C55</f>
        <v>3</v>
      </c>
      <c r="F55" s="26">
        <f>Gas!B55</f>
        <v>2.3730000000000002</v>
      </c>
      <c r="G55" s="26">
        <f>Gas!C55</f>
        <v>2.8820000000000001</v>
      </c>
      <c r="H55" s="27">
        <f>'Stock Market'!B55</f>
        <v>9576.59</v>
      </c>
      <c r="I55" s="27">
        <f>'Stock Market'!C55</f>
        <v>28992.41</v>
      </c>
      <c r="J55" s="27">
        <f>'Stock Market'!D55</f>
        <v>3337.75</v>
      </c>
      <c r="K55" s="28">
        <f>'UI Apps'!C55</f>
        <v>31000</v>
      </c>
      <c r="L55" s="26">
        <f>COVID!B55</f>
        <v>0</v>
      </c>
      <c r="M55" s="26">
        <f>COVID!C55</f>
        <v>0</v>
      </c>
    </row>
    <row r="56" spans="1:13">
      <c r="A56" s="30">
        <f>'Approval Ratings'!A56</f>
        <v>43885</v>
      </c>
      <c r="B56" s="26">
        <f>'Approval Ratings'!B56</f>
        <v>45.9</v>
      </c>
      <c r="C56" s="26">
        <f>'Approval Ratings'!C56</f>
        <v>51</v>
      </c>
      <c r="D56" s="26">
        <f>Tweets!B56</f>
        <v>16</v>
      </c>
      <c r="E56" s="26">
        <f>Tweets!C56</f>
        <v>23</v>
      </c>
      <c r="F56" s="26">
        <f>Gas!B56</f>
        <v>2.3730000000000002</v>
      </c>
      <c r="G56" s="26">
        <f>Gas!C56</f>
        <v>2.8820000000000001</v>
      </c>
      <c r="H56" s="27">
        <f>'Stock Market'!B56</f>
        <v>9221.2800000000007</v>
      </c>
      <c r="I56" s="27">
        <f>'Stock Market'!C56</f>
        <v>27960.799999999999</v>
      </c>
      <c r="J56" s="27">
        <f>'Stock Market'!D56</f>
        <v>3225.89</v>
      </c>
      <c r="K56" s="28">
        <f>'UI Apps'!C56</f>
        <v>31000</v>
      </c>
      <c r="L56" s="26">
        <f>COVID!B56</f>
        <v>0</v>
      </c>
      <c r="M56" s="26">
        <f>COVID!C56</f>
        <v>0</v>
      </c>
    </row>
    <row r="57" spans="1:13">
      <c r="A57" s="30">
        <f>'Approval Ratings'!A57</f>
        <v>43886</v>
      </c>
      <c r="B57" s="26">
        <f>'Approval Ratings'!B57</f>
        <v>46.3</v>
      </c>
      <c r="C57" s="26">
        <f>'Approval Ratings'!C57</f>
        <v>50.6</v>
      </c>
      <c r="D57" s="26">
        <f>Tweets!B57</f>
        <v>10</v>
      </c>
      <c r="E57" s="26">
        <f>Tweets!C57</f>
        <v>12</v>
      </c>
      <c r="F57" s="26">
        <f>Gas!B57</f>
        <v>2.3239999999999998</v>
      </c>
      <c r="G57" s="26">
        <f>Gas!C57</f>
        <v>2.851</v>
      </c>
      <c r="H57" s="27">
        <f>'Stock Market'!B57</f>
        <v>8965.61</v>
      </c>
      <c r="I57" s="27">
        <f>'Stock Market'!C57</f>
        <v>27081.360000000001</v>
      </c>
      <c r="J57" s="27">
        <f>'Stock Market'!D57</f>
        <v>3128.21</v>
      </c>
      <c r="K57" s="28">
        <f>'UI Apps'!C57</f>
        <v>31000</v>
      </c>
      <c r="L57" s="26">
        <f>COVID!B57</f>
        <v>0</v>
      </c>
      <c r="M57" s="26">
        <f>COVID!C57</f>
        <v>0</v>
      </c>
    </row>
    <row r="58" spans="1:13">
      <c r="A58" s="30">
        <f>'Approval Ratings'!A58</f>
        <v>43887</v>
      </c>
      <c r="B58" s="26">
        <f>'Approval Ratings'!B58</f>
        <v>46.3</v>
      </c>
      <c r="C58" s="26">
        <f>'Approval Ratings'!C58</f>
        <v>50.6</v>
      </c>
      <c r="D58" s="26">
        <f>Tweets!B58</f>
        <v>17</v>
      </c>
      <c r="E58" s="26">
        <f>Tweets!C58</f>
        <v>29</v>
      </c>
      <c r="F58" s="26">
        <f>Gas!B58</f>
        <v>2.3239999999999998</v>
      </c>
      <c r="G58" s="26">
        <f>Gas!C58</f>
        <v>2.851</v>
      </c>
      <c r="H58" s="27">
        <f>'Stock Market'!B58</f>
        <v>8980.7800000000007</v>
      </c>
      <c r="I58" s="27">
        <f>'Stock Market'!C58</f>
        <v>26957.59</v>
      </c>
      <c r="J58" s="27">
        <f>'Stock Market'!D58</f>
        <v>3116.39</v>
      </c>
      <c r="K58" s="28">
        <f>'UI Apps'!C58</f>
        <v>31000</v>
      </c>
      <c r="L58" s="26">
        <f>COVID!B58</f>
        <v>0</v>
      </c>
      <c r="M58" s="26">
        <f>COVID!C58</f>
        <v>0</v>
      </c>
    </row>
    <row r="59" spans="1:13">
      <c r="A59" s="30">
        <f>'Approval Ratings'!A59</f>
        <v>43888</v>
      </c>
      <c r="B59" s="26">
        <f>'Approval Ratings'!B59</f>
        <v>46.1</v>
      </c>
      <c r="C59" s="26">
        <f>'Approval Ratings'!C59</f>
        <v>50.7</v>
      </c>
      <c r="D59" s="26">
        <f>Tweets!B59</f>
        <v>9</v>
      </c>
      <c r="E59" s="26">
        <f>Tweets!C59</f>
        <v>2</v>
      </c>
      <c r="F59" s="26">
        <f>Gas!B59</f>
        <v>2.3239999999999998</v>
      </c>
      <c r="G59" s="26">
        <f>Gas!C59</f>
        <v>2.851</v>
      </c>
      <c r="H59" s="27">
        <f>'Stock Market'!B59</f>
        <v>8566.48</v>
      </c>
      <c r="I59" s="27">
        <f>'Stock Market'!C59</f>
        <v>25766.639999999999</v>
      </c>
      <c r="J59" s="27">
        <f>'Stock Market'!D59</f>
        <v>2978.76</v>
      </c>
      <c r="K59" s="28">
        <f>'UI Apps'!C59</f>
        <v>31000</v>
      </c>
      <c r="L59" s="26">
        <f>COVID!B59</f>
        <v>0</v>
      </c>
      <c r="M59" s="26">
        <f>COVID!C59</f>
        <v>0</v>
      </c>
    </row>
    <row r="60" spans="1:13">
      <c r="A60" s="30">
        <f>'Approval Ratings'!A60</f>
        <v>43889</v>
      </c>
      <c r="B60" s="26">
        <f>'Approval Ratings'!B60</f>
        <v>45.7</v>
      </c>
      <c r="C60" s="26">
        <f>'Approval Ratings'!C60</f>
        <v>51.1</v>
      </c>
      <c r="D60" s="26">
        <f>Tweets!B60</f>
        <v>21</v>
      </c>
      <c r="E60" s="26">
        <f>Tweets!C60</f>
        <v>3</v>
      </c>
      <c r="F60" s="26">
        <f>Gas!B60</f>
        <v>2.3239999999999998</v>
      </c>
      <c r="G60" s="26">
        <f>Gas!C60</f>
        <v>2.851</v>
      </c>
      <c r="H60" s="27">
        <f>'Stock Market'!B60</f>
        <v>8567.3700000000008</v>
      </c>
      <c r="I60" s="27">
        <f>'Stock Market'!C60</f>
        <v>25409.360000000001</v>
      </c>
      <c r="J60" s="27">
        <f>'Stock Market'!D60</f>
        <v>2954.22</v>
      </c>
      <c r="K60" s="28">
        <f>'UI Apps'!C60</f>
        <v>31000</v>
      </c>
      <c r="L60" s="26">
        <f>COVID!B60</f>
        <v>0</v>
      </c>
      <c r="M60" s="26">
        <f>COVID!C60</f>
        <v>0</v>
      </c>
    </row>
    <row r="61" spans="1:13">
      <c r="A61" s="30">
        <f>'Approval Ratings'!A61</f>
        <v>43890</v>
      </c>
      <c r="B61" s="26">
        <f>'Approval Ratings'!B61</f>
        <v>45.9</v>
      </c>
      <c r="C61" s="26">
        <f>'Approval Ratings'!C61</f>
        <v>51.3</v>
      </c>
      <c r="D61" s="26">
        <f>Tweets!B61</f>
        <v>10</v>
      </c>
      <c r="E61" s="26">
        <f>Tweets!C61</f>
        <v>0</v>
      </c>
      <c r="F61" s="26">
        <f>Gas!B61</f>
        <v>2.3239999999999998</v>
      </c>
      <c r="G61" s="26">
        <f>Gas!C61</f>
        <v>2.851</v>
      </c>
      <c r="H61" s="27">
        <f>'Stock Market'!B61</f>
        <v>8567.3700000000008</v>
      </c>
      <c r="I61" s="27">
        <f>'Stock Market'!C61</f>
        <v>25409.360000000001</v>
      </c>
      <c r="J61" s="27">
        <f>'Stock Market'!D61</f>
        <v>2954.22</v>
      </c>
      <c r="K61" s="28">
        <f>'UI Apps'!C61</f>
        <v>31000</v>
      </c>
      <c r="L61" s="26">
        <f>COVID!B61</f>
        <v>18</v>
      </c>
      <c r="M61" s="26">
        <f>COVID!C61</f>
        <v>18</v>
      </c>
    </row>
    <row r="62" spans="1:13">
      <c r="A62" s="30">
        <f>'Approval Ratings'!A62</f>
        <v>43891</v>
      </c>
      <c r="B62" s="26">
        <f>'Approval Ratings'!B62</f>
        <v>45.6</v>
      </c>
      <c r="C62" s="26">
        <f>'Approval Ratings'!C62</f>
        <v>51.4</v>
      </c>
      <c r="D62" s="26">
        <f>Tweets!B62</f>
        <v>19</v>
      </c>
      <c r="E62" s="26">
        <f>Tweets!C62</f>
        <v>10</v>
      </c>
      <c r="F62" s="26">
        <f>Gas!B62</f>
        <v>2.3239999999999998</v>
      </c>
      <c r="G62" s="26">
        <f>Gas!C62</f>
        <v>2.851</v>
      </c>
      <c r="H62" s="27">
        <f>'Stock Market'!B62</f>
        <v>8567.3700000000008</v>
      </c>
      <c r="I62" s="27">
        <f>'Stock Market'!C62</f>
        <v>25409.360000000001</v>
      </c>
      <c r="J62" s="27">
        <f>'Stock Market'!D62</f>
        <v>2954.22</v>
      </c>
      <c r="K62" s="28">
        <f>'UI Apps'!C62</f>
        <v>30142.857142857141</v>
      </c>
      <c r="L62" s="26">
        <f>COVID!B62</f>
        <v>32</v>
      </c>
      <c r="M62" s="26">
        <f>COVID!C62</f>
        <v>50</v>
      </c>
    </row>
    <row r="63" spans="1:13">
      <c r="A63" s="30">
        <f>'Approval Ratings'!A63</f>
        <v>43892</v>
      </c>
      <c r="B63" s="26">
        <f>'Approval Ratings'!B63</f>
        <v>45.3</v>
      </c>
      <c r="C63" s="26">
        <f>'Approval Ratings'!C63</f>
        <v>51.5</v>
      </c>
      <c r="D63" s="26">
        <f>Tweets!B63</f>
        <v>23</v>
      </c>
      <c r="E63" s="26">
        <f>Tweets!C63</f>
        <v>26</v>
      </c>
      <c r="F63" s="26">
        <f>Gas!B63</f>
        <v>2.3239999999999998</v>
      </c>
      <c r="G63" s="26">
        <f>Gas!C63</f>
        <v>2.851</v>
      </c>
      <c r="H63" s="27">
        <f>'Stock Market'!B63</f>
        <v>8952.17</v>
      </c>
      <c r="I63" s="27">
        <f>'Stock Market'!C63</f>
        <v>26703.32</v>
      </c>
      <c r="J63" s="27">
        <f>'Stock Market'!D63</f>
        <v>3090.2299800000001</v>
      </c>
      <c r="K63" s="28">
        <f>'UI Apps'!C63</f>
        <v>30142.857142857141</v>
      </c>
      <c r="L63" s="26">
        <f>COVID!B63</f>
        <v>44</v>
      </c>
      <c r="M63" s="26">
        <f>COVID!C63</f>
        <v>94</v>
      </c>
    </row>
    <row r="64" spans="1:13">
      <c r="A64" s="30">
        <f>'Approval Ratings'!A64</f>
        <v>43893</v>
      </c>
      <c r="B64" s="26">
        <f>'Approval Ratings'!B64</f>
        <v>44.9</v>
      </c>
      <c r="C64" s="26">
        <f>'Approval Ratings'!C64</f>
        <v>52.6</v>
      </c>
      <c r="D64" s="26">
        <f>Tweets!B64</f>
        <v>32</v>
      </c>
      <c r="E64" s="26">
        <f>Tweets!C64</f>
        <v>5</v>
      </c>
      <c r="F64" s="26">
        <f>Gas!B64</f>
        <v>2.2719999999999998</v>
      </c>
      <c r="G64" s="26">
        <f>Gas!C64</f>
        <v>2.8140000000000001</v>
      </c>
      <c r="H64" s="27">
        <f>'Stock Market'!B64</f>
        <v>8684.09</v>
      </c>
      <c r="I64" s="27">
        <f>'Stock Market'!C64</f>
        <v>25917.41</v>
      </c>
      <c r="J64" s="27">
        <f>'Stock Market'!D64</f>
        <v>3003.3701169999999</v>
      </c>
      <c r="K64" s="28">
        <f>'UI Apps'!C64</f>
        <v>30142.857142857141</v>
      </c>
      <c r="L64" s="26">
        <f>COVID!B64</f>
        <v>51</v>
      </c>
      <c r="M64" s="26">
        <f>COVID!C64</f>
        <v>145</v>
      </c>
    </row>
    <row r="65" spans="1:13">
      <c r="A65" s="30">
        <f>'Approval Ratings'!A65</f>
        <v>43894</v>
      </c>
      <c r="B65" s="26">
        <f>'Approval Ratings'!B65</f>
        <v>45</v>
      </c>
      <c r="C65" s="26">
        <f>'Approval Ratings'!C65</f>
        <v>52.3</v>
      </c>
      <c r="D65" s="26">
        <f>Tweets!B65</f>
        <v>26</v>
      </c>
      <c r="E65" s="26">
        <f>Tweets!C65</f>
        <v>14</v>
      </c>
      <c r="F65" s="26">
        <f>Gas!B65</f>
        <v>2.2719999999999998</v>
      </c>
      <c r="G65" s="26">
        <f>Gas!C65</f>
        <v>2.8140000000000001</v>
      </c>
      <c r="H65" s="27">
        <f>'Stock Market'!B65</f>
        <v>9018.09</v>
      </c>
      <c r="I65" s="27">
        <f>'Stock Market'!C65</f>
        <v>27090.86</v>
      </c>
      <c r="J65" s="27">
        <f>'Stock Market'!D65</f>
        <v>3130.1201169999999</v>
      </c>
      <c r="K65" s="28">
        <f>'UI Apps'!C65</f>
        <v>30142.857142857141</v>
      </c>
      <c r="L65" s="26">
        <f>COVID!B65</f>
        <v>134</v>
      </c>
      <c r="M65" s="26">
        <f>COVID!C65</f>
        <v>279</v>
      </c>
    </row>
    <row r="66" spans="1:13">
      <c r="A66" s="30">
        <f>'Approval Ratings'!A66</f>
        <v>43895</v>
      </c>
      <c r="B66" s="26">
        <f>'Approval Ratings'!B66</f>
        <v>45</v>
      </c>
      <c r="C66" s="26">
        <f>'Approval Ratings'!C67</f>
        <v>52.6</v>
      </c>
      <c r="D66" s="26">
        <f>Tweets!B66</f>
        <v>19</v>
      </c>
      <c r="E66" s="26">
        <f>Tweets!C66</f>
        <v>12</v>
      </c>
      <c r="F66" s="26">
        <f>Gas!B66</f>
        <v>2.2719999999999998</v>
      </c>
      <c r="G66" s="26">
        <f>Gas!C66</f>
        <v>2.8140000000000001</v>
      </c>
      <c r="H66" s="27">
        <f>'Stock Market'!B66</f>
        <v>8738.59</v>
      </c>
      <c r="I66" s="27">
        <f>'Stock Market'!C66</f>
        <v>26121.279999999999</v>
      </c>
      <c r="J66" s="27">
        <f>'Stock Market'!D66</f>
        <v>3023.9399410000001</v>
      </c>
      <c r="K66" s="28">
        <f>'UI Apps'!C66</f>
        <v>30142.857142857141</v>
      </c>
      <c r="L66" s="26">
        <f>COVID!B66</f>
        <v>88</v>
      </c>
      <c r="M66" s="26">
        <f>COVID!C66</f>
        <v>367</v>
      </c>
    </row>
    <row r="67" spans="1:13">
      <c r="A67" s="30">
        <f>'Approval Ratings'!A67</f>
        <v>43896</v>
      </c>
      <c r="B67" s="26">
        <f>'Approval Ratings'!B67</f>
        <v>44.9</v>
      </c>
      <c r="C67" s="26">
        <f>'Approval Ratings'!C68</f>
        <v>52.8</v>
      </c>
      <c r="D67" s="26">
        <f>Tweets!B67</f>
        <v>14</v>
      </c>
      <c r="E67" s="26">
        <f>Tweets!C67</f>
        <v>11</v>
      </c>
      <c r="F67" s="26">
        <f>Gas!B67</f>
        <v>2.2719999999999998</v>
      </c>
      <c r="G67" s="26">
        <f>Gas!C67</f>
        <v>2.8140000000000001</v>
      </c>
      <c r="H67" s="27">
        <f>'Stock Market'!B67</f>
        <v>8575.6200000000008</v>
      </c>
      <c r="I67" s="27">
        <f>'Stock Market'!C67</f>
        <v>25864.78</v>
      </c>
      <c r="J67" s="27">
        <f>'Stock Market'!D67</f>
        <v>2972.3701169999999</v>
      </c>
      <c r="K67" s="28">
        <f>'UI Apps'!C67</f>
        <v>30142.857142857141</v>
      </c>
      <c r="L67" s="26">
        <f>COVID!B67</f>
        <v>130</v>
      </c>
      <c r="M67" s="26">
        <f>COVID!C67</f>
        <v>497</v>
      </c>
    </row>
    <row r="68" spans="1:13">
      <c r="A68" s="30">
        <f>'Approval Ratings'!A68</f>
        <v>43897</v>
      </c>
      <c r="B68" s="26">
        <f>'Approval Ratings'!B68</f>
        <v>44.5</v>
      </c>
      <c r="C68" s="26">
        <f>'Approval Ratings'!C69</f>
        <v>52.8</v>
      </c>
      <c r="D68" s="26">
        <f>Tweets!B68</f>
        <v>4</v>
      </c>
      <c r="E68" s="26">
        <f>Tweets!C68</f>
        <v>11</v>
      </c>
      <c r="F68" s="26">
        <f>Gas!B68</f>
        <v>2.2719999999999998</v>
      </c>
      <c r="G68" s="26">
        <f>Gas!C68</f>
        <v>2.8140000000000001</v>
      </c>
      <c r="H68" s="27">
        <f>'Stock Market'!B68</f>
        <v>8575.6200000000008</v>
      </c>
      <c r="I68" s="27">
        <f>'Stock Market'!C68</f>
        <v>25864.78</v>
      </c>
      <c r="J68" s="27">
        <f>'Stock Market'!D68</f>
        <v>2972.3701169999999</v>
      </c>
      <c r="K68" s="28">
        <f>'UI Apps'!C68</f>
        <v>30142.857142857141</v>
      </c>
      <c r="L68" s="26">
        <f>COVID!B68</f>
        <v>134</v>
      </c>
      <c r="M68" s="26">
        <f>COVID!C68</f>
        <v>631</v>
      </c>
    </row>
    <row r="69" spans="1:13">
      <c r="A69" s="30">
        <f>'Approval Ratings'!A69</f>
        <v>43898</v>
      </c>
      <c r="B69" s="26">
        <f>'Approval Ratings'!B69</f>
        <v>44.5</v>
      </c>
      <c r="C69" s="26">
        <f>'Approval Ratings'!C70</f>
        <v>52.9</v>
      </c>
      <c r="D69" s="26">
        <f>Tweets!B69</f>
        <v>4</v>
      </c>
      <c r="E69" s="26">
        <f>Tweets!C69</f>
        <v>0</v>
      </c>
      <c r="F69" s="26">
        <f>Gas!B69</f>
        <v>2.2719999999999998</v>
      </c>
      <c r="G69" s="26">
        <f>Gas!C69</f>
        <v>2.8140000000000001</v>
      </c>
      <c r="H69" s="27">
        <f>'Stock Market'!B69</f>
        <v>8575.6200000000008</v>
      </c>
      <c r="I69" s="27">
        <f>'Stock Market'!C69</f>
        <v>25864.78</v>
      </c>
      <c r="J69" s="27">
        <f>'Stock Market'!D69</f>
        <v>2972.3701169999999</v>
      </c>
      <c r="K69" s="28">
        <f>'UI Apps'!C69</f>
        <v>40285.714285714283</v>
      </c>
      <c r="L69" s="26">
        <f>COVID!B69</f>
        <v>196</v>
      </c>
      <c r="M69" s="26">
        <f>COVID!C69</f>
        <v>827</v>
      </c>
    </row>
    <row r="70" spans="1:13">
      <c r="A70" s="30">
        <f>'Approval Ratings'!A70</f>
        <v>43899</v>
      </c>
      <c r="B70" s="26">
        <f>'Approval Ratings'!B70</f>
        <v>44.3</v>
      </c>
      <c r="C70" s="26">
        <f>'Approval Ratings'!C70</f>
        <v>52.9</v>
      </c>
      <c r="D70" s="26">
        <f>Tweets!B70</f>
        <v>18</v>
      </c>
      <c r="E70" s="26">
        <f>Tweets!C70</f>
        <v>20</v>
      </c>
      <c r="F70" s="26">
        <f>Gas!B70</f>
        <v>2.2719999999999998</v>
      </c>
      <c r="G70" s="26">
        <f>Gas!C70</f>
        <v>2.8140000000000001</v>
      </c>
      <c r="H70" s="27">
        <f>'Stock Market'!B70</f>
        <v>7950.68</v>
      </c>
      <c r="I70" s="27">
        <f>'Stock Market'!C70</f>
        <v>23851.02</v>
      </c>
      <c r="J70" s="27">
        <f>'Stock Market'!D70</f>
        <v>2746.5600589999999</v>
      </c>
      <c r="K70" s="28">
        <f>'UI Apps'!C70</f>
        <v>40285.714285714283</v>
      </c>
      <c r="L70" s="26">
        <f>COVID!B70</f>
        <v>285</v>
      </c>
      <c r="M70" s="26">
        <f>COVID!C70</f>
        <v>1112</v>
      </c>
    </row>
    <row r="71" spans="1:13">
      <c r="A71" s="30">
        <f>'Approval Ratings'!A71</f>
        <v>43900</v>
      </c>
      <c r="B71" s="26">
        <f>'Approval Ratings'!B71</f>
        <v>44.3</v>
      </c>
      <c r="C71" s="26">
        <f>'Approval Ratings'!C71</f>
        <v>52.9</v>
      </c>
      <c r="D71" s="26">
        <f>Tweets!B71</f>
        <v>25</v>
      </c>
      <c r="E71" s="26">
        <f>Tweets!C71</f>
        <v>7</v>
      </c>
      <c r="F71" s="26">
        <f>Gas!B71</f>
        <v>2.1389999999999998</v>
      </c>
      <c r="G71" s="26">
        <f>Gas!C71</f>
        <v>2.7330000000000001</v>
      </c>
      <c r="H71" s="27">
        <f>'Stock Market'!B71</f>
        <v>8344.25</v>
      </c>
      <c r="I71" s="27">
        <f>'Stock Market'!C71</f>
        <v>25018.16</v>
      </c>
      <c r="J71" s="27">
        <f>'Stock Market'!D71</f>
        <v>2882.2299800000001</v>
      </c>
      <c r="K71" s="28">
        <f>'UI Apps'!C71</f>
        <v>40285.714285714283</v>
      </c>
      <c r="L71" s="26">
        <f>COVID!B71</f>
        <v>439</v>
      </c>
      <c r="M71" s="26">
        <f>COVID!C71</f>
        <v>1551</v>
      </c>
    </row>
    <row r="72" spans="1:13">
      <c r="A72" s="30">
        <f>'Approval Ratings'!A72</f>
        <v>43901</v>
      </c>
      <c r="B72" s="26">
        <f>'Approval Ratings'!B72</f>
        <v>44</v>
      </c>
      <c r="C72" s="26">
        <f>'Approval Ratings'!C72</f>
        <v>52.8</v>
      </c>
      <c r="D72" s="26">
        <f>Tweets!B72</f>
        <v>13</v>
      </c>
      <c r="E72" s="26">
        <f>Tweets!C72</f>
        <v>10</v>
      </c>
      <c r="F72" s="26">
        <f>Gas!B72</f>
        <v>2.1389999999999998</v>
      </c>
      <c r="G72" s="26">
        <f>Gas!C72</f>
        <v>2.7330000000000001</v>
      </c>
      <c r="H72" s="27">
        <f>'Stock Market'!B72</f>
        <v>7952.05</v>
      </c>
      <c r="I72" s="27">
        <f>'Stock Market'!C72</f>
        <v>23553.22</v>
      </c>
      <c r="J72" s="27">
        <f>'Stock Market'!D72</f>
        <v>2741.3798830000001</v>
      </c>
      <c r="K72" s="28">
        <f>'UI Apps'!C72</f>
        <v>40285.714285714283</v>
      </c>
      <c r="L72" s="26">
        <f>COVID!B72</f>
        <v>502</v>
      </c>
      <c r="M72" s="26">
        <f>COVID!C72</f>
        <v>2053</v>
      </c>
    </row>
    <row r="73" spans="1:13">
      <c r="A73" s="30">
        <f>'Approval Ratings'!A73</f>
        <v>43902</v>
      </c>
      <c r="B73" s="26">
        <f>'Approval Ratings'!B73</f>
        <v>44.4</v>
      </c>
      <c r="C73" s="26">
        <f>'Approval Ratings'!C73</f>
        <v>52.7</v>
      </c>
      <c r="D73" s="26">
        <f>Tweets!B73</f>
        <v>10</v>
      </c>
      <c r="E73" s="26">
        <f>Tweets!C73</f>
        <v>37</v>
      </c>
      <c r="F73" s="26">
        <f>Gas!B73</f>
        <v>2.1389999999999998</v>
      </c>
      <c r="G73" s="26">
        <f>Gas!C73</f>
        <v>2.7330000000000001</v>
      </c>
      <c r="H73" s="27">
        <f>'Stock Market'!B73</f>
        <v>7201.8</v>
      </c>
      <c r="I73" s="27">
        <f>'Stock Market'!C73</f>
        <v>21200.62</v>
      </c>
      <c r="J73" s="27">
        <f>'Stock Market'!D73</f>
        <v>2480.639893</v>
      </c>
      <c r="K73" s="28">
        <f>'UI Apps'!C73</f>
        <v>40285.714285714283</v>
      </c>
      <c r="L73" s="26">
        <f>COVID!B73</f>
        <v>743</v>
      </c>
      <c r="M73" s="26">
        <f>COVID!C73</f>
        <v>2796</v>
      </c>
    </row>
    <row r="74" spans="1:13">
      <c r="A74" s="30">
        <f>'Approval Ratings'!A74</f>
        <v>43903</v>
      </c>
      <c r="B74" s="26">
        <f>'Approval Ratings'!B74</f>
        <v>44.6</v>
      </c>
      <c r="C74" s="26">
        <f>'Approval Ratings'!C74</f>
        <v>52.7</v>
      </c>
      <c r="D74" s="26">
        <f>Tweets!B74</f>
        <v>16</v>
      </c>
      <c r="E74" s="26">
        <f>Tweets!C74</f>
        <v>14</v>
      </c>
      <c r="F74" s="26">
        <f>Gas!B74</f>
        <v>2.1389999999999998</v>
      </c>
      <c r="G74" s="26">
        <f>Gas!C74</f>
        <v>2.7330000000000001</v>
      </c>
      <c r="H74" s="27">
        <f>'Stock Market'!B74</f>
        <v>7874.88</v>
      </c>
      <c r="I74" s="27">
        <f>'Stock Market'!C74</f>
        <v>23185.62</v>
      </c>
      <c r="J74" s="27">
        <f>'Stock Market'!D74</f>
        <v>2711.0200199999999</v>
      </c>
      <c r="K74" s="28">
        <f>'UI Apps'!C74</f>
        <v>40285.714285714283</v>
      </c>
      <c r="L74" s="26">
        <f>COVID!B74</f>
        <v>949</v>
      </c>
      <c r="M74" s="26">
        <f>COVID!C74</f>
        <v>3745</v>
      </c>
    </row>
    <row r="75" spans="1:13">
      <c r="A75" s="30">
        <f>'Approval Ratings'!A75</f>
        <v>43904</v>
      </c>
      <c r="B75" s="26">
        <f>'Approval Ratings'!B76</f>
        <v>44.8</v>
      </c>
      <c r="C75" s="26">
        <f>'Approval Ratings'!C75</f>
        <v>52.7</v>
      </c>
      <c r="D75" s="26">
        <f>Tweets!B75</f>
        <v>14</v>
      </c>
      <c r="E75" s="26">
        <f>Tweets!C75</f>
        <v>6</v>
      </c>
      <c r="F75" s="26">
        <f>Gas!B75</f>
        <v>2.1389999999999998</v>
      </c>
      <c r="G75" s="26">
        <f>Gas!C75</f>
        <v>2.7330000000000001</v>
      </c>
      <c r="H75" s="27">
        <f>'Stock Market'!B75</f>
        <v>7874.88</v>
      </c>
      <c r="I75" s="27">
        <f>'Stock Market'!C75</f>
        <v>23185.62</v>
      </c>
      <c r="J75" s="27">
        <f>'Stock Market'!D75</f>
        <v>2711.0200199999999</v>
      </c>
      <c r="K75" s="28">
        <f>'UI Apps'!C75</f>
        <v>40285.714285714283</v>
      </c>
      <c r="L75" s="26">
        <f>COVID!B75</f>
        <v>982</v>
      </c>
      <c r="M75" s="26">
        <f>COVID!C75</f>
        <v>4727</v>
      </c>
    </row>
    <row r="76" spans="1:13">
      <c r="A76" s="30">
        <f>'Approval Ratings'!A76</f>
        <v>43905</v>
      </c>
      <c r="B76" s="26">
        <f>'Approval Ratings'!B77</f>
        <v>44.5</v>
      </c>
      <c r="C76" s="26">
        <f>'Approval Ratings'!C76</f>
        <v>52.5</v>
      </c>
      <c r="D76" s="26">
        <f>Tweets!B76</f>
        <v>16</v>
      </c>
      <c r="E76" s="26">
        <f>Tweets!C76</f>
        <v>11</v>
      </c>
      <c r="F76" s="26">
        <f>Gas!B76</f>
        <v>2.1389999999999998</v>
      </c>
      <c r="G76" s="26">
        <f>Gas!C76</f>
        <v>2.7330000000000001</v>
      </c>
      <c r="H76" s="27">
        <f>'Stock Market'!B76</f>
        <v>7874.88</v>
      </c>
      <c r="I76" s="27">
        <f>'Stock Market'!C76</f>
        <v>23185.62</v>
      </c>
      <c r="J76" s="27">
        <f>'Stock Market'!D76</f>
        <v>2711.0200199999999</v>
      </c>
      <c r="K76" s="28">
        <f>'UI Apps'!C76</f>
        <v>472428.57142857142</v>
      </c>
      <c r="L76" s="26">
        <f>COVID!B76</f>
        <v>1188</v>
      </c>
      <c r="M76" s="26">
        <f>COVID!C76</f>
        <v>5915</v>
      </c>
    </row>
    <row r="77" spans="1:13">
      <c r="A77" s="30">
        <f>'Approval Ratings'!A77</f>
        <v>43906</v>
      </c>
      <c r="B77" s="26">
        <f>'Approval Ratings'!B78</f>
        <v>44.2</v>
      </c>
      <c r="C77" s="26">
        <f>'Approval Ratings'!C77</f>
        <v>52.8</v>
      </c>
      <c r="D77" s="26">
        <f>Tweets!B77</f>
        <v>11</v>
      </c>
      <c r="E77" s="26">
        <f>Tweets!C77</f>
        <v>18</v>
      </c>
      <c r="F77" s="26">
        <f>Gas!B77</f>
        <v>2.1389999999999998</v>
      </c>
      <c r="G77" s="26">
        <f>Gas!C77</f>
        <v>2.7330000000000001</v>
      </c>
      <c r="H77" s="27">
        <f>'Stock Market'!B77</f>
        <v>6904.59</v>
      </c>
      <c r="I77" s="27">
        <f>'Stock Market'!C77</f>
        <v>20188.52</v>
      </c>
      <c r="J77" s="27">
        <f>'Stock Market'!D77</f>
        <v>2386.1298830000001</v>
      </c>
      <c r="K77" s="28">
        <f>'UI Apps'!C77</f>
        <v>472428.57142857142</v>
      </c>
      <c r="L77" s="26">
        <f>COVID!B77</f>
        <v>1857</v>
      </c>
      <c r="M77" s="26">
        <f>COVID!C77</f>
        <v>7772</v>
      </c>
    </row>
    <row r="78" spans="1:13">
      <c r="A78" s="30">
        <f>'Approval Ratings'!A78</f>
        <v>43907</v>
      </c>
      <c r="B78" s="26">
        <f>'Approval Ratings'!B78</f>
        <v>44.2</v>
      </c>
      <c r="C78" s="26">
        <f>'Approval Ratings'!C78</f>
        <v>52.6</v>
      </c>
      <c r="D78" s="26">
        <f>Tweets!B78</f>
        <v>5</v>
      </c>
      <c r="E78" s="26">
        <f>Tweets!C78</f>
        <v>42</v>
      </c>
      <c r="F78" s="26">
        <f>Gas!B78</f>
        <v>2.0070000000000001</v>
      </c>
      <c r="G78" s="26">
        <f>Gas!C78</f>
        <v>2.6589999999999998</v>
      </c>
      <c r="H78" s="27">
        <f>'Stock Market'!B78</f>
        <v>7334.78</v>
      </c>
      <c r="I78" s="27">
        <f>'Stock Market'!C78</f>
        <v>21237.38</v>
      </c>
      <c r="J78" s="27">
        <f>'Stock Market'!D78</f>
        <v>2529.1899410000001</v>
      </c>
      <c r="K78" s="28">
        <f>'UI Apps'!C78</f>
        <v>472428.57142857142</v>
      </c>
      <c r="L78" s="26">
        <f>COVID!B78</f>
        <v>2249</v>
      </c>
      <c r="M78" s="26">
        <f>COVID!C78</f>
        <v>10021</v>
      </c>
    </row>
    <row r="79" spans="1:13">
      <c r="A79" s="30">
        <f>'Approval Ratings'!A79</f>
        <v>43908</v>
      </c>
      <c r="B79" s="26">
        <f>'Approval Ratings'!B79</f>
        <v>44.2</v>
      </c>
      <c r="C79" s="26">
        <f>'Approval Ratings'!C79</f>
        <v>52.7</v>
      </c>
      <c r="D79" s="26">
        <f>Tweets!B79</f>
        <v>17</v>
      </c>
      <c r="E79" s="26">
        <f>Tweets!C79</f>
        <v>3</v>
      </c>
      <c r="F79" s="26">
        <f>Gas!B79</f>
        <v>2.0070000000000001</v>
      </c>
      <c r="G79" s="26">
        <f>Gas!C79</f>
        <v>2.6589999999999998</v>
      </c>
      <c r="H79" s="27">
        <f>'Stock Market'!B79</f>
        <v>6989.84</v>
      </c>
      <c r="I79" s="27">
        <f>'Stock Market'!C79</f>
        <v>19898.919999999998</v>
      </c>
      <c r="J79" s="27">
        <f>'Stock Market'!D79</f>
        <v>2398.1000979999999</v>
      </c>
      <c r="K79" s="28">
        <f>'UI Apps'!C79</f>
        <v>472428.57142857142</v>
      </c>
      <c r="L79" s="26">
        <f>COVID!B79</f>
        <v>3364</v>
      </c>
      <c r="M79" s="26">
        <f>COVID!C79</f>
        <v>13385</v>
      </c>
    </row>
    <row r="80" spans="1:13">
      <c r="A80" s="30">
        <f>'Approval Ratings'!A80</f>
        <v>43909</v>
      </c>
      <c r="B80" s="26">
        <f>'Approval Ratings'!B80</f>
        <v>44.2</v>
      </c>
      <c r="C80" s="26">
        <f>'Approval Ratings'!C80</f>
        <v>52.7</v>
      </c>
      <c r="D80" s="26">
        <f>Tweets!B80</f>
        <v>8</v>
      </c>
      <c r="E80" s="26">
        <f>Tweets!C80</f>
        <v>54</v>
      </c>
      <c r="F80" s="26">
        <f>Gas!B80</f>
        <v>2.0070000000000001</v>
      </c>
      <c r="G80" s="26">
        <f>Gas!C80</f>
        <v>2.6589999999999998</v>
      </c>
      <c r="H80" s="27">
        <f>'Stock Market'!B80</f>
        <v>7150.58</v>
      </c>
      <c r="I80" s="27">
        <f>'Stock Market'!C80</f>
        <v>20087.189999999999</v>
      </c>
      <c r="J80" s="27">
        <f>'Stock Market'!D80</f>
        <v>2409.389893</v>
      </c>
      <c r="K80" s="28">
        <f>'UI Apps'!C80</f>
        <v>472428.57142857142</v>
      </c>
      <c r="L80" s="26">
        <f>COVID!B80</f>
        <v>4700</v>
      </c>
      <c r="M80" s="26">
        <f>COVID!C80</f>
        <v>18085</v>
      </c>
    </row>
    <row r="81" spans="1:13">
      <c r="A81" s="30">
        <f>'Approval Ratings'!A81</f>
        <v>43910</v>
      </c>
      <c r="B81" s="26">
        <f>'Approval Ratings'!B81</f>
        <v>44.3</v>
      </c>
      <c r="C81" s="26">
        <f>'Approval Ratings'!C81</f>
        <v>52</v>
      </c>
      <c r="D81" s="26">
        <f>Tweets!B81</f>
        <v>4</v>
      </c>
      <c r="E81" s="26">
        <f>Tweets!C81</f>
        <v>5</v>
      </c>
      <c r="F81" s="26">
        <f>Gas!B81</f>
        <v>2.0070000000000001</v>
      </c>
      <c r="G81" s="26">
        <f>Gas!C81</f>
        <v>2.6589999999999998</v>
      </c>
      <c r="H81" s="27">
        <f>'Stock Market'!B81</f>
        <v>6879.52</v>
      </c>
      <c r="I81" s="27">
        <f>'Stock Market'!C81</f>
        <v>19173.98</v>
      </c>
      <c r="J81" s="27">
        <f>'Stock Market'!D81</f>
        <v>2304.919922</v>
      </c>
      <c r="K81" s="28">
        <f>'UI Apps'!C81</f>
        <v>472428.57142857142</v>
      </c>
      <c r="L81" s="26">
        <f>COVID!B81</f>
        <v>6112</v>
      </c>
      <c r="M81" s="26">
        <f>COVID!C81</f>
        <v>24197</v>
      </c>
    </row>
    <row r="82" spans="1:13">
      <c r="A82" s="30">
        <f>'Approval Ratings'!A82</f>
        <v>43911</v>
      </c>
      <c r="B82" s="26">
        <f>'Approval Ratings'!B82</f>
        <v>44.2</v>
      </c>
      <c r="C82" s="26">
        <f>'Approval Ratings'!C82</f>
        <v>52</v>
      </c>
      <c r="D82" s="26">
        <f>Tweets!B82</f>
        <v>11</v>
      </c>
      <c r="E82" s="26">
        <f>Tweets!C82</f>
        <v>12</v>
      </c>
      <c r="F82" s="26">
        <f>Gas!B82</f>
        <v>2.0070000000000001</v>
      </c>
      <c r="G82" s="26">
        <f>Gas!C82</f>
        <v>2.6589999999999998</v>
      </c>
      <c r="H82" s="27">
        <f>'Stock Market'!B82</f>
        <v>6879.52</v>
      </c>
      <c r="I82" s="27">
        <f>'Stock Market'!C82</f>
        <v>19173.98</v>
      </c>
      <c r="J82" s="27">
        <f>'Stock Market'!D82</f>
        <v>2304.919922</v>
      </c>
      <c r="K82" s="28">
        <f>'UI Apps'!C82</f>
        <v>472428.57142857142</v>
      </c>
      <c r="L82" s="26">
        <f>COVID!B82</f>
        <v>6816</v>
      </c>
      <c r="M82" s="26">
        <f>COVID!C82</f>
        <v>31013</v>
      </c>
    </row>
    <row r="83" spans="1:13">
      <c r="A83" s="30">
        <f>'Approval Ratings'!A83</f>
        <v>43912</v>
      </c>
      <c r="B83" s="26">
        <f>'Approval Ratings'!B83</f>
        <v>44.1</v>
      </c>
      <c r="C83" s="26">
        <f>'Approval Ratings'!C83</f>
        <v>52</v>
      </c>
      <c r="D83" s="26">
        <f>Tweets!B83</f>
        <v>12</v>
      </c>
      <c r="E83" s="26">
        <f>Tweets!C83</f>
        <v>68</v>
      </c>
      <c r="F83" s="26">
        <f>Gas!B83</f>
        <v>2.0070000000000001</v>
      </c>
      <c r="G83" s="26">
        <f>Gas!C83</f>
        <v>2.6589999999999998</v>
      </c>
      <c r="H83" s="27">
        <f>'Stock Market'!B83</f>
        <v>6879.52</v>
      </c>
      <c r="I83" s="27">
        <f>'Stock Market'!C83</f>
        <v>19173.98</v>
      </c>
      <c r="J83" s="27">
        <f>'Stock Market'!D83</f>
        <v>2304.919922</v>
      </c>
      <c r="K83" s="28">
        <f>'UI Apps'!C83</f>
        <v>981000</v>
      </c>
      <c r="L83" s="26">
        <f>COVID!B83</f>
        <v>9154</v>
      </c>
      <c r="M83" s="26">
        <f>COVID!C83</f>
        <v>40167</v>
      </c>
    </row>
    <row r="84" spans="1:13">
      <c r="A84" s="30">
        <f>'Approval Ratings'!A84</f>
        <v>43913</v>
      </c>
      <c r="B84" s="26">
        <f>'Approval Ratings'!B84</f>
        <v>44.5</v>
      </c>
      <c r="C84" s="26">
        <f>'Approval Ratings'!C84</f>
        <v>51.6</v>
      </c>
      <c r="D84" s="26">
        <f>Tweets!B84</f>
        <v>15</v>
      </c>
      <c r="E84" s="26">
        <f>Tweets!C84</f>
        <v>37</v>
      </c>
      <c r="F84" s="26">
        <f>Gas!B84</f>
        <v>2.0070000000000001</v>
      </c>
      <c r="G84" s="26">
        <f>Gas!C84</f>
        <v>2.6589999999999998</v>
      </c>
      <c r="H84" s="27">
        <f>'Stock Market'!B84</f>
        <v>6860.67</v>
      </c>
      <c r="I84" s="27">
        <f>'Stock Market'!C84</f>
        <v>18591.93</v>
      </c>
      <c r="J84" s="27">
        <f>'Stock Market'!D84</f>
        <v>2237.3999020000001</v>
      </c>
      <c r="K84" s="28">
        <f>'UI Apps'!C84</f>
        <v>981000</v>
      </c>
      <c r="L84" s="26">
        <f>COVID!B84</f>
        <v>11435</v>
      </c>
      <c r="M84" s="26">
        <f>COVID!C84</f>
        <v>51602</v>
      </c>
    </row>
    <row r="85" spans="1:13">
      <c r="A85" s="30">
        <f>'Approval Ratings'!A85</f>
        <v>43914</v>
      </c>
      <c r="B85" s="26">
        <f>'Approval Ratings'!B85</f>
        <v>45.4</v>
      </c>
      <c r="C85" s="26">
        <f>'Approval Ratings'!C85</f>
        <v>50.6</v>
      </c>
      <c r="D85" s="26">
        <f>Tweets!B85</f>
        <v>16</v>
      </c>
      <c r="E85" s="26">
        <f>Tweets!C85</f>
        <v>12</v>
      </c>
      <c r="F85" s="26">
        <f>Gas!B85</f>
        <v>1.8859999999999999</v>
      </c>
      <c r="G85" s="26">
        <f>Gas!C85</f>
        <v>2.5859999999999999</v>
      </c>
      <c r="H85" s="27">
        <f>'Stock Market'!B85</f>
        <v>7417.86</v>
      </c>
      <c r="I85" s="27">
        <f>'Stock Market'!C85</f>
        <v>20704.91</v>
      </c>
      <c r="J85" s="27">
        <f>'Stock Market'!D85</f>
        <v>2447.330078</v>
      </c>
      <c r="K85" s="28">
        <f>'UI Apps'!C85</f>
        <v>981000</v>
      </c>
      <c r="L85" s="26">
        <f>COVID!B85</f>
        <v>10749</v>
      </c>
      <c r="M85" s="26">
        <f>COVID!C85</f>
        <v>62351</v>
      </c>
    </row>
    <row r="86" spans="1:13">
      <c r="A86" s="30">
        <f>'Approval Ratings'!A86</f>
        <v>43915</v>
      </c>
      <c r="B86" s="26">
        <f>'Approval Ratings'!B86</f>
        <v>46.5</v>
      </c>
      <c r="C86" s="26">
        <f>'Approval Ratings'!C86</f>
        <v>49.7</v>
      </c>
      <c r="D86" s="26">
        <f>Tweets!B86</f>
        <v>14</v>
      </c>
      <c r="E86" s="26">
        <f>Tweets!C86</f>
        <v>18</v>
      </c>
      <c r="F86" s="26">
        <f>Gas!B86</f>
        <v>1.8859999999999999</v>
      </c>
      <c r="G86" s="26">
        <f>Gas!C86</f>
        <v>2.5859999999999999</v>
      </c>
      <c r="H86" s="27">
        <f>'Stock Market'!B86</f>
        <v>7384.3</v>
      </c>
      <c r="I86" s="27">
        <f>'Stock Market'!C86</f>
        <v>21200.55</v>
      </c>
      <c r="J86" s="27">
        <f>'Stock Market'!D86</f>
        <v>2475.5600589999999</v>
      </c>
      <c r="K86" s="28">
        <f>'UI Apps'!C86</f>
        <v>981000</v>
      </c>
      <c r="L86" s="26">
        <f>COVID!B86</f>
        <v>12891</v>
      </c>
      <c r="M86" s="26">
        <f>COVID!C86</f>
        <v>75242</v>
      </c>
    </row>
    <row r="87" spans="1:13">
      <c r="A87" s="30">
        <f>'Approval Ratings'!A87</f>
        <v>43916</v>
      </c>
      <c r="B87" s="26">
        <f>'Approval Ratings'!B87</f>
        <v>47.1</v>
      </c>
      <c r="C87" s="26">
        <f>'Approval Ratings'!C87</f>
        <v>49.6</v>
      </c>
      <c r="D87" s="26">
        <f>Tweets!B87</f>
        <v>5</v>
      </c>
      <c r="E87" s="26">
        <f>Tweets!C87</f>
        <v>3</v>
      </c>
      <c r="F87" s="26">
        <f>Gas!B87</f>
        <v>1.8859999999999999</v>
      </c>
      <c r="G87" s="26">
        <f>Gas!C87</f>
        <v>2.5859999999999999</v>
      </c>
      <c r="H87" s="27">
        <f>'Stock Market'!B87</f>
        <v>7797.54</v>
      </c>
      <c r="I87" s="27">
        <f>'Stock Market'!C87</f>
        <v>22552.17</v>
      </c>
      <c r="J87" s="27">
        <f>'Stock Market'!D87</f>
        <v>2630.070068</v>
      </c>
      <c r="K87" s="28">
        <f>'UI Apps'!C87</f>
        <v>981000</v>
      </c>
      <c r="L87" s="26">
        <f>COVID!B87</f>
        <v>17734</v>
      </c>
      <c r="M87" s="26">
        <f>COVID!C87</f>
        <v>92976</v>
      </c>
    </row>
    <row r="88" spans="1:13">
      <c r="A88" s="30">
        <f>'Approval Ratings'!A88</f>
        <v>43917</v>
      </c>
      <c r="B88" s="26">
        <f>'Approval Ratings'!B88</f>
        <v>47.3</v>
      </c>
      <c r="C88" s="26">
        <f>'Approval Ratings'!C88</f>
        <v>49.3</v>
      </c>
      <c r="D88" s="26">
        <f>Tweets!B88</f>
        <v>26</v>
      </c>
      <c r="E88" s="26">
        <f>Tweets!C88</f>
        <v>17</v>
      </c>
      <c r="F88" s="26">
        <f>Gas!B88</f>
        <v>1.8859999999999999</v>
      </c>
      <c r="G88" s="26">
        <f>Gas!C88</f>
        <v>2.5859999999999999</v>
      </c>
      <c r="H88" s="27">
        <f>'Stock Market'!B88</f>
        <v>7502.38</v>
      </c>
      <c r="I88" s="27">
        <f>'Stock Market'!C88</f>
        <v>21636.78</v>
      </c>
      <c r="J88" s="27">
        <f>'Stock Market'!D88</f>
        <v>2541.469971</v>
      </c>
      <c r="K88" s="28">
        <f>'UI Apps'!C88</f>
        <v>981000</v>
      </c>
      <c r="L88" s="26">
        <f>COVID!B88</f>
        <v>19244</v>
      </c>
      <c r="M88" s="26">
        <f>COVID!C88</f>
        <v>112220</v>
      </c>
    </row>
    <row r="89" spans="1:13">
      <c r="A89" s="30">
        <f>'Approval Ratings'!A89</f>
        <v>43918</v>
      </c>
      <c r="B89" s="26">
        <f>'Approval Ratings'!B89</f>
        <v>47.2</v>
      </c>
      <c r="C89" s="26">
        <f>'Approval Ratings'!C89</f>
        <v>49.5</v>
      </c>
      <c r="D89" s="26">
        <f>Tweets!B89</f>
        <v>10</v>
      </c>
      <c r="E89" s="26">
        <f>Tweets!C89</f>
        <v>6</v>
      </c>
      <c r="F89" s="26">
        <f>Gas!B89</f>
        <v>1.8859999999999999</v>
      </c>
      <c r="G89" s="26">
        <f>Gas!C89</f>
        <v>2.5859999999999999</v>
      </c>
      <c r="H89" s="27">
        <f>'Stock Market'!B89</f>
        <v>7502.38</v>
      </c>
      <c r="I89" s="27">
        <f>'Stock Market'!C89</f>
        <v>21636.78</v>
      </c>
      <c r="J89" s="27">
        <f>'Stock Market'!D89</f>
        <v>2541.469971</v>
      </c>
      <c r="K89" s="28">
        <f>'UI Apps'!C89</f>
        <v>981000</v>
      </c>
      <c r="L89" s="26">
        <f>COVID!B89</f>
        <v>19606</v>
      </c>
      <c r="M89" s="26">
        <f>COVID!C89</f>
        <v>131826</v>
      </c>
    </row>
    <row r="90" spans="1:13">
      <c r="A90" s="30">
        <f>'Approval Ratings'!A90</f>
        <v>43919</v>
      </c>
      <c r="B90" s="26">
        <f>'Approval Ratings'!B90</f>
        <v>47.2</v>
      </c>
      <c r="C90" s="26">
        <f>'Approval Ratings'!C90</f>
        <v>49.5</v>
      </c>
      <c r="D90" s="26">
        <f>Tweets!B90</f>
        <v>18</v>
      </c>
      <c r="E90" s="26">
        <f>Tweets!C90</f>
        <v>17</v>
      </c>
      <c r="F90" s="26">
        <f>Gas!B90</f>
        <v>1.8859999999999999</v>
      </c>
      <c r="G90" s="26">
        <f>Gas!C90</f>
        <v>2.5859999999999999</v>
      </c>
      <c r="H90" s="27">
        <f>'Stock Market'!B90</f>
        <v>7502.38</v>
      </c>
      <c r="I90" s="27">
        <f>'Stock Market'!C90</f>
        <v>21636.78</v>
      </c>
      <c r="J90" s="27">
        <f>'Stock Market'!D90</f>
        <v>2541.469971</v>
      </c>
      <c r="K90" s="28">
        <f>'UI Apps'!C90</f>
        <v>945000</v>
      </c>
      <c r="L90" s="26">
        <f>COVID!B90</f>
        <v>19444</v>
      </c>
      <c r="M90" s="26">
        <f>COVID!C90</f>
        <v>151270</v>
      </c>
    </row>
    <row r="91" spans="1:13">
      <c r="A91" s="30">
        <f>'Approval Ratings'!A91</f>
        <v>43920</v>
      </c>
      <c r="B91" s="26">
        <f>'Approval Ratings'!B91</f>
        <v>47.3</v>
      </c>
      <c r="C91" s="26">
        <f>'Approval Ratings'!C91</f>
        <v>49.7</v>
      </c>
      <c r="D91" s="26">
        <f>Tweets!B91</f>
        <v>8</v>
      </c>
      <c r="E91" s="26">
        <f>Tweets!C91</f>
        <v>5</v>
      </c>
      <c r="F91" s="26">
        <f>Gas!B91</f>
        <v>1.8859999999999999</v>
      </c>
      <c r="G91" s="26">
        <f>Gas!C91</f>
        <v>2.5859999999999999</v>
      </c>
      <c r="H91" s="27">
        <f>'Stock Market'!B91</f>
        <v>7774.15</v>
      </c>
      <c r="I91" s="27">
        <f>'Stock Market'!C91</f>
        <v>22327.48</v>
      </c>
      <c r="J91" s="27">
        <f>'Stock Market'!D91</f>
        <v>2626.6499020000001</v>
      </c>
      <c r="K91" s="28">
        <f>'UI Apps'!C91</f>
        <v>945000</v>
      </c>
      <c r="L91" s="26">
        <f>COVID!B91</f>
        <v>21470</v>
      </c>
      <c r="M91" s="26">
        <f>COVID!C91</f>
        <v>172740</v>
      </c>
    </row>
    <row r="92" spans="1:13">
      <c r="A92" s="30">
        <f>'Approval Ratings'!A92</f>
        <v>43921</v>
      </c>
      <c r="B92" s="26">
        <f>'Approval Ratings'!B92</f>
        <v>47.3</v>
      </c>
      <c r="C92" s="26">
        <f>'Approval Ratings'!C92</f>
        <v>50</v>
      </c>
      <c r="D92" s="26">
        <f>Tweets!B92</f>
        <v>12</v>
      </c>
      <c r="E92" s="26">
        <f>Tweets!C92</f>
        <v>14</v>
      </c>
      <c r="F92" s="26">
        <f>Gas!B92</f>
        <v>1.8</v>
      </c>
      <c r="G92" s="26">
        <f>Gas!C92</f>
        <v>2.548</v>
      </c>
      <c r="H92" s="27">
        <f>'Stock Market'!B92</f>
        <v>7700.1</v>
      </c>
      <c r="I92" s="27">
        <f>'Stock Market'!C92</f>
        <v>21917.16</v>
      </c>
      <c r="J92" s="27">
        <f>'Stock Market'!D92</f>
        <v>2584.5900879999999</v>
      </c>
      <c r="K92" s="28">
        <f>'UI Apps'!C92</f>
        <v>945000</v>
      </c>
      <c r="L92" s="26">
        <f>COVID!B92</f>
        <v>25184</v>
      </c>
      <c r="M92" s="26">
        <f>COVID!C92</f>
        <v>197924</v>
      </c>
    </row>
    <row r="93" spans="1:13">
      <c r="A93" s="30">
        <f>'Approval Ratings'!A93</f>
        <v>43922</v>
      </c>
      <c r="B93" s="26">
        <f>'Approval Ratings'!B93</f>
        <v>47.4</v>
      </c>
      <c r="C93" s="26">
        <f>'Approval Ratings'!C93</f>
        <v>50.4</v>
      </c>
      <c r="D93" s="26">
        <f>Tweets!B93</f>
        <v>2</v>
      </c>
      <c r="E93" s="26">
        <f>Tweets!C93</f>
        <v>3</v>
      </c>
      <c r="F93" s="26">
        <f>Gas!B93</f>
        <v>1.8</v>
      </c>
      <c r="G93" s="26">
        <f>Gas!C93</f>
        <v>2.548</v>
      </c>
      <c r="H93" s="27">
        <f>'Stock Market'!B93</f>
        <v>7360.58</v>
      </c>
      <c r="I93" s="27">
        <f>'Stock Market'!C93</f>
        <v>20943.509999999998</v>
      </c>
      <c r="J93" s="27">
        <f>'Stock Market'!D93</f>
        <v>2470.5</v>
      </c>
      <c r="K93" s="28">
        <f>'UI Apps'!C93</f>
        <v>945000</v>
      </c>
      <c r="L93" s="26">
        <f>COVID!B93</f>
        <v>26116</v>
      </c>
      <c r="M93" s="26">
        <f>COVID!C93</f>
        <v>224040</v>
      </c>
    </row>
    <row r="94" spans="1:13">
      <c r="A94" s="30">
        <f>'Approval Ratings'!A94</f>
        <v>43923</v>
      </c>
      <c r="B94" s="26">
        <f>'Approval Ratings'!B94</f>
        <v>47.1</v>
      </c>
      <c r="C94" s="26">
        <f>'Approval Ratings'!C94</f>
        <v>50.5</v>
      </c>
      <c r="D94" s="26">
        <f>Tweets!B94</f>
        <v>11</v>
      </c>
      <c r="E94" s="26">
        <f>Tweets!C94</f>
        <v>8</v>
      </c>
      <c r="F94" s="26">
        <f>Gas!B94</f>
        <v>1.8</v>
      </c>
      <c r="G94" s="26">
        <f>Gas!C94</f>
        <v>2.548</v>
      </c>
      <c r="H94" s="27">
        <f>'Stock Market'!B94</f>
        <v>7487.31</v>
      </c>
      <c r="I94" s="27">
        <f>'Stock Market'!C94</f>
        <v>21413.439999999999</v>
      </c>
      <c r="J94" s="27">
        <f>'Stock Market'!D94</f>
        <v>2526.8999020000001</v>
      </c>
      <c r="K94" s="28">
        <f>'UI Apps'!C94</f>
        <v>945000</v>
      </c>
      <c r="L94" s="26">
        <f>COVID!B94</f>
        <v>28045</v>
      </c>
      <c r="M94" s="26">
        <f>COVID!C94</f>
        <v>252085</v>
      </c>
    </row>
    <row r="95" spans="1:13">
      <c r="A95" s="30">
        <f>'Approval Ratings'!A95</f>
        <v>43924</v>
      </c>
      <c r="B95" s="26">
        <f>'Approval Ratings'!B95</f>
        <v>46.9</v>
      </c>
      <c r="C95" s="26">
        <f>'Approval Ratings'!C95</f>
        <v>50.6</v>
      </c>
      <c r="D95" s="26">
        <f>Tweets!B95</f>
        <v>6</v>
      </c>
      <c r="E95" s="26">
        <f>Tweets!C95</f>
        <v>5</v>
      </c>
      <c r="F95" s="26">
        <f>Gas!B95</f>
        <v>1.8</v>
      </c>
      <c r="G95" s="26">
        <f>Gas!C95</f>
        <v>2.548</v>
      </c>
      <c r="H95" s="27">
        <f>'Stock Market'!B95</f>
        <v>7373.08</v>
      </c>
      <c r="I95" s="27">
        <f>'Stock Market'!C95</f>
        <v>21052.53</v>
      </c>
      <c r="J95" s="27">
        <f>'Stock Market'!D95</f>
        <v>2488.6499020000001</v>
      </c>
      <c r="K95" s="28">
        <f>'UI Apps'!C95</f>
        <v>945000</v>
      </c>
      <c r="L95" s="26">
        <f>COVID!B95</f>
        <v>31838</v>
      </c>
      <c r="M95" s="26">
        <f>COVID!C95</f>
        <v>283923</v>
      </c>
    </row>
    <row r="96" spans="1:13">
      <c r="A96" s="30">
        <f>'Approval Ratings'!A96</f>
        <v>43925</v>
      </c>
      <c r="B96" s="26">
        <f>'Approval Ratings'!B96</f>
        <v>46.9</v>
      </c>
      <c r="C96" s="26">
        <f>'Approval Ratings'!C96</f>
        <v>50.6</v>
      </c>
      <c r="D96" s="26">
        <f>Tweets!B96</f>
        <v>17</v>
      </c>
      <c r="E96" s="26">
        <f>Tweets!C96</f>
        <v>53</v>
      </c>
      <c r="F96" s="26">
        <f>Gas!B96</f>
        <v>1.8</v>
      </c>
      <c r="G96" s="26">
        <f>Gas!C96</f>
        <v>2.548</v>
      </c>
      <c r="H96" s="27">
        <f>'Stock Market'!B96</f>
        <v>7373.08</v>
      </c>
      <c r="I96" s="27">
        <f>'Stock Market'!C96</f>
        <v>21052.53</v>
      </c>
      <c r="J96" s="27">
        <f>'Stock Market'!D96</f>
        <v>2488.6499020000001</v>
      </c>
      <c r="K96" s="28">
        <f>'UI Apps'!C96</f>
        <v>945000</v>
      </c>
      <c r="L96" s="26">
        <f>COVID!B96</f>
        <v>32885</v>
      </c>
      <c r="M96" s="26">
        <f>COVID!C96</f>
        <v>316808</v>
      </c>
    </row>
    <row r="97" spans="1:13">
      <c r="A97" s="30">
        <f>'Approval Ratings'!A97</f>
        <v>43926</v>
      </c>
      <c r="B97" s="26">
        <f>'Approval Ratings'!B97</f>
        <v>46.7</v>
      </c>
      <c r="C97" s="26">
        <f>'Approval Ratings'!C97</f>
        <v>50</v>
      </c>
      <c r="D97" s="26">
        <f>Tweets!B97</f>
        <v>10</v>
      </c>
      <c r="E97" s="26">
        <f>Tweets!C97</f>
        <v>13</v>
      </c>
      <c r="F97" s="26">
        <f>Gas!B97</f>
        <v>1.8</v>
      </c>
      <c r="G97" s="26">
        <f>Gas!C97</f>
        <v>2.548</v>
      </c>
      <c r="H97" s="27">
        <f>'Stock Market'!B97</f>
        <v>7373.08</v>
      </c>
      <c r="I97" s="27">
        <f>'Stock Market'!C97</f>
        <v>21052.53</v>
      </c>
      <c r="J97" s="27">
        <f>'Stock Market'!D97</f>
        <v>2488.6499020000001</v>
      </c>
      <c r="K97" s="28">
        <f>'UI Apps'!C97</f>
        <v>748142.85714285716</v>
      </c>
      <c r="L97" s="26">
        <f>COVID!B97</f>
        <v>25655</v>
      </c>
      <c r="M97" s="26">
        <f>COVID!C97</f>
        <v>342463</v>
      </c>
    </row>
    <row r="98" spans="1:13">
      <c r="A98" s="30">
        <f>'Approval Ratings'!A98</f>
        <v>43927</v>
      </c>
      <c r="B98" s="26">
        <f>'Approval Ratings'!B98</f>
        <v>46.2</v>
      </c>
      <c r="C98" s="26">
        <f>'Approval Ratings'!C98</f>
        <v>50</v>
      </c>
      <c r="D98" s="26">
        <f>Tweets!B98</f>
        <v>16</v>
      </c>
      <c r="E98" s="26">
        <f>Tweets!C98</f>
        <v>9</v>
      </c>
      <c r="F98" s="26">
        <f>Gas!B98</f>
        <v>1.8</v>
      </c>
      <c r="G98" s="26">
        <f>Gas!C98</f>
        <v>2.548</v>
      </c>
      <c r="H98" s="27">
        <f>'Stock Market'!B98</f>
        <v>7913.24</v>
      </c>
      <c r="I98" s="27">
        <f>'Stock Market'!C98</f>
        <v>22679.99</v>
      </c>
      <c r="J98" s="27">
        <f>'Stock Market'!D98</f>
        <v>2663.679932</v>
      </c>
      <c r="K98" s="28">
        <f>'UI Apps'!C98</f>
        <v>748142.85714285716</v>
      </c>
      <c r="L98" s="26">
        <f>COVID!B98</f>
        <v>28409</v>
      </c>
      <c r="M98" s="26">
        <f>COVID!C98</f>
        <v>370872</v>
      </c>
    </row>
    <row r="99" spans="1:13">
      <c r="A99" s="30">
        <f>'Approval Ratings'!A99</f>
        <v>43928</v>
      </c>
      <c r="B99" s="26">
        <f>'Approval Ratings'!B99</f>
        <v>45.8</v>
      </c>
      <c r="C99" s="26">
        <f>'Approval Ratings'!C99</f>
        <v>50.5</v>
      </c>
      <c r="D99" s="26">
        <f>Tweets!B99</f>
        <v>10</v>
      </c>
      <c r="E99" s="26">
        <f>Tweets!C99</f>
        <v>3</v>
      </c>
      <c r="F99" s="26">
        <f>Gas!B99</f>
        <v>1.7350000000000001</v>
      </c>
      <c r="G99" s="26">
        <f>Gas!C99</f>
        <v>2.5070000000000001</v>
      </c>
      <c r="H99" s="27">
        <f>'Stock Market'!B99</f>
        <v>7887.26</v>
      </c>
      <c r="I99" s="27">
        <f>'Stock Market'!C99</f>
        <v>22653.86</v>
      </c>
      <c r="J99" s="27">
        <f>'Stock Market'!D99</f>
        <v>2659.4099120000001</v>
      </c>
      <c r="K99" s="28">
        <f>'UI Apps'!C99</f>
        <v>748142.85714285716</v>
      </c>
      <c r="L99" s="26">
        <f>COVID!B99</f>
        <v>30701</v>
      </c>
      <c r="M99" s="26">
        <f>COVID!C99</f>
        <v>401573</v>
      </c>
    </row>
    <row r="100" spans="1:13">
      <c r="A100" s="30">
        <f>'Approval Ratings'!A100</f>
        <v>43929</v>
      </c>
      <c r="B100" s="26">
        <f>'Approval Ratings'!B100</f>
        <v>45.2</v>
      </c>
      <c r="C100" s="26">
        <f>'Approval Ratings'!C100</f>
        <v>50.3</v>
      </c>
      <c r="D100" s="26">
        <f>Tweets!B100</f>
        <v>17</v>
      </c>
      <c r="E100" s="26">
        <f>Tweets!C100</f>
        <v>4</v>
      </c>
      <c r="F100" s="26">
        <f>Gas!B100</f>
        <v>1.7350000000000001</v>
      </c>
      <c r="G100" s="26">
        <f>Gas!C100</f>
        <v>2.5070000000000001</v>
      </c>
      <c r="H100" s="27">
        <f>'Stock Market'!B100</f>
        <v>8090.9</v>
      </c>
      <c r="I100" s="27">
        <f>'Stock Market'!C100</f>
        <v>23433.57</v>
      </c>
      <c r="J100" s="27">
        <f>'Stock Market'!D100</f>
        <v>2749.9799800000001</v>
      </c>
      <c r="K100" s="28">
        <f>'UI Apps'!C100</f>
        <v>748142.85714285716</v>
      </c>
      <c r="L100" s="26">
        <f>COVID!B100</f>
        <v>30917</v>
      </c>
      <c r="M100" s="26">
        <f>COVID!C100</f>
        <v>432490</v>
      </c>
    </row>
    <row r="101" spans="1:13">
      <c r="A101" s="30">
        <f>'Approval Ratings'!A101</f>
        <v>43930</v>
      </c>
      <c r="B101" s="26">
        <f>'Approval Ratings'!B101</f>
        <v>45.2</v>
      </c>
      <c r="C101" s="26">
        <f>'Approval Ratings'!C101</f>
        <v>50.4</v>
      </c>
      <c r="D101" s="26">
        <f>Tweets!B101</f>
        <v>9</v>
      </c>
      <c r="E101" s="26">
        <f>Tweets!C101</f>
        <v>30</v>
      </c>
      <c r="F101" s="26">
        <f>Gas!B101</f>
        <v>1.7350000000000001</v>
      </c>
      <c r="G101" s="26">
        <f>Gas!C101</f>
        <v>2.5070000000000001</v>
      </c>
      <c r="H101" s="27">
        <f>'Stock Market'!B101</f>
        <v>8153.58</v>
      </c>
      <c r="I101" s="27">
        <f>'Stock Market'!C101</f>
        <v>23719.37</v>
      </c>
      <c r="J101" s="27">
        <f>'Stock Market'!D101</f>
        <v>2789.820068</v>
      </c>
      <c r="K101" s="28">
        <f>'UI Apps'!C101</f>
        <v>748142.85714285716</v>
      </c>
      <c r="L101" s="26">
        <f>COVID!B101</f>
        <v>35090</v>
      </c>
      <c r="M101" s="26">
        <f>COVID!C101</f>
        <v>467580</v>
      </c>
    </row>
    <row r="102" spans="1:13">
      <c r="A102" s="30">
        <f>'Approval Ratings'!A102</f>
        <v>43931</v>
      </c>
      <c r="B102" s="26">
        <f>'Approval Ratings'!B102</f>
        <v>44.9</v>
      </c>
      <c r="C102" s="26">
        <f>'Approval Ratings'!C102</f>
        <v>50.8</v>
      </c>
      <c r="D102" s="26">
        <f>Tweets!B102</f>
        <v>12</v>
      </c>
      <c r="E102" s="26">
        <f>Tweets!C102</f>
        <v>37</v>
      </c>
      <c r="F102" s="26">
        <f>Gas!B102</f>
        <v>1.7350000000000001</v>
      </c>
      <c r="G102" s="26">
        <f>Gas!C102</f>
        <v>2.5070000000000001</v>
      </c>
      <c r="H102" s="27">
        <f>'Stock Market'!B102</f>
        <v>8153.58</v>
      </c>
      <c r="I102" s="27">
        <f>'Stock Market'!C102</f>
        <v>23719.37</v>
      </c>
      <c r="J102" s="27">
        <f>'Stock Market'!D102</f>
        <v>2789.820068</v>
      </c>
      <c r="K102" s="28">
        <f>'UI Apps'!C102</f>
        <v>748142.85714285716</v>
      </c>
      <c r="L102" s="26">
        <f>COVID!B102</f>
        <v>33489</v>
      </c>
      <c r="M102" s="26">
        <f>COVID!C102</f>
        <v>501069</v>
      </c>
    </row>
    <row r="103" spans="1:13">
      <c r="A103" s="30">
        <f>'Approval Ratings'!A103</f>
        <v>43932</v>
      </c>
      <c r="B103" s="26">
        <f>'Approval Ratings'!B103</f>
        <v>44.9</v>
      </c>
      <c r="C103" s="26">
        <f>'Approval Ratings'!C103</f>
        <v>51.4</v>
      </c>
      <c r="D103" s="26">
        <f>Tweets!B103</f>
        <v>21</v>
      </c>
      <c r="E103" s="26">
        <f>Tweets!C103</f>
        <v>10</v>
      </c>
      <c r="F103" s="26">
        <f>Gas!B103</f>
        <v>1.7350000000000001</v>
      </c>
      <c r="G103" s="26">
        <f>Gas!C103</f>
        <v>2.5070000000000001</v>
      </c>
      <c r="H103" s="27">
        <f>'Stock Market'!B103</f>
        <v>8153.58</v>
      </c>
      <c r="I103" s="27">
        <f>'Stock Market'!C103</f>
        <v>23719.37</v>
      </c>
      <c r="J103" s="27">
        <f>'Stock Market'!D103</f>
        <v>2789.820068</v>
      </c>
      <c r="K103" s="28">
        <f>'UI Apps'!C103</f>
        <v>748142.85714285716</v>
      </c>
      <c r="L103" s="26">
        <f>COVID!B103</f>
        <v>31105</v>
      </c>
      <c r="M103" s="26">
        <f>COVID!C103</f>
        <v>532174</v>
      </c>
    </row>
    <row r="104" spans="1:13">
      <c r="A104" s="30">
        <f>'Approval Ratings'!A104</f>
        <v>43933</v>
      </c>
      <c r="B104" s="26">
        <f>'Approval Ratings'!B104</f>
        <v>44.9</v>
      </c>
      <c r="C104" s="26">
        <f>'Approval Ratings'!C104</f>
        <v>51.4</v>
      </c>
      <c r="D104" s="26">
        <f>Tweets!B104</f>
        <v>23</v>
      </c>
      <c r="E104" s="26">
        <f>Tweets!C104</f>
        <v>21</v>
      </c>
      <c r="F104" s="26">
        <f>Gas!B104</f>
        <v>1.7350000000000001</v>
      </c>
      <c r="G104" s="26">
        <f>Gas!C104</f>
        <v>2.5070000000000001</v>
      </c>
      <c r="H104" s="27">
        <f>'Stock Market'!B104</f>
        <v>8153.58</v>
      </c>
      <c r="I104" s="27">
        <f>'Stock Market'!C104</f>
        <v>23719.37</v>
      </c>
      <c r="J104" s="27">
        <f>'Stock Market'!D104</f>
        <v>2789.820068</v>
      </c>
      <c r="K104" s="28">
        <f>'UI Apps'!C104</f>
        <v>634571.42857142852</v>
      </c>
      <c r="L104" s="26">
        <f>COVID!B104</f>
        <v>28001</v>
      </c>
      <c r="M104" s="26">
        <f>COVID!C104</f>
        <v>560175</v>
      </c>
    </row>
    <row r="105" spans="1:13">
      <c r="A105" s="30">
        <f>'Approval Ratings'!A105</f>
        <v>43934</v>
      </c>
      <c r="B105" s="26">
        <f>'Approval Ratings'!B105</f>
        <v>45.2</v>
      </c>
      <c r="C105" s="26">
        <f>'Approval Ratings'!C105</f>
        <v>51.5</v>
      </c>
      <c r="D105" s="26">
        <f>Tweets!B105</f>
        <v>11</v>
      </c>
      <c r="E105" s="26">
        <f>Tweets!C105</f>
        <v>5</v>
      </c>
      <c r="F105" s="26">
        <f>Gas!B105</f>
        <v>1.7350000000000001</v>
      </c>
      <c r="G105" s="26">
        <f>Gas!C105</f>
        <v>2.5070000000000001</v>
      </c>
      <c r="H105" s="27">
        <f>'Stock Market'!B105</f>
        <v>8192.42</v>
      </c>
      <c r="I105" s="27">
        <f>'Stock Market'!C105</f>
        <v>23390.77</v>
      </c>
      <c r="J105" s="27">
        <f>'Stock Market'!D105</f>
        <v>2761.6298830000001</v>
      </c>
      <c r="K105" s="28">
        <f>'UI Apps'!C105</f>
        <v>634571.42857142852</v>
      </c>
      <c r="L105" s="26">
        <f>COVID!B105</f>
        <v>24398</v>
      </c>
      <c r="M105" s="26">
        <f>COVID!C105</f>
        <v>584573</v>
      </c>
    </row>
    <row r="106" spans="1:13">
      <c r="A106" s="30">
        <f>'Approval Ratings'!A106</f>
        <v>43935</v>
      </c>
      <c r="B106" s="26">
        <f>'Approval Ratings'!B106</f>
        <v>45.5</v>
      </c>
      <c r="C106" s="26">
        <f>'Approval Ratings'!C106</f>
        <v>51.1</v>
      </c>
      <c r="D106" s="26">
        <f>Tweets!B106</f>
        <v>8</v>
      </c>
      <c r="E106" s="26">
        <f>Tweets!C106</f>
        <v>1</v>
      </c>
      <c r="F106" s="26">
        <f>Gas!B106</f>
        <v>1.694</v>
      </c>
      <c r="G106" s="26">
        <f>Gas!C106</f>
        <v>2.48</v>
      </c>
      <c r="H106" s="27">
        <f>'Stock Market'!B106</f>
        <v>8515.74</v>
      </c>
      <c r="I106" s="27">
        <f>'Stock Market'!C106</f>
        <v>23949.759999999998</v>
      </c>
      <c r="J106" s="27">
        <f>'Stock Market'!D106</f>
        <v>2846.0600589999999</v>
      </c>
      <c r="K106" s="28">
        <f>'UI Apps'!C106</f>
        <v>634571.42857142852</v>
      </c>
      <c r="L106" s="26">
        <f>COVID!B106</f>
        <v>26078</v>
      </c>
      <c r="M106" s="26">
        <f>COVID!C106</f>
        <v>610651</v>
      </c>
    </row>
    <row r="107" spans="1:13">
      <c r="A107" s="30">
        <f>'Approval Ratings'!A107</f>
        <v>43936</v>
      </c>
      <c r="B107" s="26">
        <f>'Approval Ratings'!B107</f>
        <v>45.9</v>
      </c>
      <c r="C107" s="26">
        <f>'Approval Ratings'!C107</f>
        <v>50.7</v>
      </c>
      <c r="D107" s="26">
        <f>Tweets!B107</f>
        <v>5</v>
      </c>
      <c r="E107" s="26">
        <f>Tweets!C107</f>
        <v>6</v>
      </c>
      <c r="F107" s="26">
        <f>Gas!B107</f>
        <v>1.694</v>
      </c>
      <c r="G107" s="26">
        <f>Gas!C107</f>
        <v>2.48</v>
      </c>
      <c r="H107" s="27">
        <f>'Stock Market'!B107</f>
        <v>8393.18</v>
      </c>
      <c r="I107" s="27">
        <f>'Stock Market'!C107</f>
        <v>23504.35</v>
      </c>
      <c r="J107" s="27">
        <f>'Stock Market'!D107</f>
        <v>2783.360107</v>
      </c>
      <c r="K107" s="28">
        <f>'UI Apps'!C107</f>
        <v>634571.42857142852</v>
      </c>
      <c r="L107" s="26">
        <f>COVID!B107</f>
        <v>29859</v>
      </c>
      <c r="M107" s="26">
        <f>COVID!C107</f>
        <v>640510</v>
      </c>
    </row>
    <row r="108" spans="1:13">
      <c r="A108" s="30">
        <f>'Approval Ratings'!A108</f>
        <v>43937</v>
      </c>
      <c r="B108" s="26">
        <f>'Approval Ratings'!B108</f>
        <v>45.7</v>
      </c>
      <c r="C108" s="26">
        <f>'Approval Ratings'!C108</f>
        <v>50.9</v>
      </c>
      <c r="D108" s="26">
        <f>Tweets!B108</f>
        <v>7</v>
      </c>
      <c r="E108" s="26">
        <f>Tweets!C108</f>
        <v>1</v>
      </c>
      <c r="F108" s="26">
        <f>Gas!B108</f>
        <v>1.694</v>
      </c>
      <c r="G108" s="26">
        <f>Gas!C108</f>
        <v>2.48</v>
      </c>
      <c r="H108" s="27">
        <f>'Stock Market'!B108</f>
        <v>8532.36</v>
      </c>
      <c r="I108" s="27">
        <f>'Stock Market'!C108</f>
        <v>23537.68</v>
      </c>
      <c r="J108" s="27">
        <f>'Stock Market'!D108</f>
        <v>2799.5500489999999</v>
      </c>
      <c r="K108" s="28">
        <f>'UI Apps'!C108</f>
        <v>634571.42857142852</v>
      </c>
      <c r="L108" s="26">
        <f>COVID!B108</f>
        <v>31577</v>
      </c>
      <c r="M108" s="26">
        <f>COVID!C108</f>
        <v>672087</v>
      </c>
    </row>
    <row r="109" spans="1:13">
      <c r="A109" s="30">
        <f>'Approval Ratings'!A109</f>
        <v>43938</v>
      </c>
      <c r="B109" s="26">
        <f>'Approval Ratings'!B109</f>
        <v>45.7</v>
      </c>
      <c r="C109" s="26">
        <f>'Approval Ratings'!C109</f>
        <v>50.9</v>
      </c>
      <c r="D109" s="26">
        <f>Tweets!B109</f>
        <v>19</v>
      </c>
      <c r="E109" s="26">
        <f>Tweets!C109</f>
        <v>16</v>
      </c>
      <c r="F109" s="26">
        <f>Gas!B109</f>
        <v>1.694</v>
      </c>
      <c r="G109" s="26">
        <f>Gas!C109</f>
        <v>2.48</v>
      </c>
      <c r="H109" s="27">
        <f>'Stock Market'!B109</f>
        <v>8650.14</v>
      </c>
      <c r="I109" s="27">
        <f>'Stock Market'!C109</f>
        <v>24242.49</v>
      </c>
      <c r="J109" s="27">
        <f>'Stock Market'!D109</f>
        <v>2874.5600589999999</v>
      </c>
      <c r="K109" s="28">
        <f>'UI Apps'!C109</f>
        <v>634571.42857142852</v>
      </c>
      <c r="L109" s="26">
        <f>COVID!B109</f>
        <v>31982</v>
      </c>
      <c r="M109" s="26">
        <f>COVID!C109</f>
        <v>704069</v>
      </c>
    </row>
    <row r="110" spans="1:13">
      <c r="A110" s="30">
        <f>'Approval Ratings'!A110</f>
        <v>43939</v>
      </c>
      <c r="B110" s="26">
        <f>'Approval Ratings'!B110</f>
        <v>46</v>
      </c>
      <c r="C110" s="26">
        <f>'Approval Ratings'!C110</f>
        <v>50.9</v>
      </c>
      <c r="D110" s="26">
        <f>Tweets!B110</f>
        <v>15</v>
      </c>
      <c r="E110" s="26">
        <f>Tweets!C110</f>
        <v>40</v>
      </c>
      <c r="F110" s="26">
        <f>Gas!B110</f>
        <v>1.694</v>
      </c>
      <c r="G110" s="26">
        <f>Gas!C110</f>
        <v>2.48</v>
      </c>
      <c r="H110" s="27">
        <f>'Stock Market'!B110</f>
        <v>8650.14</v>
      </c>
      <c r="I110" s="27">
        <f>'Stock Market'!C110</f>
        <v>24242.49</v>
      </c>
      <c r="J110" s="27">
        <f>'Stock Market'!D110</f>
        <v>2874.5600589999999</v>
      </c>
      <c r="K110" s="28">
        <f>'UI Apps'!C110</f>
        <v>634571.42857142852</v>
      </c>
      <c r="L110" s="26">
        <f>COVID!B110</f>
        <v>27826</v>
      </c>
      <c r="M110" s="26">
        <f>COVID!C110</f>
        <v>731895</v>
      </c>
    </row>
    <row r="111" spans="1:13">
      <c r="A111" s="30">
        <f>'Approval Ratings'!A111</f>
        <v>43940</v>
      </c>
      <c r="B111" s="26">
        <f>'Approval Ratings'!B111</f>
        <v>46</v>
      </c>
      <c r="C111" s="26">
        <f>'Approval Ratings'!C111</f>
        <v>50.9</v>
      </c>
      <c r="D111" s="26">
        <f>Tweets!B111</f>
        <v>10</v>
      </c>
      <c r="E111" s="26">
        <f>Tweets!C111</f>
        <v>21</v>
      </c>
      <c r="F111" s="26">
        <f>Gas!B111</f>
        <v>1.694</v>
      </c>
      <c r="G111" s="26">
        <f>Gas!C111</f>
        <v>2.48</v>
      </c>
      <c r="H111" s="27">
        <f>'Stock Market'!B111</f>
        <v>8650.14</v>
      </c>
      <c r="I111" s="27">
        <f>'Stock Market'!C111</f>
        <v>24242.49</v>
      </c>
      <c r="J111" s="27">
        <f>'Stock Market'!D111</f>
        <v>2874.5600589999999</v>
      </c>
      <c r="K111" s="28">
        <f>'UI Apps'!C111</f>
        <v>552428.57142857148</v>
      </c>
      <c r="L111" s="26">
        <f>COVID!B111</f>
        <v>27279</v>
      </c>
      <c r="M111" s="26">
        <f>COVID!C111</f>
        <v>759174</v>
      </c>
    </row>
    <row r="112" spans="1:13">
      <c r="A112" s="30">
        <f>'Approval Ratings'!A112</f>
        <v>43941</v>
      </c>
      <c r="B112" s="26">
        <f>'Approval Ratings'!B112</f>
        <v>45.8</v>
      </c>
      <c r="C112" s="26">
        <f>'Approval Ratings'!C112</f>
        <v>51.1</v>
      </c>
      <c r="D112" s="26">
        <f>Tweets!B112</f>
        <v>13</v>
      </c>
      <c r="E112" s="26">
        <f>Tweets!C112</f>
        <v>21</v>
      </c>
      <c r="F112" s="26">
        <f>Gas!B112</f>
        <v>1.694</v>
      </c>
      <c r="G112" s="26">
        <f>Gas!C112</f>
        <v>2.48</v>
      </c>
      <c r="H112" s="27">
        <f>'Stock Market'!B112</f>
        <v>8560.73</v>
      </c>
      <c r="I112" s="27">
        <f>'Stock Market'!C112</f>
        <v>23650.44</v>
      </c>
      <c r="J112" s="27">
        <f>'Stock Market'!D112</f>
        <v>2823.1599120000001</v>
      </c>
      <c r="K112" s="28">
        <f>'UI Apps'!C112</f>
        <v>552428.57142857148</v>
      </c>
      <c r="L112" s="26">
        <f>COVID!B112</f>
        <v>26105</v>
      </c>
      <c r="M112" s="26">
        <f>COVID!C112</f>
        <v>785279</v>
      </c>
    </row>
    <row r="113" spans="1:13">
      <c r="A113" s="30">
        <f>'Approval Ratings'!A113</f>
        <v>43942</v>
      </c>
      <c r="B113" s="26">
        <f>'Approval Ratings'!B113</f>
        <v>46</v>
      </c>
      <c r="C113" s="26">
        <f>'Approval Ratings'!C113</f>
        <v>50.9</v>
      </c>
      <c r="D113" s="26">
        <f>Tweets!B113</f>
        <v>10</v>
      </c>
      <c r="E113" s="26">
        <f>Tweets!C113</f>
        <v>9</v>
      </c>
      <c r="F113" s="26">
        <f>Gas!B113</f>
        <v>1.655</v>
      </c>
      <c r="G113" s="26">
        <f>Gas!C113</f>
        <v>2.4369999999999998</v>
      </c>
      <c r="H113" s="27">
        <f>'Stock Market'!B113</f>
        <v>8263.23</v>
      </c>
      <c r="I113" s="27">
        <f>'Stock Market'!C113</f>
        <v>23018.880000000001</v>
      </c>
      <c r="J113" s="27">
        <f>'Stock Market'!D113</f>
        <v>2736.5600589999999</v>
      </c>
      <c r="K113" s="28">
        <f>'UI Apps'!C113</f>
        <v>552428.57142857148</v>
      </c>
      <c r="L113" s="26">
        <f>COVID!B113</f>
        <v>26213</v>
      </c>
      <c r="M113" s="26">
        <f>COVID!C113</f>
        <v>811492</v>
      </c>
    </row>
    <row r="114" spans="1:13">
      <c r="A114" s="30">
        <f>'Approval Ratings'!A114</f>
        <v>43943</v>
      </c>
      <c r="B114" s="26">
        <f>'Approval Ratings'!B114</f>
        <v>45.8</v>
      </c>
      <c r="C114" s="26">
        <f>'Approval Ratings'!C114</f>
        <v>50.9</v>
      </c>
      <c r="D114" s="26">
        <f>Tweets!B114</f>
        <v>9</v>
      </c>
      <c r="E114" s="26">
        <f>Tweets!C114</f>
        <v>6</v>
      </c>
      <c r="F114" s="26">
        <f>Gas!B114</f>
        <v>1.655</v>
      </c>
      <c r="G114" s="26">
        <f>Gas!C114</f>
        <v>2.4369999999999998</v>
      </c>
      <c r="H114" s="27">
        <f>'Stock Market'!B114</f>
        <v>8495.3799999999992</v>
      </c>
      <c r="I114" s="27">
        <f>'Stock Market'!C114</f>
        <v>23475.82</v>
      </c>
      <c r="J114" s="27">
        <f>'Stock Market'!D114</f>
        <v>2799.3100589999999</v>
      </c>
      <c r="K114" s="28">
        <f>'UI Apps'!C114</f>
        <v>552428.57142857148</v>
      </c>
      <c r="L114" s="26">
        <f>COVID!B114</f>
        <v>29136</v>
      </c>
      <c r="M114" s="26">
        <f>COVID!C114</f>
        <v>840628</v>
      </c>
    </row>
    <row r="115" spans="1:13">
      <c r="A115" s="30">
        <f>'Approval Ratings'!A115</f>
        <v>43944</v>
      </c>
      <c r="B115" s="26">
        <f>'Approval Ratings'!B115</f>
        <v>46</v>
      </c>
      <c r="C115" s="26">
        <f>'Approval Ratings'!C115</f>
        <v>51.5</v>
      </c>
      <c r="D115" s="26">
        <f>Tweets!B115</f>
        <v>26</v>
      </c>
      <c r="E115" s="26">
        <f>Tweets!C115</f>
        <v>15</v>
      </c>
      <c r="F115" s="26">
        <f>Gas!B115</f>
        <v>1.655</v>
      </c>
      <c r="G115" s="26">
        <f>Gas!C115</f>
        <v>2.4369999999999998</v>
      </c>
      <c r="H115" s="27">
        <f>'Stock Market'!B115</f>
        <v>8494.75</v>
      </c>
      <c r="I115" s="27">
        <f>'Stock Market'!C115</f>
        <v>23515.26</v>
      </c>
      <c r="J115" s="27">
        <f>'Stock Market'!D115</f>
        <v>2797.8000489999999</v>
      </c>
      <c r="K115" s="28">
        <f>'UI Apps'!C115</f>
        <v>552428.57142857148</v>
      </c>
      <c r="L115" s="26">
        <f>COVID!B115</f>
        <v>31970</v>
      </c>
      <c r="M115" s="26">
        <f>COVID!C115</f>
        <v>872598</v>
      </c>
    </row>
    <row r="116" spans="1:13">
      <c r="A116" s="30">
        <f>'Approval Ratings'!A116</f>
        <v>43945</v>
      </c>
      <c r="B116" s="26">
        <f>'Approval Ratings'!B116</f>
        <v>45.8</v>
      </c>
      <c r="C116" s="26">
        <f>'Approval Ratings'!C116</f>
        <v>52</v>
      </c>
      <c r="D116" s="26">
        <f>Tweets!B116</f>
        <v>14</v>
      </c>
      <c r="E116" s="26">
        <f>Tweets!C116</f>
        <v>8</v>
      </c>
      <c r="F116" s="26">
        <f>Gas!B116</f>
        <v>1.655</v>
      </c>
      <c r="G116" s="26">
        <f>Gas!C116</f>
        <v>2.4369999999999998</v>
      </c>
      <c r="H116" s="27">
        <f>'Stock Market'!B116</f>
        <v>8634.52</v>
      </c>
      <c r="I116" s="27">
        <f>'Stock Market'!C116</f>
        <v>23775.27</v>
      </c>
      <c r="J116" s="27">
        <f>'Stock Market'!D116</f>
        <v>2836.73999</v>
      </c>
      <c r="K116" s="28">
        <f>'UI Apps'!C116</f>
        <v>552428.57142857148</v>
      </c>
      <c r="L116" s="26">
        <f>COVID!B116</f>
        <v>34274</v>
      </c>
      <c r="M116" s="26">
        <f>COVID!C116</f>
        <v>906872</v>
      </c>
    </row>
    <row r="117" spans="1:13">
      <c r="A117" s="30">
        <f>'Approval Ratings'!A117</f>
        <v>43946</v>
      </c>
      <c r="B117" s="26">
        <f>'Approval Ratings'!B117</f>
        <v>45.8</v>
      </c>
      <c r="C117" s="26">
        <f>'Approval Ratings'!C117</f>
        <v>52</v>
      </c>
      <c r="D117" s="26">
        <f>Tweets!B117</f>
        <v>14</v>
      </c>
      <c r="E117" s="26">
        <f>Tweets!C117</f>
        <v>14</v>
      </c>
      <c r="F117" s="26">
        <f>Gas!B117</f>
        <v>1.655</v>
      </c>
      <c r="G117" s="26">
        <f>Gas!C117</f>
        <v>2.4369999999999998</v>
      </c>
      <c r="H117" s="27">
        <f>'Stock Market'!B117</f>
        <v>8634.52</v>
      </c>
      <c r="I117" s="27">
        <f>'Stock Market'!C117</f>
        <v>23775.27</v>
      </c>
      <c r="J117" s="27">
        <f>'Stock Market'!D117</f>
        <v>2836.73999</v>
      </c>
      <c r="K117" s="28">
        <f>'UI Apps'!C117</f>
        <v>552428.57142857148</v>
      </c>
      <c r="L117" s="26">
        <f>COVID!B117</f>
        <v>35651</v>
      </c>
      <c r="M117" s="26">
        <f>COVID!C117</f>
        <v>942523</v>
      </c>
    </row>
    <row r="118" spans="1:13">
      <c r="A118" s="30">
        <f>'Approval Ratings'!A118</f>
        <v>43947</v>
      </c>
      <c r="B118" s="26">
        <f>'Approval Ratings'!B118</f>
        <v>45.6</v>
      </c>
      <c r="C118" s="26">
        <f>'Approval Ratings'!C118</f>
        <v>52</v>
      </c>
      <c r="D118" s="26">
        <f>Tweets!B118</f>
        <v>22</v>
      </c>
      <c r="E118" s="26">
        <f>Tweets!C118</f>
        <v>22</v>
      </c>
      <c r="F118" s="26">
        <f>Gas!B118</f>
        <v>1.655</v>
      </c>
      <c r="G118" s="26">
        <f>Gas!C118</f>
        <v>2.4369999999999998</v>
      </c>
      <c r="H118" s="27">
        <f>'Stock Market'!B118</f>
        <v>8634.52</v>
      </c>
      <c r="I118" s="27">
        <f>'Stock Market'!C118</f>
        <v>23775.27</v>
      </c>
      <c r="J118" s="27">
        <f>'Stock Market'!D118</f>
        <v>2836.73999</v>
      </c>
      <c r="K118" s="28">
        <f>'UI Apps'!C118</f>
        <v>453714.28571428574</v>
      </c>
      <c r="L118" s="26">
        <f>COVID!B118</f>
        <v>27058</v>
      </c>
      <c r="M118" s="26">
        <f>COVID!C118</f>
        <v>969581</v>
      </c>
    </row>
    <row r="119" spans="1:13">
      <c r="A119" s="30">
        <f>'Approval Ratings'!A119</f>
        <v>43948</v>
      </c>
      <c r="B119" s="26">
        <f>'Approval Ratings'!B119</f>
        <v>45.3</v>
      </c>
      <c r="C119" s="26">
        <f>'Approval Ratings'!C119</f>
        <v>52.1</v>
      </c>
      <c r="D119" s="26">
        <f>Tweets!B119</f>
        <v>7</v>
      </c>
      <c r="E119" s="26">
        <f>Tweets!C119</f>
        <v>10</v>
      </c>
      <c r="F119" s="26">
        <f>Gas!B119</f>
        <v>1.655</v>
      </c>
      <c r="G119" s="26">
        <f>Gas!C119</f>
        <v>2.4369999999999998</v>
      </c>
      <c r="H119" s="27">
        <f>'Stock Market'!B119</f>
        <v>8730.16</v>
      </c>
      <c r="I119" s="27">
        <f>'Stock Market'!C119</f>
        <v>24133.78</v>
      </c>
      <c r="J119" s="27">
        <f>'Stock Market'!D119</f>
        <v>2878.4799800000001</v>
      </c>
      <c r="K119" s="28">
        <f>'UI Apps'!C119</f>
        <v>453714.28571428574</v>
      </c>
      <c r="L119" s="26">
        <f>COVID!B119</f>
        <v>22595</v>
      </c>
      <c r="M119" s="26">
        <f>COVID!C119</f>
        <v>992176</v>
      </c>
    </row>
    <row r="120" spans="1:13">
      <c r="A120" s="30">
        <f>'Approval Ratings'!A120</f>
        <v>43949</v>
      </c>
      <c r="B120" s="26">
        <f>'Approval Ratings'!B120</f>
        <v>44.9</v>
      </c>
      <c r="C120" s="26">
        <f>'Approval Ratings'!C120</f>
        <v>51.9</v>
      </c>
      <c r="D120" s="26">
        <f>Tweets!B120</f>
        <v>9</v>
      </c>
      <c r="E120" s="26">
        <f>Tweets!C120</f>
        <v>9</v>
      </c>
      <c r="F120" s="26">
        <f>Gas!B120</f>
        <v>1.68</v>
      </c>
      <c r="G120" s="26">
        <f>Gas!C120</f>
        <v>2.399</v>
      </c>
      <c r="H120" s="27">
        <f>'Stock Market'!B120</f>
        <v>8607.73</v>
      </c>
      <c r="I120" s="27">
        <f>'Stock Market'!C120</f>
        <v>24101.55</v>
      </c>
      <c r="J120" s="27">
        <f>'Stock Market'!D120</f>
        <v>2863.389893</v>
      </c>
      <c r="K120" s="28">
        <f>'UI Apps'!C120</f>
        <v>453714.28571428574</v>
      </c>
      <c r="L120" s="26">
        <f>COVID!B120</f>
        <v>25372</v>
      </c>
      <c r="M120" s="26">
        <f>COVID!C120</f>
        <v>1017548</v>
      </c>
    </row>
    <row r="121" spans="1:13">
      <c r="A121" s="30">
        <f>'Approval Ratings'!A121</f>
        <v>43950</v>
      </c>
      <c r="B121" s="26">
        <f>'Approval Ratings'!B121</f>
        <v>44.9</v>
      </c>
      <c r="C121" s="26">
        <f>'Approval Ratings'!C121</f>
        <v>52</v>
      </c>
      <c r="D121" s="26">
        <f>Tweets!B121</f>
        <v>12</v>
      </c>
      <c r="E121" s="26">
        <f>Tweets!C121</f>
        <v>19</v>
      </c>
      <c r="F121" s="26">
        <f>Gas!B121</f>
        <v>1.68</v>
      </c>
      <c r="G121" s="26">
        <f>Gas!C121</f>
        <v>2.399</v>
      </c>
      <c r="H121" s="27">
        <f>'Stock Market'!B121</f>
        <v>8914.7099999999991</v>
      </c>
      <c r="I121" s="27">
        <f>'Stock Market'!C121</f>
        <v>24633.86</v>
      </c>
      <c r="J121" s="27">
        <f>'Stock Market'!D121</f>
        <v>2939.51001</v>
      </c>
      <c r="K121" s="28">
        <f>'UI Apps'!C121</f>
        <v>453714.28571428574</v>
      </c>
      <c r="L121" s="26">
        <f>COVID!B121</f>
        <v>26226</v>
      </c>
      <c r="M121" s="26">
        <f>COVID!C121</f>
        <v>1043774</v>
      </c>
    </row>
    <row r="122" spans="1:13">
      <c r="A122" s="30">
        <f>'Approval Ratings'!A122</f>
        <v>43951</v>
      </c>
      <c r="B122" s="26">
        <f>'Approval Ratings'!B122</f>
        <v>44.3</v>
      </c>
      <c r="C122" s="26">
        <f>'Approval Ratings'!C122</f>
        <v>51.4</v>
      </c>
      <c r="D122" s="26">
        <f>Tweets!B122</f>
        <v>16</v>
      </c>
      <c r="E122" s="26">
        <f>Tweets!C122</f>
        <v>48</v>
      </c>
      <c r="F122" s="26">
        <f>Gas!B122</f>
        <v>1.68</v>
      </c>
      <c r="G122" s="26">
        <f>Gas!C122</f>
        <v>2.399</v>
      </c>
      <c r="H122" s="27">
        <f>'Stock Market'!B122</f>
        <v>8889.5499999999993</v>
      </c>
      <c r="I122" s="27">
        <f>'Stock Market'!C122</f>
        <v>24345.72</v>
      </c>
      <c r="J122" s="27">
        <f>'Stock Market'!D122</f>
        <v>2912.429932</v>
      </c>
      <c r="K122" s="28">
        <f>'UI Apps'!C122</f>
        <v>453714.28571428574</v>
      </c>
      <c r="L122" s="26">
        <f>COVID!B122</f>
        <v>29971</v>
      </c>
      <c r="M122" s="26">
        <f>COVID!C122</f>
        <v>1073745</v>
      </c>
    </row>
    <row r="123" spans="1:13">
      <c r="A123" s="30">
        <f>'Approval Ratings'!A123</f>
        <v>43952</v>
      </c>
      <c r="B123" s="26">
        <f>'Approval Ratings'!B123</f>
        <v>44.1</v>
      </c>
      <c r="C123" s="26">
        <f>'Approval Ratings'!C123</f>
        <v>50.8</v>
      </c>
      <c r="D123" s="26">
        <f>Tweets!B123</f>
        <v>13</v>
      </c>
      <c r="E123" s="26">
        <f>Tweets!C123</f>
        <v>16</v>
      </c>
      <c r="F123" s="26">
        <f>Gas!B123</f>
        <v>1.68</v>
      </c>
      <c r="G123" s="26">
        <f>Gas!C123</f>
        <v>2.399</v>
      </c>
      <c r="H123" s="27">
        <f>'Stock Market'!B123</f>
        <v>8604.9500000000007</v>
      </c>
      <c r="I123" s="27">
        <f>'Stock Market'!C123</f>
        <v>23723.69</v>
      </c>
      <c r="J123" s="27">
        <f>'Stock Market'!D123</f>
        <v>2830.709961</v>
      </c>
      <c r="K123" s="28">
        <f>'UI Apps'!C123</f>
        <v>453714.28571428574</v>
      </c>
      <c r="L123" s="26">
        <f>COVID!B123</f>
        <v>32802</v>
      </c>
      <c r="M123" s="26">
        <f>COVID!C123</f>
        <v>1106547</v>
      </c>
    </row>
    <row r="124" spans="1:13">
      <c r="A124" s="30">
        <f>'Approval Ratings'!A124</f>
        <v>43953</v>
      </c>
      <c r="B124" s="26">
        <f>'Approval Ratings'!B124</f>
        <v>44.1</v>
      </c>
      <c r="C124" s="26">
        <f>'Approval Ratings'!C124</f>
        <v>50.8</v>
      </c>
      <c r="D124" s="26">
        <f>Tweets!B124</f>
        <v>18</v>
      </c>
      <c r="E124" s="26">
        <f>Tweets!C124</f>
        <v>22</v>
      </c>
      <c r="F124" s="26">
        <f>Gas!B124</f>
        <v>1.68</v>
      </c>
      <c r="G124" s="26">
        <f>Gas!C124</f>
        <v>2.399</v>
      </c>
      <c r="H124" s="27">
        <f>'Stock Market'!B124</f>
        <v>8604.9500000000007</v>
      </c>
      <c r="I124" s="27">
        <f>'Stock Market'!C124</f>
        <v>23723.69</v>
      </c>
      <c r="J124" s="27">
        <f>'Stock Market'!D124</f>
        <v>2830.709961</v>
      </c>
      <c r="K124" s="28">
        <f>'UI Apps'!C124</f>
        <v>453714.28571428574</v>
      </c>
      <c r="L124" s="26">
        <f>COVID!B124</f>
        <v>29034</v>
      </c>
      <c r="M124" s="26">
        <f>COVID!C124</f>
        <v>1135581</v>
      </c>
    </row>
    <row r="125" spans="1:13">
      <c r="A125" s="30">
        <f>'Approval Ratings'!A125</f>
        <v>43954</v>
      </c>
      <c r="B125" s="26">
        <f>'Approval Ratings'!B125</f>
        <v>44.3</v>
      </c>
      <c r="C125" s="26">
        <f>'Approval Ratings'!C126</f>
        <v>50.7</v>
      </c>
      <c r="D125" s="26">
        <f>Tweets!B125</f>
        <v>20</v>
      </c>
      <c r="E125" s="26">
        <f>Tweets!C125</f>
        <v>11</v>
      </c>
      <c r="F125" s="26">
        <f>Gas!B125</f>
        <v>1.68</v>
      </c>
      <c r="G125" s="26">
        <f>Gas!C125</f>
        <v>2.399</v>
      </c>
      <c r="H125" s="27">
        <f>'Stock Market'!B125</f>
        <v>8604.9500000000007</v>
      </c>
      <c r="I125" s="27">
        <f>'Stock Market'!C125</f>
        <v>23723.69</v>
      </c>
      <c r="J125" s="27">
        <f>'Stock Market'!D125</f>
        <v>2830.709961</v>
      </c>
      <c r="K125" s="28">
        <f>'UI Apps'!C125</f>
        <v>383857.14285714284</v>
      </c>
      <c r="L125" s="26">
        <f>COVID!B125</f>
        <v>25540</v>
      </c>
      <c r="M125" s="26">
        <f>COVID!C125</f>
        <v>1161121</v>
      </c>
    </row>
    <row r="126" spans="1:13">
      <c r="A126" s="30">
        <f>'Approval Ratings'!A126</f>
        <v>43955</v>
      </c>
      <c r="B126" s="26">
        <f>'Approval Ratings'!B126</f>
        <v>44.3</v>
      </c>
      <c r="C126" s="26">
        <f>'Approval Ratings'!C127</f>
        <v>50.1</v>
      </c>
      <c r="D126" s="26">
        <f>Tweets!B126</f>
        <v>13</v>
      </c>
      <c r="E126" s="26">
        <f>Tweets!C126</f>
        <v>1</v>
      </c>
      <c r="F126" s="26">
        <f>Gas!B126</f>
        <v>1.68</v>
      </c>
      <c r="G126" s="26">
        <f>Gas!C126</f>
        <v>2.399</v>
      </c>
      <c r="H126" s="27">
        <f>'Stock Market'!B126</f>
        <v>8710.7099999999991</v>
      </c>
      <c r="I126" s="27">
        <f>'Stock Market'!C126</f>
        <v>23749.759999999998</v>
      </c>
      <c r="J126" s="27">
        <f>'Stock Market'!D126</f>
        <v>2842.73999</v>
      </c>
      <c r="K126" s="28">
        <f>'UI Apps'!C126</f>
        <v>383857.14285714284</v>
      </c>
      <c r="L126" s="26">
        <f>COVID!B126</f>
        <v>22501</v>
      </c>
      <c r="M126" s="26">
        <f>COVID!C126</f>
        <v>1183622</v>
      </c>
    </row>
    <row r="127" spans="1:13">
      <c r="A127" s="30">
        <f>'Approval Ratings'!A127</f>
        <v>43956</v>
      </c>
      <c r="B127" s="26">
        <f>'Approval Ratings'!B127</f>
        <v>44.6</v>
      </c>
      <c r="C127" s="26">
        <f>'Approval Ratings'!C128</f>
        <v>50.5</v>
      </c>
      <c r="D127" s="26">
        <f>Tweets!B127</f>
        <v>16</v>
      </c>
      <c r="E127" s="26">
        <f>Tweets!C127</f>
        <v>16</v>
      </c>
      <c r="F127" s="26">
        <f>Gas!B127</f>
        <v>1.75</v>
      </c>
      <c r="G127" s="26">
        <f>Gas!C127</f>
        <v>2.3940000000000001</v>
      </c>
      <c r="H127" s="27">
        <f>'Stock Market'!B127</f>
        <v>8809.1200000000008</v>
      </c>
      <c r="I127" s="27">
        <f>'Stock Market'!C127</f>
        <v>23883.09</v>
      </c>
      <c r="J127" s="27">
        <f>'Stock Market'!D127</f>
        <v>2868.4399410000001</v>
      </c>
      <c r="K127" s="28">
        <f>'UI Apps'!C127</f>
        <v>383857.14285714284</v>
      </c>
      <c r="L127" s="26">
        <f>COVID!B127</f>
        <v>22512</v>
      </c>
      <c r="M127" s="26">
        <f>COVID!C127</f>
        <v>1206134</v>
      </c>
    </row>
    <row r="128" spans="1:13">
      <c r="A128" s="30">
        <f>'Approval Ratings'!A128</f>
        <v>43957</v>
      </c>
      <c r="B128" s="26">
        <f>'Approval Ratings'!B128</f>
        <v>44.6</v>
      </c>
      <c r="C128" s="26">
        <f>'Approval Ratings'!C129</f>
        <v>50.4</v>
      </c>
      <c r="D128" s="26">
        <f>Tweets!B128</f>
        <v>6</v>
      </c>
      <c r="E128" s="26">
        <f>Tweets!C128</f>
        <v>3</v>
      </c>
      <c r="F128" s="26">
        <f>Gas!B128</f>
        <v>1.75</v>
      </c>
      <c r="G128" s="26">
        <f>Gas!C128</f>
        <v>2.3940000000000001</v>
      </c>
      <c r="H128" s="27">
        <f>'Stock Market'!B128</f>
        <v>8854.39</v>
      </c>
      <c r="I128" s="27">
        <f>'Stock Market'!C128</f>
        <v>23664.639999999999</v>
      </c>
      <c r="J128" s="27">
        <f>'Stock Market'!D128</f>
        <v>2848.419922</v>
      </c>
      <c r="K128" s="28">
        <f>'UI Apps'!C128</f>
        <v>383857.14285714284</v>
      </c>
      <c r="L128" s="26">
        <f>COVID!B128</f>
        <v>25143</v>
      </c>
      <c r="M128" s="26">
        <f>COVID!C128</f>
        <v>1231277</v>
      </c>
    </row>
    <row r="129" spans="1:13">
      <c r="A129" s="30">
        <f>'Approval Ratings'!A129</f>
        <v>43958</v>
      </c>
      <c r="B129" s="26">
        <f>'Approval Ratings'!B129</f>
        <v>44.6</v>
      </c>
      <c r="C129" s="26">
        <f>'Approval Ratings'!C130</f>
        <v>50.5</v>
      </c>
      <c r="D129" s="26">
        <f>Tweets!B129</f>
        <v>6</v>
      </c>
      <c r="E129" s="26">
        <f>Tweets!C129</f>
        <v>4</v>
      </c>
      <c r="F129" s="26">
        <f>Gas!B129</f>
        <v>1.75</v>
      </c>
      <c r="G129" s="26">
        <f>Gas!C129</f>
        <v>2.3940000000000001</v>
      </c>
      <c r="H129" s="27">
        <f>'Stock Market'!B129</f>
        <v>8979.66</v>
      </c>
      <c r="I129" s="27">
        <f>'Stock Market'!C129</f>
        <v>23875.89</v>
      </c>
      <c r="J129" s="27">
        <f>'Stock Market'!D129</f>
        <v>2881.1899410000001</v>
      </c>
      <c r="K129" s="28">
        <f>'UI Apps'!C129</f>
        <v>383857.14285714284</v>
      </c>
      <c r="L129" s="26">
        <f>COVID!B129</f>
        <v>27227</v>
      </c>
      <c r="M129" s="26">
        <f>COVID!C129</f>
        <v>1258504</v>
      </c>
    </row>
    <row r="130" spans="1:13">
      <c r="A130" s="30">
        <f>'Approval Ratings'!A130</f>
        <v>43959</v>
      </c>
      <c r="B130" s="26">
        <f>'Approval Ratings'!B130</f>
        <v>44.6</v>
      </c>
      <c r="C130" s="26">
        <f>'Approval Ratings'!C130</f>
        <v>50.5</v>
      </c>
      <c r="D130" s="26">
        <f>Tweets!B130</f>
        <v>11</v>
      </c>
      <c r="E130" s="26">
        <f>Tweets!C130</f>
        <v>1</v>
      </c>
      <c r="F130" s="26">
        <f>Gas!B130</f>
        <v>1.75</v>
      </c>
      <c r="G130" s="26">
        <f>Gas!C130</f>
        <v>2.3940000000000001</v>
      </c>
      <c r="H130" s="27">
        <f>'Stock Market'!B130</f>
        <v>9121.32</v>
      </c>
      <c r="I130" s="27">
        <f>'Stock Market'!C130</f>
        <v>24331.32</v>
      </c>
      <c r="J130" s="27">
        <f>'Stock Market'!D130</f>
        <v>2929.8000489999999</v>
      </c>
      <c r="K130" s="28">
        <f>'UI Apps'!C130</f>
        <v>383857.14285714284</v>
      </c>
      <c r="L130" s="26">
        <f>COVID!B130</f>
        <v>27159</v>
      </c>
      <c r="M130" s="26">
        <f>COVID!C130</f>
        <v>1285663</v>
      </c>
    </row>
    <row r="131" spans="1:13">
      <c r="A131" s="30">
        <f>'Approval Ratings'!A131</f>
        <v>43960</v>
      </c>
      <c r="B131" s="26">
        <f>'Approval Ratings'!B131</f>
        <v>44.6</v>
      </c>
      <c r="C131" s="26">
        <f>'Approval Ratings'!C131</f>
        <v>50.5</v>
      </c>
      <c r="D131" s="26">
        <f>Tweets!B131</f>
        <v>18</v>
      </c>
      <c r="E131" s="26">
        <f>Tweets!C131</f>
        <v>10</v>
      </c>
      <c r="F131" s="26">
        <f>Gas!B131</f>
        <v>1.75</v>
      </c>
      <c r="G131" s="26">
        <f>Gas!C131</f>
        <v>2.3940000000000001</v>
      </c>
      <c r="H131" s="27">
        <f>'Stock Market'!B131</f>
        <v>9121.32</v>
      </c>
      <c r="I131" s="27">
        <f>'Stock Market'!C131</f>
        <v>24331.32</v>
      </c>
      <c r="J131" s="27">
        <f>'Stock Market'!D131</f>
        <v>2929.8000489999999</v>
      </c>
      <c r="K131" s="28">
        <f>'UI Apps'!C131</f>
        <v>383857.14285714284</v>
      </c>
      <c r="L131" s="26">
        <f>COVID!B131</f>
        <v>25180</v>
      </c>
      <c r="M131" s="26">
        <f>COVID!C131</f>
        <v>1310843</v>
      </c>
    </row>
    <row r="132" spans="1:13">
      <c r="A132" s="30">
        <f>'Approval Ratings'!A132</f>
        <v>43961</v>
      </c>
      <c r="B132" s="26">
        <f>'Approval Ratings'!B132</f>
        <v>44.5</v>
      </c>
      <c r="C132" s="26">
        <f>'Approval Ratings'!C132</f>
        <v>50.6</v>
      </c>
      <c r="D132" s="26">
        <f>Tweets!B132</f>
        <v>21</v>
      </c>
      <c r="E132" s="26">
        <f>Tweets!C132</f>
        <v>104</v>
      </c>
      <c r="F132" s="26">
        <f>Gas!B132</f>
        <v>1.75</v>
      </c>
      <c r="G132" s="26">
        <f>Gas!C132</f>
        <v>2.3940000000000001</v>
      </c>
      <c r="H132" s="27">
        <f>'Stock Market'!B132</f>
        <v>9121.32</v>
      </c>
      <c r="I132" s="27">
        <f>'Stock Market'!C132</f>
        <v>24331.32</v>
      </c>
      <c r="J132" s="27">
        <f>'Stock Market'!D132</f>
        <v>2929.8000489999999</v>
      </c>
      <c r="K132" s="28">
        <f>'UI Apps'!C132</f>
        <v>349428.57142857142</v>
      </c>
      <c r="L132" s="26">
        <f>COVID!B132</f>
        <v>20890</v>
      </c>
      <c r="M132" s="26">
        <f>COVID!C132</f>
        <v>1331733</v>
      </c>
    </row>
    <row r="133" spans="1:13">
      <c r="A133" s="30">
        <f>'Approval Ratings'!A133</f>
        <v>43962</v>
      </c>
      <c r="B133" s="26">
        <f>'Approval Ratings'!B133</f>
        <v>44.7</v>
      </c>
      <c r="C133" s="26">
        <f>'Approval Ratings'!C133</f>
        <v>50.7</v>
      </c>
      <c r="D133" s="26">
        <f>Tweets!B133</f>
        <v>23</v>
      </c>
      <c r="E133" s="26">
        <f>Tweets!C133</f>
        <v>31</v>
      </c>
      <c r="F133" s="26">
        <f>Gas!B133</f>
        <v>1.75</v>
      </c>
      <c r="G133" s="26">
        <f>Gas!C133</f>
        <v>2.3940000000000001</v>
      </c>
      <c r="H133" s="27">
        <f>'Stock Market'!B133</f>
        <v>9192.34</v>
      </c>
      <c r="I133" s="27">
        <f>'Stock Market'!C133</f>
        <v>24221.99</v>
      </c>
      <c r="J133" s="27">
        <f>'Stock Market'!D133</f>
        <v>2930.1899410000001</v>
      </c>
      <c r="K133" s="28">
        <f>'UI Apps'!C133</f>
        <v>349428.57142857142</v>
      </c>
      <c r="L133" s="26">
        <f>COVID!B133</f>
        <v>18298</v>
      </c>
      <c r="M133" s="26">
        <f>COVID!C133</f>
        <v>1350031</v>
      </c>
    </row>
    <row r="134" spans="1:13">
      <c r="A134" s="30">
        <f>'Approval Ratings'!A134</f>
        <v>43963</v>
      </c>
      <c r="B134" s="26">
        <f>'Approval Ratings'!B134</f>
        <v>45.1</v>
      </c>
      <c r="C134" s="26">
        <f>'Approval Ratings'!C134</f>
        <v>51</v>
      </c>
      <c r="D134" s="26">
        <f>Tweets!B134</f>
        <v>27</v>
      </c>
      <c r="E134" s="26">
        <f>Tweets!C134</f>
        <v>21</v>
      </c>
      <c r="F134" s="26">
        <f>Gas!B134</f>
        <v>1.776</v>
      </c>
      <c r="G134" s="26">
        <f>Gas!C134</f>
        <v>2.3860000000000001</v>
      </c>
      <c r="H134" s="27">
        <f>'Stock Market'!B134</f>
        <v>9002.5499999999993</v>
      </c>
      <c r="I134" s="27">
        <f>'Stock Market'!C134</f>
        <v>23764.78</v>
      </c>
      <c r="J134" s="27">
        <f>'Stock Market'!D134</f>
        <v>2870.1201169999999</v>
      </c>
      <c r="K134" s="28">
        <f>'UI Apps'!C134</f>
        <v>349428.57142857142</v>
      </c>
      <c r="L134" s="26">
        <f>COVID!B134</f>
        <v>22558</v>
      </c>
      <c r="M134" s="26">
        <f>COVID!C134</f>
        <v>1372589</v>
      </c>
    </row>
    <row r="135" spans="1:13">
      <c r="A135" s="30">
        <f>'Approval Ratings'!A135</f>
        <v>43964</v>
      </c>
      <c r="B135" s="26">
        <f>'Approval Ratings'!B135</f>
        <v>45.5</v>
      </c>
      <c r="C135" s="26">
        <f>'Approval Ratings'!C135</f>
        <v>52</v>
      </c>
      <c r="D135" s="26">
        <f>Tweets!B135</f>
        <v>11</v>
      </c>
      <c r="E135" s="26">
        <f>Tweets!C135</f>
        <v>5</v>
      </c>
      <c r="F135" s="26">
        <f>Gas!B135</f>
        <v>1.776</v>
      </c>
      <c r="G135" s="26">
        <f>Gas!C135</f>
        <v>2.3860000000000001</v>
      </c>
      <c r="H135" s="27">
        <f>'Stock Market'!B135</f>
        <v>8863.17</v>
      </c>
      <c r="I135" s="27">
        <f>'Stock Market'!C135</f>
        <v>23247.97</v>
      </c>
      <c r="J135" s="27">
        <f>'Stock Market'!D135</f>
        <v>2820</v>
      </c>
      <c r="K135" s="28">
        <f>'UI Apps'!C135</f>
        <v>349428.57142857142</v>
      </c>
      <c r="L135" s="26">
        <f>COVID!B135</f>
        <v>21628</v>
      </c>
      <c r="M135" s="26">
        <f>COVID!C135</f>
        <v>1394217</v>
      </c>
    </row>
    <row r="136" spans="1:13">
      <c r="A136" s="30">
        <f>'Approval Ratings'!A136</f>
        <v>43965</v>
      </c>
      <c r="B136" s="26">
        <f>'Approval Ratings'!B136</f>
        <v>45.6</v>
      </c>
      <c r="C136" s="26">
        <f>'Approval Ratings'!C136</f>
        <v>52</v>
      </c>
      <c r="D136" s="26">
        <f>Tweets!B136</f>
        <v>17</v>
      </c>
      <c r="E136" s="26">
        <f>Tweets!C136</f>
        <v>29</v>
      </c>
      <c r="F136" s="26">
        <f>Gas!B136</f>
        <v>1.776</v>
      </c>
      <c r="G136" s="26">
        <f>Gas!C136</f>
        <v>2.3860000000000001</v>
      </c>
      <c r="H136" s="27">
        <f>'Stock Market'!B136</f>
        <v>8943.7199999999993</v>
      </c>
      <c r="I136" s="27">
        <f>'Stock Market'!C136</f>
        <v>23625.34</v>
      </c>
      <c r="J136" s="27">
        <f>'Stock Market'!D136</f>
        <v>2852.5</v>
      </c>
      <c r="K136" s="28">
        <f>'UI Apps'!C136</f>
        <v>349428.57142857142</v>
      </c>
      <c r="L136" s="26">
        <f>COVID!B136</f>
        <v>26713</v>
      </c>
      <c r="M136" s="26">
        <f>COVID!C136</f>
        <v>1420930</v>
      </c>
    </row>
    <row r="137" spans="1:13">
      <c r="A137" s="30">
        <f>'Approval Ratings'!A137</f>
        <v>43966</v>
      </c>
      <c r="B137" s="26">
        <f>'Approval Ratings'!B137</f>
        <v>46.1</v>
      </c>
      <c r="C137" s="26">
        <f>'Approval Ratings'!C137</f>
        <v>51.4</v>
      </c>
      <c r="D137" s="26">
        <f>Tweets!B137</f>
        <v>13</v>
      </c>
      <c r="E137" s="26">
        <f>Tweets!C137</f>
        <v>15</v>
      </c>
      <c r="F137" s="26">
        <f>Gas!B137</f>
        <v>1.776</v>
      </c>
      <c r="G137" s="26">
        <f>Gas!C137</f>
        <v>2.3860000000000001</v>
      </c>
      <c r="H137" s="27">
        <f>'Stock Market'!B137</f>
        <v>9014.56</v>
      </c>
      <c r="I137" s="27">
        <f>'Stock Market'!C137</f>
        <v>23685.42</v>
      </c>
      <c r="J137" s="27">
        <f>'Stock Market'!D137</f>
        <v>2863.6999510000001</v>
      </c>
      <c r="K137" s="28">
        <f>'UI Apps'!C137</f>
        <v>349428.57142857101</v>
      </c>
      <c r="L137" s="26">
        <f>COVID!B137</f>
        <v>25422</v>
      </c>
      <c r="M137" s="26">
        <f>COVID!C137</f>
        <v>1446352</v>
      </c>
    </row>
    <row r="138" spans="1:13">
      <c r="A138" s="30">
        <f>'Approval Ratings'!A138</f>
        <v>43967</v>
      </c>
      <c r="B138" s="26">
        <f>'Approval Ratings'!B138</f>
        <v>46.4</v>
      </c>
      <c r="C138" s="26">
        <f>'Approval Ratings'!C138</f>
        <v>51.5</v>
      </c>
      <c r="D138" s="26">
        <f>Tweets!B138</f>
        <v>25</v>
      </c>
      <c r="E138" s="26">
        <f>Tweets!C138</f>
        <v>27</v>
      </c>
      <c r="F138" s="26">
        <f>Gas!B138</f>
        <v>1.776</v>
      </c>
      <c r="G138" s="26">
        <f>Gas!C138</f>
        <v>2.3860000000000001</v>
      </c>
      <c r="H138" s="27">
        <f>'Stock Market'!B138</f>
        <v>9014.56</v>
      </c>
      <c r="I138" s="27">
        <f>'Stock Market'!C138</f>
        <v>23685.42</v>
      </c>
      <c r="J138" s="27">
        <f>'Stock Market'!D138</f>
        <v>2863.6999510000001</v>
      </c>
      <c r="K138" s="28">
        <f>'UI Apps'!C138</f>
        <v>349428.57142857142</v>
      </c>
      <c r="L138" s="26">
        <f>COVID!B138</f>
        <v>23586</v>
      </c>
      <c r="M138" s="26">
        <f>COVID!C138</f>
        <v>1469938</v>
      </c>
    </row>
    <row r="139" spans="1:13">
      <c r="A139" s="30">
        <f>'Approval Ratings'!A139</f>
        <v>43968</v>
      </c>
      <c r="B139" s="26">
        <f>'Approval Ratings'!B139</f>
        <v>46.4</v>
      </c>
      <c r="C139" s="26">
        <f>'Approval Ratings'!C139</f>
        <v>51.5</v>
      </c>
      <c r="D139" s="26">
        <f>Tweets!B139</f>
        <v>24</v>
      </c>
      <c r="E139" s="26">
        <f>Tweets!C139</f>
        <v>13</v>
      </c>
      <c r="F139" s="26">
        <f>Gas!B139</f>
        <v>1.776</v>
      </c>
      <c r="G139" s="26">
        <f>Gas!C139</f>
        <v>2.3860000000000001</v>
      </c>
      <c r="H139" s="27">
        <f>'Stock Market'!B139</f>
        <v>9014.56</v>
      </c>
      <c r="I139" s="27">
        <f>'Stock Market'!C139</f>
        <v>23685.42</v>
      </c>
      <c r="J139" s="27">
        <f>'Stock Market'!D139</f>
        <v>2863.6999510000001</v>
      </c>
      <c r="K139" s="28">
        <f>'UI Apps'!C139</f>
        <v>303285.71428571426</v>
      </c>
      <c r="L139" s="26">
        <f>COVID!B139</f>
        <v>20152</v>
      </c>
      <c r="M139" s="26">
        <f>COVID!C139</f>
        <v>1490090</v>
      </c>
    </row>
    <row r="140" spans="1:13">
      <c r="A140" s="30">
        <f>'Approval Ratings'!A140</f>
        <v>43969</v>
      </c>
      <c r="B140" s="26">
        <f>'Approval Ratings'!B140</f>
        <v>46.3</v>
      </c>
      <c r="C140" s="26">
        <f>'Approval Ratings'!C140</f>
        <v>51.8</v>
      </c>
      <c r="D140" s="26">
        <f>Tweets!B140</f>
        <v>24</v>
      </c>
      <c r="E140" s="26">
        <f>Tweets!C140</f>
        <v>15</v>
      </c>
      <c r="F140" s="26">
        <f>Gas!B140</f>
        <v>1.776</v>
      </c>
      <c r="G140" s="26">
        <f>Gas!C140</f>
        <v>2.3860000000000001</v>
      </c>
      <c r="H140" s="27">
        <f>'Stock Market'!B140</f>
        <v>9234.83</v>
      </c>
      <c r="I140" s="27">
        <f>'Stock Market'!C140</f>
        <v>24597.37</v>
      </c>
      <c r="J140" s="27">
        <f>'Stock Market'!D140</f>
        <v>2953.9099120000001</v>
      </c>
      <c r="K140" s="28">
        <f>'UI Apps'!C140</f>
        <v>303285.71428571426</v>
      </c>
      <c r="L140" s="26">
        <f>COVID!B140</f>
        <v>20844</v>
      </c>
      <c r="M140" s="26">
        <f>COVID!C140</f>
        <v>1510934</v>
      </c>
    </row>
    <row r="141" spans="1:13">
      <c r="A141" s="30">
        <f>'Approval Ratings'!A141</f>
        <v>43970</v>
      </c>
      <c r="B141" s="26">
        <f>'Approval Ratings'!B141</f>
        <v>46.1</v>
      </c>
      <c r="C141" s="26">
        <f>'Approval Ratings'!C141</f>
        <v>52</v>
      </c>
      <c r="D141" s="26">
        <f>Tweets!B141</f>
        <v>16</v>
      </c>
      <c r="E141" s="26">
        <f>Tweets!C141</f>
        <v>29</v>
      </c>
      <c r="F141" s="26">
        <f>Gas!B141</f>
        <v>1.87</v>
      </c>
      <c r="G141" s="26">
        <f>Gas!C141</f>
        <v>2.39</v>
      </c>
      <c r="H141" s="27">
        <f>'Stock Market'!B141</f>
        <v>9185.1</v>
      </c>
      <c r="I141" s="27">
        <f>'Stock Market'!C141</f>
        <v>24206.86</v>
      </c>
      <c r="J141" s="27">
        <f>'Stock Market'!D141</f>
        <v>2922.9399410000001</v>
      </c>
      <c r="K141" s="28">
        <f>'UI Apps'!C141</f>
        <v>303285.71428571426</v>
      </c>
      <c r="L141" s="26">
        <f>COVID!B141</f>
        <v>20882</v>
      </c>
      <c r="M141" s="26">
        <f>COVID!C141</f>
        <v>1531816</v>
      </c>
    </row>
    <row r="142" spans="1:13">
      <c r="A142" s="30">
        <f>'Approval Ratings'!A142</f>
        <v>43971</v>
      </c>
      <c r="B142" s="26">
        <f>'Approval Ratings'!B142</f>
        <v>45.6</v>
      </c>
      <c r="C142" s="26">
        <f>'Approval Ratings'!C142</f>
        <v>52.3</v>
      </c>
      <c r="D142" s="26">
        <f>Tweets!B142</f>
        <v>21</v>
      </c>
      <c r="E142" s="26">
        <f>Tweets!C142</f>
        <v>5</v>
      </c>
      <c r="F142" s="26">
        <f>Gas!B142</f>
        <v>1.87</v>
      </c>
      <c r="G142" s="26">
        <f>Gas!C142</f>
        <v>2.39</v>
      </c>
      <c r="H142" s="27">
        <f>'Stock Market'!B142</f>
        <v>9375.7800000000007</v>
      </c>
      <c r="I142" s="27">
        <f>'Stock Market'!C142</f>
        <v>24575.9</v>
      </c>
      <c r="J142" s="27">
        <f>'Stock Market'!D142</f>
        <v>2971.610107</v>
      </c>
      <c r="K142" s="28">
        <f>'UI Apps'!C142</f>
        <v>303285.71428571426</v>
      </c>
      <c r="L142" s="26">
        <f>COVID!B142</f>
        <v>21259</v>
      </c>
      <c r="M142" s="26">
        <f>COVID!C142</f>
        <v>1553075</v>
      </c>
    </row>
    <row r="143" spans="1:13">
      <c r="A143" s="30">
        <f>'Approval Ratings'!A143</f>
        <v>43972</v>
      </c>
      <c r="B143" s="26">
        <f>'Approval Ratings'!B143</f>
        <v>44.8</v>
      </c>
      <c r="C143" s="26">
        <f>'Approval Ratings'!C143</f>
        <v>52.9</v>
      </c>
      <c r="D143" s="26">
        <f>Tweets!B143</f>
        <v>20</v>
      </c>
      <c r="E143" s="26">
        <f>Tweets!C143</f>
        <v>13</v>
      </c>
      <c r="F143" s="26">
        <f>Gas!B143</f>
        <v>1.87</v>
      </c>
      <c r="G143" s="26">
        <f>Gas!C143</f>
        <v>2.39</v>
      </c>
      <c r="H143" s="27">
        <f>'Stock Market'!B143</f>
        <v>9284.8799999999992</v>
      </c>
      <c r="I143" s="27">
        <f>'Stock Market'!C143</f>
        <v>24474.12</v>
      </c>
      <c r="J143" s="27">
        <f>'Stock Market'!D143</f>
        <v>2948.51001</v>
      </c>
      <c r="K143" s="28">
        <f>'UI Apps'!C143</f>
        <v>303285.71428571426</v>
      </c>
      <c r="L143" s="26">
        <f>COVID!B143</f>
        <v>26742</v>
      </c>
      <c r="M143" s="26">
        <f>COVID!C143</f>
        <v>1579817</v>
      </c>
    </row>
    <row r="144" spans="1:13">
      <c r="A144" s="30">
        <f>'Approval Ratings'!A144</f>
        <v>43973</v>
      </c>
      <c r="B144" s="26">
        <f>'Approval Ratings'!B144</f>
        <v>45</v>
      </c>
      <c r="C144" s="26">
        <f>'Approval Ratings'!C144</f>
        <v>53</v>
      </c>
      <c r="D144" s="26">
        <f>Tweets!B144</f>
        <v>25</v>
      </c>
      <c r="E144" s="26">
        <f>Tweets!C144</f>
        <v>4</v>
      </c>
      <c r="F144" s="26">
        <f>Gas!B144</f>
        <v>1.87</v>
      </c>
      <c r="G144" s="26">
        <f>Gas!C144</f>
        <v>2.39</v>
      </c>
      <c r="H144" s="27">
        <f>'Stock Market'!B144</f>
        <v>9324.59</v>
      </c>
      <c r="I144" s="27">
        <f>'Stock Market'!C144</f>
        <v>24465.16</v>
      </c>
      <c r="J144" s="27">
        <f>'Stock Market'!D144</f>
        <v>2955.4499510000001</v>
      </c>
      <c r="K144" s="28">
        <f>'UI Apps'!C144</f>
        <v>303285.71428571426</v>
      </c>
      <c r="L144" s="26">
        <f>COVID!B144</f>
        <v>24173</v>
      </c>
      <c r="M144" s="26">
        <f>COVID!C144</f>
        <v>1603990</v>
      </c>
    </row>
    <row r="145" spans="1:13">
      <c r="A145" s="30">
        <f>'Approval Ratings'!A145</f>
        <v>43974</v>
      </c>
      <c r="B145" s="26">
        <f>'Approval Ratings'!B145</f>
        <v>44.4</v>
      </c>
      <c r="C145" s="26">
        <f>'Approval Ratings'!C145</f>
        <v>53.3</v>
      </c>
      <c r="D145" s="26">
        <f>Tweets!B145</f>
        <v>18</v>
      </c>
      <c r="E145" s="26">
        <f>Tweets!C145</f>
        <v>40</v>
      </c>
      <c r="F145" s="26">
        <f>Gas!B145</f>
        <v>1.87</v>
      </c>
      <c r="G145" s="26">
        <f>Gas!C145</f>
        <v>2.39</v>
      </c>
      <c r="H145" s="27">
        <f>'Stock Market'!B145</f>
        <v>9324.59</v>
      </c>
      <c r="I145" s="27">
        <f>'Stock Market'!C145</f>
        <v>24465.16</v>
      </c>
      <c r="J145" s="27">
        <f>'Stock Market'!D145</f>
        <v>2955.4499510000001</v>
      </c>
      <c r="K145" s="28">
        <f>'UI Apps'!C145</f>
        <v>303285.71428571426</v>
      </c>
      <c r="L145" s="26">
        <f>COVID!B145</f>
        <v>22365</v>
      </c>
      <c r="M145" s="26">
        <f>COVID!C145</f>
        <v>1626355</v>
      </c>
    </row>
    <row r="146" spans="1:13">
      <c r="A146" s="30">
        <f>'Approval Ratings'!A146</f>
        <v>43975</v>
      </c>
      <c r="B146" s="26">
        <f>'Approval Ratings'!B146</f>
        <v>44.1</v>
      </c>
      <c r="C146" s="26">
        <f>'Approval Ratings'!C146</f>
        <v>53.6</v>
      </c>
      <c r="D146" s="26">
        <f>Tweets!B146</f>
        <v>21</v>
      </c>
      <c r="E146" s="26">
        <f>Tweets!C146</f>
        <v>14</v>
      </c>
      <c r="F146" s="26">
        <f>Gas!B146</f>
        <v>1.87</v>
      </c>
      <c r="G146" s="26">
        <f>Gas!C146</f>
        <v>2.39</v>
      </c>
      <c r="H146" s="27">
        <f>'Stock Market'!B146</f>
        <v>9324.59</v>
      </c>
      <c r="I146" s="27">
        <f>'Stock Market'!C146</f>
        <v>24465.16</v>
      </c>
      <c r="J146" s="27">
        <f>'Stock Market'!D146</f>
        <v>2955.4499510000001</v>
      </c>
      <c r="K146" s="28">
        <f>'UI Apps'!C146</f>
        <v>271000</v>
      </c>
      <c r="L146" s="26">
        <f>COVID!B146</f>
        <v>18860</v>
      </c>
      <c r="M146" s="26">
        <f>COVID!C146</f>
        <v>1645215</v>
      </c>
    </row>
    <row r="147" spans="1:13">
      <c r="A147" s="30">
        <f>'Approval Ratings'!A147</f>
        <v>43976</v>
      </c>
      <c r="B147" s="26">
        <f>'Approval Ratings'!B147</f>
        <v>43.9</v>
      </c>
      <c r="C147" s="26">
        <f>'Approval Ratings'!C147</f>
        <v>53.9</v>
      </c>
      <c r="D147" s="26">
        <f>Tweets!B147</f>
        <v>18</v>
      </c>
      <c r="E147" s="26">
        <f>Tweets!C147</f>
        <v>8</v>
      </c>
      <c r="F147" s="26">
        <f>Gas!B147</f>
        <v>1.87</v>
      </c>
      <c r="G147" s="26">
        <f>Gas!C147</f>
        <v>2.39</v>
      </c>
      <c r="H147" s="27">
        <f>'Stock Market'!B147</f>
        <v>9324.59</v>
      </c>
      <c r="I147" s="27">
        <f>'Stock Market'!C147</f>
        <v>24465.16</v>
      </c>
      <c r="J147" s="27">
        <f>'Stock Market'!D147</f>
        <v>2955.4499510000001</v>
      </c>
      <c r="K147" s="28">
        <f>'UI Apps'!C147</f>
        <v>271000</v>
      </c>
      <c r="L147" s="26">
        <f>COVID!B147</f>
        <v>18531</v>
      </c>
      <c r="M147" s="26">
        <f>COVID!C147</f>
        <v>1663746</v>
      </c>
    </row>
    <row r="148" spans="1:13">
      <c r="A148" s="30">
        <f>'Approval Ratings'!A148</f>
        <v>43977</v>
      </c>
      <c r="B148" s="26">
        <f>'Approval Ratings'!B148</f>
        <v>43.8</v>
      </c>
      <c r="C148" s="26">
        <f>'Approval Ratings'!C148</f>
        <v>54.1</v>
      </c>
      <c r="D148" s="26">
        <f>Tweets!B148</f>
        <v>21</v>
      </c>
      <c r="E148" s="26">
        <f>Tweets!C148</f>
        <v>17</v>
      </c>
      <c r="F148" s="26">
        <f>Gas!B148</f>
        <v>1.883</v>
      </c>
      <c r="G148" s="26">
        <f>Gas!C148</f>
        <v>2.3860000000000001</v>
      </c>
      <c r="H148" s="27">
        <f>'Stock Market'!B148</f>
        <v>9340.2199999999993</v>
      </c>
      <c r="I148" s="27">
        <f>'Stock Market'!C148</f>
        <v>24995.11</v>
      </c>
      <c r="J148" s="27">
        <f>'Stock Market'!D148</f>
        <v>2991.7700199999999</v>
      </c>
      <c r="K148" s="28">
        <f>'UI Apps'!C148</f>
        <v>271000</v>
      </c>
      <c r="L148" s="26">
        <f>COVID!B148</f>
        <v>16978</v>
      </c>
      <c r="M148" s="26">
        <f>COVID!C148</f>
        <v>1680724</v>
      </c>
    </row>
    <row r="149" spans="1:13">
      <c r="A149" s="30">
        <f>'Approval Ratings'!A149</f>
        <v>43978</v>
      </c>
      <c r="B149" s="26">
        <f>'Approval Ratings'!B149</f>
        <v>43.6</v>
      </c>
      <c r="C149" s="26">
        <f>'Approval Ratings'!C149</f>
        <v>54.5</v>
      </c>
      <c r="D149" s="26">
        <f>Tweets!B149</f>
        <v>24</v>
      </c>
      <c r="E149" s="26">
        <f>Tweets!C149</f>
        <v>15</v>
      </c>
      <c r="F149" s="26">
        <f>Gas!B149</f>
        <v>1.883</v>
      </c>
      <c r="G149" s="26">
        <f>Gas!C149</f>
        <v>2.3860000000000001</v>
      </c>
      <c r="H149" s="27">
        <f>'Stock Market'!B149</f>
        <v>9412.36</v>
      </c>
      <c r="I149" s="27">
        <f>'Stock Market'!C149</f>
        <v>25548.27</v>
      </c>
      <c r="J149" s="27">
        <f>'Stock Market'!D149</f>
        <v>3036.1298830000001</v>
      </c>
      <c r="K149" s="28">
        <f>'UI Apps'!C149</f>
        <v>271000</v>
      </c>
      <c r="L149" s="26">
        <f>COVID!B149</f>
        <v>19411</v>
      </c>
      <c r="M149" s="26">
        <f>COVID!C149</f>
        <v>1700135</v>
      </c>
    </row>
    <row r="150" spans="1:13">
      <c r="A150" s="30">
        <f>'Approval Ratings'!A150</f>
        <v>43979</v>
      </c>
      <c r="B150" s="26">
        <f>'Approval Ratings'!B150</f>
        <v>44</v>
      </c>
      <c r="C150" s="26">
        <f>'Approval Ratings'!C150</f>
        <v>54.1</v>
      </c>
      <c r="D150" s="26">
        <f>Tweets!B150</f>
        <v>30</v>
      </c>
      <c r="E150" s="26">
        <f>Tweets!C150</f>
        <v>22</v>
      </c>
      <c r="F150" s="26">
        <f>Gas!B150</f>
        <v>1.883</v>
      </c>
      <c r="G150" s="26">
        <f>Gas!C150</f>
        <v>2.3860000000000001</v>
      </c>
      <c r="H150" s="27">
        <f>'Stock Market'!B150</f>
        <v>9368.99</v>
      </c>
      <c r="I150" s="27">
        <f>'Stock Market'!C150</f>
        <v>25400.639999999999</v>
      </c>
      <c r="J150" s="27">
        <f>'Stock Market'!D150</f>
        <v>3029.7299800000001</v>
      </c>
      <c r="K150" s="28">
        <f>'UI Apps'!C150</f>
        <v>271000</v>
      </c>
      <c r="L150" s="26">
        <f>COVID!B150</f>
        <v>22659</v>
      </c>
      <c r="M150" s="26">
        <f>COVID!C150</f>
        <v>1722794</v>
      </c>
    </row>
    <row r="151" spans="1:13">
      <c r="A151" s="30">
        <f>'Approval Ratings'!A151</f>
        <v>43980</v>
      </c>
      <c r="B151" s="26">
        <f>'Approval Ratings'!B151</f>
        <v>44.1</v>
      </c>
      <c r="C151" s="26">
        <f>'Approval Ratings'!C151</f>
        <v>54</v>
      </c>
      <c r="D151" s="26">
        <f>Tweets!B151</f>
        <v>11</v>
      </c>
      <c r="E151" s="26">
        <f>Tweets!C151</f>
        <v>10</v>
      </c>
      <c r="F151" s="26">
        <f>Gas!B151</f>
        <v>1.883</v>
      </c>
      <c r="G151" s="26">
        <f>Gas!C151</f>
        <v>2.3860000000000001</v>
      </c>
      <c r="H151" s="27">
        <f>'Stock Market'!B151</f>
        <v>9489.8700000000008</v>
      </c>
      <c r="I151" s="27">
        <f>'Stock Market'!C151</f>
        <v>25383.11</v>
      </c>
      <c r="J151" s="27">
        <f>'Stock Market'!D151</f>
        <v>3044.3100589999999</v>
      </c>
      <c r="K151" s="28">
        <f>'UI Apps'!C151</f>
        <v>271000</v>
      </c>
      <c r="L151" s="26">
        <f>COVID!B151</f>
        <v>23588</v>
      </c>
      <c r="M151" s="26">
        <f>COVID!C151</f>
        <v>1746382</v>
      </c>
    </row>
    <row r="152" spans="1:13">
      <c r="A152" s="30">
        <f>'Approval Ratings'!A152</f>
        <v>43981</v>
      </c>
      <c r="B152" s="26">
        <f>'Approval Ratings'!B152</f>
        <v>44.1</v>
      </c>
      <c r="C152" s="26">
        <f>'Approval Ratings'!C152</f>
        <v>54</v>
      </c>
      <c r="D152" s="26">
        <f>Tweets!B152</f>
        <v>19</v>
      </c>
      <c r="E152" s="26">
        <f>Tweets!C152</f>
        <v>17</v>
      </c>
      <c r="F152" s="26">
        <f>Gas!B152</f>
        <v>1.883</v>
      </c>
      <c r="G152" s="26">
        <f>Gas!C152</f>
        <v>2.3860000000000001</v>
      </c>
      <c r="H152" s="27">
        <f>'Stock Market'!B152</f>
        <v>9489.8700000000008</v>
      </c>
      <c r="I152" s="27">
        <f>'Stock Market'!C152</f>
        <v>25383.11</v>
      </c>
      <c r="J152" s="27">
        <f>'Stock Market'!D152</f>
        <v>3044.3100589999999</v>
      </c>
      <c r="K152" s="28">
        <f>'UI Apps'!C152</f>
        <v>271000</v>
      </c>
      <c r="L152" s="26">
        <f>COVID!B152</f>
        <v>23437</v>
      </c>
      <c r="M152" s="26">
        <f>COVID!C152</f>
        <v>1769819</v>
      </c>
    </row>
    <row r="153" spans="1:13">
      <c r="A153" s="30">
        <f>'Approval Ratings'!A153</f>
        <v>43982</v>
      </c>
      <c r="B153" s="26">
        <f>'Approval Ratings'!B153</f>
        <v>44.2</v>
      </c>
      <c r="C153" s="26">
        <f>'Approval Ratings'!C153</f>
        <v>53.9</v>
      </c>
      <c r="D153" s="26">
        <f>Tweets!B153</f>
        <v>11</v>
      </c>
      <c r="E153" s="26">
        <f>Tweets!C153</f>
        <v>7</v>
      </c>
      <c r="F153" s="26">
        <f>Gas!B153</f>
        <v>1.883</v>
      </c>
      <c r="G153" s="26">
        <f>Gas!C153</f>
        <v>2.3860000000000001</v>
      </c>
      <c r="H153" s="27">
        <f>'Stock Market'!B153</f>
        <v>9489.8700000000008</v>
      </c>
      <c r="I153" s="27">
        <f>'Stock Market'!C153</f>
        <v>25383.11</v>
      </c>
      <c r="J153" s="27">
        <f>'Stock Market'!D153</f>
        <v>3044.3100589999999</v>
      </c>
      <c r="K153" s="28">
        <f>'UI Apps'!C153</f>
        <v>223714.28571428571</v>
      </c>
      <c r="L153" s="26">
        <f>COVID!B153</f>
        <v>21392</v>
      </c>
      <c r="M153" s="26">
        <f>COVID!C153</f>
        <v>1791211</v>
      </c>
    </row>
    <row r="154" spans="1:13">
      <c r="A154" s="30">
        <f>'Approval Ratings'!A154</f>
        <v>43983</v>
      </c>
      <c r="B154" s="26">
        <f>'Approval Ratings'!B154</f>
        <v>44.3</v>
      </c>
      <c r="C154" s="26">
        <f>'Approval Ratings'!C154</f>
        <v>53.8</v>
      </c>
      <c r="D154" s="26">
        <f>Tweets!B154</f>
        <v>15</v>
      </c>
      <c r="E154" s="26">
        <f>Tweets!C154</f>
        <v>48</v>
      </c>
      <c r="F154" s="26">
        <f>Gas!B154</f>
        <v>1.883</v>
      </c>
      <c r="G154" s="26">
        <f>Gas!C154</f>
        <v>2.3860000000000001</v>
      </c>
      <c r="H154" s="27">
        <f>'Stock Market'!B154</f>
        <v>9552.0499999999993</v>
      </c>
      <c r="I154" s="27">
        <f>'Stock Market'!C154</f>
        <v>25475.02</v>
      </c>
      <c r="J154" s="27">
        <f>'Stock Market'!D154</f>
        <v>3055.7299800000001</v>
      </c>
      <c r="K154" s="28">
        <f>'UI Apps'!C154</f>
        <v>223714.28571428571</v>
      </c>
      <c r="L154" s="26">
        <f>COVID!B154</f>
        <v>20362</v>
      </c>
      <c r="M154" s="26">
        <f>COVID!C154</f>
        <v>1811573</v>
      </c>
    </row>
    <row r="155" spans="1:13">
      <c r="A155" s="30">
        <f>'Approval Ratings'!A155</f>
        <v>43984</v>
      </c>
      <c r="B155" s="26">
        <f>'Approval Ratings'!B155</f>
        <v>43.8</v>
      </c>
      <c r="C155" s="26">
        <f>'Approval Ratings'!C155</f>
        <v>54</v>
      </c>
      <c r="D155" s="26">
        <f>Tweets!B155</f>
        <v>35</v>
      </c>
      <c r="E155" s="26">
        <f>Tweets!C155</f>
        <v>4</v>
      </c>
      <c r="F155" s="26">
        <f>Gas!B155</f>
        <v>1.9470000000000001</v>
      </c>
      <c r="G155" s="26">
        <f>Gas!C155</f>
        <v>2.3959999999999999</v>
      </c>
      <c r="H155" s="27">
        <f>'Stock Market'!B155</f>
        <v>9608.3799999999992</v>
      </c>
      <c r="I155" s="27">
        <f>'Stock Market'!C155</f>
        <v>25742.65</v>
      </c>
      <c r="J155" s="27">
        <f>'Stock Market'!D155</f>
        <v>3080.820068</v>
      </c>
      <c r="K155" s="28">
        <f>'UI Apps'!C155</f>
        <v>223714.28571428571</v>
      </c>
      <c r="L155" s="26">
        <f>COVID!B155</f>
        <v>20155</v>
      </c>
      <c r="M155" s="26">
        <f>COVID!C155</f>
        <v>1831728</v>
      </c>
    </row>
    <row r="156" spans="1:13">
      <c r="A156" s="30">
        <f>'Approval Ratings'!A156</f>
        <v>43985</v>
      </c>
      <c r="B156" s="26">
        <f>'Approval Ratings'!B156</f>
        <v>43.2</v>
      </c>
      <c r="C156" s="26">
        <f>'Approval Ratings'!C156</f>
        <v>53.9</v>
      </c>
      <c r="D156" s="26">
        <f>Tweets!B156</f>
        <v>25</v>
      </c>
      <c r="E156" s="26">
        <f>Tweets!C156</f>
        <v>61</v>
      </c>
      <c r="F156" s="26">
        <f>Gas!B156</f>
        <v>1.9470000000000001</v>
      </c>
      <c r="G156" s="26">
        <f>Gas!C156</f>
        <v>2.3959999999999999</v>
      </c>
      <c r="H156" s="27">
        <f>'Stock Market'!B156</f>
        <v>9682.91</v>
      </c>
      <c r="I156" s="27">
        <f>'Stock Market'!C156</f>
        <v>26269.89</v>
      </c>
      <c r="J156" s="27">
        <f>'Stock Market'!D156</f>
        <v>3122.8701169999999</v>
      </c>
      <c r="K156" s="28">
        <f>'UI Apps'!C156</f>
        <v>223714.28571428571</v>
      </c>
      <c r="L156" s="26">
        <f>COVID!B156</f>
        <v>20155</v>
      </c>
      <c r="M156" s="26">
        <f>COVID!C156</f>
        <v>1851883</v>
      </c>
    </row>
    <row r="157" spans="1:13">
      <c r="A157" s="30">
        <f>'Approval Ratings'!A157</f>
        <v>43986</v>
      </c>
      <c r="B157" s="26">
        <f>'Approval Ratings'!B157</f>
        <v>42.8</v>
      </c>
      <c r="C157" s="26">
        <f>'Approval Ratings'!C157</f>
        <v>53.8</v>
      </c>
      <c r="D157" s="26">
        <f>Tweets!B157</f>
        <v>38</v>
      </c>
      <c r="E157" s="26">
        <f>Tweets!C157</f>
        <v>24</v>
      </c>
      <c r="F157" s="26">
        <f>Gas!B157</f>
        <v>1.9470000000000001</v>
      </c>
      <c r="G157" s="26">
        <f>Gas!C157</f>
        <v>2.3959999999999999</v>
      </c>
      <c r="H157" s="27">
        <f>'Stock Market'!B157</f>
        <v>9615.81</v>
      </c>
      <c r="I157" s="27">
        <f>'Stock Market'!C157</f>
        <v>26281.82</v>
      </c>
      <c r="J157" s="27">
        <f>'Stock Market'!D157</f>
        <v>3112.3500979999999</v>
      </c>
      <c r="K157" s="28">
        <f>'UI Apps'!C157</f>
        <v>223714.28571428571</v>
      </c>
      <c r="L157" s="26">
        <f>COVID!B157</f>
        <v>20383</v>
      </c>
      <c r="M157" s="26">
        <f>COVID!C157</f>
        <v>1872266</v>
      </c>
    </row>
    <row r="158" spans="1:13">
      <c r="A158" s="30">
        <f>'Approval Ratings'!A158</f>
        <v>43987</v>
      </c>
      <c r="B158" s="26">
        <f>'Approval Ratings'!B158</f>
        <v>42.9</v>
      </c>
      <c r="C158" s="26">
        <f>'Approval Ratings'!C158</f>
        <v>54</v>
      </c>
      <c r="D158" s="26">
        <f>Tweets!B158</f>
        <v>37</v>
      </c>
      <c r="E158" s="26">
        <f>Tweets!C158</f>
        <v>163</v>
      </c>
      <c r="F158" s="26">
        <f>Gas!B158</f>
        <v>1.9470000000000001</v>
      </c>
      <c r="G158" s="26">
        <f>Gas!C158</f>
        <v>2.3959999999999999</v>
      </c>
      <c r="H158" s="27">
        <f>'Stock Market'!B158</f>
        <v>9814.08</v>
      </c>
      <c r="I158" s="27">
        <f>'Stock Market'!C158</f>
        <v>27110.98</v>
      </c>
      <c r="J158" s="27">
        <f>'Stock Market'!D158</f>
        <v>3193.929932</v>
      </c>
      <c r="K158" s="28">
        <f>'UI Apps'!C158</f>
        <v>223714.28571428571</v>
      </c>
      <c r="L158" s="26">
        <f>COVID!B158</f>
        <v>23066</v>
      </c>
      <c r="M158" s="26">
        <f>COVID!C158</f>
        <v>1895332</v>
      </c>
    </row>
    <row r="159" spans="1:13">
      <c r="A159" s="30">
        <f>'Approval Ratings'!A159</f>
        <v>43988</v>
      </c>
      <c r="B159" s="26">
        <f>'Approval Ratings'!B159</f>
        <v>43.1</v>
      </c>
      <c r="C159" s="26">
        <f>'Approval Ratings'!C159</f>
        <v>53.9</v>
      </c>
      <c r="D159" s="26">
        <f>Tweets!B159</f>
        <v>7</v>
      </c>
      <c r="E159" s="26">
        <f>Tweets!C159</f>
        <v>7</v>
      </c>
      <c r="F159" s="26">
        <f>Gas!B159</f>
        <v>1.9470000000000001</v>
      </c>
      <c r="G159" s="26">
        <f>Gas!C159</f>
        <v>2.3959999999999999</v>
      </c>
      <c r="H159" s="27">
        <f>'Stock Market'!B159</f>
        <v>9814.08</v>
      </c>
      <c r="I159" s="27">
        <f>'Stock Market'!C159</f>
        <v>27110.98</v>
      </c>
      <c r="J159" s="27">
        <f>'Stock Market'!D159</f>
        <v>3193.929932</v>
      </c>
      <c r="K159" s="28">
        <f>'UI Apps'!C159</f>
        <v>223714.28571428571</v>
      </c>
      <c r="L159" s="26">
        <f>COVID!B159</f>
        <v>22558</v>
      </c>
      <c r="M159" s="26">
        <f>COVID!C159</f>
        <v>1917890</v>
      </c>
    </row>
    <row r="160" spans="1:13">
      <c r="A160" s="30">
        <f>'Approval Ratings'!A160</f>
        <v>43989</v>
      </c>
      <c r="B160" s="26">
        <f>'Approval Ratings'!B160</f>
        <v>42.9</v>
      </c>
      <c r="C160" s="26">
        <f>'Approval Ratings'!C160</f>
        <v>54.1</v>
      </c>
      <c r="D160" s="26">
        <f>Tweets!B160</f>
        <v>29</v>
      </c>
      <c r="E160" s="26">
        <f>Tweets!C160</f>
        <v>10</v>
      </c>
      <c r="F160" s="26">
        <f>Gas!B160</f>
        <v>1.9470000000000001</v>
      </c>
      <c r="G160" s="26">
        <f>Gas!C160</f>
        <v>2.3959999999999999</v>
      </c>
      <c r="H160" s="27">
        <f>'Stock Market'!B160</f>
        <v>9814.08</v>
      </c>
      <c r="I160" s="27">
        <f>'Stock Market'!C160</f>
        <v>27110.98</v>
      </c>
      <c r="J160" s="27">
        <f>'Stock Market'!D160</f>
        <v>3193.929932</v>
      </c>
      <c r="K160" s="28">
        <f>'UI Apps'!C160</f>
        <v>220000</v>
      </c>
      <c r="L160" s="26">
        <f>COVID!B160</f>
        <v>18818</v>
      </c>
      <c r="M160" s="26">
        <f>COVID!C160</f>
        <v>1936708</v>
      </c>
    </row>
    <row r="161" spans="1:13">
      <c r="A161" s="30">
        <f>'Approval Ratings'!A161</f>
        <v>43990</v>
      </c>
      <c r="B161" s="26">
        <f>'Approval Ratings'!B161</f>
        <v>42.8</v>
      </c>
      <c r="C161" s="26">
        <f>'Approval Ratings'!C161</f>
        <v>54.2</v>
      </c>
      <c r="D161" s="26">
        <f>Tweets!B161</f>
        <v>13</v>
      </c>
      <c r="E161" s="26">
        <f>Tweets!C161</f>
        <v>0</v>
      </c>
      <c r="F161" s="26">
        <f>Gas!B161</f>
        <v>1.9470000000000001</v>
      </c>
      <c r="G161" s="26">
        <f>Gas!C161</f>
        <v>2.3959999999999999</v>
      </c>
      <c r="H161" s="27">
        <f>'Stock Market'!B161</f>
        <v>9924.75</v>
      </c>
      <c r="I161" s="27">
        <f>'Stock Market'!C161</f>
        <v>27572.44</v>
      </c>
      <c r="J161" s="27">
        <f>'Stock Market'!D161</f>
        <v>3232.389893</v>
      </c>
      <c r="K161" s="28">
        <f>'UI Apps'!C161</f>
        <v>220000</v>
      </c>
      <c r="L161" s="26">
        <f>COVID!B161</f>
        <v>17230</v>
      </c>
      <c r="M161" s="26">
        <f>COVID!C161</f>
        <v>1953938</v>
      </c>
    </row>
    <row r="162" spans="1:13">
      <c r="A162" s="30">
        <f>'Approval Ratings'!A162</f>
        <v>43991</v>
      </c>
      <c r="B162" s="26">
        <f>'Approval Ratings'!B162</f>
        <v>42.4</v>
      </c>
      <c r="C162" s="26">
        <f>'Approval Ratings'!C162</f>
        <v>54.6</v>
      </c>
      <c r="D162" s="26">
        <f>Tweets!B162</f>
        <v>22</v>
      </c>
      <c r="E162" s="26">
        <f>Tweets!C162</f>
        <v>27</v>
      </c>
      <c r="F162" s="26">
        <f>Gas!B162</f>
        <v>2.0169999999999999</v>
      </c>
      <c r="G162" s="26">
        <f>Gas!C162</f>
        <v>2.403</v>
      </c>
      <c r="H162" s="27">
        <f>'Stock Market'!B162</f>
        <v>9953.75</v>
      </c>
      <c r="I162" s="27">
        <f>'Stock Market'!C162</f>
        <v>27272.3</v>
      </c>
      <c r="J162" s="27">
        <f>'Stock Market'!D162</f>
        <v>3207.179932</v>
      </c>
      <c r="K162" s="28">
        <f>'UI Apps'!C162</f>
        <v>220000</v>
      </c>
      <c r="L162" s="26">
        <f>COVID!B162</f>
        <v>17151</v>
      </c>
      <c r="M162" s="26">
        <f>COVID!C162</f>
        <v>1971089</v>
      </c>
    </row>
    <row r="163" spans="1:13">
      <c r="A163" s="30">
        <f>'Approval Ratings'!A163</f>
        <v>43992</v>
      </c>
      <c r="B163" s="26">
        <f>'Approval Ratings'!B163</f>
        <v>42.1</v>
      </c>
      <c r="C163" s="26">
        <f>'Approval Ratings'!C163</f>
        <v>55</v>
      </c>
      <c r="D163" s="26">
        <f>Tweets!B163</f>
        <v>19</v>
      </c>
      <c r="E163" s="26">
        <f>Tweets!C163</f>
        <v>6</v>
      </c>
      <c r="F163" s="26">
        <f>Gas!B163</f>
        <v>2.0169999999999999</v>
      </c>
      <c r="G163" s="26">
        <f>Gas!C163</f>
        <v>2.403</v>
      </c>
      <c r="H163" s="27">
        <f>'Stock Market'!B163</f>
        <v>10020.35</v>
      </c>
      <c r="I163" s="27">
        <f>'Stock Market'!C163</f>
        <v>26989.99</v>
      </c>
      <c r="J163" s="27">
        <f>'Stock Market'!D163</f>
        <v>3190.139893</v>
      </c>
      <c r="K163" s="28">
        <f>'UI Apps'!C163</f>
        <v>220000</v>
      </c>
      <c r="L163" s="26">
        <f>COVID!B163</f>
        <v>20727</v>
      </c>
      <c r="M163" s="26">
        <f>COVID!C163</f>
        <v>1991816</v>
      </c>
    </row>
    <row r="164" spans="1:13">
      <c r="A164" s="30">
        <f>'Approval Ratings'!A164</f>
        <v>43993</v>
      </c>
      <c r="B164" s="26">
        <f>'Approval Ratings'!B164</f>
        <v>42</v>
      </c>
      <c r="C164" s="26">
        <f>'Approval Ratings'!C164</f>
        <v>55.1</v>
      </c>
      <c r="D164" s="26">
        <f>Tweets!B164</f>
        <v>24</v>
      </c>
      <c r="E164" s="26">
        <f>Tweets!C164</f>
        <v>8</v>
      </c>
      <c r="F164" s="26">
        <f>Gas!B164</f>
        <v>2.0169999999999999</v>
      </c>
      <c r="G164" s="26">
        <f>Gas!C164</f>
        <v>2.403</v>
      </c>
      <c r="H164" s="27">
        <f>'Stock Market'!B164</f>
        <v>9492.73</v>
      </c>
      <c r="I164" s="27">
        <f>'Stock Market'!C164</f>
        <v>25128.17</v>
      </c>
      <c r="J164" s="27">
        <f>'Stock Market'!D164</f>
        <v>3002.1000979999999</v>
      </c>
      <c r="K164" s="28">
        <f>'UI Apps'!C164</f>
        <v>220000</v>
      </c>
      <c r="L164" s="26">
        <f>COVID!B164</f>
        <v>22071</v>
      </c>
      <c r="M164" s="26">
        <f>COVID!C164</f>
        <v>2013887</v>
      </c>
    </row>
    <row r="165" spans="1:13">
      <c r="A165" s="30">
        <f>'Approval Ratings'!A165</f>
        <v>43994</v>
      </c>
      <c r="B165" s="26">
        <f>'Approval Ratings'!B165</f>
        <v>42.2</v>
      </c>
      <c r="C165" s="26">
        <f>'Approval Ratings'!C165</f>
        <v>54.8</v>
      </c>
      <c r="D165" s="26">
        <f>Tweets!B165</f>
        <v>16</v>
      </c>
      <c r="E165" s="26">
        <f>Tweets!C165</f>
        <v>22</v>
      </c>
      <c r="F165" s="26">
        <f>Gas!B165</f>
        <v>2.0169999999999999</v>
      </c>
      <c r="G165" s="26">
        <f>Gas!C165</f>
        <v>2.403</v>
      </c>
      <c r="H165" s="27">
        <f>'Stock Market'!B165</f>
        <v>9588.81</v>
      </c>
      <c r="I165" s="27">
        <f>'Stock Market'!C165</f>
        <v>25605.54</v>
      </c>
      <c r="J165" s="27">
        <f>'Stock Market'!D165</f>
        <v>3041.3100589999999</v>
      </c>
      <c r="K165" s="28">
        <f>'UI Apps'!C165</f>
        <v>220000</v>
      </c>
      <c r="L165" s="26">
        <f>COVID!B165</f>
        <v>23096</v>
      </c>
      <c r="M165" s="26">
        <f>COVID!C165</f>
        <v>2036983</v>
      </c>
    </row>
    <row r="166" spans="1:13">
      <c r="A166" s="30">
        <f>'Approval Ratings'!A166</f>
        <v>43995</v>
      </c>
      <c r="B166" s="26">
        <f>'Approval Ratings'!B166</f>
        <v>42.2</v>
      </c>
      <c r="C166" s="26">
        <f>'Approval Ratings'!C166</f>
        <v>54.8</v>
      </c>
      <c r="D166" s="26">
        <f>Tweets!B166</f>
        <v>18</v>
      </c>
      <c r="E166" s="26">
        <f>Tweets!C166</f>
        <v>30</v>
      </c>
      <c r="F166" s="26">
        <f>Gas!B166</f>
        <v>2.0169999999999999</v>
      </c>
      <c r="G166" s="26">
        <f>Gas!C166</f>
        <v>2.403</v>
      </c>
      <c r="H166" s="27">
        <f>'Stock Market'!B166</f>
        <v>9588.81</v>
      </c>
      <c r="I166" s="27">
        <f>'Stock Market'!C166</f>
        <v>25605.54</v>
      </c>
      <c r="J166" s="27">
        <f>'Stock Market'!D166</f>
        <v>3041.3100589999999</v>
      </c>
      <c r="K166" s="28">
        <f>'UI Apps'!C166</f>
        <v>220000</v>
      </c>
      <c r="L166" s="26">
        <f>COVID!B166</f>
        <v>25245</v>
      </c>
      <c r="M166" s="26">
        <f>COVID!C166</f>
        <v>2062228</v>
      </c>
    </row>
    <row r="167" spans="1:13">
      <c r="A167" s="30">
        <f>'Approval Ratings'!A167</f>
        <v>43996</v>
      </c>
      <c r="B167" s="26">
        <f>'Approval Ratings'!B167</f>
        <v>42.4</v>
      </c>
      <c r="C167" s="26">
        <f>'Approval Ratings'!C167</f>
        <v>55.1</v>
      </c>
      <c r="D167" s="26">
        <f>Tweets!B167</f>
        <v>7</v>
      </c>
      <c r="E167" s="26">
        <f>Tweets!C167</f>
        <v>6</v>
      </c>
      <c r="F167" s="26">
        <f>Gas!B167</f>
        <v>2.0169999999999999</v>
      </c>
      <c r="G167" s="26">
        <f>Gas!C167</f>
        <v>2.403</v>
      </c>
      <c r="H167" s="27">
        <f>'Stock Market'!B167</f>
        <v>9588.81</v>
      </c>
      <c r="I167" s="27">
        <f>'Stock Market'!C167</f>
        <v>25605.54</v>
      </c>
      <c r="J167" s="27">
        <f>'Stock Market'!D167</f>
        <v>3041.3100589999999</v>
      </c>
      <c r="K167" s="28">
        <f>'UI Apps'!C167</f>
        <v>211714.28571428571</v>
      </c>
      <c r="L167" s="26">
        <f>COVID!B167</f>
        <v>21333</v>
      </c>
      <c r="M167" s="26">
        <f>COVID!C167</f>
        <v>2083561</v>
      </c>
    </row>
    <row r="168" spans="1:13">
      <c r="A168" s="30">
        <f>'Approval Ratings'!A168</f>
        <v>43997</v>
      </c>
      <c r="B168" s="26">
        <f>'Approval Ratings'!B168</f>
        <v>42.4</v>
      </c>
      <c r="C168" s="26">
        <f>'Approval Ratings'!C168</f>
        <v>55.3</v>
      </c>
      <c r="D168" s="26">
        <f>Tweets!B168</f>
        <v>8</v>
      </c>
      <c r="E168" s="26">
        <f>Tweets!C168</f>
        <v>4</v>
      </c>
      <c r="F168" s="26">
        <f>Gas!B168</f>
        <v>2.0169999999999999</v>
      </c>
      <c r="G168" s="26">
        <f>Gas!C168</f>
        <v>2.403</v>
      </c>
      <c r="H168" s="27">
        <f>'Stock Market'!B168</f>
        <v>9726.02</v>
      </c>
      <c r="I168" s="27">
        <f>'Stock Market'!C168</f>
        <v>25763.16</v>
      </c>
      <c r="J168" s="27">
        <f>'Stock Market'!D168</f>
        <v>3066.5900879999999</v>
      </c>
      <c r="K168" s="28">
        <f>'UI Apps'!C168</f>
        <v>211714.28571428571</v>
      </c>
      <c r="L168" s="26">
        <f>COVID!B168</f>
        <v>18654</v>
      </c>
      <c r="M168" s="26">
        <f>COVID!C168</f>
        <v>2102215</v>
      </c>
    </row>
    <row r="169" spans="1:13">
      <c r="A169" s="30">
        <f>'Approval Ratings'!A169</f>
        <v>43998</v>
      </c>
      <c r="B169" s="26">
        <f>'Approval Ratings'!B169</f>
        <v>42.7</v>
      </c>
      <c r="C169" s="26">
        <f>'Approval Ratings'!C169</f>
        <v>55.2</v>
      </c>
      <c r="D169" s="26">
        <f>Tweets!B169</f>
        <v>8</v>
      </c>
      <c r="E169" s="26">
        <f>Tweets!C169</f>
        <v>21</v>
      </c>
      <c r="F169" s="26">
        <f>Gas!B169</f>
        <v>2.048</v>
      </c>
      <c r="G169" s="26">
        <f>Gas!C169</f>
        <v>2.4249999999999998</v>
      </c>
      <c r="H169" s="27">
        <f>'Stock Market'!B169</f>
        <v>9895.8700000000008</v>
      </c>
      <c r="I169" s="27">
        <f>'Stock Market'!C169</f>
        <v>26289.98</v>
      </c>
      <c r="J169" s="27">
        <f>'Stock Market'!D169</f>
        <v>3124.73999</v>
      </c>
      <c r="K169" s="28">
        <f>'UI Apps'!C169</f>
        <v>211714.28571428571</v>
      </c>
      <c r="L169" s="26">
        <f>COVID!B169</f>
        <v>23268</v>
      </c>
      <c r="M169" s="26">
        <f>COVID!C169</f>
        <v>2125483</v>
      </c>
    </row>
    <row r="170" spans="1:13">
      <c r="A170" s="30">
        <f>'Approval Ratings'!A170</f>
        <v>43999</v>
      </c>
      <c r="B170" s="26">
        <f>'Approval Ratings'!B170</f>
        <v>42.8</v>
      </c>
      <c r="C170" s="26">
        <f>'Approval Ratings'!C170</f>
        <v>54.9</v>
      </c>
      <c r="D170" s="26">
        <f>Tweets!B170</f>
        <v>7</v>
      </c>
      <c r="E170" s="26">
        <f>Tweets!C170</f>
        <v>1</v>
      </c>
      <c r="F170" s="26">
        <f>Gas!B170</f>
        <v>2.048</v>
      </c>
      <c r="G170" s="26">
        <f>Gas!C170</f>
        <v>2.4249999999999998</v>
      </c>
      <c r="H170" s="27">
        <f>'Stock Market'!B170</f>
        <v>9910.5300000000007</v>
      </c>
      <c r="I170" s="27">
        <f>'Stock Market'!C170</f>
        <v>26119.61</v>
      </c>
      <c r="J170" s="27">
        <f>'Stock Market'!D170</f>
        <v>3113.48999</v>
      </c>
      <c r="K170" s="28">
        <f>'UI Apps'!C170</f>
        <v>211714.28571428571</v>
      </c>
      <c r="L170" s="26">
        <f>COVID!B170</f>
        <v>23906</v>
      </c>
      <c r="M170" s="26">
        <f>COVID!C170</f>
        <v>2149389</v>
      </c>
    </row>
    <row r="171" spans="1:13">
      <c r="A171" s="30">
        <f>'Approval Ratings'!A171</f>
        <v>44000</v>
      </c>
      <c r="B171" s="26">
        <f>'Approval Ratings'!B171</f>
        <v>42.6</v>
      </c>
      <c r="C171" s="26">
        <f>'Approval Ratings'!C171</f>
        <v>54.8</v>
      </c>
      <c r="D171" s="26">
        <f>Tweets!B171</f>
        <v>42</v>
      </c>
      <c r="E171" s="26">
        <f>Tweets!C171</f>
        <v>3</v>
      </c>
      <c r="F171" s="26">
        <f>Gas!B171</f>
        <v>2.048</v>
      </c>
      <c r="G171" s="26">
        <f>Gas!C171</f>
        <v>2.4249999999999998</v>
      </c>
      <c r="H171" s="27">
        <f>'Stock Market'!B171</f>
        <v>9943.0499999999993</v>
      </c>
      <c r="I171" s="27">
        <f>'Stock Market'!C171</f>
        <v>26080.1</v>
      </c>
      <c r="J171" s="27">
        <f>'Stock Market'!D171</f>
        <v>3115.3400879999999</v>
      </c>
      <c r="K171" s="28">
        <f>'UI Apps'!C171</f>
        <v>211714.28571428571</v>
      </c>
      <c r="L171" s="26">
        <f>COVID!B171</f>
        <v>27089</v>
      </c>
      <c r="M171" s="26">
        <f>COVID!C171</f>
        <v>2176478</v>
      </c>
    </row>
    <row r="172" spans="1:13">
      <c r="A172" s="30">
        <f>'Approval Ratings'!A172</f>
        <v>44001</v>
      </c>
      <c r="B172" s="26">
        <f>'Approval Ratings'!B172</f>
        <v>42.7</v>
      </c>
      <c r="C172" s="26">
        <f>'Approval Ratings'!C172</f>
        <v>54.8</v>
      </c>
      <c r="D172" s="26">
        <f>Tweets!B172</f>
        <v>24</v>
      </c>
      <c r="E172" s="26">
        <f>Tweets!C172</f>
        <v>10</v>
      </c>
      <c r="F172" s="26">
        <f>Gas!B172</f>
        <v>2.048</v>
      </c>
      <c r="G172" s="26">
        <f>Gas!C172</f>
        <v>2.4249999999999998</v>
      </c>
      <c r="H172" s="27">
        <f>'Stock Market'!B172</f>
        <v>9946.1200000000008</v>
      </c>
      <c r="I172" s="27">
        <f>'Stock Market'!C172</f>
        <v>25871.46</v>
      </c>
      <c r="J172" s="27">
        <f>'Stock Market'!D172</f>
        <v>3097.73999</v>
      </c>
      <c r="K172" s="28">
        <f>'UI Apps'!C172</f>
        <v>211714.28571428571</v>
      </c>
      <c r="L172" s="26">
        <f>COVID!B172</f>
        <v>30959</v>
      </c>
      <c r="M172" s="26">
        <f>COVID!C172</f>
        <v>2207437</v>
      </c>
    </row>
    <row r="173" spans="1:13">
      <c r="A173" s="30">
        <f>'Approval Ratings'!A173</f>
        <v>44002</v>
      </c>
      <c r="B173" s="26">
        <f>'Approval Ratings'!B173</f>
        <v>43</v>
      </c>
      <c r="C173" s="26">
        <f>'Approval Ratings'!C173</f>
        <v>55.1</v>
      </c>
      <c r="D173" s="26">
        <f>Tweets!B173</f>
        <v>12</v>
      </c>
      <c r="E173" s="26">
        <f>Tweets!C173</f>
        <v>6</v>
      </c>
      <c r="F173" s="26">
        <f>Gas!B173</f>
        <v>2.048</v>
      </c>
      <c r="G173" s="26">
        <f>Gas!C173</f>
        <v>2.4249999999999998</v>
      </c>
      <c r="H173" s="27">
        <f>'Stock Market'!B173</f>
        <v>9946.1200000000008</v>
      </c>
      <c r="I173" s="27">
        <f>'Stock Market'!C173</f>
        <v>25871.46</v>
      </c>
      <c r="J173" s="27">
        <f>'Stock Market'!D173</f>
        <v>3097.73999</v>
      </c>
      <c r="K173" s="28">
        <f>'UI Apps'!C173</f>
        <v>211714.28571428571</v>
      </c>
      <c r="L173" s="26">
        <f>COVID!B173</f>
        <v>31951</v>
      </c>
      <c r="M173" s="26">
        <f>COVID!C173</f>
        <v>2239388</v>
      </c>
    </row>
    <row r="174" spans="1:13">
      <c r="A174" s="30">
        <f>'Approval Ratings'!A174</f>
        <v>44003</v>
      </c>
      <c r="B174" s="26">
        <f>'Approval Ratings'!B174</f>
        <v>43</v>
      </c>
      <c r="C174" s="26">
        <f>'Approval Ratings'!C174</f>
        <v>55.1</v>
      </c>
      <c r="D174" s="26">
        <f>Tweets!B174</f>
        <v>7</v>
      </c>
      <c r="E174" s="26">
        <f>Tweets!C174</f>
        <v>1</v>
      </c>
      <c r="F174" s="26">
        <f>Gas!B174</f>
        <v>2.048</v>
      </c>
      <c r="G174" s="26">
        <f>Gas!C174</f>
        <v>2.4249999999999998</v>
      </c>
      <c r="H174" s="27">
        <f>'Stock Market'!B174</f>
        <v>9946.1200000000008</v>
      </c>
      <c r="I174" s="27">
        <f>'Stock Market'!C174</f>
        <v>25871.46</v>
      </c>
      <c r="J174" s="27">
        <f>'Stock Market'!D174</f>
        <v>3097.73999</v>
      </c>
      <c r="K174" s="28">
        <f>'UI Apps'!C174</f>
        <v>201142.85714285713</v>
      </c>
      <c r="L174" s="26">
        <f>COVID!B174</f>
        <v>28848</v>
      </c>
      <c r="M174" s="26">
        <f>COVID!C174</f>
        <v>2268236</v>
      </c>
    </row>
    <row r="175" spans="1:13">
      <c r="A175" s="30">
        <f>'Approval Ratings'!A175</f>
        <v>44004</v>
      </c>
      <c r="B175" s="26">
        <f>'Approval Ratings'!B175</f>
        <v>42.9</v>
      </c>
      <c r="C175" s="26">
        <f>'Approval Ratings'!C175</f>
        <v>55.3</v>
      </c>
      <c r="D175" s="26">
        <f>Tweets!B175</f>
        <v>26</v>
      </c>
      <c r="E175" s="26">
        <f>Tweets!C175</f>
        <v>5</v>
      </c>
      <c r="F175" s="26">
        <f>Gas!B175</f>
        <v>2.048</v>
      </c>
      <c r="G175" s="26">
        <f>Gas!C175</f>
        <v>2.4249999999999998</v>
      </c>
      <c r="H175" s="27">
        <f>'Stock Market'!B175</f>
        <v>10056.48</v>
      </c>
      <c r="I175" s="27">
        <f>'Stock Market'!C175</f>
        <v>26024.959999999999</v>
      </c>
      <c r="J175" s="27">
        <f>'Stock Market'!D175</f>
        <v>3117.860107</v>
      </c>
      <c r="K175" s="28">
        <f>'UI Apps'!C175</f>
        <v>201142.85714285713</v>
      </c>
      <c r="L175" s="26">
        <f>COVID!B175</f>
        <v>27179</v>
      </c>
      <c r="M175" s="26">
        <f>COVID!C175</f>
        <v>2295415</v>
      </c>
    </row>
    <row r="176" spans="1:13">
      <c r="A176" s="30">
        <f>'Approval Ratings'!A176</f>
        <v>44005</v>
      </c>
      <c r="B176" s="26">
        <f>'Approval Ratings'!B176</f>
        <v>42.5</v>
      </c>
      <c r="C176" s="26">
        <f>'Approval Ratings'!C176</f>
        <v>55.7</v>
      </c>
      <c r="D176" s="26">
        <f>Tweets!B176</f>
        <v>14</v>
      </c>
      <c r="E176" s="26">
        <f>Tweets!C176</f>
        <v>8</v>
      </c>
      <c r="F176" s="26">
        <f>Gas!B176</f>
        <v>2.0939999999999999</v>
      </c>
      <c r="G176" s="26">
        <f>Gas!C176</f>
        <v>2.4300000000000002</v>
      </c>
      <c r="H176" s="27">
        <f>'Stock Market'!B176</f>
        <v>10131.370000000001</v>
      </c>
      <c r="I176" s="27">
        <f>'Stock Market'!C176</f>
        <v>26156.1</v>
      </c>
      <c r="J176" s="27">
        <f>'Stock Market'!D176</f>
        <v>3131.290039</v>
      </c>
      <c r="K176" s="28">
        <f>'UI Apps'!C176</f>
        <v>201142.85714285713</v>
      </c>
      <c r="L176" s="26">
        <f>COVID!B176</f>
        <v>33885</v>
      </c>
      <c r="M176" s="26">
        <f>COVID!C176</f>
        <v>2329300</v>
      </c>
    </row>
    <row r="177" spans="1:13">
      <c r="A177" s="30">
        <f>'Approval Ratings'!A177</f>
        <v>44006</v>
      </c>
      <c r="B177" s="26">
        <f>'Approval Ratings'!B177</f>
        <v>42.8</v>
      </c>
      <c r="C177" s="26">
        <f>'Approval Ratings'!C177</f>
        <v>55.6</v>
      </c>
      <c r="D177" s="26">
        <f>Tweets!B177</f>
        <v>10</v>
      </c>
      <c r="E177" s="26">
        <f>Tweets!C177</f>
        <v>12</v>
      </c>
      <c r="F177" s="26">
        <f>Gas!B177</f>
        <v>2.0939999999999999</v>
      </c>
      <c r="G177" s="26">
        <f>Gas!C177</f>
        <v>2.4300000000000002</v>
      </c>
      <c r="H177" s="27">
        <f>'Stock Market'!B177</f>
        <v>9909.17</v>
      </c>
      <c r="I177" s="27">
        <f>'Stock Market'!C177</f>
        <v>25445.94</v>
      </c>
      <c r="J177" s="27">
        <f>'Stock Market'!D177</f>
        <v>3050.330078</v>
      </c>
      <c r="K177" s="28">
        <f>'UI Apps'!C177</f>
        <v>201142.85714285713</v>
      </c>
      <c r="L177" s="26">
        <f>COVID!B177</f>
        <v>39009</v>
      </c>
      <c r="M177" s="26">
        <f>COVID!C177</f>
        <v>2368309</v>
      </c>
    </row>
    <row r="178" spans="1:13">
      <c r="A178" s="30">
        <f>'Approval Ratings'!A178</f>
        <v>44007</v>
      </c>
      <c r="B178" s="26">
        <f>'Approval Ratings'!B178</f>
        <v>42.5</v>
      </c>
      <c r="C178" s="26">
        <f>'Approval Ratings'!C178</f>
        <v>55.3</v>
      </c>
      <c r="D178" s="26">
        <f>Tweets!B178</f>
        <v>15</v>
      </c>
      <c r="E178" s="26">
        <f>Tweets!C178</f>
        <v>9</v>
      </c>
      <c r="F178" s="26">
        <f>Gas!B178</f>
        <v>2.0939999999999999</v>
      </c>
      <c r="G178" s="26">
        <f>Gas!C178</f>
        <v>2.4300000000000002</v>
      </c>
      <c r="H178" s="27">
        <f>'Stock Market'!B178</f>
        <v>10017</v>
      </c>
      <c r="I178" s="27">
        <f>'Stock Market'!C178</f>
        <v>25745.599999999999</v>
      </c>
      <c r="J178" s="27">
        <f>'Stock Market'!D178</f>
        <v>3083.76001</v>
      </c>
      <c r="K178" s="28">
        <f>'UI Apps'!C178</f>
        <v>201142.85714285713</v>
      </c>
      <c r="L178" s="26">
        <f>COVID!B178</f>
        <v>39681</v>
      </c>
      <c r="M178" s="26">
        <f>COVID!C178</f>
        <v>2407990</v>
      </c>
    </row>
    <row r="179" spans="1:13">
      <c r="A179" s="30">
        <f>'Approval Ratings'!A179</f>
        <v>44008</v>
      </c>
      <c r="B179" s="26">
        <f>'Approval Ratings'!B179</f>
        <v>42.1</v>
      </c>
      <c r="C179" s="26">
        <f>'Approval Ratings'!C179</f>
        <v>55.6</v>
      </c>
      <c r="D179" s="26">
        <f>Tweets!B179</f>
        <v>5</v>
      </c>
      <c r="E179" s="26">
        <f>Tweets!C179</f>
        <v>0</v>
      </c>
      <c r="F179" s="26">
        <f>Gas!B179</f>
        <v>2.0939999999999999</v>
      </c>
      <c r="G179" s="26">
        <f>Gas!C179</f>
        <v>2.4300000000000002</v>
      </c>
      <c r="H179" s="27">
        <f>'Stock Market'!B179</f>
        <v>9757.2199999999993</v>
      </c>
      <c r="I179" s="27">
        <f>'Stock Market'!C179</f>
        <v>25015.55</v>
      </c>
      <c r="J179" s="27">
        <f>'Stock Market'!D179</f>
        <v>3009.0500489999999</v>
      </c>
      <c r="K179" s="28">
        <f>'UI Apps'!C179</f>
        <v>201142.85714285713</v>
      </c>
      <c r="L179" s="26">
        <f>COVID!B179</f>
        <v>44379</v>
      </c>
      <c r="M179" s="26">
        <f>COVID!C179</f>
        <v>2452369</v>
      </c>
    </row>
    <row r="180" spans="1:13">
      <c r="A180" s="30">
        <f>'Approval Ratings'!A180</f>
        <v>44009</v>
      </c>
      <c r="B180" s="26">
        <f>'Approval Ratings'!B180</f>
        <v>41.6</v>
      </c>
      <c r="C180" s="26">
        <f>'Approval Ratings'!C180</f>
        <v>55.8</v>
      </c>
      <c r="D180" s="26">
        <f>Tweets!B180</f>
        <v>27</v>
      </c>
      <c r="E180" s="26">
        <f>Tweets!C180</f>
        <v>15</v>
      </c>
      <c r="F180" s="26">
        <f>Gas!B180</f>
        <v>2.0939999999999999</v>
      </c>
      <c r="G180" s="26">
        <f>Gas!C180</f>
        <v>2.4300000000000002</v>
      </c>
      <c r="H180" s="27">
        <f>'Stock Market'!B180</f>
        <v>9757.2199999999993</v>
      </c>
      <c r="I180" s="27">
        <f>'Stock Market'!C180</f>
        <v>25015.55</v>
      </c>
      <c r="J180" s="27">
        <f>'Stock Market'!D180</f>
        <v>3009.0500489999999</v>
      </c>
      <c r="K180" s="28">
        <f>'UI Apps'!C180</f>
        <v>201142.85714285713</v>
      </c>
      <c r="L180" s="26">
        <f>COVID!B180</f>
        <v>42893</v>
      </c>
      <c r="M180" s="26">
        <f>COVID!C180</f>
        <v>2495262</v>
      </c>
    </row>
    <row r="181" spans="1:13">
      <c r="A181" s="30">
        <f>'Approval Ratings'!A181</f>
        <v>44010</v>
      </c>
      <c r="B181" s="26">
        <f>'Approval Ratings'!B181</f>
        <v>41.4</v>
      </c>
      <c r="C181" s="26">
        <f>'Approval Ratings'!C181</f>
        <v>55.8</v>
      </c>
      <c r="D181" s="26">
        <f>Tweets!B181</f>
        <v>13</v>
      </c>
      <c r="E181" s="26">
        <f>Tweets!C181</f>
        <v>17</v>
      </c>
      <c r="F181" s="26">
        <f>Gas!B181</f>
        <v>2.0939999999999999</v>
      </c>
      <c r="G181" s="26">
        <f>Gas!C181</f>
        <v>2.4300000000000002</v>
      </c>
      <c r="H181" s="27">
        <f>'Stock Market'!B181</f>
        <v>9757.2199999999993</v>
      </c>
      <c r="I181" s="27">
        <f>'Stock Market'!C181</f>
        <v>25015.55</v>
      </c>
      <c r="J181" s="27">
        <f>'Stock Market'!D181</f>
        <v>3009.0500489999999</v>
      </c>
      <c r="K181" s="28">
        <f>'UI Apps'!C181</f>
        <v>187142.85714285713</v>
      </c>
      <c r="L181" s="26">
        <f>COVID!B181</f>
        <v>41332</v>
      </c>
      <c r="M181" s="26">
        <f>COVID!C181</f>
        <v>2536594</v>
      </c>
    </row>
    <row r="182" spans="1:13">
      <c r="A182" s="30">
        <f>'Approval Ratings'!A182</f>
        <v>44011</v>
      </c>
      <c r="B182" s="26">
        <f>'Approval Ratings'!B182</f>
        <v>41.2</v>
      </c>
      <c r="C182" s="26">
        <f>'Approval Ratings'!C182</f>
        <v>56</v>
      </c>
      <c r="D182" s="26">
        <f>Tweets!B182</f>
        <v>8</v>
      </c>
      <c r="E182" s="26">
        <f>Tweets!C182</f>
        <v>37</v>
      </c>
      <c r="F182" s="26">
        <f>Gas!B182</f>
        <v>2.0939999999999999</v>
      </c>
      <c r="G182" s="26">
        <f>Gas!C182</f>
        <v>2.4300000000000002</v>
      </c>
      <c r="H182" s="27">
        <f>'Stock Market'!B182</f>
        <v>9874.15</v>
      </c>
      <c r="I182" s="27">
        <f>'Stock Market'!C182</f>
        <v>25595.8</v>
      </c>
      <c r="J182" s="27">
        <f>'Stock Market'!D182</f>
        <v>3053.23999</v>
      </c>
      <c r="K182" s="28">
        <f>'UI Apps'!C182</f>
        <v>187142.85714285713</v>
      </c>
      <c r="L182" s="26">
        <f>COVID!B182</f>
        <v>39765</v>
      </c>
      <c r="M182" s="26">
        <f>COVID!C182</f>
        <v>2576359</v>
      </c>
    </row>
    <row r="183" spans="1:13">
      <c r="A183" s="30">
        <f>'Approval Ratings'!A183</f>
        <v>44012</v>
      </c>
      <c r="B183" s="26">
        <f>'Approval Ratings'!B183</f>
        <v>41.2</v>
      </c>
      <c r="C183" s="26">
        <f>'Approval Ratings'!C183</f>
        <v>56.2</v>
      </c>
      <c r="D183" s="26">
        <f>Tweets!B183</f>
        <v>14</v>
      </c>
      <c r="E183" s="26">
        <f>Tweets!C183</f>
        <v>28</v>
      </c>
      <c r="F183" s="26">
        <f>Gas!B183</f>
        <v>2.1</v>
      </c>
      <c r="G183" s="26">
        <f>Gas!C183</f>
        <v>2.4369999999999998</v>
      </c>
      <c r="H183" s="27">
        <f>'Stock Market'!B183</f>
        <v>10058.77</v>
      </c>
      <c r="I183" s="27">
        <f>'Stock Market'!C183</f>
        <v>25812.880000000001</v>
      </c>
      <c r="J183" s="27">
        <f>'Stock Market'!D183</f>
        <v>3100.290039</v>
      </c>
      <c r="K183" s="28">
        <f>'UI Apps'!C183</f>
        <v>187142.85714285713</v>
      </c>
      <c r="L183" s="26">
        <f>COVID!B183</f>
        <v>47630</v>
      </c>
      <c r="M183" s="26">
        <f>COVID!C183</f>
        <v>2623989</v>
      </c>
    </row>
    <row r="184" spans="1:13">
      <c r="A184" s="30">
        <f>'Approval Ratings'!A184</f>
        <v>44013</v>
      </c>
      <c r="B184" s="26">
        <f>'Approval Ratings'!B184</f>
        <v>41.5</v>
      </c>
      <c r="C184" s="26">
        <f>'Approval Ratings'!C184</f>
        <v>56</v>
      </c>
      <c r="D184" s="26">
        <f>Tweets!B184</f>
        <v>19</v>
      </c>
      <c r="E184" s="26">
        <f>Tweets!C184</f>
        <v>10</v>
      </c>
      <c r="F184" s="26">
        <f>Gas!B184</f>
        <v>2.1</v>
      </c>
      <c r="G184" s="26">
        <f>Gas!C184</f>
        <v>2.4369999999999998</v>
      </c>
      <c r="H184" s="27">
        <f>'Stock Market'!B184</f>
        <v>10154.629999999999</v>
      </c>
      <c r="I184" s="27">
        <f>'Stock Market'!C184</f>
        <v>25734.97</v>
      </c>
      <c r="J184" s="27">
        <f>'Stock Market'!D184</f>
        <v>3115.860107</v>
      </c>
      <c r="K184" s="28">
        <f>'UI Apps'!C184</f>
        <v>187142.85714285713</v>
      </c>
      <c r="L184" s="26">
        <f>COVID!B184</f>
        <v>51001</v>
      </c>
      <c r="M184" s="26">
        <f>COVID!C184</f>
        <v>2674990</v>
      </c>
    </row>
    <row r="185" spans="1:13">
      <c r="A185" s="30">
        <f>'Approval Ratings'!A185</f>
        <v>44014</v>
      </c>
      <c r="B185" s="26">
        <f>'Approval Ratings'!B185</f>
        <v>41.5</v>
      </c>
      <c r="C185" s="26">
        <f>'Approval Ratings'!C185</f>
        <v>55.8</v>
      </c>
      <c r="D185" s="26">
        <f>Tweets!B185</f>
        <v>27</v>
      </c>
      <c r="E185" s="26">
        <f>Tweets!C185</f>
        <v>15</v>
      </c>
      <c r="F185" s="26">
        <f>Gas!B185</f>
        <v>2.1</v>
      </c>
      <c r="G185" s="26">
        <f>Gas!C185</f>
        <v>2.4369999999999998</v>
      </c>
      <c r="H185" s="27">
        <f>'Stock Market'!B185</f>
        <v>10207.629999999999</v>
      </c>
      <c r="I185" s="27">
        <f>'Stock Market'!C185</f>
        <v>25827.360000000001</v>
      </c>
      <c r="J185" s="27">
        <f>'Stock Market'!D185</f>
        <v>3130.01001</v>
      </c>
      <c r="K185" s="28">
        <f>'UI Apps'!C185</f>
        <v>187142.85714285713</v>
      </c>
      <c r="L185" s="26">
        <f>COVID!B185</f>
        <v>53508</v>
      </c>
      <c r="M185" s="26">
        <f>COVID!C185</f>
        <v>2728498</v>
      </c>
    </row>
    <row r="186" spans="1:13">
      <c r="A186" s="30">
        <f>'Approval Ratings'!A186</f>
        <v>44015</v>
      </c>
      <c r="B186" s="26">
        <f>'Approval Ratings'!B186</f>
        <v>41.6</v>
      </c>
      <c r="C186" s="26">
        <f>'Approval Ratings'!C186</f>
        <v>55.7</v>
      </c>
      <c r="D186" s="26">
        <f>Tweets!B186</f>
        <v>11</v>
      </c>
      <c r="E186" s="26">
        <f>Tweets!C186</f>
        <v>7</v>
      </c>
      <c r="F186" s="26">
        <f>Gas!B186</f>
        <v>2.1</v>
      </c>
      <c r="G186" s="26">
        <f>Gas!C186</f>
        <v>2.4369999999999998</v>
      </c>
      <c r="H186" s="27">
        <f>'Stock Market'!B186</f>
        <v>10207.629999999999</v>
      </c>
      <c r="I186" s="27">
        <f>'Stock Market'!C186</f>
        <v>25827.360000000001</v>
      </c>
      <c r="J186" s="27">
        <f>'Stock Market'!D186</f>
        <v>3130.01001</v>
      </c>
      <c r="K186" s="28">
        <f>'UI Apps'!C186</f>
        <v>187142.85714285713</v>
      </c>
      <c r="L186" s="26">
        <f>COVID!B186</f>
        <v>53688</v>
      </c>
      <c r="M186" s="26">
        <f>COVID!C186</f>
        <v>2782186</v>
      </c>
    </row>
    <row r="187" spans="1:13">
      <c r="A187" s="30">
        <f>'Approval Ratings'!A187</f>
        <v>44016</v>
      </c>
      <c r="B187" s="26">
        <f>'Approval Ratings'!B187</f>
        <v>41.9</v>
      </c>
      <c r="C187" s="26">
        <f>'Approval Ratings'!C187</f>
        <v>56.1</v>
      </c>
      <c r="D187" s="26">
        <f>Tweets!B187</f>
        <v>22</v>
      </c>
      <c r="E187" s="26">
        <f>Tweets!C187</f>
        <v>47</v>
      </c>
      <c r="F187" s="26">
        <f>Gas!B187</f>
        <v>2.1</v>
      </c>
      <c r="G187" s="26">
        <f>Gas!C187</f>
        <v>2.4369999999999998</v>
      </c>
      <c r="H187" s="27">
        <f>'Stock Market'!B187</f>
        <v>10207.629999999999</v>
      </c>
      <c r="I187" s="27">
        <f>'Stock Market'!C187</f>
        <v>25827.360000000001</v>
      </c>
      <c r="J187" s="27">
        <f>'Stock Market'!D187</f>
        <v>3130.01001</v>
      </c>
      <c r="K187" s="28">
        <f>'UI Apps'!C187</f>
        <v>187142.85714285713</v>
      </c>
      <c r="L187" s="26">
        <f>COVID!B187</f>
        <v>54144</v>
      </c>
      <c r="M187" s="26">
        <f>COVID!C187</f>
        <v>2836330</v>
      </c>
    </row>
    <row r="188" spans="1:13">
      <c r="A188" s="30">
        <f>'Approval Ratings'!A188</f>
        <v>44017</v>
      </c>
      <c r="B188" s="26">
        <f>'Approval Ratings'!B188</f>
        <v>41.9</v>
      </c>
      <c r="C188" s="26">
        <f>'Approval Ratings'!C188</f>
        <v>56.1</v>
      </c>
      <c r="D188" s="26">
        <f>Tweets!B188</f>
        <v>2</v>
      </c>
      <c r="E188" s="26">
        <f>Tweets!C188</f>
        <v>6</v>
      </c>
      <c r="F188" s="26">
        <f>Gas!B188</f>
        <v>2.1</v>
      </c>
      <c r="G188" s="26">
        <f>Gas!C188</f>
        <v>2.4369999999999998</v>
      </c>
      <c r="H188" s="27">
        <f>'Stock Market'!B188</f>
        <v>10207.629999999999</v>
      </c>
      <c r="I188" s="27">
        <f>'Stock Market'!C188</f>
        <v>25827.360000000001</v>
      </c>
      <c r="J188" s="27">
        <f>'Stock Market'!D188</f>
        <v>3130.01001</v>
      </c>
      <c r="K188" s="28">
        <f>'UI Apps'!C188</f>
        <v>186857.14285714287</v>
      </c>
      <c r="L188" s="26">
        <f>COVID!B188</f>
        <v>45167</v>
      </c>
      <c r="M188" s="26">
        <f>COVID!C188</f>
        <v>2881497</v>
      </c>
    </row>
    <row r="189" spans="1:13">
      <c r="A189" s="30">
        <f>'Approval Ratings'!A189</f>
        <v>44018</v>
      </c>
      <c r="B189" s="26">
        <f>'Approval Ratings'!B189</f>
        <v>41.9</v>
      </c>
      <c r="C189" s="26">
        <f>'Approval Ratings'!C189</f>
        <v>56.1</v>
      </c>
      <c r="D189" s="26">
        <f>Tweets!B189</f>
        <v>23</v>
      </c>
      <c r="E189" s="26">
        <f>Tweets!C189</f>
        <v>2</v>
      </c>
      <c r="F189" s="26">
        <f>Gas!B189</f>
        <v>2.1</v>
      </c>
      <c r="G189" s="26">
        <f>Gas!C189</f>
        <v>2.4369999999999998</v>
      </c>
      <c r="H189" s="27">
        <f>'Stock Market'!B189</f>
        <v>10433.65</v>
      </c>
      <c r="I189" s="27">
        <f>'Stock Market'!C189</f>
        <v>26287.03</v>
      </c>
      <c r="J189" s="27">
        <f>'Stock Market'!D189</f>
        <v>3179.719971</v>
      </c>
      <c r="K189" s="28">
        <f>'UI Apps'!C189</f>
        <v>186857.14285714287</v>
      </c>
      <c r="L189" s="26">
        <f>COVID!B189</f>
        <v>41494</v>
      </c>
      <c r="M189" s="26">
        <f>COVID!C189</f>
        <v>2922991</v>
      </c>
    </row>
    <row r="190" spans="1:13">
      <c r="A190" s="30">
        <f>'Approval Ratings'!A190</f>
        <v>44019</v>
      </c>
      <c r="B190" s="26">
        <f>'Approval Ratings'!B190</f>
        <v>41.7</v>
      </c>
      <c r="C190" s="26">
        <f>'Approval Ratings'!C190</f>
        <v>56.2</v>
      </c>
      <c r="D190" s="26">
        <f>Tweets!B190</f>
        <v>5</v>
      </c>
      <c r="E190" s="26">
        <f>Tweets!C190</f>
        <v>2</v>
      </c>
      <c r="F190" s="26">
        <f>Gas!B190</f>
        <v>2.113</v>
      </c>
      <c r="G190" s="26">
        <f>Gas!C190</f>
        <v>2.4380000000000002</v>
      </c>
      <c r="H190" s="27">
        <f>'Stock Market'!B190</f>
        <v>10343.89</v>
      </c>
      <c r="I190" s="27">
        <f>'Stock Market'!C190</f>
        <v>25890.18</v>
      </c>
      <c r="J190" s="27">
        <f>'Stock Market'!D190</f>
        <v>3145.320068</v>
      </c>
      <c r="K190" s="28">
        <f>'UI Apps'!C190</f>
        <v>186857.14285714287</v>
      </c>
      <c r="L190" s="26">
        <f>COVID!B190</f>
        <v>51742</v>
      </c>
      <c r="M190" s="26">
        <f>COVID!C190</f>
        <v>2974733</v>
      </c>
    </row>
    <row r="191" spans="1:13">
      <c r="A191" s="30">
        <f>'Approval Ratings'!A191</f>
        <v>44020</v>
      </c>
      <c r="B191" s="26">
        <f>'Approval Ratings'!B191</f>
        <v>41.5</v>
      </c>
      <c r="C191" s="26">
        <f>'Approval Ratings'!C191</f>
        <v>56.3</v>
      </c>
      <c r="D191" s="26">
        <f>Tweets!B191</f>
        <v>7</v>
      </c>
      <c r="E191" s="26">
        <f>Tweets!C191</f>
        <v>7</v>
      </c>
      <c r="F191" s="26">
        <f>Gas!B191</f>
        <v>2.113</v>
      </c>
      <c r="G191" s="26">
        <f>Gas!C191</f>
        <v>2.4380000000000002</v>
      </c>
      <c r="H191" s="27">
        <f>'Stock Market'!B191</f>
        <v>10492.5</v>
      </c>
      <c r="I191" s="27">
        <f>'Stock Market'!C191</f>
        <v>26067.279999999999</v>
      </c>
      <c r="J191" s="27">
        <f>'Stock Market'!D191</f>
        <v>3169.9399410000001</v>
      </c>
      <c r="K191" s="28">
        <f>'UI Apps'!C191</f>
        <v>186857.14285714287</v>
      </c>
      <c r="L191" s="26">
        <f>COVID!B191</f>
        <v>62736</v>
      </c>
      <c r="M191" s="26">
        <f>COVID!C191</f>
        <v>3037469</v>
      </c>
    </row>
    <row r="192" spans="1:13">
      <c r="A192" s="30">
        <f>'Approval Ratings'!A192</f>
        <v>44021</v>
      </c>
      <c r="B192" s="26">
        <f>'Approval Ratings'!B192</f>
        <v>41.6</v>
      </c>
      <c r="C192" s="26">
        <f>'Approval Ratings'!C192</f>
        <v>56.3</v>
      </c>
      <c r="D192" s="26">
        <f>Tweets!B192</f>
        <v>19</v>
      </c>
      <c r="E192" s="26">
        <f>Tweets!C192</f>
        <v>5</v>
      </c>
      <c r="F192" s="26">
        <f>Gas!B192</f>
        <v>2.113</v>
      </c>
      <c r="G192" s="26">
        <f>Gas!C192</f>
        <v>2.4380000000000002</v>
      </c>
      <c r="H192" s="27">
        <f>'Stock Market'!B192</f>
        <v>10547.75</v>
      </c>
      <c r="I192" s="27">
        <f>'Stock Market'!C192</f>
        <v>25706.09</v>
      </c>
      <c r="J192" s="27">
        <f>'Stock Market'!D192</f>
        <v>3152.0500489999999</v>
      </c>
      <c r="K192" s="28">
        <f>'UI Apps'!C192</f>
        <v>186857.14285714287</v>
      </c>
      <c r="L192" s="26">
        <f>COVID!B192</f>
        <v>58959</v>
      </c>
      <c r="M192" s="26">
        <f>COVID!C192</f>
        <v>3096428</v>
      </c>
    </row>
    <row r="193" spans="1:13">
      <c r="A193" s="30">
        <f>'Approval Ratings'!A193</f>
        <v>44022</v>
      </c>
      <c r="B193" s="26">
        <f>'Approval Ratings'!B193</f>
        <v>41.6</v>
      </c>
      <c r="C193" s="26">
        <f>'Approval Ratings'!C193</f>
        <v>56.2</v>
      </c>
      <c r="D193" s="26">
        <f>Tweets!B193</f>
        <v>14</v>
      </c>
      <c r="E193" s="26">
        <f>Tweets!C193</f>
        <v>16</v>
      </c>
      <c r="F193" s="26">
        <f>Gas!B193</f>
        <v>2.113</v>
      </c>
      <c r="G193" s="26">
        <f>Gas!C193</f>
        <v>2.4380000000000002</v>
      </c>
      <c r="H193" s="27">
        <f>'Stock Market'!B193</f>
        <v>10617.44</v>
      </c>
      <c r="I193" s="27">
        <f>'Stock Market'!C193</f>
        <v>26075.3</v>
      </c>
      <c r="J193" s="27">
        <f>'Stock Market'!D193</f>
        <v>3185.040039</v>
      </c>
      <c r="K193" s="28">
        <f>'UI Apps'!C193</f>
        <v>186857.14285714287</v>
      </c>
      <c r="L193" s="26">
        <f>COVID!B193</f>
        <v>66824</v>
      </c>
      <c r="M193" s="26">
        <f>COVID!C193</f>
        <v>3163252</v>
      </c>
    </row>
    <row r="194" spans="1:13">
      <c r="A194" s="30">
        <f>'Approval Ratings'!A194</f>
        <v>44023</v>
      </c>
      <c r="B194" s="26">
        <f>'Approval Ratings'!B194</f>
        <v>41.6</v>
      </c>
      <c r="C194" s="26">
        <f>'Approval Ratings'!C194</f>
        <v>56.2</v>
      </c>
      <c r="D194" s="26">
        <f>Tweets!B194</f>
        <v>17</v>
      </c>
      <c r="E194" s="26">
        <f>Tweets!C194</f>
        <v>23</v>
      </c>
      <c r="F194" s="26">
        <f>Gas!B194</f>
        <v>2.113</v>
      </c>
      <c r="G194" s="26">
        <f>Gas!C194</f>
        <v>2.4380000000000002</v>
      </c>
      <c r="H194" s="27">
        <f>'Stock Market'!B194</f>
        <v>10617.44</v>
      </c>
      <c r="I194" s="27">
        <f>'Stock Market'!C194</f>
        <v>26075.3</v>
      </c>
      <c r="J194" s="27">
        <f>'Stock Market'!D194</f>
        <v>3185.040039</v>
      </c>
      <c r="K194" s="28">
        <f>'UI Apps'!C194</f>
        <v>186857.14285714287</v>
      </c>
      <c r="L194" s="26">
        <f>COVID!B194</f>
        <v>62324</v>
      </c>
      <c r="M194" s="26">
        <f>COVID!C194</f>
        <v>3225576</v>
      </c>
    </row>
    <row r="195" spans="1:13">
      <c r="A195" s="30">
        <f>'Approval Ratings'!A195</f>
        <v>44024</v>
      </c>
      <c r="B195" s="26">
        <f>'Approval Ratings'!B195</f>
        <v>41.1</v>
      </c>
      <c r="C195" s="26">
        <f>'Approval Ratings'!C195</f>
        <v>56.4</v>
      </c>
      <c r="D195" s="26">
        <f>Tweets!B195</f>
        <v>6</v>
      </c>
      <c r="E195" s="26">
        <f>Tweets!C195</f>
        <v>5</v>
      </c>
      <c r="F195" s="26">
        <f>Gas!B195</f>
        <v>2.113</v>
      </c>
      <c r="G195" s="26">
        <f>Gas!C195</f>
        <v>2.4380000000000002</v>
      </c>
      <c r="H195" s="27">
        <f>'Stock Market'!B195</f>
        <v>10617.44</v>
      </c>
      <c r="I195" s="27">
        <f>'Stock Market'!C195</f>
        <v>26075.3</v>
      </c>
      <c r="J195" s="27">
        <f>'Stock Market'!D195</f>
        <v>3185.040039</v>
      </c>
      <c r="K195" s="28">
        <f>'UI Apps'!C195</f>
        <v>203142.85714285713</v>
      </c>
      <c r="L195" s="26">
        <f>COVID!B195</f>
        <v>60972</v>
      </c>
      <c r="M195" s="26">
        <f>COVID!C195</f>
        <v>3286548</v>
      </c>
    </row>
    <row r="196" spans="1:13">
      <c r="A196" s="30">
        <f>'Approval Ratings'!A196</f>
        <v>44025</v>
      </c>
      <c r="B196" s="26">
        <f>'Approval Ratings'!B196</f>
        <v>41.3</v>
      </c>
      <c r="C196" s="26">
        <f>'Approval Ratings'!C196</f>
        <v>56.3</v>
      </c>
      <c r="D196" s="26">
        <f>Tweets!B196</f>
        <v>10</v>
      </c>
      <c r="E196" s="26">
        <f>Tweets!C196</f>
        <v>26</v>
      </c>
      <c r="F196" s="26">
        <f>Gas!B196</f>
        <v>2.113</v>
      </c>
      <c r="G196" s="26">
        <f>Gas!C196</f>
        <v>2.4380000000000002</v>
      </c>
      <c r="H196" s="27">
        <f>'Stock Market'!B196</f>
        <v>10390.84</v>
      </c>
      <c r="I196" s="27">
        <f>'Stock Market'!C196</f>
        <v>26085.8</v>
      </c>
      <c r="J196" s="27">
        <f>'Stock Market'!D196</f>
        <v>3155.219971</v>
      </c>
      <c r="K196" s="28">
        <f>'UI Apps'!C196</f>
        <v>203142.85714285713</v>
      </c>
      <c r="L196" s="26">
        <f>COVID!B196</f>
        <v>57603</v>
      </c>
      <c r="M196" s="26">
        <f>COVID!C196</f>
        <v>3344151</v>
      </c>
    </row>
    <row r="197" spans="1:13">
      <c r="A197" s="30">
        <f>'Approval Ratings'!A197</f>
        <v>44026</v>
      </c>
      <c r="B197" s="26">
        <f>'Approval Ratings'!B197</f>
        <v>41.6</v>
      </c>
      <c r="C197" s="26">
        <f>'Approval Ratings'!C197</f>
        <v>55.9</v>
      </c>
      <c r="D197" s="26">
        <f>Tweets!B197</f>
        <v>5</v>
      </c>
      <c r="E197" s="26">
        <f>Tweets!C197</f>
        <v>16</v>
      </c>
      <c r="F197" s="26">
        <f>Gas!B197</f>
        <v>2.0990000000000002</v>
      </c>
      <c r="G197" s="26">
        <f>Gas!C197</f>
        <v>2.4329999999999998</v>
      </c>
      <c r="H197" s="27">
        <f>'Stock Market'!B197</f>
        <v>10488.58</v>
      </c>
      <c r="I197" s="27">
        <f>'Stock Market'!C197</f>
        <v>26642.59</v>
      </c>
      <c r="J197" s="27">
        <f>'Stock Market'!D197</f>
        <v>3197.5200199999999</v>
      </c>
      <c r="K197" s="28">
        <f>'UI Apps'!C197</f>
        <v>203142.85714285713</v>
      </c>
      <c r="L197" s="26">
        <f>COVID!B197</f>
        <v>62734</v>
      </c>
      <c r="M197" s="26">
        <f>COVID!C197</f>
        <v>3406885</v>
      </c>
    </row>
    <row r="198" spans="1:13">
      <c r="A198" s="30">
        <f>'Approval Ratings'!A198</f>
        <v>44027</v>
      </c>
      <c r="B198" s="26">
        <f>'Approval Ratings'!B198</f>
        <v>42</v>
      </c>
      <c r="C198" s="26">
        <f>'Approval Ratings'!C198</f>
        <v>55.8</v>
      </c>
      <c r="D198" s="26">
        <f>Tweets!B198</f>
        <v>15</v>
      </c>
      <c r="E198" s="26">
        <f>Tweets!C198</f>
        <v>12</v>
      </c>
      <c r="F198" s="26">
        <f>Gas!B198</f>
        <v>2.0990000000000002</v>
      </c>
      <c r="G198" s="26">
        <f>Gas!C198</f>
        <v>2.4329999999999998</v>
      </c>
      <c r="H198" s="27">
        <f>'Stock Market'!B198</f>
        <v>10550.49</v>
      </c>
      <c r="I198" s="27">
        <f>'Stock Market'!C198</f>
        <v>26870.1</v>
      </c>
      <c r="J198" s="27">
        <f>'Stock Market'!D198</f>
        <v>3226.5600589999999</v>
      </c>
      <c r="K198" s="28">
        <f>'UI Apps'!C198</f>
        <v>203142.85714285713</v>
      </c>
      <c r="L198" s="26">
        <f>COVID!B198</f>
        <v>65618</v>
      </c>
      <c r="M198" s="26">
        <f>COVID!C198</f>
        <v>3472503</v>
      </c>
    </row>
    <row r="199" spans="1:13">
      <c r="A199" s="30">
        <f>'Approval Ratings'!A199</f>
        <v>44028</v>
      </c>
      <c r="B199" s="26">
        <f>'Approval Ratings'!B199</f>
        <v>41.9</v>
      </c>
      <c r="C199" s="26">
        <f>'Approval Ratings'!C199</f>
        <v>55.9</v>
      </c>
      <c r="D199" s="26">
        <f>Tweets!B199</f>
        <v>1</v>
      </c>
      <c r="E199" s="26">
        <f>Tweets!C199</f>
        <v>17</v>
      </c>
      <c r="F199" s="26">
        <f>Gas!B199</f>
        <v>2.0990000000000002</v>
      </c>
      <c r="G199" s="26">
        <f>Gas!C199</f>
        <v>2.4329999999999998</v>
      </c>
      <c r="H199" s="27">
        <f>'Stock Market'!B199</f>
        <v>10473.83</v>
      </c>
      <c r="I199" s="27">
        <f>'Stock Market'!C199</f>
        <v>26734.71</v>
      </c>
      <c r="J199" s="27">
        <f>'Stock Market'!D199</f>
        <v>3215.570068</v>
      </c>
      <c r="K199" s="28">
        <f>'UI Apps'!C199</f>
        <v>203142.85714285713</v>
      </c>
      <c r="L199" s="26">
        <f>COVID!B199</f>
        <v>70449</v>
      </c>
      <c r="M199" s="26">
        <f>COVID!C199</f>
        <v>3542952</v>
      </c>
    </row>
    <row r="200" spans="1:13">
      <c r="A200" s="30">
        <f>'Approval Ratings'!A200</f>
        <v>44029</v>
      </c>
      <c r="B200" s="26">
        <f>'Approval Ratings'!B200</f>
        <v>41.6</v>
      </c>
      <c r="C200" s="26">
        <f>'Approval Ratings'!C200</f>
        <v>56.1</v>
      </c>
      <c r="D200" s="26">
        <f>Tweets!B200</f>
        <v>9</v>
      </c>
      <c r="E200" s="26">
        <f>Tweets!C200</f>
        <v>37</v>
      </c>
      <c r="F200" s="26">
        <f>Gas!B200</f>
        <v>2.0990000000000002</v>
      </c>
      <c r="G200" s="26">
        <f>Gas!C200</f>
        <v>2.4329999999999998</v>
      </c>
      <c r="H200" s="27">
        <f>'Stock Market'!B200</f>
        <v>10503.19</v>
      </c>
      <c r="I200" s="27">
        <f>'Stock Market'!C200</f>
        <v>26671.95</v>
      </c>
      <c r="J200" s="27">
        <f>'Stock Market'!D200</f>
        <v>3224.7299800000001</v>
      </c>
      <c r="K200" s="28">
        <f>'UI Apps'!C200</f>
        <v>203142.85714285713</v>
      </c>
      <c r="L200" s="26">
        <f>COVID!B200</f>
        <v>76218</v>
      </c>
      <c r="M200" s="26">
        <f>COVID!C200</f>
        <v>3619170</v>
      </c>
    </row>
    <row r="201" spans="1:13">
      <c r="A201" s="30">
        <f>'Approval Ratings'!A201</f>
        <v>44030</v>
      </c>
      <c r="B201" s="26">
        <f>'Approval Ratings'!B201</f>
        <v>41.4</v>
      </c>
      <c r="C201" s="26">
        <f>'Approval Ratings'!C201</f>
        <v>56.3</v>
      </c>
      <c r="D201" s="26">
        <f>Tweets!B201</f>
        <v>2</v>
      </c>
      <c r="E201" s="26">
        <f>Tweets!C201</f>
        <v>19</v>
      </c>
      <c r="F201" s="26">
        <f>Gas!B201</f>
        <v>2.0990000000000002</v>
      </c>
      <c r="G201" s="26">
        <f>Gas!C201</f>
        <v>2.4329999999999998</v>
      </c>
      <c r="H201" s="27">
        <f>'Stock Market'!B201</f>
        <v>10503.19</v>
      </c>
      <c r="I201" s="27">
        <f>'Stock Market'!C201</f>
        <v>26671.95</v>
      </c>
      <c r="J201" s="27">
        <f>'Stock Market'!D201</f>
        <v>3224.7299800000001</v>
      </c>
      <c r="K201" s="28">
        <f>'UI Apps'!C201</f>
        <v>203142.85714285713</v>
      </c>
      <c r="L201" s="26">
        <f>COVID!B201</f>
        <v>64423</v>
      </c>
      <c r="M201" s="26">
        <f>COVID!C201</f>
        <v>3683593</v>
      </c>
    </row>
    <row r="202" spans="1:13">
      <c r="A202" s="30">
        <f>'Approval Ratings'!A202</f>
        <v>44031</v>
      </c>
      <c r="B202" s="26">
        <f>'Approval Ratings'!B202</f>
        <v>41.8</v>
      </c>
      <c r="C202" s="26">
        <f>'Approval Ratings'!C202</f>
        <v>56.1</v>
      </c>
      <c r="D202" s="26">
        <f>Tweets!B202</f>
        <v>5</v>
      </c>
      <c r="E202" s="26">
        <f>Tweets!C202</f>
        <v>1</v>
      </c>
      <c r="F202" s="26">
        <f>Gas!B202</f>
        <v>2.0990000000000002</v>
      </c>
      <c r="G202" s="26">
        <f>Gas!C202</f>
        <v>2.4329999999999998</v>
      </c>
      <c r="H202" s="27">
        <f>'Stock Market'!B202</f>
        <v>10503.19</v>
      </c>
      <c r="I202" s="27">
        <f>'Stock Market'!C202</f>
        <v>26671.95</v>
      </c>
      <c r="J202" s="27">
        <f>'Stock Market'!D202</f>
        <v>3224.7299800000001</v>
      </c>
      <c r="K202" s="28">
        <f>'UI Apps'!C202</f>
        <v>205000</v>
      </c>
      <c r="L202" s="26">
        <f>COVID!B202</f>
        <v>63715</v>
      </c>
      <c r="M202" s="26">
        <f>COVID!C202</f>
        <v>3747308</v>
      </c>
    </row>
    <row r="203" spans="1:13">
      <c r="A203" s="30">
        <f>'Approval Ratings'!A203</f>
        <v>44032</v>
      </c>
      <c r="B203" s="26">
        <f>'Approval Ratings'!B203</f>
        <v>41.9</v>
      </c>
      <c r="C203" s="26">
        <f>'Approval Ratings'!C203</f>
        <v>56.1</v>
      </c>
      <c r="D203" s="26">
        <f>Tweets!B203</f>
        <v>2</v>
      </c>
      <c r="E203" s="26">
        <f>Tweets!C203</f>
        <v>1</v>
      </c>
      <c r="F203" s="26">
        <f>Gas!B203</f>
        <v>2.0990000000000002</v>
      </c>
      <c r="G203" s="26">
        <f>Gas!C203</f>
        <v>2.4329999999999998</v>
      </c>
      <c r="H203" s="27">
        <f>'Stock Market'!B203</f>
        <v>10767.09</v>
      </c>
      <c r="I203" s="27">
        <f>'Stock Market'!C203</f>
        <v>26680.87</v>
      </c>
      <c r="J203" s="27">
        <f>'Stock Market'!D203</f>
        <v>3251.8400879999999</v>
      </c>
      <c r="K203" s="28">
        <f>'UI Apps'!C203</f>
        <v>205000</v>
      </c>
      <c r="L203" s="26">
        <f>COVID!B203</f>
        <v>56936</v>
      </c>
      <c r="M203" s="26">
        <f>COVID!C203</f>
        <v>3804244</v>
      </c>
    </row>
    <row r="204" spans="1:13">
      <c r="A204" s="30">
        <f>'Approval Ratings'!A204</f>
        <v>44033</v>
      </c>
      <c r="B204" s="26">
        <f>'Approval Ratings'!B204</f>
        <v>42.1</v>
      </c>
      <c r="C204" s="26">
        <f>'Approval Ratings'!C204</f>
        <v>55.9</v>
      </c>
      <c r="D204" s="26">
        <f>Tweets!B204</f>
        <v>7</v>
      </c>
      <c r="E204" s="26">
        <f>Tweets!C204</f>
        <v>6</v>
      </c>
      <c r="F204" s="26">
        <f>Gas!B204</f>
        <v>2.085</v>
      </c>
      <c r="G204" s="26">
        <f>Gas!C204</f>
        <v>2.427</v>
      </c>
      <c r="H204" s="27">
        <f>'Stock Market'!B204</f>
        <v>10680.36</v>
      </c>
      <c r="I204" s="27">
        <f>'Stock Market'!C204</f>
        <v>26840.400000000001</v>
      </c>
      <c r="J204" s="27">
        <f>'Stock Market'!D204</f>
        <v>3257.3000489999999</v>
      </c>
      <c r="K204" s="28">
        <f>'UI Apps'!C204</f>
        <v>205000</v>
      </c>
      <c r="L204" s="26">
        <f>COVID!B204</f>
        <v>63625</v>
      </c>
      <c r="M204" s="26">
        <f>COVID!C204</f>
        <v>3867869</v>
      </c>
    </row>
    <row r="205" spans="1:13">
      <c r="A205" s="30">
        <f>'Approval Ratings'!A205</f>
        <v>44034</v>
      </c>
      <c r="B205" s="26">
        <f>'Approval Ratings'!B205</f>
        <v>42.2</v>
      </c>
      <c r="C205" s="26">
        <f>'Approval Ratings'!C205</f>
        <v>56.1</v>
      </c>
      <c r="D205" s="26">
        <f>Tweets!B205</f>
        <v>2</v>
      </c>
      <c r="E205" s="26">
        <f>Tweets!C205</f>
        <v>10</v>
      </c>
      <c r="F205" s="26">
        <f>Gas!B205</f>
        <v>2.085</v>
      </c>
      <c r="G205" s="26">
        <f>Gas!C205</f>
        <v>2.427</v>
      </c>
      <c r="H205" s="27">
        <f>'Stock Market'!B205</f>
        <v>10706.13</v>
      </c>
      <c r="I205" s="27">
        <f>'Stock Market'!C205</f>
        <v>27005.84</v>
      </c>
      <c r="J205" s="27">
        <f>'Stock Market'!D205</f>
        <v>3276.0200199999999</v>
      </c>
      <c r="K205" s="28">
        <f>'UI Apps'!C205</f>
        <v>205000</v>
      </c>
      <c r="L205" s="26">
        <f>COVID!B205</f>
        <v>69346</v>
      </c>
      <c r="M205" s="26">
        <f>COVID!C205</f>
        <v>3937215</v>
      </c>
    </row>
    <row r="206" spans="1:13">
      <c r="A206" s="30">
        <f>'Approval Ratings'!A206</f>
        <v>44035</v>
      </c>
      <c r="B206" s="26">
        <f>'Approval Ratings'!B206</f>
        <v>42.2</v>
      </c>
      <c r="C206" s="26">
        <f>'Approval Ratings'!C206</f>
        <v>56</v>
      </c>
      <c r="D206" s="26">
        <f>Tweets!B206</f>
        <v>12</v>
      </c>
      <c r="E206" s="26">
        <f>Tweets!C206</f>
        <v>46</v>
      </c>
      <c r="F206" s="26">
        <f>Gas!B206</f>
        <v>2.085</v>
      </c>
      <c r="G206" s="26">
        <f>Gas!C206</f>
        <v>2.427</v>
      </c>
      <c r="H206" s="27">
        <f>'Stock Market'!B206</f>
        <v>10461.42</v>
      </c>
      <c r="I206" s="27">
        <f>'Stock Market'!C206</f>
        <v>26652.33</v>
      </c>
      <c r="J206" s="27">
        <f>'Stock Market'!D206</f>
        <v>3235.6599120000001</v>
      </c>
      <c r="K206" s="28">
        <f>'UI Apps'!C206</f>
        <v>205000</v>
      </c>
      <c r="L206" s="26">
        <f>COVID!B206</f>
        <v>71225</v>
      </c>
      <c r="M206" s="26">
        <f>COVID!C206</f>
        <v>4008440</v>
      </c>
    </row>
    <row r="207" spans="1:13">
      <c r="A207" s="30">
        <f>'Approval Ratings'!A207</f>
        <v>44036</v>
      </c>
      <c r="B207" s="26">
        <f>'Approval Ratings'!B207</f>
        <v>42.2</v>
      </c>
      <c r="C207" s="26">
        <f>'Approval Ratings'!C207</f>
        <v>56</v>
      </c>
      <c r="D207" s="26">
        <f>Tweets!B207</f>
        <v>8</v>
      </c>
      <c r="E207" s="26">
        <f>Tweets!C207</f>
        <v>16</v>
      </c>
      <c r="F207" s="26">
        <f>Gas!B207</f>
        <v>2.085</v>
      </c>
      <c r="G207" s="26">
        <f>Gas!C207</f>
        <v>2.427</v>
      </c>
      <c r="H207" s="27">
        <f>'Stock Market'!B207</f>
        <v>10363.18</v>
      </c>
      <c r="I207" s="27">
        <f>'Stock Market'!C207</f>
        <v>26469.89</v>
      </c>
      <c r="J207" s="27">
        <f>'Stock Market'!D207</f>
        <v>3215.6298830000001</v>
      </c>
      <c r="K207" s="28">
        <f>'UI Apps'!C207</f>
        <v>205000</v>
      </c>
      <c r="L207" s="26">
        <f>COVID!B207</f>
        <v>74854</v>
      </c>
      <c r="M207" s="26">
        <f>COVID!C207</f>
        <v>4083294</v>
      </c>
    </row>
    <row r="208" spans="1:13">
      <c r="A208" s="30">
        <f>'Approval Ratings'!A208</f>
        <v>44037</v>
      </c>
      <c r="B208" s="26">
        <f>'Approval Ratings'!B208</f>
        <v>42.1</v>
      </c>
      <c r="C208" s="26">
        <f>'Approval Ratings'!C208</f>
        <v>56.1</v>
      </c>
      <c r="D208" s="26">
        <f>Tweets!B208</f>
        <v>12</v>
      </c>
      <c r="E208" s="26">
        <f>Tweets!C208</f>
        <v>6</v>
      </c>
      <c r="F208" s="26">
        <f>Gas!B208</f>
        <v>2.085</v>
      </c>
      <c r="G208" s="26">
        <f>Gas!C208</f>
        <v>2.427</v>
      </c>
      <c r="H208" s="27">
        <f>'Stock Market'!B208</f>
        <v>10363.18</v>
      </c>
      <c r="I208" s="27">
        <f>'Stock Market'!C208</f>
        <v>26469.89</v>
      </c>
      <c r="J208" s="27">
        <f>'Stock Market'!D208</f>
        <v>3215.6298830000001</v>
      </c>
      <c r="K208" s="28">
        <f>'UI Apps'!C208</f>
        <v>205000</v>
      </c>
      <c r="L208" s="26">
        <f>COVID!B208</f>
        <v>64376</v>
      </c>
      <c r="M208" s="26">
        <f>COVID!C208</f>
        <v>4147670</v>
      </c>
    </row>
    <row r="209" spans="1:13">
      <c r="A209" s="30">
        <f>'Approval Ratings'!A209</f>
        <v>44038</v>
      </c>
      <c r="B209" s="26">
        <f>'Approval Ratings'!B209</f>
        <v>42</v>
      </c>
      <c r="C209" s="26">
        <f>'Approval Ratings'!C209</f>
        <v>56.2</v>
      </c>
      <c r="D209" s="26">
        <f>Tweets!B209</f>
        <v>16</v>
      </c>
      <c r="E209" s="26">
        <f>Tweets!C209</f>
        <v>47</v>
      </c>
      <c r="F209" s="26">
        <f>Gas!B209</f>
        <v>2.085</v>
      </c>
      <c r="G209" s="26">
        <f>Gas!C209</f>
        <v>2.427</v>
      </c>
      <c r="H209" s="27">
        <f>'Stock Market'!B209</f>
        <v>10363.18</v>
      </c>
      <c r="I209" s="27">
        <f>'Stock Market'!C209</f>
        <v>26469.89</v>
      </c>
      <c r="J209" s="27">
        <f>'Stock Market'!D209</f>
        <v>3215.6298830000001</v>
      </c>
      <c r="K209" s="28">
        <f>'UI Apps'!C209</f>
        <v>170142.85714285713</v>
      </c>
      <c r="L209" s="26">
        <f>COVID!B209</f>
        <v>60123</v>
      </c>
      <c r="M209" s="26">
        <f>COVID!C209</f>
        <v>4207793</v>
      </c>
    </row>
    <row r="210" spans="1:13">
      <c r="A210" s="30">
        <f>'Approval Ratings'!A210</f>
        <v>44039</v>
      </c>
      <c r="B210" s="26">
        <f>'Approval Ratings'!B210</f>
        <v>42.1</v>
      </c>
      <c r="C210" s="26">
        <f>'Approval Ratings'!C210</f>
        <v>56.3</v>
      </c>
      <c r="D210" s="26">
        <f>Tweets!B210</f>
        <v>6</v>
      </c>
      <c r="E210" s="26">
        <f>Tweets!C210</f>
        <v>61</v>
      </c>
      <c r="F210" s="26">
        <f>Gas!B210</f>
        <v>2.085</v>
      </c>
      <c r="G210" s="26">
        <f>Gas!C210</f>
        <v>2.427</v>
      </c>
      <c r="H210" s="27">
        <f>'Stock Market'!B210</f>
        <v>10536.27</v>
      </c>
      <c r="I210" s="27">
        <f>'Stock Market'!C210</f>
        <v>26584.77</v>
      </c>
      <c r="J210" s="27">
        <f>'Stock Market'!D210</f>
        <v>3239.4099120000001</v>
      </c>
      <c r="K210" s="28">
        <f>'UI Apps'!C210</f>
        <v>170142.85714285713</v>
      </c>
      <c r="L210" s="26">
        <f>COVID!B210</f>
        <v>55014</v>
      </c>
      <c r="M210" s="26">
        <f>COVID!C210</f>
        <v>4262807</v>
      </c>
    </row>
    <row r="211" spans="1:13">
      <c r="A211" s="30">
        <f>'Approval Ratings'!A211</f>
        <v>44040</v>
      </c>
      <c r="B211" s="26">
        <f>'Approval Ratings'!B211</f>
        <v>42.4</v>
      </c>
      <c r="C211" s="26">
        <f>'Approval Ratings'!C211</f>
        <v>56.3</v>
      </c>
      <c r="D211" s="26">
        <f>Tweets!B211</f>
        <v>3</v>
      </c>
      <c r="E211" s="26">
        <f>Tweets!C211</f>
        <v>14</v>
      </c>
      <c r="F211" s="26">
        <f>Gas!B211</f>
        <v>2.1760000000000002</v>
      </c>
      <c r="G211" s="26">
        <f>Gas!C211</f>
        <v>2.4239999999999999</v>
      </c>
      <c r="H211" s="27">
        <f>'Stock Market'!B211</f>
        <v>10402.09</v>
      </c>
      <c r="I211" s="27">
        <f>'Stock Market'!C211</f>
        <v>26379.279999999999</v>
      </c>
      <c r="J211" s="27">
        <f>'Stock Market'!D211</f>
        <v>3218.4399410000001</v>
      </c>
      <c r="K211" s="28">
        <f>'UI Apps'!C211</f>
        <v>170142.85714285713</v>
      </c>
      <c r="L211" s="26">
        <f>COVID!B211</f>
        <v>58984</v>
      </c>
      <c r="M211" s="26">
        <f>COVID!C211</f>
        <v>4321791</v>
      </c>
    </row>
    <row r="212" spans="1:13">
      <c r="A212" s="30">
        <f>'Approval Ratings'!A212</f>
        <v>44041</v>
      </c>
      <c r="B212" s="26">
        <f>'Approval Ratings'!B212</f>
        <v>42.9</v>
      </c>
      <c r="C212" s="26">
        <f>'Approval Ratings'!C212</f>
        <v>55.8</v>
      </c>
      <c r="D212" s="26">
        <f>Tweets!B212</f>
        <v>27</v>
      </c>
      <c r="E212" s="26">
        <f>Tweets!C212</f>
        <v>21</v>
      </c>
      <c r="F212" s="26">
        <f>Gas!B212</f>
        <v>2.1760000000000002</v>
      </c>
      <c r="G212" s="26">
        <f>Gas!C212</f>
        <v>2.4239999999999999</v>
      </c>
      <c r="H212" s="27">
        <f>'Stock Market'!B212</f>
        <v>10542.94</v>
      </c>
      <c r="I212" s="27">
        <f>'Stock Market'!C212</f>
        <v>26539.57</v>
      </c>
      <c r="J212" s="27">
        <f>'Stock Market'!D212</f>
        <v>3258.4399410000001</v>
      </c>
      <c r="K212" s="28">
        <f>'UI Apps'!C212</f>
        <v>170142.85714285713</v>
      </c>
      <c r="L212" s="26">
        <f>COVID!B212</f>
        <v>63941</v>
      </c>
      <c r="M212" s="26">
        <f>COVID!C212</f>
        <v>4385732</v>
      </c>
    </row>
    <row r="213" spans="1:13">
      <c r="A213" s="30">
        <f>'Approval Ratings'!A213</f>
        <v>44042</v>
      </c>
      <c r="B213" s="26">
        <f>'Approval Ratings'!B213</f>
        <v>43</v>
      </c>
      <c r="C213" s="26">
        <f>'Approval Ratings'!C213</f>
        <v>55.1</v>
      </c>
      <c r="D213" s="26">
        <f>Tweets!B213</f>
        <v>15</v>
      </c>
      <c r="E213" s="26">
        <f>Tweets!C213</f>
        <v>2</v>
      </c>
      <c r="F213" s="26">
        <f>Gas!B213</f>
        <v>2.1760000000000002</v>
      </c>
      <c r="G213" s="26">
        <f>Gas!C213</f>
        <v>2.4239999999999999</v>
      </c>
      <c r="H213" s="27">
        <f>'Stock Market'!B213</f>
        <v>10587.81</v>
      </c>
      <c r="I213" s="27">
        <f>'Stock Market'!C213</f>
        <v>26313.65</v>
      </c>
      <c r="J213" s="27">
        <f>'Stock Market'!D213</f>
        <v>3246.219971</v>
      </c>
      <c r="K213" s="28">
        <f>'UI Apps'!C213</f>
        <v>170142.85714285713</v>
      </c>
      <c r="L213" s="26">
        <f>COVID!B213</f>
        <v>68806</v>
      </c>
      <c r="M213" s="26">
        <f>COVID!C213</f>
        <v>4454538</v>
      </c>
    </row>
    <row r="214" spans="1:13">
      <c r="A214" s="30">
        <f>'Approval Ratings'!A214</f>
        <v>44043</v>
      </c>
      <c r="B214" s="26">
        <f>'Approval Ratings'!B214</f>
        <v>43.4</v>
      </c>
      <c r="C214" s="26">
        <f>'Approval Ratings'!C214</f>
        <v>54.5</v>
      </c>
      <c r="D214" s="26">
        <f>Tweets!B214</f>
        <v>17</v>
      </c>
      <c r="E214" s="26">
        <f>Tweets!C214</f>
        <v>4</v>
      </c>
      <c r="F214" s="26">
        <f>Gas!B214</f>
        <v>2.1760000000000002</v>
      </c>
      <c r="G214" s="26">
        <f>Gas!C214</f>
        <v>2.4239999999999999</v>
      </c>
      <c r="H214" s="27">
        <f>'Stock Market'!B214</f>
        <v>10745.27</v>
      </c>
      <c r="I214" s="27">
        <f>'Stock Market'!C214</f>
        <v>26428.32</v>
      </c>
      <c r="J214" s="27">
        <f>'Stock Market'!D214</f>
        <v>3271.1201169999999</v>
      </c>
      <c r="K214" s="28">
        <f>'UI Apps'!C214</f>
        <v>170142.85714285713</v>
      </c>
      <c r="L214" s="26">
        <f>COVID!B214</f>
        <v>67530</v>
      </c>
      <c r="M214" s="26">
        <f>COVID!C214</f>
        <v>4522068</v>
      </c>
    </row>
    <row r="215" spans="1:13">
      <c r="A215" s="30">
        <f>'Approval Ratings'!A215</f>
        <v>44044</v>
      </c>
      <c r="B215" s="26">
        <f>'Approval Ratings'!B215</f>
        <v>43.6</v>
      </c>
      <c r="C215" s="26">
        <f>'Approval Ratings'!C215</f>
        <v>54.1</v>
      </c>
      <c r="D215" s="26">
        <f>Tweets!B215</f>
        <v>19</v>
      </c>
      <c r="E215" s="26">
        <f>Tweets!C215</f>
        <v>34</v>
      </c>
      <c r="F215" s="26">
        <f>Gas!B215</f>
        <v>2.1760000000000002</v>
      </c>
      <c r="G215" s="26">
        <f>Gas!C215</f>
        <v>2.4239999999999999</v>
      </c>
      <c r="H215" s="27">
        <f>'Stock Market'!B215</f>
        <v>10745.27</v>
      </c>
      <c r="I215" s="27">
        <f>'Stock Market'!C215</f>
        <v>26428.32</v>
      </c>
      <c r="J215" s="27">
        <f>'Stock Market'!D215</f>
        <v>3271.1201169999999</v>
      </c>
      <c r="K215" s="28">
        <f>'UI Apps'!C215</f>
        <v>170142.85714285713</v>
      </c>
      <c r="L215" s="26">
        <f>COVID!B215</f>
        <v>60245</v>
      </c>
      <c r="M215" s="26">
        <f>COVID!C215</f>
        <v>4582313</v>
      </c>
    </row>
    <row r="216" spans="1:13">
      <c r="A216" s="30">
        <f>'Approval Ratings'!A216</f>
        <v>44045</v>
      </c>
      <c r="B216" s="26">
        <f>'Approval Ratings'!B216</f>
        <v>43.6</v>
      </c>
      <c r="C216" s="26">
        <f>'Approval Ratings'!C216</f>
        <v>54.1</v>
      </c>
      <c r="D216" s="26">
        <f>Tweets!B216</f>
        <v>14</v>
      </c>
      <c r="E216" s="26">
        <f>Tweets!C216</f>
        <v>23</v>
      </c>
      <c r="F216" s="26">
        <f>Gas!B216</f>
        <v>2.1760000000000002</v>
      </c>
      <c r="G216" s="26">
        <f>Gas!C216</f>
        <v>2.4239999999999999</v>
      </c>
      <c r="H216" s="27">
        <f>'Stock Market'!B216</f>
        <v>10745.27</v>
      </c>
      <c r="I216" s="27">
        <f>'Stock Market'!C216</f>
        <v>26428.32</v>
      </c>
      <c r="J216" s="27">
        <f>'Stock Market'!D216</f>
        <v>3271.1201169999999</v>
      </c>
      <c r="K216" s="28">
        <f>'UI Apps'!C216</f>
        <v>138714.28571428571</v>
      </c>
      <c r="L216" s="26">
        <f>COVID!B216</f>
        <v>46510</v>
      </c>
      <c r="M216" s="26">
        <f>COVID!C216</f>
        <v>4628823</v>
      </c>
    </row>
    <row r="217" spans="1:13">
      <c r="A217" s="30">
        <f>'Approval Ratings'!A217</f>
        <v>44046</v>
      </c>
      <c r="B217" s="26">
        <f>'Approval Ratings'!B217</f>
        <v>43.7</v>
      </c>
      <c r="C217" s="26">
        <f>'Approval Ratings'!C217</f>
        <v>54</v>
      </c>
      <c r="D217" s="26">
        <f>Tweets!B217</f>
        <v>11</v>
      </c>
      <c r="E217" s="26">
        <f>Tweets!C217</f>
        <v>23</v>
      </c>
      <c r="F217" s="26">
        <f>Gas!B217</f>
        <v>2.1760000000000002</v>
      </c>
      <c r="G217" s="26">
        <f>Gas!C217</f>
        <v>2.4239999999999999</v>
      </c>
      <c r="H217" s="27">
        <f>'Stock Market'!B217</f>
        <v>10902.8</v>
      </c>
      <c r="I217" s="27">
        <f>'Stock Market'!C217</f>
        <v>26664.400000000001</v>
      </c>
      <c r="J217" s="27">
        <f>'Stock Market'!D217</f>
        <v>3294.61</v>
      </c>
      <c r="K217" s="28">
        <f>'UI Apps'!C217</f>
        <v>138714.28571428571</v>
      </c>
      <c r="L217" s="26">
        <f>COVID!B217</f>
        <v>49348</v>
      </c>
      <c r="M217" s="26">
        <f>COVID!C217</f>
        <v>4678171</v>
      </c>
    </row>
    <row r="218" spans="1:13">
      <c r="A218" s="30">
        <f>'Approval Ratings'!A218</f>
        <v>44047</v>
      </c>
      <c r="B218" s="26">
        <f>'Approval Ratings'!B218</f>
        <v>43.4</v>
      </c>
      <c r="C218" s="26">
        <f>'Approval Ratings'!C218</f>
        <v>54.2</v>
      </c>
      <c r="D218" s="26">
        <f>Tweets!B218</f>
        <v>10</v>
      </c>
      <c r="E218" s="26">
        <f>Tweets!C218</f>
        <v>14</v>
      </c>
      <c r="F218" s="26">
        <f>Gas!B218</f>
        <v>2.1659999999999999</v>
      </c>
      <c r="G218" s="26">
        <f>Gas!C218</f>
        <v>2.4279999999999999</v>
      </c>
      <c r="H218" s="27">
        <f>'Stock Market'!B218</f>
        <v>10941.17</v>
      </c>
      <c r="I218" s="27">
        <f>'Stock Market'!C218</f>
        <v>26828.47</v>
      </c>
      <c r="J218" s="27">
        <f>'Stock Market'!D218</f>
        <v>3306.51</v>
      </c>
      <c r="K218" s="28">
        <f>'UI Apps'!C218</f>
        <v>138714.28571428571</v>
      </c>
      <c r="L218" s="26">
        <f>COVID!B218</f>
        <v>51815</v>
      </c>
      <c r="M218" s="26">
        <f>COVID!C218</f>
        <v>4729986</v>
      </c>
    </row>
    <row r="219" spans="1:13">
      <c r="A219" s="30">
        <f>'Approval Ratings'!A219</f>
        <v>44048</v>
      </c>
      <c r="B219" s="26">
        <f>'Approval Ratings'!B219</f>
        <v>43.1</v>
      </c>
      <c r="C219" s="26">
        <f>'Approval Ratings'!C219</f>
        <v>54.9</v>
      </c>
      <c r="D219" s="26">
        <f>Tweets!B219</f>
        <v>20</v>
      </c>
      <c r="E219" s="26">
        <f>Tweets!C219</f>
        <v>17</v>
      </c>
      <c r="F219" s="26">
        <f>Gas!B219</f>
        <v>2.1659999999999999</v>
      </c>
      <c r="G219" s="26">
        <f>Gas!C219</f>
        <v>2.4279999999999999</v>
      </c>
      <c r="H219" s="27">
        <f>'Stock Market'!B219</f>
        <v>10998.4</v>
      </c>
      <c r="I219" s="27">
        <f>'Stock Market'!C219</f>
        <v>27201.52</v>
      </c>
      <c r="J219" s="27">
        <f>'Stock Market'!D219</f>
        <v>3327.77</v>
      </c>
      <c r="K219" s="28">
        <f>'UI Apps'!C219</f>
        <v>138714.28571428571</v>
      </c>
      <c r="L219" s="26">
        <f>COVID!B219</f>
        <v>52464</v>
      </c>
      <c r="M219" s="26">
        <f>COVID!C219</f>
        <v>4782450</v>
      </c>
    </row>
    <row r="220" spans="1:13">
      <c r="A220" s="30">
        <f>'Approval Ratings'!A220</f>
        <v>44049</v>
      </c>
      <c r="B220" s="26">
        <f>'Approval Ratings'!B220</f>
        <v>42.9</v>
      </c>
      <c r="C220" s="26">
        <f>'Approval Ratings'!C220</f>
        <v>55.1</v>
      </c>
      <c r="D220" s="26">
        <f>Tweets!B220</f>
        <v>8</v>
      </c>
      <c r="E220" s="26">
        <f>Tweets!C220</f>
        <v>14</v>
      </c>
      <c r="F220" s="26">
        <f>Gas!B220</f>
        <v>2.1659999999999999</v>
      </c>
      <c r="G220" s="26">
        <f>Gas!C220</f>
        <v>2.4279999999999999</v>
      </c>
      <c r="H220" s="27">
        <f>'Stock Market'!B220</f>
        <v>11108.07</v>
      </c>
      <c r="I220" s="27">
        <f>'Stock Market'!C220</f>
        <v>27386.98</v>
      </c>
      <c r="J220" s="27">
        <f>'Stock Market'!D220</f>
        <v>3349.16</v>
      </c>
      <c r="K220" s="28">
        <f>'UI Apps'!C220</f>
        <v>138714.28571428571</v>
      </c>
      <c r="L220" s="26">
        <f>COVID!B220</f>
        <v>53803</v>
      </c>
      <c r="M220" s="26">
        <f>COVID!C220</f>
        <v>4836253</v>
      </c>
    </row>
    <row r="221" spans="1:13">
      <c r="A221" s="30">
        <f>'Approval Ratings'!A221</f>
        <v>44050</v>
      </c>
      <c r="B221" s="26">
        <f>'Approval Ratings'!B221</f>
        <v>43.1</v>
      </c>
      <c r="C221" s="26">
        <f>'Approval Ratings'!C221</f>
        <v>55</v>
      </c>
      <c r="D221" s="26">
        <f>Tweets!B221</f>
        <v>15</v>
      </c>
      <c r="E221" s="26">
        <f>Tweets!C221</f>
        <v>16</v>
      </c>
      <c r="F221" s="26">
        <f>Gas!B221</f>
        <v>2.1659999999999999</v>
      </c>
      <c r="G221" s="26">
        <f>Gas!C221</f>
        <v>2.4279999999999999</v>
      </c>
      <c r="H221" s="27">
        <f>'Stock Market'!B221</f>
        <v>11010.98</v>
      </c>
      <c r="I221" s="27">
        <f>'Stock Market'!C221</f>
        <v>27433.48</v>
      </c>
      <c r="J221" s="27">
        <f>'Stock Market'!D221</f>
        <v>3351.28</v>
      </c>
      <c r="K221" s="28">
        <f>'UI Apps'!C221</f>
        <v>138714.28571428571</v>
      </c>
      <c r="L221" s="26">
        <f>COVID!B221</f>
        <v>60836</v>
      </c>
      <c r="M221" s="26">
        <f>COVID!C221</f>
        <v>4897089</v>
      </c>
    </row>
    <row r="222" spans="1:13">
      <c r="A222" s="30">
        <f>'Approval Ratings'!A222</f>
        <v>44051</v>
      </c>
      <c r="B222" s="26">
        <f>'Approval Ratings'!B222</f>
        <v>43</v>
      </c>
      <c r="C222" s="26">
        <f>'Approval Ratings'!C222</f>
        <v>54.9</v>
      </c>
      <c r="D222" s="26">
        <f>Tweets!B222</f>
        <v>3</v>
      </c>
      <c r="E222" s="26">
        <f>Tweets!C222</f>
        <v>11</v>
      </c>
      <c r="F222" s="26">
        <f>Gas!B222</f>
        <v>2.1659999999999999</v>
      </c>
      <c r="G222" s="26">
        <f>Gas!C222</f>
        <v>2.4279999999999999</v>
      </c>
      <c r="H222" s="27">
        <f>'Stock Market'!B222</f>
        <v>10968.36</v>
      </c>
      <c r="I222" s="27">
        <f>'Stock Market'!C222</f>
        <v>27791.439999999999</v>
      </c>
      <c r="J222" s="27">
        <f>'Stock Market'!D222</f>
        <v>3360.47</v>
      </c>
      <c r="K222" s="28">
        <f>'UI Apps'!C222</f>
        <v>138714.28571428571</v>
      </c>
      <c r="L222" s="26">
        <f>COVID!B222</f>
        <v>53084</v>
      </c>
      <c r="M222" s="26">
        <f>COVID!C222</f>
        <v>4950173</v>
      </c>
    </row>
    <row r="223" spans="1:13">
      <c r="A223" s="30">
        <f>'Approval Ratings'!A223</f>
        <v>44052</v>
      </c>
      <c r="B223" s="26">
        <f>'Approval Ratings'!B223</f>
        <v>42.9</v>
      </c>
      <c r="C223" s="26">
        <f>'Approval Ratings'!C223</f>
        <v>54.9</v>
      </c>
      <c r="D223" s="26">
        <f>Tweets!B223</f>
        <v>3</v>
      </c>
      <c r="E223" s="26">
        <f>Tweets!C223</f>
        <v>2</v>
      </c>
      <c r="F223" s="26">
        <f>Gas!B223</f>
        <v>2.1659999999999999</v>
      </c>
      <c r="G223" s="26">
        <f>Gas!C223</f>
        <v>2.4279999999999999</v>
      </c>
      <c r="H223" s="27">
        <f>'Stock Market'!B223</f>
        <v>10968.36</v>
      </c>
      <c r="I223" s="27">
        <f>'Stock Market'!C223</f>
        <v>27791.439999999999</v>
      </c>
      <c r="J223" s="27">
        <f>'Stock Market'!D223</f>
        <v>3360.47</v>
      </c>
      <c r="K223" s="28">
        <f>'UI Apps'!C223</f>
        <v>157714.28571428571</v>
      </c>
      <c r="L223" s="26">
        <f>COVID!B223</f>
        <v>50153</v>
      </c>
      <c r="M223" s="26">
        <f>COVID!C223</f>
        <v>5000326</v>
      </c>
    </row>
    <row r="224" spans="1:13">
      <c r="A224" s="30">
        <f>'Approval Ratings'!A224</f>
        <v>44053</v>
      </c>
      <c r="B224" s="26">
        <f>'Approval Ratings'!B224</f>
        <v>42.9</v>
      </c>
      <c r="C224" s="26">
        <f>'Approval Ratings'!C224</f>
        <v>54.9</v>
      </c>
      <c r="D224" s="26">
        <f>Tweets!B224</f>
        <v>17</v>
      </c>
      <c r="E224" s="26">
        <f>Tweets!C224</f>
        <v>6</v>
      </c>
      <c r="F224" s="26">
        <f>Gas!B224</f>
        <v>2.1659999999999999</v>
      </c>
      <c r="G224" s="26">
        <f>Gas!C224</f>
        <v>2.4279999999999999</v>
      </c>
      <c r="H224" s="27">
        <f>'Stock Market'!B224</f>
        <v>10968.36</v>
      </c>
      <c r="I224" s="27">
        <f>'Stock Market'!C224</f>
        <v>27791.439999999999</v>
      </c>
      <c r="J224" s="27">
        <f>'Stock Market'!D224</f>
        <v>3360.47</v>
      </c>
      <c r="K224" s="28">
        <f>'UI Apps'!C224</f>
        <v>157714.28571428571</v>
      </c>
      <c r="L224" s="26">
        <f>COVID!B224</f>
        <v>41743</v>
      </c>
      <c r="M224" s="26">
        <f>COVID!C224</f>
        <v>5042069</v>
      </c>
    </row>
    <row r="225" spans="1:13">
      <c r="A225" s="30">
        <f>'Approval Ratings'!A225</f>
        <v>44054</v>
      </c>
      <c r="B225" s="26">
        <f>'Approval Ratings'!B225</f>
        <v>43</v>
      </c>
      <c r="C225" s="26">
        <f>'Approval Ratings'!C225</f>
        <v>54.9</v>
      </c>
      <c r="D225" s="26">
        <f>Tweets!B225</f>
        <v>12</v>
      </c>
      <c r="E225" s="26">
        <f>Tweets!C225</f>
        <v>1</v>
      </c>
      <c r="F225" s="26">
        <f>Gas!B225</f>
        <v>2.1659999999999999</v>
      </c>
      <c r="G225" s="26">
        <f>Gas!C225</f>
        <v>2.427</v>
      </c>
      <c r="H225" s="27">
        <f>'Stock Market'!B225</f>
        <v>10782.82</v>
      </c>
      <c r="I225" s="27">
        <f>'Stock Market'!C225</f>
        <v>27686.91</v>
      </c>
      <c r="J225" s="27">
        <f>'Stock Market'!D225</f>
        <v>3333.69</v>
      </c>
      <c r="K225" s="28">
        <f>'UI Apps'!C225</f>
        <v>157714.28571428571</v>
      </c>
      <c r="L225" s="26">
        <f>COVID!B225</f>
        <v>55430</v>
      </c>
      <c r="M225" s="26">
        <f>COVID!C225</f>
        <v>5097499</v>
      </c>
    </row>
    <row r="226" spans="1:13">
      <c r="A226" s="30">
        <f>'Approval Ratings'!A226</f>
        <v>44055</v>
      </c>
      <c r="B226" s="26">
        <f>'Approval Ratings'!B226</f>
        <v>43.4</v>
      </c>
      <c r="C226" s="26">
        <f>'Approval Ratings'!C226</f>
        <v>54.3</v>
      </c>
      <c r="D226" s="26">
        <f>Tweets!B226</f>
        <v>24</v>
      </c>
      <c r="E226" s="26">
        <f>Tweets!C226</f>
        <v>6</v>
      </c>
      <c r="F226" s="26">
        <f>Gas!B226</f>
        <v>2.1659999999999999</v>
      </c>
      <c r="G226" s="26">
        <f>Gas!C226</f>
        <v>2.427</v>
      </c>
      <c r="H226" s="27">
        <f>'Stock Market'!B226</f>
        <v>11012.24</v>
      </c>
      <c r="I226" s="27">
        <f>'Stock Market'!C226</f>
        <v>27976.84</v>
      </c>
      <c r="J226" s="27">
        <f>'Stock Market'!D226</f>
        <v>3380.35</v>
      </c>
      <c r="K226" s="28">
        <f>'UI Apps'!C226</f>
        <v>157714.28571428571</v>
      </c>
      <c r="L226" s="26">
        <f>COVID!B226</f>
        <v>55894</v>
      </c>
      <c r="M226" s="26">
        <f>COVID!C226</f>
        <v>5153393</v>
      </c>
    </row>
    <row r="227" spans="1:13">
      <c r="A227" s="30">
        <f>'Approval Ratings'!A227</f>
        <v>44056</v>
      </c>
      <c r="B227" s="26">
        <f>'Approval Ratings'!B227</f>
        <v>43.5</v>
      </c>
      <c r="C227" s="26">
        <f>'Approval Ratings'!C227</f>
        <v>54.1</v>
      </c>
      <c r="D227" s="26">
        <f>Tweets!B227</f>
        <v>19</v>
      </c>
      <c r="E227" s="26">
        <f>Tweets!C227</f>
        <v>7</v>
      </c>
      <c r="F227" s="26">
        <f>Gas!B227</f>
        <v>2.1659999999999999</v>
      </c>
      <c r="G227" s="26">
        <f>Gas!C227</f>
        <v>2.427</v>
      </c>
      <c r="H227" s="27">
        <f>'Stock Market'!B227</f>
        <v>11042.5</v>
      </c>
      <c r="I227" s="27">
        <f>'Stock Market'!C227</f>
        <v>27896.720000000001</v>
      </c>
      <c r="J227" s="27">
        <f>'Stock Market'!D227</f>
        <v>3373.43</v>
      </c>
      <c r="K227" s="28">
        <f>'UI Apps'!C227</f>
        <v>157714.28571428571</v>
      </c>
      <c r="L227" s="26">
        <f>COVID!B227</f>
        <v>51621</v>
      </c>
      <c r="M227" s="26">
        <f>COVID!C227</f>
        <v>5205014</v>
      </c>
    </row>
    <row r="228" spans="1:13">
      <c r="A228" s="30">
        <f>'Approval Ratings'!A228</f>
        <v>44057</v>
      </c>
      <c r="B228" s="26">
        <f>'Approval Ratings'!B228</f>
        <v>43.2</v>
      </c>
      <c r="C228" s="26">
        <f>'Approval Ratings'!C228</f>
        <v>54.6</v>
      </c>
      <c r="D228" s="26">
        <f>Tweets!B228</f>
        <v>27</v>
      </c>
      <c r="E228" s="26">
        <f>Tweets!C228</f>
        <v>60</v>
      </c>
      <c r="F228" s="26">
        <f>Gas!B228</f>
        <v>2.1659999999999999</v>
      </c>
      <c r="G228" s="26">
        <f>Gas!C228</f>
        <v>2.427</v>
      </c>
      <c r="H228" s="27">
        <f>'Stock Market'!B228</f>
        <v>11019.3</v>
      </c>
      <c r="I228" s="27">
        <f>'Stock Market'!C228</f>
        <v>27931.02</v>
      </c>
      <c r="J228" s="27">
        <f>'Stock Market'!D228</f>
        <v>3372.85</v>
      </c>
      <c r="K228" s="28">
        <f>'UI Apps'!C228</f>
        <v>157714.28571428571</v>
      </c>
      <c r="L228" s="26">
        <f>COVID!B228</f>
        <v>57093</v>
      </c>
      <c r="M228" s="26">
        <f>COVID!C228</f>
        <v>5262107</v>
      </c>
    </row>
    <row r="229" spans="1:13">
      <c r="A229" s="30">
        <f>'Approval Ratings'!A229</f>
        <v>44058</v>
      </c>
      <c r="B229" s="26">
        <f>'Approval Ratings'!B229</f>
        <v>43.2</v>
      </c>
      <c r="C229" s="26">
        <f>'Approval Ratings'!C229</f>
        <v>54.6</v>
      </c>
      <c r="D229" s="26">
        <f>Tweets!B229</f>
        <v>16</v>
      </c>
      <c r="E229" s="26">
        <f>Tweets!C229</f>
        <v>25</v>
      </c>
      <c r="F229" s="26">
        <f>Gas!B229</f>
        <v>2.1659999999999999</v>
      </c>
      <c r="G229" s="26">
        <f>Gas!C229</f>
        <v>2.427</v>
      </c>
      <c r="H229" s="27">
        <f>'Stock Market'!B229</f>
        <v>11019.3</v>
      </c>
      <c r="I229" s="27">
        <f>'Stock Market'!C229</f>
        <v>27931.02</v>
      </c>
      <c r="J229" s="27">
        <f>'Stock Market'!D229</f>
        <v>3372.85</v>
      </c>
      <c r="K229" s="28">
        <f>'UI Apps'!C229</f>
        <v>157714.28571428571</v>
      </c>
      <c r="L229" s="26">
        <f>COVID!B229</f>
        <v>55810</v>
      </c>
      <c r="M229" s="26">
        <f>COVID!C229</f>
        <v>5317917</v>
      </c>
    </row>
    <row r="230" spans="1:13">
      <c r="A230" s="30">
        <f>'Approval Ratings'!A230</f>
        <v>44059</v>
      </c>
      <c r="B230" s="26">
        <f>'Approval Ratings'!B230</f>
        <v>43.3</v>
      </c>
      <c r="C230" s="26">
        <f>'Approval Ratings'!C230</f>
        <v>54.4</v>
      </c>
      <c r="D230" s="26">
        <f>Tweets!B230</f>
        <v>6</v>
      </c>
      <c r="E230" s="26">
        <f>Tweets!C230</f>
        <v>49</v>
      </c>
      <c r="F230" s="26">
        <f>Gas!B230</f>
        <v>2.1659999999999999</v>
      </c>
      <c r="G230" s="26">
        <f>Gas!C230</f>
        <v>2.427</v>
      </c>
      <c r="H230" s="27">
        <f>'Stock Market'!B230</f>
        <v>11019.3</v>
      </c>
      <c r="I230" s="27">
        <f>'Stock Market'!C230</f>
        <v>27931.02</v>
      </c>
      <c r="J230" s="27">
        <f>'Stock Market'!D230</f>
        <v>3372.85</v>
      </c>
      <c r="K230" s="28">
        <f>'UI Apps'!C230</f>
        <v>144428.57142857142</v>
      </c>
      <c r="L230" s="26">
        <f>COVID!B230</f>
        <v>42322</v>
      </c>
      <c r="M230" s="26">
        <f>COVID!C230</f>
        <v>5360239</v>
      </c>
    </row>
    <row r="231" spans="1:13">
      <c r="A231" s="30">
        <f>'Approval Ratings'!A231</f>
        <v>44060</v>
      </c>
      <c r="B231" s="26">
        <f>'Approval Ratings'!B231</f>
        <v>43.1</v>
      </c>
      <c r="C231" s="26">
        <f>'Approval Ratings'!C231</f>
        <v>54.5</v>
      </c>
      <c r="D231" s="26">
        <f>Tweets!B231</f>
        <v>17</v>
      </c>
      <c r="E231" s="26">
        <f>Tweets!C231</f>
        <v>27</v>
      </c>
      <c r="F231" s="26">
        <f>Gas!B231</f>
        <v>2.1659999999999999</v>
      </c>
      <c r="G231" s="26">
        <f>Gas!C231</f>
        <v>2.427</v>
      </c>
      <c r="H231" s="27">
        <f>'Stock Market'!B231</f>
        <v>11129.73</v>
      </c>
      <c r="I231" s="27">
        <f>'Stock Market'!C231</f>
        <v>27844.91</v>
      </c>
      <c r="J231" s="27">
        <f>'Stock Market'!D231</f>
        <v>3381.99</v>
      </c>
      <c r="K231" s="28">
        <f>'UI Apps'!C231</f>
        <v>144428.57142857142</v>
      </c>
      <c r="L231" s="26">
        <f>COVID!B231</f>
        <v>37411</v>
      </c>
      <c r="M231" s="26">
        <f>COVID!C231</f>
        <v>5397650</v>
      </c>
    </row>
    <row r="232" spans="1:13">
      <c r="A232" s="30">
        <f>'Approval Ratings'!A232</f>
        <v>44061</v>
      </c>
      <c r="B232" s="26">
        <f>'Approval Ratings'!B232</f>
        <v>43.2</v>
      </c>
      <c r="C232" s="26">
        <f>'Approval Ratings'!C232</f>
        <v>54.5</v>
      </c>
      <c r="D232" s="26">
        <f>Tweets!B232</f>
        <v>22</v>
      </c>
      <c r="E232" s="26">
        <f>Tweets!C232</f>
        <v>29</v>
      </c>
      <c r="F232" s="26">
        <f>Gas!B232</f>
        <v>2.1819999999999999</v>
      </c>
      <c r="G232" s="26">
        <f>Gas!C232</f>
        <v>2.4260000000000002</v>
      </c>
      <c r="H232" s="27">
        <f>'Stock Market'!B232</f>
        <v>11210.84</v>
      </c>
      <c r="I232" s="27">
        <f>'Stock Market'!C232</f>
        <v>27778.07</v>
      </c>
      <c r="J232" s="27">
        <f>'Stock Market'!D232</f>
        <v>3389.78</v>
      </c>
      <c r="K232" s="28">
        <f>'UI Apps'!C232</f>
        <v>144428.57142857142</v>
      </c>
      <c r="L232" s="26">
        <f>COVID!B232</f>
        <v>40492</v>
      </c>
      <c r="M232" s="26">
        <f>COVID!C232</f>
        <v>5438142</v>
      </c>
    </row>
    <row r="233" spans="1:13">
      <c r="A233" s="30">
        <f>'Approval Ratings'!A233</f>
        <v>44062</v>
      </c>
      <c r="B233" s="26">
        <f>'Approval Ratings'!B233</f>
        <v>43.4</v>
      </c>
      <c r="C233" s="26">
        <f>'Approval Ratings'!C233</f>
        <v>54.5</v>
      </c>
      <c r="D233" s="26">
        <f>Tweets!B233</f>
        <v>14</v>
      </c>
      <c r="E233" s="26">
        <f>Tweets!C233</f>
        <v>7</v>
      </c>
      <c r="F233" s="26">
        <f>Gas!B233</f>
        <v>2.1819999999999999</v>
      </c>
      <c r="G233" s="26">
        <f>Gas!C233</f>
        <v>2.4260000000000002</v>
      </c>
      <c r="H233" s="27">
        <f>'Stock Market'!B233</f>
        <v>11146.46</v>
      </c>
      <c r="I233" s="27">
        <f>'Stock Market'!C233</f>
        <v>27692.880000000001</v>
      </c>
      <c r="J233" s="27">
        <f>'Stock Market'!D233</f>
        <v>3374.85</v>
      </c>
      <c r="K233" s="28">
        <f>'UI Apps'!C233</f>
        <v>144428.57142857142</v>
      </c>
      <c r="L233" s="26">
        <f>COVID!B233</f>
        <v>44882</v>
      </c>
      <c r="M233" s="26">
        <f>COVID!C233</f>
        <v>5483024</v>
      </c>
    </row>
    <row r="234" spans="1:13">
      <c r="A234" s="30">
        <f>'Approval Ratings'!A234</f>
        <v>44063</v>
      </c>
      <c r="B234" s="26">
        <f>'Approval Ratings'!B234</f>
        <v>43.7</v>
      </c>
      <c r="C234" s="26">
        <f>'Approval Ratings'!C234</f>
        <v>54.2</v>
      </c>
      <c r="D234" s="26">
        <f>Tweets!B234</f>
        <v>23</v>
      </c>
      <c r="E234" s="26">
        <f>Tweets!C234</f>
        <v>22</v>
      </c>
      <c r="F234" s="26">
        <f>Gas!B234</f>
        <v>2.1819999999999999</v>
      </c>
      <c r="G234" s="26">
        <f>Gas!C234</f>
        <v>2.4260000000000002</v>
      </c>
      <c r="H234" s="27">
        <f>'Stock Market'!B234</f>
        <v>11264.95</v>
      </c>
      <c r="I234" s="27">
        <f>'Stock Market'!C234</f>
        <v>27739.73</v>
      </c>
      <c r="J234" s="27">
        <f>'Stock Market'!D234</f>
        <v>3385.51</v>
      </c>
      <c r="K234" s="28">
        <f>'UI Apps'!C234</f>
        <v>144428.57142857142</v>
      </c>
      <c r="L234" s="26">
        <f>COVID!B234</f>
        <v>43723</v>
      </c>
      <c r="M234" s="26">
        <f>COVID!C234</f>
        <v>5526747</v>
      </c>
    </row>
    <row r="235" spans="1:13">
      <c r="A235" s="30">
        <f>'Approval Ratings'!A235</f>
        <v>44064</v>
      </c>
      <c r="B235" s="26">
        <f>'Approval Ratings'!B235</f>
        <v>43.7</v>
      </c>
      <c r="C235" s="26">
        <f>'Approval Ratings'!C235</f>
        <v>54.2</v>
      </c>
      <c r="D235" s="26">
        <f>Tweets!B235</f>
        <v>3</v>
      </c>
      <c r="E235" s="26">
        <f>Tweets!C235</f>
        <v>1</v>
      </c>
      <c r="F235" s="26">
        <f>Gas!B235</f>
        <v>2.1819999999999999</v>
      </c>
      <c r="G235" s="26">
        <f>Gas!C235</f>
        <v>2.4260000000000002</v>
      </c>
      <c r="H235" s="27">
        <f>'Stock Market'!B235</f>
        <v>11311.8</v>
      </c>
      <c r="I235" s="27">
        <f>'Stock Market'!C235</f>
        <v>27930.33</v>
      </c>
      <c r="J235" s="27">
        <f>'Stock Market'!D235</f>
        <v>3397.16</v>
      </c>
      <c r="K235" s="28">
        <f>'UI Apps'!C235</f>
        <v>144428.57142857142</v>
      </c>
      <c r="L235" s="26">
        <f>COVID!B235</f>
        <v>46195</v>
      </c>
      <c r="M235" s="26">
        <f>COVID!C235</f>
        <v>5572942</v>
      </c>
    </row>
    <row r="236" spans="1:13">
      <c r="A236" s="30">
        <f>'Approval Ratings'!A236</f>
        <v>44065</v>
      </c>
      <c r="B236" s="26">
        <f>'Approval Ratings'!B236</f>
        <v>43.7</v>
      </c>
      <c r="C236" s="26">
        <f>'Approval Ratings'!C236</f>
        <v>54.2</v>
      </c>
      <c r="D236" s="26">
        <f>Tweets!B236</f>
        <v>16</v>
      </c>
      <c r="E236" s="26">
        <f>Tweets!C236</f>
        <v>5</v>
      </c>
      <c r="F236" s="26">
        <f>Gas!B236</f>
        <v>2.1819999999999999</v>
      </c>
      <c r="G236" s="26">
        <f>Gas!C236</f>
        <v>2.4260000000000002</v>
      </c>
      <c r="H236" s="27">
        <f>'Stock Market'!B236</f>
        <v>11311.8</v>
      </c>
      <c r="I236" s="27">
        <f>'Stock Market'!C236</f>
        <v>27930.33</v>
      </c>
      <c r="J236" s="27">
        <f>'Stock Market'!D236</f>
        <v>3397.16</v>
      </c>
      <c r="K236" s="28">
        <f>'UI Apps'!C236</f>
        <v>144428.57142857142</v>
      </c>
      <c r="L236" s="26">
        <f>COVID!B236</f>
        <v>45722</v>
      </c>
      <c r="M236" s="26">
        <f>COVID!C236</f>
        <v>5618664</v>
      </c>
    </row>
    <row r="237" spans="1:13">
      <c r="A237" s="30">
        <f>'Approval Ratings'!A237</f>
        <v>44066</v>
      </c>
      <c r="B237" s="26">
        <f>'Approval Ratings'!B237</f>
        <v>43.9</v>
      </c>
      <c r="C237" s="26">
        <f>'Approval Ratings'!C237</f>
        <v>54.3</v>
      </c>
      <c r="D237" s="26">
        <f>Tweets!B237</f>
        <v>13</v>
      </c>
      <c r="E237" s="26">
        <f>Tweets!C237</f>
        <v>4</v>
      </c>
      <c r="F237" s="26">
        <f>Gas!B237</f>
        <v>2.1819999999999999</v>
      </c>
      <c r="G237" s="26">
        <f>Gas!C237</f>
        <v>2.4260000000000002</v>
      </c>
      <c r="H237" s="27">
        <f>'Stock Market'!B237</f>
        <v>11311.8</v>
      </c>
      <c r="I237" s="27">
        <f>'Stock Market'!C237</f>
        <v>27930.33</v>
      </c>
      <c r="J237" s="27">
        <f>'Stock Market'!D237</f>
        <v>3397.16</v>
      </c>
      <c r="K237" s="28">
        <f>'UI Apps'!C237</f>
        <v>126285.71428571429</v>
      </c>
      <c r="L237" s="26">
        <f>COVID!B237</f>
        <v>37325</v>
      </c>
      <c r="M237" s="26">
        <f>COVID!C237</f>
        <v>5655989</v>
      </c>
    </row>
    <row r="238" spans="1:13">
      <c r="A238" s="30">
        <f>'Approval Ratings'!A238</f>
        <v>44067</v>
      </c>
      <c r="B238" s="26">
        <f>'Approval Ratings'!B238</f>
        <v>43.7</v>
      </c>
      <c r="C238" s="26">
        <f>'Approval Ratings'!C238</f>
        <v>54.3</v>
      </c>
      <c r="D238" s="26">
        <f>Tweets!B238</f>
        <v>43</v>
      </c>
      <c r="E238" s="26">
        <f>Tweets!C238</f>
        <v>10</v>
      </c>
      <c r="F238" s="26">
        <f>Gas!B238</f>
        <v>2.1819999999999999</v>
      </c>
      <c r="G238" s="26">
        <f>Gas!C238</f>
        <v>2.4260000000000002</v>
      </c>
      <c r="H238" s="27">
        <f>'Stock Market'!B238</f>
        <v>11379.72</v>
      </c>
      <c r="I238" s="27">
        <f>'Stock Market'!C238</f>
        <v>28308.46</v>
      </c>
      <c r="J238" s="27">
        <f>'Stock Market'!D238</f>
        <v>3431.28</v>
      </c>
      <c r="K238" s="28">
        <f>'UI Apps'!C238</f>
        <v>126285.71428571429</v>
      </c>
      <c r="L238" s="26">
        <f>COVID!B238</f>
        <v>34249</v>
      </c>
      <c r="M238" s="26">
        <f>COVID!C238</f>
        <v>5690238</v>
      </c>
    </row>
    <row r="239" spans="1:13">
      <c r="A239" s="30">
        <f>'Approval Ratings'!A239</f>
        <v>44068</v>
      </c>
      <c r="B239" s="26">
        <f>'Approval Ratings'!B239</f>
        <v>43.4</v>
      </c>
      <c r="C239" s="26">
        <f>'Approval Ratings'!C239</f>
        <v>54.6</v>
      </c>
      <c r="D239" s="26">
        <f>Tweets!B239</f>
        <v>46</v>
      </c>
      <c r="E239" s="26">
        <f>Tweets!C239</f>
        <v>8</v>
      </c>
      <c r="F239" s="26">
        <f>Gas!B239</f>
        <v>2.222</v>
      </c>
      <c r="G239" s="26">
        <f>Gas!C239</f>
        <v>2.4409999999999998</v>
      </c>
      <c r="H239" s="27">
        <f>'Stock Market'!B239</f>
        <v>11466.47</v>
      </c>
      <c r="I239" s="27">
        <f>'Stock Market'!C239</f>
        <v>28248.44</v>
      </c>
      <c r="J239" s="27">
        <f>'Stock Market'!D239</f>
        <v>3443.62</v>
      </c>
      <c r="K239" s="28">
        <f>'UI Apps'!C239</f>
        <v>126285.71428571429</v>
      </c>
      <c r="L239" s="26">
        <f>COVID!B239</f>
        <v>36588</v>
      </c>
      <c r="M239" s="26">
        <f>COVID!C239</f>
        <v>5726826</v>
      </c>
    </row>
    <row r="240" spans="1:13">
      <c r="A240" s="30">
        <f>'Approval Ratings'!A240</f>
        <v>44069</v>
      </c>
      <c r="B240" s="26">
        <f>'Approval Ratings'!B240</f>
        <v>44</v>
      </c>
      <c r="C240" s="26">
        <f>'Approval Ratings'!C240</f>
        <v>54.4</v>
      </c>
      <c r="D240" s="26">
        <f>Tweets!B240</f>
        <v>37</v>
      </c>
      <c r="E240" s="26">
        <f>Tweets!C240</f>
        <v>6</v>
      </c>
      <c r="F240" s="26">
        <f>Gas!B240</f>
        <v>2.222</v>
      </c>
      <c r="G240" s="26">
        <f>Gas!C240</f>
        <v>2.4409999999999998</v>
      </c>
      <c r="H240" s="27">
        <f>'Stock Market'!B240</f>
        <v>11665.06</v>
      </c>
      <c r="I240" s="27">
        <f>'Stock Market'!C240</f>
        <v>28331.919999999998</v>
      </c>
      <c r="J240" s="27">
        <f>'Stock Market'!D240</f>
        <v>3478.73</v>
      </c>
      <c r="K240" s="28">
        <f>'UI Apps'!C240</f>
        <v>126285.71428571429</v>
      </c>
      <c r="L240" s="26">
        <f>COVID!B240</f>
        <v>43627</v>
      </c>
      <c r="M240" s="26">
        <f>COVID!C240</f>
        <v>5770453</v>
      </c>
    </row>
    <row r="241" spans="1:13">
      <c r="A241" s="30">
        <f>'Approval Ratings'!A241</f>
        <v>44070</v>
      </c>
      <c r="B241" s="26">
        <f>'Approval Ratings'!B241</f>
        <v>44</v>
      </c>
      <c r="C241" s="26">
        <f>'Approval Ratings'!C241</f>
        <v>54.4</v>
      </c>
      <c r="D241" s="26">
        <f>Tweets!B241</f>
        <v>23</v>
      </c>
      <c r="E241" s="26">
        <f>Tweets!C241</f>
        <v>4</v>
      </c>
      <c r="F241" s="26">
        <f>Gas!B241</f>
        <v>2.222</v>
      </c>
      <c r="G241" s="26">
        <f>Gas!C241</f>
        <v>2.4409999999999998</v>
      </c>
      <c r="H241" s="27">
        <f>'Stock Market'!B241</f>
        <v>11625.34</v>
      </c>
      <c r="I241" s="27">
        <f>'Stock Market'!C241</f>
        <v>28492.27</v>
      </c>
      <c r="J241" s="27">
        <f>'Stock Market'!D241</f>
        <v>3484.55</v>
      </c>
      <c r="K241" s="28">
        <f>'UI Apps'!C241</f>
        <v>126285.71428571429</v>
      </c>
      <c r="L241" s="26">
        <f>COVID!B241</f>
        <v>43916</v>
      </c>
      <c r="M241" s="26">
        <f>COVID!C241</f>
        <v>5814369</v>
      </c>
    </row>
    <row r="242" spans="1:13">
      <c r="A242" s="30">
        <f>'Approval Ratings'!A242</f>
        <v>44071</v>
      </c>
      <c r="B242" s="26">
        <f>'Approval Ratings'!B242</f>
        <v>43.8</v>
      </c>
      <c r="C242" s="26">
        <f>'Approval Ratings'!C242</f>
        <v>54.6</v>
      </c>
      <c r="D242" s="26">
        <f>Tweets!B242</f>
        <v>21</v>
      </c>
      <c r="E242" s="26">
        <f>Tweets!C242</f>
        <v>9</v>
      </c>
      <c r="F242" s="26">
        <f>Gas!B242</f>
        <v>2.222</v>
      </c>
      <c r="G242" s="26">
        <f>Gas!C242</f>
        <v>2.4409999999999998</v>
      </c>
      <c r="H242" s="27">
        <f>'Stock Market'!B242</f>
        <v>11695.63</v>
      </c>
      <c r="I242" s="27">
        <f>'Stock Market'!C242</f>
        <v>28653.87</v>
      </c>
      <c r="J242" s="27">
        <f>'Stock Market'!D242</f>
        <v>3508.01</v>
      </c>
      <c r="K242" s="28">
        <f>'UI Apps'!C242</f>
        <v>126285.71428571429</v>
      </c>
      <c r="L242" s="26">
        <f>COVID!B242</f>
        <v>46126</v>
      </c>
      <c r="M242" s="26">
        <f>COVID!C242</f>
        <v>5860495</v>
      </c>
    </row>
    <row r="243" spans="1:13">
      <c r="A243" s="30">
        <f>'Approval Ratings'!A243</f>
        <v>44072</v>
      </c>
      <c r="B243" s="26">
        <f>'Approval Ratings'!B243</f>
        <v>43.8</v>
      </c>
      <c r="C243" s="26">
        <f>'Approval Ratings'!C243</f>
        <v>54.6</v>
      </c>
      <c r="D243" s="26">
        <f>Tweets!B243</f>
        <v>25</v>
      </c>
      <c r="E243" s="26">
        <f>Tweets!C243</f>
        <v>28</v>
      </c>
      <c r="F243" s="26">
        <f>Gas!B243</f>
        <v>2.222</v>
      </c>
      <c r="G243" s="26">
        <f>Gas!C243</f>
        <v>2.4409999999999998</v>
      </c>
      <c r="H243" s="27">
        <f>'Stock Market'!B243</f>
        <v>11695.63</v>
      </c>
      <c r="I243" s="27">
        <f>'Stock Market'!C243</f>
        <v>28653.87</v>
      </c>
      <c r="J243" s="27">
        <f>'Stock Market'!D243</f>
        <v>3508.01</v>
      </c>
      <c r="K243" s="28">
        <f>'UI Apps'!C243</f>
        <v>126285.71428571429</v>
      </c>
      <c r="L243" s="26">
        <f>COVID!B243</f>
        <v>43963</v>
      </c>
      <c r="M243" s="26">
        <f>COVID!C243</f>
        <v>5904458</v>
      </c>
    </row>
    <row r="244" spans="1:13">
      <c r="A244" s="30">
        <f>'Approval Ratings'!A244</f>
        <v>44073</v>
      </c>
      <c r="B244" s="26">
        <f>'Approval Ratings'!B244</f>
        <v>43.9</v>
      </c>
      <c r="C244" s="26">
        <f>'Approval Ratings'!C244</f>
        <v>54.5</v>
      </c>
      <c r="D244" s="26">
        <f>Tweets!B244</f>
        <v>30</v>
      </c>
      <c r="E244" s="26">
        <f>Tweets!C244</f>
        <v>79</v>
      </c>
      <c r="F244" s="26">
        <f>Gas!B244</f>
        <v>2.222</v>
      </c>
      <c r="G244" s="26">
        <f>Gas!C244</f>
        <v>2.4409999999999998</v>
      </c>
      <c r="H244" s="27">
        <f>'Stock Market'!B244</f>
        <v>11695.63</v>
      </c>
      <c r="I244" s="27">
        <f>'Stock Market'!C244</f>
        <v>28653.87</v>
      </c>
      <c r="J244" s="27">
        <f>'Stock Market'!D244</f>
        <v>3508.01</v>
      </c>
      <c r="K244" s="28">
        <f>'UI Apps'!C244</f>
        <v>127571.42857142857</v>
      </c>
      <c r="L244" s="26">
        <f>COVID!B244</f>
        <v>39285</v>
      </c>
      <c r="M244" s="26">
        <f>COVID!C244</f>
        <v>5943743</v>
      </c>
    </row>
    <row r="245" spans="1:13">
      <c r="A245" s="30">
        <f>'Approval Ratings'!A245</f>
        <v>44074</v>
      </c>
      <c r="B245" s="26">
        <f>'Approval Ratings'!B245</f>
        <v>44.4</v>
      </c>
      <c r="C245" s="26">
        <f>'Approval Ratings'!C245</f>
        <v>53.9</v>
      </c>
      <c r="D245" s="26">
        <f>Tweets!B245</f>
        <v>16</v>
      </c>
      <c r="E245" s="26">
        <f>Tweets!C245</f>
        <v>13</v>
      </c>
      <c r="F245" s="26">
        <f>Gas!B245</f>
        <v>2.222</v>
      </c>
      <c r="G245" s="26">
        <f>Gas!C245</f>
        <v>2.4409999999999998</v>
      </c>
      <c r="H245" s="27">
        <f>'Stock Market'!B245</f>
        <v>11775.46</v>
      </c>
      <c r="I245" s="27">
        <f>'Stock Market'!C245</f>
        <v>28430.05</v>
      </c>
      <c r="J245" s="27">
        <f>'Stock Market'!D245</f>
        <v>3500.31</v>
      </c>
      <c r="K245" s="28">
        <f>'UI Apps'!C245</f>
        <v>127571.42857142857</v>
      </c>
      <c r="L245" s="26">
        <f>COVID!B245</f>
        <v>31270</v>
      </c>
      <c r="M245" s="26">
        <f>COVID!C245</f>
        <v>5975013</v>
      </c>
    </row>
    <row r="246" spans="1:13">
      <c r="A246" s="30">
        <f>'Approval Ratings'!A246</f>
        <v>44075</v>
      </c>
      <c r="B246" s="26">
        <f>'Approval Ratings'!B246</f>
        <v>44.5</v>
      </c>
      <c r="C246" s="26">
        <f>'Approval Ratings'!C246</f>
        <v>53.5</v>
      </c>
      <c r="D246" s="26">
        <f>Tweets!B246</f>
        <v>14</v>
      </c>
      <c r="E246" s="26">
        <f>Tweets!C246</f>
        <v>16</v>
      </c>
      <c r="F246" s="26">
        <f>Gas!B246</f>
        <v>2.2109999999999999</v>
      </c>
      <c r="G246" s="26">
        <f>Gas!C246</f>
        <v>2.4350000000000001</v>
      </c>
      <c r="H246" s="27">
        <f>'Stock Market'!B246</f>
        <v>11939.67</v>
      </c>
      <c r="I246" s="27">
        <f>'Stock Market'!C246</f>
        <v>28645.66</v>
      </c>
      <c r="J246" s="27">
        <f>'Stock Market'!D246</f>
        <v>3526.65</v>
      </c>
      <c r="K246" s="28">
        <f>'UI Apps'!C246</f>
        <v>127571.42857142857</v>
      </c>
      <c r="L246" s="26">
        <f>COVID!B246</f>
        <v>42421</v>
      </c>
      <c r="M246" s="26">
        <f>COVID!C246</f>
        <v>6017434</v>
      </c>
    </row>
    <row r="247" spans="1:13">
      <c r="A247" s="30">
        <f>'Approval Ratings'!A247</f>
        <v>44076</v>
      </c>
      <c r="B247" s="26">
        <f>'Approval Ratings'!B247</f>
        <v>43.9</v>
      </c>
      <c r="C247" s="26">
        <f>'Approval Ratings'!C247</f>
        <v>53.3</v>
      </c>
      <c r="D247" s="26">
        <f>Tweets!B247</f>
        <v>27</v>
      </c>
      <c r="E247" s="26">
        <f>Tweets!C247</f>
        <v>18</v>
      </c>
      <c r="F247" s="26">
        <f>Gas!B247</f>
        <v>2.2109999999999999</v>
      </c>
      <c r="G247" s="26">
        <f>Gas!C247</f>
        <v>2.4350000000000001</v>
      </c>
      <c r="H247" s="27">
        <f>'Stock Market'!B247</f>
        <v>12056.44</v>
      </c>
      <c r="I247" s="27">
        <f>'Stock Market'!C247</f>
        <v>29100.5</v>
      </c>
      <c r="J247" s="27">
        <f>'Stock Market'!D247</f>
        <v>3580.84</v>
      </c>
      <c r="K247" s="28">
        <f>'UI Apps'!C247</f>
        <v>127571.42857142857</v>
      </c>
      <c r="L247" s="26">
        <f>COVID!B247</f>
        <v>30217</v>
      </c>
      <c r="M247" s="26">
        <f>COVID!C247</f>
        <v>6047651</v>
      </c>
    </row>
    <row r="248" spans="1:13">
      <c r="A248" s="30">
        <f>'Approval Ratings'!A248</f>
        <v>44077</v>
      </c>
      <c r="B248" s="26">
        <f>'Approval Ratings'!B248</f>
        <v>44</v>
      </c>
      <c r="C248" s="26">
        <f>'Approval Ratings'!C248</f>
        <v>53.3</v>
      </c>
      <c r="D248" s="26">
        <f>Tweets!B248</f>
        <v>23</v>
      </c>
      <c r="E248" s="26">
        <f>Tweets!C248</f>
        <v>8</v>
      </c>
      <c r="F248" s="26">
        <f>Gas!B248</f>
        <v>2.2109999999999999</v>
      </c>
      <c r="G248" s="26">
        <f>Gas!C248</f>
        <v>2.4350000000000001</v>
      </c>
      <c r="H248" s="27">
        <f>'Stock Market'!B248</f>
        <v>11458.1</v>
      </c>
      <c r="I248" s="27">
        <f>'Stock Market'!C248</f>
        <v>28292.73</v>
      </c>
      <c r="J248" s="27">
        <f>'Stock Market'!D248</f>
        <v>3455.06</v>
      </c>
      <c r="K248" s="28">
        <f>'UI Apps'!C248</f>
        <v>127571.42857142857</v>
      </c>
      <c r="L248" s="26">
        <f>COVID!B248</f>
        <v>44621</v>
      </c>
      <c r="M248" s="26">
        <f>COVID!C248</f>
        <v>6092272</v>
      </c>
    </row>
    <row r="249" spans="1:13">
      <c r="A249" s="30">
        <f>'Approval Ratings'!A249</f>
        <v>44078</v>
      </c>
      <c r="B249" s="26">
        <f>'Approval Ratings'!B249</f>
        <v>44.3</v>
      </c>
      <c r="C249" s="26">
        <f>'Approval Ratings'!C249</f>
        <v>53.2</v>
      </c>
      <c r="D249" s="26">
        <f>Tweets!B249</f>
        <v>24</v>
      </c>
      <c r="E249" s="26">
        <f>Tweets!C249</f>
        <v>30</v>
      </c>
      <c r="F249" s="26">
        <f>Gas!B249</f>
        <v>2.2109999999999999</v>
      </c>
      <c r="G249" s="26">
        <f>Gas!C249</f>
        <v>2.4350000000000001</v>
      </c>
      <c r="H249" s="27">
        <f>'Stock Market'!B249</f>
        <v>11313.13</v>
      </c>
      <c r="I249" s="27">
        <f>'Stock Market'!C249</f>
        <v>28133.31</v>
      </c>
      <c r="J249" s="27">
        <f>'Stock Market'!D249</f>
        <v>3426.96</v>
      </c>
      <c r="K249" s="28">
        <f>'UI Apps'!C249</f>
        <v>127571.42857142857</v>
      </c>
      <c r="L249" s="26">
        <f>COVID!B249</f>
        <v>51513</v>
      </c>
      <c r="M249" s="26">
        <f>COVID!C249</f>
        <v>6143785</v>
      </c>
    </row>
    <row r="250" spans="1:13">
      <c r="A250" s="30">
        <f>'Approval Ratings'!A250</f>
        <v>44079</v>
      </c>
      <c r="B250" s="26">
        <f>'Approval Ratings'!B250</f>
        <v>44.3</v>
      </c>
      <c r="C250" s="26">
        <f>'Approval Ratings'!C250</f>
        <v>52.8</v>
      </c>
      <c r="D250" s="26">
        <f>Tweets!B250</f>
        <v>16</v>
      </c>
      <c r="E250" s="26">
        <f>Tweets!C250</f>
        <v>30</v>
      </c>
      <c r="F250" s="26">
        <f>Gas!B250</f>
        <v>2.2109999999999999</v>
      </c>
      <c r="G250" s="26">
        <f>Gas!C250</f>
        <v>2.4350000000000001</v>
      </c>
      <c r="H250" s="27">
        <f>'Stock Market'!B250</f>
        <v>11313.13</v>
      </c>
      <c r="I250" s="27">
        <f>'Stock Market'!C250</f>
        <v>28133.31</v>
      </c>
      <c r="J250" s="27">
        <f>'Stock Market'!D250</f>
        <v>3426.96</v>
      </c>
      <c r="K250" s="28">
        <f>'UI Apps'!C250</f>
        <v>127571.42857142857</v>
      </c>
      <c r="L250" s="26">
        <f>COVID!B250</f>
        <v>44744</v>
      </c>
      <c r="M250" s="26">
        <f>COVID!C250</f>
        <v>6188529</v>
      </c>
    </row>
    <row r="251" spans="1:13">
      <c r="A251" s="30">
        <f>'Approval Ratings'!A251</f>
        <v>44080</v>
      </c>
      <c r="B251" s="26">
        <f>'Approval Ratings'!B251</f>
        <v>44.2</v>
      </c>
      <c r="C251" s="26">
        <f>'Approval Ratings'!C251</f>
        <v>52.9</v>
      </c>
      <c r="D251" s="26">
        <f>Tweets!B251</f>
        <v>15</v>
      </c>
      <c r="E251" s="26">
        <f>Tweets!C251</f>
        <v>20</v>
      </c>
      <c r="F251" s="26">
        <f>Gas!B251</f>
        <v>2.2109999999999999</v>
      </c>
      <c r="G251" s="26">
        <f>Gas!C251</f>
        <v>2.4350000000000001</v>
      </c>
      <c r="H251" s="27">
        <f>'Stock Market'!B251</f>
        <v>11313.13</v>
      </c>
      <c r="I251" s="27">
        <f>'Stock Market'!C251</f>
        <v>28133.31</v>
      </c>
      <c r="J251" s="27">
        <f>'Stock Market'!D251</f>
        <v>3426.96</v>
      </c>
      <c r="K251" s="28">
        <f>'UI Apps'!C251</f>
        <v>123714.28571428571</v>
      </c>
      <c r="L251" s="26">
        <f>COVID!B251</f>
        <v>32921</v>
      </c>
      <c r="M251" s="26">
        <f>COVID!C251</f>
        <v>6221450</v>
      </c>
    </row>
    <row r="252" spans="1:13">
      <c r="A252" s="30">
        <f>'Approval Ratings'!A252</f>
        <v>44081</v>
      </c>
      <c r="B252" s="26">
        <f>'Approval Ratings'!B252</f>
        <v>44.3</v>
      </c>
      <c r="C252" s="26">
        <f>'Approval Ratings'!C252</f>
        <v>53</v>
      </c>
      <c r="D252" s="26">
        <f>Tweets!B252</f>
        <v>23</v>
      </c>
      <c r="E252" s="26">
        <f>Tweets!C252</f>
        <v>47</v>
      </c>
      <c r="F252" s="26">
        <f>Gas!B252</f>
        <v>2.2109999999999999</v>
      </c>
      <c r="G252" s="26">
        <f>Gas!C252</f>
        <v>2.4350000000000001</v>
      </c>
      <c r="H252" s="27">
        <f>'Stock Market'!B252</f>
        <v>11313.13</v>
      </c>
      <c r="I252" s="27">
        <f>'Stock Market'!C252</f>
        <v>28133.31</v>
      </c>
      <c r="J252" s="27">
        <f>'Stock Market'!D252</f>
        <v>3426.96</v>
      </c>
      <c r="K252" s="28">
        <f>'UI Apps'!C252</f>
        <v>123714.28571428571</v>
      </c>
      <c r="L252" s="26">
        <f>COVID!B252</f>
        <v>28144</v>
      </c>
      <c r="M252" s="26">
        <f>COVID!C252</f>
        <v>6249594</v>
      </c>
    </row>
    <row r="253" spans="1:13">
      <c r="A253" s="30">
        <f>'Approval Ratings'!A253</f>
        <v>44082</v>
      </c>
      <c r="B253" s="26">
        <f>'Approval Ratings'!B253</f>
        <v>44.3</v>
      </c>
      <c r="C253" s="26">
        <f>'Approval Ratings'!C253</f>
        <v>53</v>
      </c>
      <c r="D253" s="26">
        <f>Tweets!B253</f>
        <v>47</v>
      </c>
      <c r="E253" s="26">
        <f>Tweets!C253</f>
        <v>55</v>
      </c>
      <c r="F253" s="26">
        <f>Gas!B253</f>
        <v>2.1829999999999998</v>
      </c>
      <c r="G253" s="26">
        <f>Gas!C253</f>
        <v>2.4220000000000002</v>
      </c>
      <c r="H253" s="27">
        <f>'Stock Market'!B253</f>
        <v>10847.69</v>
      </c>
      <c r="I253" s="27">
        <f>'Stock Market'!C253</f>
        <v>27500.89</v>
      </c>
      <c r="J253" s="27">
        <f>'Stock Market'!D253</f>
        <v>3331.84</v>
      </c>
      <c r="K253" s="28">
        <f>'UI Apps'!C253</f>
        <v>123714.28571428571</v>
      </c>
      <c r="L253" s="26">
        <f>COVID!B253</f>
        <v>22136</v>
      </c>
      <c r="M253" s="26">
        <f>COVID!C253</f>
        <v>6271730</v>
      </c>
    </row>
    <row r="254" spans="1:13">
      <c r="A254" s="30">
        <f>'Approval Ratings'!A254</f>
        <v>44083</v>
      </c>
      <c r="B254" s="26">
        <f>'Approval Ratings'!B254</f>
        <v>44</v>
      </c>
      <c r="C254" s="26">
        <f>'Approval Ratings'!C254</f>
        <v>53.7</v>
      </c>
      <c r="D254" s="26">
        <f>Tweets!B254</f>
        <v>37</v>
      </c>
      <c r="E254" s="26">
        <f>Tweets!C254</f>
        <v>23</v>
      </c>
      <c r="F254" s="26">
        <f>Gas!B254</f>
        <v>2.1829999999999998</v>
      </c>
      <c r="G254" s="26">
        <f>Gas!C254</f>
        <v>2.4220000000000002</v>
      </c>
      <c r="H254" s="27">
        <f>'Stock Market'!B254</f>
        <v>11141.56</v>
      </c>
      <c r="I254" s="27">
        <f>'Stock Market'!C254</f>
        <v>27940.47</v>
      </c>
      <c r="J254" s="27">
        <f>'Stock Market'!D254</f>
        <v>3398.96</v>
      </c>
      <c r="K254" s="28">
        <f>'UI Apps'!C254</f>
        <v>123714.28571428571</v>
      </c>
      <c r="L254" s="26">
        <f>COVID!B254</f>
        <v>31173</v>
      </c>
      <c r="M254" s="26">
        <f>COVID!C254</f>
        <v>6302903</v>
      </c>
    </row>
    <row r="255" spans="1:13">
      <c r="A255" s="30">
        <f>'Approval Ratings'!A255</f>
        <v>44084</v>
      </c>
      <c r="B255" s="26">
        <f>'Approval Ratings'!B255</f>
        <v>44</v>
      </c>
      <c r="C255" s="26">
        <f>'Approval Ratings'!C255</f>
        <v>53.7</v>
      </c>
      <c r="D255" s="26">
        <f>Tweets!B255</f>
        <v>39</v>
      </c>
      <c r="E255" s="26">
        <f>Tweets!C255</f>
        <v>21</v>
      </c>
      <c r="F255" s="26">
        <f>Gas!B255</f>
        <v>2.1829999999999998</v>
      </c>
      <c r="G255" s="26">
        <f>Gas!C255</f>
        <v>2.4220000000000002</v>
      </c>
      <c r="H255" s="27">
        <f>'Stock Market'!B255</f>
        <v>10919.59</v>
      </c>
      <c r="I255" s="27">
        <f>'Stock Market'!C255</f>
        <v>27534.58</v>
      </c>
      <c r="J255" s="27">
        <f>'Stock Market'!D255</f>
        <v>3339.19</v>
      </c>
      <c r="K255" s="28">
        <f>'UI Apps'!C255</f>
        <v>123714.28571428571</v>
      </c>
      <c r="L255" s="26">
        <f>COVID!B255</f>
        <v>37302</v>
      </c>
      <c r="M255" s="26">
        <f>COVID!C255</f>
        <v>6340205</v>
      </c>
    </row>
    <row r="256" spans="1:13">
      <c r="A256" s="30">
        <f>'Approval Ratings'!A256</f>
        <v>44085</v>
      </c>
      <c r="B256" s="26">
        <f>'Approval Ratings'!B256</f>
        <v>44.3</v>
      </c>
      <c r="C256" s="26">
        <f>'Approval Ratings'!C256</f>
        <v>53.5</v>
      </c>
      <c r="D256" s="26">
        <f>Tweets!B256</f>
        <v>20</v>
      </c>
      <c r="E256" s="26">
        <f>Tweets!C256</f>
        <v>13</v>
      </c>
      <c r="F256" s="26">
        <f>Gas!B256</f>
        <v>2.1829999999999998</v>
      </c>
      <c r="G256" s="26">
        <f>Gas!C256</f>
        <v>2.4220000000000002</v>
      </c>
      <c r="H256" s="27">
        <f>'Stock Market'!B256</f>
        <v>10853.55</v>
      </c>
      <c r="I256" s="27">
        <f>'Stock Market'!C256</f>
        <v>27665.64</v>
      </c>
      <c r="J256" s="27">
        <f>'Stock Market'!D256</f>
        <v>3340.97</v>
      </c>
      <c r="K256" s="28">
        <f>'UI Apps'!C256</f>
        <v>123714.285714286</v>
      </c>
      <c r="L256" s="26">
        <f>COVID!B256</f>
        <v>44684</v>
      </c>
      <c r="M256" s="26">
        <f>COVID!C256</f>
        <v>6384889</v>
      </c>
    </row>
    <row r="257" spans="1:13">
      <c r="A257" s="30">
        <f>'Approval Ratings'!A257</f>
        <v>44086</v>
      </c>
      <c r="B257" s="26">
        <f>'Approval Ratings'!B257</f>
        <v>44.7</v>
      </c>
      <c r="C257" s="26">
        <f>'Approval Ratings'!C257</f>
        <v>53.5</v>
      </c>
      <c r="D257" s="26">
        <f>Tweets!B257</f>
        <v>30</v>
      </c>
      <c r="E257" s="26">
        <f>Tweets!C257</f>
        <v>6</v>
      </c>
      <c r="F257" s="26">
        <f>Gas!B257</f>
        <v>2.1829999999999998</v>
      </c>
      <c r="G257" s="26">
        <f>Gas!C257</f>
        <v>2.4220000000000002</v>
      </c>
      <c r="H257" s="27">
        <f>'Stock Market'!B257</f>
        <v>10853.55</v>
      </c>
      <c r="I257" s="27">
        <f>'Stock Market'!C257</f>
        <v>27665.64</v>
      </c>
      <c r="J257" s="27">
        <f>'Stock Market'!D257</f>
        <v>3340.97</v>
      </c>
      <c r="K257" s="28">
        <f>'UI Apps'!C257</f>
        <v>123714.28571428571</v>
      </c>
      <c r="L257" s="26">
        <f>COVID!B257</f>
        <v>41866</v>
      </c>
      <c r="M257" s="26">
        <f>COVID!C257</f>
        <v>6426755</v>
      </c>
    </row>
    <row r="258" spans="1:13">
      <c r="A258" s="30">
        <f>'Approval Ratings'!A258</f>
        <v>44087</v>
      </c>
      <c r="B258" s="26">
        <f>'Approval Ratings'!B258</f>
        <v>44.9</v>
      </c>
      <c r="C258" s="26">
        <f>'Approval Ratings'!C258</f>
        <v>54.1</v>
      </c>
      <c r="D258" s="26">
        <f>Tweets!B258</f>
        <v>24</v>
      </c>
      <c r="E258" s="26">
        <f>Tweets!C258</f>
        <v>8</v>
      </c>
      <c r="F258" s="26">
        <f>Gas!B258</f>
        <v>2.1829999999999998</v>
      </c>
      <c r="G258" s="26">
        <f>Gas!C258</f>
        <v>2.4220000000000002</v>
      </c>
      <c r="H258" s="27">
        <f>'Stock Market'!B258</f>
        <v>10853.55</v>
      </c>
      <c r="I258" s="27">
        <f>'Stock Market'!C258</f>
        <v>27665.64</v>
      </c>
      <c r="J258" s="27">
        <f>'Stock Market'!D258</f>
        <v>3340.97</v>
      </c>
      <c r="K258" s="28">
        <f>'UI Apps'!C258</f>
        <v>124714.28571428571</v>
      </c>
      <c r="L258" s="26">
        <f>COVID!B258</f>
        <v>34311</v>
      </c>
      <c r="M258" s="26">
        <f>COVID!C258</f>
        <v>6461066</v>
      </c>
    </row>
    <row r="259" spans="1:13">
      <c r="A259" s="30">
        <f>'Approval Ratings'!A259</f>
        <v>44088</v>
      </c>
      <c r="B259" s="26">
        <f>'Approval Ratings'!B259</f>
        <v>45.1</v>
      </c>
      <c r="C259" s="26">
        <f>'Approval Ratings'!C259</f>
        <v>53.7</v>
      </c>
      <c r="D259" s="26">
        <f>Tweets!B259</f>
        <v>41</v>
      </c>
      <c r="E259" s="26">
        <f>Tweets!C259</f>
        <v>72</v>
      </c>
      <c r="F259" s="26">
        <f>Gas!B259</f>
        <v>2.1829999999999998</v>
      </c>
      <c r="G259" s="26">
        <f>Gas!C259</f>
        <v>2.4220000000000002</v>
      </c>
      <c r="H259" s="27">
        <f>'Stock Market'!B259</f>
        <v>11056.65</v>
      </c>
      <c r="I259" s="27">
        <f>'Stock Market'!C259</f>
        <v>27993.33</v>
      </c>
      <c r="J259" s="27">
        <f>'Stock Market'!D259</f>
        <v>3383.54</v>
      </c>
      <c r="K259" s="28">
        <f>'UI Apps'!C259</f>
        <v>124714.28571428571</v>
      </c>
      <c r="L259" s="26">
        <f>COVID!B259</f>
        <v>33620</v>
      </c>
      <c r="M259" s="26">
        <f>COVID!C259</f>
        <v>6494686</v>
      </c>
    </row>
    <row r="260" spans="1:13">
      <c r="A260" s="30">
        <f>'Approval Ratings'!A260</f>
        <v>44089</v>
      </c>
      <c r="B260" s="26">
        <f>'Approval Ratings'!B260</f>
        <v>45.1</v>
      </c>
      <c r="C260" s="26">
        <f>'Approval Ratings'!C260</f>
        <v>53.4</v>
      </c>
      <c r="D260" s="26">
        <f>Tweets!B260</f>
        <v>15</v>
      </c>
      <c r="E260" s="26">
        <f>Tweets!C260</f>
        <v>15</v>
      </c>
      <c r="F260" s="26">
        <f>Gas!B260</f>
        <v>2.1680000000000001</v>
      </c>
      <c r="G260" s="26">
        <f>Gas!C260</f>
        <v>2.4039999999999999</v>
      </c>
      <c r="H260" s="27">
        <f>'Stock Market'!B260</f>
        <v>11190.32</v>
      </c>
      <c r="I260" s="27">
        <f>'Stock Market'!C260</f>
        <v>27995.599999999999</v>
      </c>
      <c r="J260" s="27">
        <f>'Stock Market'!D260</f>
        <v>3401.2</v>
      </c>
      <c r="K260" s="28">
        <f>'UI Apps'!C260</f>
        <v>124714.28571428571</v>
      </c>
      <c r="L260" s="26">
        <f>COVID!B260</f>
        <v>34905</v>
      </c>
      <c r="M260" s="26">
        <f>COVID!C260</f>
        <v>6529591</v>
      </c>
    </row>
    <row r="261" spans="1:13">
      <c r="A261" s="30">
        <f>'Approval Ratings'!A261</f>
        <v>44090</v>
      </c>
      <c r="B261" s="26">
        <f>'Approval Ratings'!B261</f>
        <v>44.9</v>
      </c>
      <c r="C261" s="26">
        <f>'Approval Ratings'!C261</f>
        <v>53.9</v>
      </c>
      <c r="D261" s="26">
        <f>Tweets!B261</f>
        <v>12</v>
      </c>
      <c r="E261" s="26">
        <f>Tweets!C261</f>
        <v>8</v>
      </c>
      <c r="F261" s="26">
        <f>Gas!B261</f>
        <v>2.1680000000000001</v>
      </c>
      <c r="G261" s="26">
        <f>Gas!C261</f>
        <v>2.4039999999999999</v>
      </c>
      <c r="H261" s="27">
        <f>'Stock Market'!B261</f>
        <v>11050.47</v>
      </c>
      <c r="I261" s="27">
        <f>'Stock Market'!C261</f>
        <v>28032.38</v>
      </c>
      <c r="J261" s="27">
        <f>'Stock Market'!D261</f>
        <v>3385.49</v>
      </c>
      <c r="K261" s="28">
        <f>'UI Apps'!C261</f>
        <v>124714.28571428571</v>
      </c>
      <c r="L261" s="26">
        <f>COVID!B261</f>
        <v>40112</v>
      </c>
      <c r="M261" s="26">
        <f>COVID!C261</f>
        <v>6569703</v>
      </c>
    </row>
    <row r="262" spans="1:13">
      <c r="A262" s="30">
        <f>'Approval Ratings'!A262</f>
        <v>44091</v>
      </c>
      <c r="B262" s="26">
        <f>'Approval Ratings'!B262</f>
        <v>44.8</v>
      </c>
      <c r="C262" s="26">
        <f>'Approval Ratings'!C262</f>
        <v>54.1</v>
      </c>
      <c r="D262" s="26">
        <f>Tweets!B262</f>
        <v>38</v>
      </c>
      <c r="E262" s="26">
        <f>Tweets!C262</f>
        <v>4</v>
      </c>
      <c r="F262" s="26">
        <f>Gas!B262</f>
        <v>2.1680000000000001</v>
      </c>
      <c r="G262" s="26">
        <f>Gas!C262</f>
        <v>2.4039999999999999</v>
      </c>
      <c r="H262" s="27">
        <f>'Stock Market'!B262</f>
        <v>10910.28</v>
      </c>
      <c r="I262" s="27">
        <f>'Stock Market'!C262</f>
        <v>27901.98</v>
      </c>
      <c r="J262" s="27">
        <f>'Stock Market'!D262</f>
        <v>3357.01</v>
      </c>
      <c r="K262" s="28">
        <f>'UI Apps'!C262</f>
        <v>124714.28571428571</v>
      </c>
      <c r="L262" s="26">
        <f>COVID!B262</f>
        <v>43289</v>
      </c>
      <c r="M262" s="26">
        <f>COVID!C262</f>
        <v>6612992</v>
      </c>
    </row>
    <row r="263" spans="1:13">
      <c r="A263" s="30">
        <f>'Approval Ratings'!A263</f>
        <v>44092</v>
      </c>
      <c r="B263" s="26">
        <f>'Approval Ratings'!B263</f>
        <v>44.8</v>
      </c>
      <c r="C263" s="26">
        <f>'Approval Ratings'!C263</f>
        <v>53.8</v>
      </c>
      <c r="D263" s="26">
        <f>Tweets!B263</f>
        <v>29</v>
      </c>
      <c r="E263" s="26">
        <f>Tweets!C263</f>
        <v>3</v>
      </c>
      <c r="F263" s="26">
        <f>Gas!B263</f>
        <v>2.1680000000000001</v>
      </c>
      <c r="G263" s="26">
        <f>Gas!C263</f>
        <v>2.4039999999999999</v>
      </c>
      <c r="H263" s="27">
        <f>'Stock Market'!B263</f>
        <v>10793.28</v>
      </c>
      <c r="I263" s="27">
        <f>'Stock Market'!C263</f>
        <v>27657.42</v>
      </c>
      <c r="J263" s="27">
        <f>'Stock Market'!D263</f>
        <v>3319.47</v>
      </c>
      <c r="K263" s="28">
        <f>'UI Apps'!C263</f>
        <v>124714.28571428571</v>
      </c>
      <c r="L263" s="26">
        <f>COVID!B263</f>
        <v>47252</v>
      </c>
      <c r="M263" s="26">
        <f>COVID!C263</f>
        <v>6660244</v>
      </c>
    </row>
    <row r="264" spans="1:13">
      <c r="A264" s="30">
        <f>'Approval Ratings'!A264</f>
        <v>44093</v>
      </c>
      <c r="B264" s="26">
        <f>'Approval Ratings'!B264</f>
        <v>44.8</v>
      </c>
      <c r="C264" s="26">
        <f>'Approval Ratings'!C264</f>
        <v>53.7</v>
      </c>
      <c r="D264" s="26">
        <f>Tweets!B264</f>
        <v>4</v>
      </c>
      <c r="E264" s="26">
        <f>Tweets!C264</f>
        <v>7</v>
      </c>
      <c r="F264" s="26">
        <f>Gas!B264</f>
        <v>2.1680000000000001</v>
      </c>
      <c r="G264" s="26">
        <f>Gas!C264</f>
        <v>2.4039999999999999</v>
      </c>
      <c r="H264" s="27">
        <f>'Stock Market'!B264</f>
        <v>10793.28</v>
      </c>
      <c r="I264" s="27">
        <f>'Stock Market'!C264</f>
        <v>27657.42</v>
      </c>
      <c r="J264" s="27">
        <f>'Stock Market'!D264</f>
        <v>3319.47</v>
      </c>
      <c r="K264" s="28">
        <f>'UI Apps'!C264</f>
        <v>124714.28571428571</v>
      </c>
      <c r="L264" s="26">
        <f>COVID!B264</f>
        <v>44905</v>
      </c>
      <c r="M264" s="26">
        <f>COVID!C264</f>
        <v>6705149</v>
      </c>
    </row>
    <row r="265" spans="1:13">
      <c r="A265" s="30">
        <f>'Approval Ratings'!A265</f>
        <v>44094</v>
      </c>
      <c r="B265" s="26">
        <f>'Approval Ratings'!B265</f>
        <v>44.8</v>
      </c>
      <c r="C265" s="26">
        <f>'Approval Ratings'!C265</f>
        <v>53.7</v>
      </c>
      <c r="D265" s="26">
        <f>Tweets!B265</f>
        <v>21</v>
      </c>
      <c r="E265" s="26">
        <f>Tweets!C265</f>
        <v>16</v>
      </c>
      <c r="F265" s="26">
        <f>Gas!B265</f>
        <v>2.1680000000000001</v>
      </c>
      <c r="G265" s="26">
        <f>Gas!C265</f>
        <v>2.4039999999999999</v>
      </c>
      <c r="H265" s="27">
        <f>'Stock Market'!B265</f>
        <v>10793.28</v>
      </c>
      <c r="I265" s="27">
        <f>'Stock Market'!C265</f>
        <v>27657.42</v>
      </c>
      <c r="J265" s="27">
        <f>'Stock Market'!D265</f>
        <v>3319.47</v>
      </c>
      <c r="K265" s="28">
        <f>'UI Apps'!C265</f>
        <v>121285.71428571429</v>
      </c>
      <c r="L265" s="26">
        <f>COVID!B265</f>
        <v>35503</v>
      </c>
      <c r="M265" s="26">
        <f>COVID!C265</f>
        <v>6740652</v>
      </c>
    </row>
    <row r="266" spans="1:13">
      <c r="A266" s="30">
        <f>'Approval Ratings'!A266</f>
        <v>44095</v>
      </c>
      <c r="B266" s="26">
        <f>'Approval Ratings'!B266</f>
        <v>45</v>
      </c>
      <c r="C266" s="26">
        <f>'Approval Ratings'!C266</f>
        <v>53.4</v>
      </c>
      <c r="D266" s="26">
        <f>Tweets!B266</f>
        <v>13</v>
      </c>
      <c r="E266" s="26">
        <f>Tweets!C266</f>
        <v>25</v>
      </c>
      <c r="F266" s="26">
        <f>Gas!B266</f>
        <v>2.1680000000000001</v>
      </c>
      <c r="G266" s="26">
        <f>Gas!C266</f>
        <v>2.4039999999999999</v>
      </c>
      <c r="H266" s="27">
        <f>'Stock Market'!B266</f>
        <v>10778.8</v>
      </c>
      <c r="I266" s="27">
        <f>'Stock Market'!C266</f>
        <v>27147.7</v>
      </c>
      <c r="J266" s="27">
        <f>'Stock Market'!D266</f>
        <v>3281.06</v>
      </c>
      <c r="K266" s="28">
        <f>'UI Apps'!C266</f>
        <v>121285.71428571429</v>
      </c>
      <c r="L266" s="26">
        <f>COVID!B266</f>
        <v>39139</v>
      </c>
      <c r="M266" s="26">
        <f>COVID!C266</f>
        <v>6779791</v>
      </c>
    </row>
    <row r="267" spans="1:13">
      <c r="A267" s="30">
        <f>'Approval Ratings'!A267</f>
        <v>44096</v>
      </c>
      <c r="B267" s="26">
        <f>'Approval Ratings'!B267</f>
        <v>45.1</v>
      </c>
      <c r="C267" s="26">
        <f>'Approval Ratings'!C267</f>
        <v>53.3</v>
      </c>
      <c r="D267" s="26">
        <f>Tweets!B267</f>
        <v>24</v>
      </c>
      <c r="E267" s="26">
        <f>Tweets!C267</f>
        <v>11</v>
      </c>
      <c r="F267" s="26">
        <f>Gas!B267</f>
        <v>2.169</v>
      </c>
      <c r="G267" s="26">
        <f>Gas!C267</f>
        <v>2.3940000000000001</v>
      </c>
      <c r="H267" s="27">
        <f>'Stock Market'!B267</f>
        <v>10963.64</v>
      </c>
      <c r="I267" s="27">
        <f>'Stock Market'!C267</f>
        <v>27288.18</v>
      </c>
      <c r="J267" s="27">
        <f>'Stock Market'!D267</f>
        <v>3315.57</v>
      </c>
      <c r="K267" s="28">
        <f>'UI Apps'!C267</f>
        <v>121285.71428571429</v>
      </c>
      <c r="L267" s="26">
        <f>COVID!B267</f>
        <v>49475</v>
      </c>
      <c r="M267" s="26">
        <f>COVID!C267</f>
        <v>6829266</v>
      </c>
    </row>
    <row r="268" spans="1:13">
      <c r="A268" s="30">
        <f>'Approval Ratings'!A268</f>
        <v>44097</v>
      </c>
      <c r="B268" s="26">
        <f>'Approval Ratings'!B268</f>
        <v>45</v>
      </c>
      <c r="C268" s="26">
        <f>'Approval Ratings'!C268</f>
        <v>53.3</v>
      </c>
      <c r="D268" s="26">
        <f>Tweets!B268</f>
        <v>23</v>
      </c>
      <c r="E268" s="26">
        <f>Tweets!C268</f>
        <v>20</v>
      </c>
      <c r="F268" s="26">
        <f>Gas!B268</f>
        <v>2.169</v>
      </c>
      <c r="G268" s="26">
        <f>Gas!C268</f>
        <v>2.3940000000000001</v>
      </c>
      <c r="H268" s="27">
        <f>'Stock Market'!B268</f>
        <v>10632.99</v>
      </c>
      <c r="I268" s="27">
        <f>'Stock Market'!C268</f>
        <v>26763.13</v>
      </c>
      <c r="J268" s="27">
        <f>'Stock Market'!D268</f>
        <v>3236.92</v>
      </c>
      <c r="K268" s="28">
        <f>'UI Apps'!C268</f>
        <v>121285.71428571429</v>
      </c>
      <c r="L268" s="26">
        <f>COVID!B268</f>
        <v>38620</v>
      </c>
      <c r="M268" s="26">
        <f>COVID!C268</f>
        <v>6867886</v>
      </c>
    </row>
    <row r="269" spans="1:13">
      <c r="A269" s="30">
        <f>'Approval Ratings'!A269</f>
        <v>44098</v>
      </c>
      <c r="B269" s="26">
        <f>'Approval Ratings'!B269</f>
        <v>45.3</v>
      </c>
      <c r="C269" s="26">
        <f>'Approval Ratings'!C269</f>
        <v>52.8</v>
      </c>
      <c r="D269" s="26">
        <f>Tweets!B269</f>
        <v>27</v>
      </c>
      <c r="E269" s="26">
        <f>Tweets!C269</f>
        <v>18</v>
      </c>
      <c r="F269" s="26">
        <f>Gas!B269</f>
        <v>2.169</v>
      </c>
      <c r="G269" s="26">
        <f>Gas!C269</f>
        <v>2.3940000000000001</v>
      </c>
      <c r="H269" s="27">
        <f>'Stock Market'!B269</f>
        <v>10672.27</v>
      </c>
      <c r="I269" s="27">
        <f>'Stock Market'!C269</f>
        <v>26815.439999999999</v>
      </c>
      <c r="J269" s="27">
        <f>'Stock Market'!D269</f>
        <v>3246.59</v>
      </c>
      <c r="K269" s="28">
        <f>'UI Apps'!C269</f>
        <v>121285.71428571429</v>
      </c>
      <c r="L269" s="26">
        <f>COVID!B269</f>
        <v>43346</v>
      </c>
      <c r="M269" s="26">
        <f>COVID!C269</f>
        <v>6911232</v>
      </c>
    </row>
    <row r="270" spans="1:13">
      <c r="A270" s="30">
        <f>'Approval Ratings'!A270</f>
        <v>44099</v>
      </c>
      <c r="B270" s="26">
        <f>'Approval Ratings'!B270</f>
        <v>45.3</v>
      </c>
      <c r="C270" s="26">
        <f>'Approval Ratings'!C270</f>
        <v>52.9</v>
      </c>
      <c r="D270" s="26">
        <f>Tweets!B270</f>
        <v>19</v>
      </c>
      <c r="E270" s="26">
        <f>Tweets!C270</f>
        <v>45</v>
      </c>
      <c r="F270" s="26">
        <f>Gas!B270</f>
        <v>2.169</v>
      </c>
      <c r="G270" s="26">
        <f>Gas!C270</f>
        <v>2.3940000000000001</v>
      </c>
      <c r="H270" s="27">
        <f>'Stock Market'!B270</f>
        <v>10913.56</v>
      </c>
      <c r="I270" s="27">
        <f>'Stock Market'!C270</f>
        <v>27173.96</v>
      </c>
      <c r="J270" s="27">
        <f>'Stock Market'!D270</f>
        <v>3298.46</v>
      </c>
      <c r="K270" s="28">
        <f>'UI Apps'!C270</f>
        <v>121285.71428571429</v>
      </c>
      <c r="L270" s="26">
        <f>COVID!B270</f>
        <v>55189</v>
      </c>
      <c r="M270" s="26">
        <f>COVID!C270</f>
        <v>6966421</v>
      </c>
    </row>
    <row r="271" spans="1:13">
      <c r="A271" s="30">
        <f>'Approval Ratings'!A271</f>
        <v>44100</v>
      </c>
      <c r="B271" s="26">
        <f>'Approval Ratings'!B271</f>
        <v>45.2</v>
      </c>
      <c r="C271" s="26">
        <f>'Approval Ratings'!C271</f>
        <v>53.1</v>
      </c>
      <c r="D271" s="26">
        <f>Tweets!B271</f>
        <v>10</v>
      </c>
      <c r="E271" s="26">
        <f>Tweets!C271</f>
        <v>31</v>
      </c>
      <c r="F271" s="26">
        <f>Gas!B271</f>
        <v>2.169</v>
      </c>
      <c r="G271" s="26">
        <f>Gas!C271</f>
        <v>2.3940000000000001</v>
      </c>
      <c r="H271" s="27">
        <f>'Stock Market'!B271</f>
        <v>10913.56</v>
      </c>
      <c r="I271" s="27">
        <f>'Stock Market'!C271</f>
        <v>27173.96</v>
      </c>
      <c r="J271" s="27">
        <f>'Stock Market'!D271</f>
        <v>3298.46</v>
      </c>
      <c r="K271" s="28">
        <f>'UI Apps'!C271</f>
        <v>121285.71428571429</v>
      </c>
      <c r="L271" s="26">
        <f>COVID!B271</f>
        <v>47405</v>
      </c>
      <c r="M271" s="26">
        <f>COVID!C271</f>
        <v>7013826</v>
      </c>
    </row>
    <row r="272" spans="1:13">
      <c r="A272" s="30">
        <f>'Approval Ratings'!A272</f>
        <v>44101</v>
      </c>
      <c r="B272" s="26">
        <f>'Approval Ratings'!B272</f>
        <v>45</v>
      </c>
      <c r="C272" s="26">
        <f>'Approval Ratings'!C272</f>
        <v>53.1</v>
      </c>
      <c r="D272" s="26">
        <f>Tweets!B272</f>
        <v>12</v>
      </c>
      <c r="E272" s="26">
        <f>Tweets!C272</f>
        <v>8</v>
      </c>
      <c r="F272" s="26">
        <f>Gas!B272</f>
        <v>2.169</v>
      </c>
      <c r="G272" s="26">
        <f>Gas!C272</f>
        <v>2.3940000000000001</v>
      </c>
      <c r="H272" s="27">
        <f>'Stock Market'!B272</f>
        <v>10913.56</v>
      </c>
      <c r="I272" s="27">
        <f>'Stock Market'!C272</f>
        <v>27173.96</v>
      </c>
      <c r="J272" s="27">
        <f>'Stock Market'!D272</f>
        <v>3298.46</v>
      </c>
      <c r="K272" s="28">
        <f>'UI Apps'!C272</f>
        <v>109571.42857142857</v>
      </c>
      <c r="L272" s="26">
        <f>COVID!B272</f>
        <v>34986</v>
      </c>
      <c r="M272" s="26">
        <f>COVID!C272</f>
        <v>7048812</v>
      </c>
    </row>
    <row r="273" spans="1:13">
      <c r="A273" s="30">
        <f>'Approval Ratings'!A273</f>
        <v>44102</v>
      </c>
      <c r="B273" s="26">
        <f>'Approval Ratings'!B273</f>
        <v>44.8</v>
      </c>
      <c r="C273" s="26">
        <f>'Approval Ratings'!C273</f>
        <v>53.2</v>
      </c>
      <c r="D273" s="26">
        <f>Tweets!B273</f>
        <v>19</v>
      </c>
      <c r="E273" s="26">
        <f>Tweets!C273</f>
        <v>19</v>
      </c>
      <c r="F273" s="26">
        <f>Gas!B273</f>
        <v>2.169</v>
      </c>
      <c r="G273" s="26">
        <f>Gas!C273</f>
        <v>2.3940000000000001</v>
      </c>
      <c r="H273" s="27">
        <f>'Stock Market'!B273</f>
        <v>11117.53</v>
      </c>
      <c r="I273" s="27">
        <f>'Stock Market'!C273</f>
        <v>27584.06</v>
      </c>
      <c r="J273" s="27">
        <f>'Stock Market'!D273</f>
        <v>3351.6</v>
      </c>
      <c r="K273" s="28">
        <f>'UI Apps'!C273</f>
        <v>109571.42857142857</v>
      </c>
      <c r="L273" s="26">
        <f>COVID!B273</f>
        <v>35883</v>
      </c>
      <c r="M273" s="26">
        <f>COVID!C273</f>
        <v>7084695</v>
      </c>
    </row>
    <row r="274" spans="1:13">
      <c r="A274" s="30">
        <f>'Approval Ratings'!A274</f>
        <v>44103</v>
      </c>
      <c r="B274" s="26">
        <f>'Approval Ratings'!B274</f>
        <v>45</v>
      </c>
      <c r="C274" s="26">
        <f>'Approval Ratings'!C274</f>
        <v>52.9</v>
      </c>
      <c r="D274" s="26">
        <f>Tweets!B274</f>
        <v>37</v>
      </c>
      <c r="E274" s="26">
        <f>Tweets!C274</f>
        <v>12</v>
      </c>
      <c r="F274" s="26">
        <f>Gas!B274</f>
        <v>2.1720000000000002</v>
      </c>
      <c r="G274" s="26">
        <f>Gas!C274</f>
        <v>2.387</v>
      </c>
      <c r="H274" s="27">
        <f>'Stock Market'!B274</f>
        <v>11085.25</v>
      </c>
      <c r="I274" s="27">
        <f>'Stock Market'!C274</f>
        <v>27452.66</v>
      </c>
      <c r="J274" s="27">
        <f>'Stock Market'!D274</f>
        <v>3335.47</v>
      </c>
      <c r="K274" s="28">
        <f>'UI Apps'!C274</f>
        <v>109571.42857142857</v>
      </c>
      <c r="L274" s="26">
        <f>COVID!B274</f>
        <v>36441</v>
      </c>
      <c r="M274" s="26">
        <f>COVID!C274</f>
        <v>7121136</v>
      </c>
    </row>
    <row r="275" spans="1:13">
      <c r="A275" s="30">
        <f>'Approval Ratings'!A275</f>
        <v>44104</v>
      </c>
      <c r="B275" s="26">
        <f>'Approval Ratings'!B275</f>
        <v>45.3</v>
      </c>
      <c r="C275" s="26">
        <f>'Approval Ratings'!C275</f>
        <v>53.1</v>
      </c>
      <c r="D275" s="26">
        <f>Tweets!B275</f>
        <v>24</v>
      </c>
      <c r="E275" s="26">
        <f>Tweets!C275</f>
        <v>40</v>
      </c>
      <c r="F275" s="26">
        <f>Gas!B275</f>
        <v>2.1720000000000002</v>
      </c>
      <c r="G275" s="26">
        <f>Gas!C275</f>
        <v>2.387</v>
      </c>
      <c r="H275" s="27">
        <f>'Stock Market'!B275</f>
        <v>11167.51</v>
      </c>
      <c r="I275" s="27">
        <f>'Stock Market'!C275</f>
        <v>27781.7</v>
      </c>
      <c r="J275" s="27">
        <f>'Stock Market'!D275</f>
        <v>3363</v>
      </c>
      <c r="K275" s="28">
        <f>'UI Apps'!C275</f>
        <v>109571.42857142857</v>
      </c>
      <c r="L275" s="26">
        <f>COVID!B275</f>
        <v>44347</v>
      </c>
      <c r="M275" s="26">
        <f>COVID!C275</f>
        <v>7165483</v>
      </c>
    </row>
    <row r="276" spans="1:13">
      <c r="A276" s="30">
        <f>'Approval Ratings'!A276</f>
        <v>44105</v>
      </c>
      <c r="B276" s="26">
        <f>'Approval Ratings'!B276</f>
        <v>45.5</v>
      </c>
      <c r="C276" s="26">
        <f>'Approval Ratings'!C276</f>
        <v>53</v>
      </c>
      <c r="D276" s="26">
        <f>Tweets!B276</f>
        <v>13</v>
      </c>
      <c r="E276" s="26">
        <f>Tweets!C276</f>
        <v>37</v>
      </c>
      <c r="F276" s="26">
        <f>Gas!B276</f>
        <v>2.1720000000000002</v>
      </c>
      <c r="G276" s="26">
        <f>Gas!C276</f>
        <v>2.387</v>
      </c>
      <c r="H276" s="27">
        <f>'Stock Market'!B276</f>
        <v>11326.51</v>
      </c>
      <c r="I276" s="27">
        <f>'Stock Market'!C276</f>
        <v>27816.9</v>
      </c>
      <c r="J276" s="27">
        <f>'Stock Market'!D276</f>
        <v>3380.8</v>
      </c>
      <c r="K276" s="28">
        <f>'UI Apps'!C276</f>
        <v>109571.42857142857</v>
      </c>
      <c r="L276" s="26">
        <f>COVID!B276</f>
        <v>45605</v>
      </c>
      <c r="M276" s="26">
        <f>COVID!C276</f>
        <v>7211088</v>
      </c>
    </row>
    <row r="277" spans="1:13">
      <c r="A277" s="30">
        <f>'Approval Ratings'!A277</f>
        <v>44106</v>
      </c>
      <c r="B277" s="26">
        <f>'Approval Ratings'!B277</f>
        <v>45.6</v>
      </c>
      <c r="C277" s="26">
        <f>'Approval Ratings'!C277</f>
        <v>52.4</v>
      </c>
      <c r="D277" s="26">
        <f>Tweets!B277</f>
        <v>2</v>
      </c>
      <c r="E277" s="26">
        <f>Tweets!C277</f>
        <v>0</v>
      </c>
      <c r="F277" s="26">
        <f>Gas!B277</f>
        <v>2.1720000000000002</v>
      </c>
      <c r="G277" s="26">
        <f>Gas!C277</f>
        <v>2.387</v>
      </c>
      <c r="H277" s="27">
        <f>'Stock Market'!B277</f>
        <v>11075.02</v>
      </c>
      <c r="I277" s="27">
        <f>'Stock Market'!C277</f>
        <v>27682.81</v>
      </c>
      <c r="J277" s="27">
        <f>'Stock Market'!D277</f>
        <v>3348.42</v>
      </c>
      <c r="K277" s="28">
        <f>'UI Apps'!C277</f>
        <v>109571.42857142857</v>
      </c>
      <c r="L277" s="26">
        <f>COVID!B277</f>
        <v>49258</v>
      </c>
      <c r="M277" s="26">
        <f>COVID!C277</f>
        <v>7260346</v>
      </c>
    </row>
    <row r="278" spans="1:13">
      <c r="A278" s="30">
        <f>'Approval Ratings'!A278</f>
        <v>44107</v>
      </c>
      <c r="B278" s="26">
        <f>'Approval Ratings'!B278</f>
        <v>45.3</v>
      </c>
      <c r="C278" s="26">
        <f>'Approval Ratings'!C278</f>
        <v>52.7</v>
      </c>
      <c r="D278" s="26">
        <f>Tweets!B278</f>
        <v>3</v>
      </c>
      <c r="E278" s="26">
        <f>Tweets!C278</f>
        <v>0</v>
      </c>
      <c r="F278" s="26">
        <f>Gas!B278</f>
        <v>2.1720000000000002</v>
      </c>
      <c r="G278" s="26">
        <f>Gas!C278</f>
        <v>2.387</v>
      </c>
      <c r="H278" s="27">
        <f>'Stock Market'!B278</f>
        <v>11075.02</v>
      </c>
      <c r="I278" s="27">
        <f>'Stock Market'!C278</f>
        <v>27682.81</v>
      </c>
      <c r="J278" s="27">
        <f>'Stock Market'!D278</f>
        <v>3348.42</v>
      </c>
      <c r="K278" s="28">
        <f>'UI Apps'!C278</f>
        <v>109571.42857142857</v>
      </c>
      <c r="L278" s="26">
        <f>COVID!B278</f>
        <v>50934</v>
      </c>
      <c r="M278" s="26">
        <f>COVID!C278</f>
        <v>7311280</v>
      </c>
    </row>
    <row r="279" spans="1:13">
      <c r="A279" s="30">
        <f>'Approval Ratings'!A279</f>
        <v>44108</v>
      </c>
      <c r="B279" s="26">
        <f>'Approval Ratings'!B279</f>
        <v>44.8</v>
      </c>
      <c r="C279" s="26">
        <f>'Approval Ratings'!C279</f>
        <v>53.1</v>
      </c>
      <c r="D279" s="26">
        <f>Tweets!B279</f>
        <v>5</v>
      </c>
      <c r="E279" s="26">
        <f>Tweets!C279</f>
        <v>4</v>
      </c>
      <c r="F279" s="26">
        <f>Gas!B279</f>
        <v>2.1720000000000002</v>
      </c>
      <c r="G279" s="26">
        <f>Gas!C279</f>
        <v>2.387</v>
      </c>
      <c r="H279" s="27">
        <f>'Stock Market'!B279</f>
        <v>11075.02</v>
      </c>
      <c r="I279" s="27">
        <f>'Stock Market'!C279</f>
        <v>27682.81</v>
      </c>
      <c r="J279" s="27">
        <f>'Stock Market'!D279</f>
        <v>3348.42</v>
      </c>
      <c r="K279" s="28">
        <f>'UI Apps'!C279</f>
        <v>120285.71428571429</v>
      </c>
      <c r="L279" s="26">
        <f>COVID!B279</f>
        <v>37987</v>
      </c>
      <c r="M279" s="26">
        <f>COVID!C279</f>
        <v>7349267</v>
      </c>
    </row>
    <row r="280" spans="1:13">
      <c r="A280" s="30">
        <f>'Approval Ratings'!A280</f>
        <v>44109</v>
      </c>
      <c r="B280" s="26">
        <f>'Approval Ratings'!B280</f>
        <v>44.6</v>
      </c>
      <c r="C280" s="26">
        <f>'Approval Ratings'!C280</f>
        <v>53.3</v>
      </c>
      <c r="D280" s="26">
        <f>Tweets!B280</f>
        <v>31</v>
      </c>
      <c r="E280" s="26">
        <f>Tweets!C280</f>
        <v>0</v>
      </c>
      <c r="F280" s="26">
        <f>Gas!B280</f>
        <v>2.1720000000000002</v>
      </c>
      <c r="G280" s="26">
        <f>Gas!C280</f>
        <v>2.387</v>
      </c>
      <c r="H280" s="27">
        <f>'Stock Market'!B280</f>
        <v>11332.49</v>
      </c>
      <c r="I280" s="27">
        <f>'Stock Market'!C280</f>
        <v>28148.639999999999</v>
      </c>
      <c r="J280" s="27">
        <f>'Stock Market'!D280</f>
        <v>3408.6</v>
      </c>
      <c r="K280" s="28">
        <f>'UI Apps'!C280</f>
        <v>120285.71428571429</v>
      </c>
      <c r="L280" s="26">
        <f>COVID!B280</f>
        <v>37757</v>
      </c>
      <c r="M280" s="26">
        <f>COVID!C280</f>
        <v>7387024</v>
      </c>
    </row>
    <row r="281" spans="1:13">
      <c r="A281" s="30">
        <f>'Approval Ratings'!A281</f>
        <v>44110</v>
      </c>
      <c r="B281" s="26">
        <f>'Approval Ratings'!B281</f>
        <v>44.4</v>
      </c>
      <c r="C281" s="26">
        <f>'Approval Ratings'!C281</f>
        <v>53.6</v>
      </c>
      <c r="D281" s="26">
        <f>Tweets!B281</f>
        <v>36</v>
      </c>
      <c r="E281" s="26">
        <f>Tweets!C281</f>
        <v>29</v>
      </c>
      <c r="F281" s="26">
        <f>Gas!B281</f>
        <v>2.1669999999999998</v>
      </c>
      <c r="G281" s="26">
        <f>Gas!C281</f>
        <v>2.395</v>
      </c>
      <c r="H281" s="27">
        <f>'Stock Market'!B281</f>
        <v>11154.6</v>
      </c>
      <c r="I281" s="27">
        <f>'Stock Market'!C281</f>
        <v>27772.76</v>
      </c>
      <c r="J281" s="27">
        <f>'Stock Market'!D281</f>
        <v>3360.97</v>
      </c>
      <c r="K281" s="28">
        <f>'UI Apps'!C281</f>
        <v>120285.71428571429</v>
      </c>
      <c r="L281" s="26">
        <f>COVID!B281</f>
        <v>38917</v>
      </c>
      <c r="M281" s="26">
        <f>COVID!C281</f>
        <v>7425941</v>
      </c>
    </row>
    <row r="282" spans="1:13">
      <c r="A282" s="30">
        <f>'Approval Ratings'!A282</f>
        <v>44111</v>
      </c>
      <c r="B282" s="26">
        <f>'Approval Ratings'!B282</f>
        <v>44</v>
      </c>
      <c r="C282" s="26">
        <f>'Approval Ratings'!C282</f>
        <v>53.8</v>
      </c>
      <c r="D282" s="26">
        <f>Tweets!B282</f>
        <v>50</v>
      </c>
      <c r="E282" s="26">
        <f>Tweets!C282</f>
        <v>34</v>
      </c>
      <c r="F282" s="26">
        <f>Gas!B282</f>
        <v>2.1669999999999998</v>
      </c>
      <c r="G282" s="26">
        <f>Gas!C282</f>
        <v>2.395</v>
      </c>
      <c r="H282" s="27">
        <f>'Stock Market'!B282</f>
        <v>11364.6</v>
      </c>
      <c r="I282" s="27">
        <f>'Stock Market'!C282</f>
        <v>28303.46</v>
      </c>
      <c r="J282" s="27">
        <f>'Stock Market'!D282</f>
        <v>3419.44</v>
      </c>
      <c r="K282" s="28">
        <f>'UI Apps'!C282</f>
        <v>120285.71428571429</v>
      </c>
      <c r="L282" s="26">
        <f>COVID!B282</f>
        <v>50591</v>
      </c>
      <c r="M282" s="26">
        <f>COVID!C282</f>
        <v>7476532</v>
      </c>
    </row>
    <row r="283" spans="1:13">
      <c r="A283" s="30">
        <f>'Approval Ratings'!A283</f>
        <v>44112</v>
      </c>
      <c r="B283" s="26">
        <f>'Approval Ratings'!B283</f>
        <v>44.4</v>
      </c>
      <c r="C283" s="26">
        <f>'Approval Ratings'!C283</f>
        <v>53.5</v>
      </c>
      <c r="D283" s="26">
        <f>Tweets!B283</f>
        <v>22</v>
      </c>
      <c r="E283" s="26">
        <f>Tweets!C283</f>
        <v>16</v>
      </c>
      <c r="F283" s="26">
        <f>Gas!B283</f>
        <v>2.1669999999999998</v>
      </c>
      <c r="G283" s="26">
        <f>Gas!C283</f>
        <v>2.395</v>
      </c>
      <c r="H283" s="27">
        <f>'Stock Market'!B283</f>
        <v>11420.98</v>
      </c>
      <c r="I283" s="27">
        <f>'Stock Market'!C283</f>
        <v>28425.51</v>
      </c>
      <c r="J283" s="27">
        <f>'Stock Market'!D283</f>
        <v>3446.83</v>
      </c>
      <c r="K283" s="28">
        <f>'UI Apps'!C283</f>
        <v>120285.71428571429</v>
      </c>
      <c r="L283" s="26">
        <f>COVID!B283</f>
        <v>55208</v>
      </c>
      <c r="M283" s="26">
        <f>COVID!C283</f>
        <v>7531740</v>
      </c>
    </row>
    <row r="284" spans="1:13">
      <c r="A284" s="30">
        <f>'Approval Ratings'!A284</f>
        <v>44113</v>
      </c>
      <c r="B284" s="26">
        <f>'Approval Ratings'!B284</f>
        <v>44.4</v>
      </c>
      <c r="C284" s="26">
        <f>'Approval Ratings'!C284</f>
        <v>53.9</v>
      </c>
      <c r="D284" s="26">
        <f>Tweets!B284</f>
        <v>16</v>
      </c>
      <c r="E284" s="26">
        <f>Tweets!C284</f>
        <v>8</v>
      </c>
      <c r="F284" s="26">
        <f>Gas!B284</f>
        <v>2.1669999999999998</v>
      </c>
      <c r="G284" s="26">
        <f>Gas!C284</f>
        <v>2.395</v>
      </c>
      <c r="H284" s="27">
        <f>'Stock Market'!B284</f>
        <v>11579.94</v>
      </c>
      <c r="I284" s="27">
        <f>'Stock Market'!C284</f>
        <v>28586.9</v>
      </c>
      <c r="J284" s="27">
        <f>'Stock Market'!D284</f>
        <v>3477.14</v>
      </c>
      <c r="K284" s="28">
        <f>'UI Apps'!C284</f>
        <v>120285.71428571429</v>
      </c>
      <c r="L284" s="26">
        <f>COVID!B284</f>
        <v>56802</v>
      </c>
      <c r="M284" s="26">
        <f>COVID!C284</f>
        <v>7588542</v>
      </c>
    </row>
    <row r="285" spans="1:13">
      <c r="A285" s="30">
        <f>'Approval Ratings'!A285</f>
        <v>44114</v>
      </c>
      <c r="B285" s="26">
        <f>'Approval Ratings'!B285</f>
        <v>44.2</v>
      </c>
      <c r="C285" s="26">
        <f>'Approval Ratings'!C285</f>
        <v>54.4</v>
      </c>
      <c r="D285" s="26">
        <f>Tweets!B285</f>
        <v>13</v>
      </c>
      <c r="E285" s="26">
        <f>Tweets!C285</f>
        <v>7</v>
      </c>
      <c r="F285" s="26">
        <f>Gas!B285</f>
        <v>2.1669999999999998</v>
      </c>
      <c r="G285" s="26">
        <f>Gas!C285</f>
        <v>2.395</v>
      </c>
      <c r="H285" s="27">
        <f>'Stock Market'!B285</f>
        <v>11579.94</v>
      </c>
      <c r="I285" s="27">
        <f>'Stock Market'!C285</f>
        <v>28586.9</v>
      </c>
      <c r="J285" s="27">
        <f>'Stock Market'!D285</f>
        <v>3477.14</v>
      </c>
      <c r="K285" s="28">
        <f>'UI Apps'!C285</f>
        <v>120285.71428571429</v>
      </c>
      <c r="L285" s="26">
        <f>COVID!B285</f>
        <v>57414</v>
      </c>
      <c r="M285" s="26">
        <f>COVID!C285</f>
        <v>7645956</v>
      </c>
    </row>
    <row r="286" spans="1:13">
      <c r="A286" s="30">
        <f>'Approval Ratings'!A286</f>
        <v>44115</v>
      </c>
      <c r="B286" s="26">
        <f>'Approval Ratings'!B286</f>
        <v>44.3</v>
      </c>
      <c r="C286" s="26">
        <f>'Approval Ratings'!C286</f>
        <v>54.3</v>
      </c>
      <c r="D286" s="26">
        <f>Tweets!B286</f>
        <v>17</v>
      </c>
      <c r="E286" s="26">
        <f>Tweets!C286</f>
        <v>7</v>
      </c>
      <c r="F286" s="26">
        <f>Gas!B286</f>
        <v>2.1669999999999998</v>
      </c>
      <c r="G286" s="26">
        <f>Gas!C286</f>
        <v>2.395</v>
      </c>
      <c r="H286" s="27">
        <f>'Stock Market'!B286</f>
        <v>11579.94</v>
      </c>
      <c r="I286" s="27">
        <f>'Stock Market'!C286</f>
        <v>28586.9</v>
      </c>
      <c r="J286" s="27">
        <f>'Stock Market'!D286</f>
        <v>3477.14</v>
      </c>
      <c r="K286" s="28">
        <f>'UI Apps'!C286</f>
        <v>113857.14285714286</v>
      </c>
      <c r="L286" s="26">
        <f>COVID!B286</f>
        <v>46268</v>
      </c>
      <c r="M286" s="26">
        <f>COVID!C286</f>
        <v>7692224</v>
      </c>
    </row>
    <row r="287" spans="1:13">
      <c r="A287" s="30">
        <f>'Approval Ratings'!A287</f>
        <v>44116</v>
      </c>
      <c r="B287" s="26">
        <f>'Approval Ratings'!B287</f>
        <v>44.7</v>
      </c>
      <c r="C287" s="26">
        <f>'Approval Ratings'!C287</f>
        <v>54.1</v>
      </c>
      <c r="D287" s="26">
        <f>Tweets!B287</f>
        <v>64</v>
      </c>
      <c r="E287" s="26">
        <f>Tweets!C287</f>
        <v>54</v>
      </c>
      <c r="F287" s="26">
        <f>Gas!B287</f>
        <v>2.1669999999999998</v>
      </c>
      <c r="G287" s="26">
        <f>Gas!C287</f>
        <v>2.395</v>
      </c>
      <c r="H287" s="27">
        <f>'Stock Market'!B287</f>
        <v>11876.26</v>
      </c>
      <c r="I287" s="27">
        <f>'Stock Market'!C287</f>
        <v>28837.52</v>
      </c>
      <c r="J287" s="27">
        <f>'Stock Market'!D287</f>
        <v>3534.22</v>
      </c>
      <c r="K287" s="28">
        <f>'UI Apps'!C287</f>
        <v>113857.14285714286</v>
      </c>
      <c r="L287" s="26">
        <f>COVID!B287</f>
        <v>42644</v>
      </c>
      <c r="M287" s="26">
        <f>COVID!C287</f>
        <v>7734868</v>
      </c>
    </row>
    <row r="288" spans="1:13">
      <c r="A288" s="30">
        <f>'Approval Ratings'!A288</f>
        <v>44117</v>
      </c>
      <c r="B288" s="26">
        <f>'Approval Ratings'!B288</f>
        <v>44.6</v>
      </c>
      <c r="C288" s="26">
        <f>'Approval Ratings'!C288</f>
        <v>54.2</v>
      </c>
      <c r="D288" s="26">
        <f>Tweets!B288</f>
        <v>46</v>
      </c>
      <c r="E288" s="26">
        <f>Tweets!C288</f>
        <v>49</v>
      </c>
      <c r="F288" s="26">
        <f>Gas!B288</f>
        <v>2.15</v>
      </c>
      <c r="G288" s="26">
        <f>Gas!C288</f>
        <v>2.3879999999999999</v>
      </c>
      <c r="H288" s="27">
        <f>'Stock Market'!B288</f>
        <v>11863.9</v>
      </c>
      <c r="I288" s="27">
        <f>'Stock Market'!C288</f>
        <v>28679.81</v>
      </c>
      <c r="J288" s="27">
        <f>'Stock Market'!D288</f>
        <v>3511.93</v>
      </c>
      <c r="K288" s="28">
        <f>'UI Apps'!C288</f>
        <v>113857.14285714286</v>
      </c>
      <c r="L288" s="26">
        <f>COVID!B288</f>
        <v>48594</v>
      </c>
      <c r="M288" s="26">
        <f>COVID!C288</f>
        <v>7783462</v>
      </c>
    </row>
    <row r="289" spans="1:13">
      <c r="A289" s="30">
        <f>'Approval Ratings'!A289</f>
        <v>44118</v>
      </c>
      <c r="B289" s="26">
        <f>'Approval Ratings'!B289</f>
        <v>44.4</v>
      </c>
      <c r="C289" s="26">
        <f>'Approval Ratings'!C289</f>
        <v>54.2</v>
      </c>
      <c r="D289" s="26">
        <f>Tweets!B289</f>
        <v>22</v>
      </c>
      <c r="E289" s="26">
        <f>Tweets!C289</f>
        <v>5</v>
      </c>
      <c r="F289" s="26">
        <f>Gas!B289</f>
        <v>2.15</v>
      </c>
      <c r="G289" s="26">
        <f>Gas!C289</f>
        <v>2.3879999999999999</v>
      </c>
      <c r="H289" s="27">
        <f>'Stock Market'!B289</f>
        <v>11768.73</v>
      </c>
      <c r="I289" s="27">
        <f>'Stock Market'!C289</f>
        <v>28514</v>
      </c>
      <c r="J289" s="27">
        <f>'Stock Market'!D289</f>
        <v>3488.67</v>
      </c>
      <c r="K289" s="28">
        <f>'UI Apps'!C289</f>
        <v>113857.14285714286</v>
      </c>
      <c r="L289" s="26">
        <f>COVID!B289</f>
        <v>56117</v>
      </c>
      <c r="M289" s="26">
        <f>COVID!C289</f>
        <v>7839579</v>
      </c>
    </row>
    <row r="290" spans="1:13">
      <c r="A290" s="30">
        <f>'Approval Ratings'!A290</f>
        <v>44119</v>
      </c>
      <c r="B290" s="26">
        <f>'Approval Ratings'!B290</f>
        <v>44.7</v>
      </c>
      <c r="C290" s="26">
        <f>'Approval Ratings'!C290</f>
        <v>53.9</v>
      </c>
      <c r="D290" s="26">
        <f>Tweets!B290</f>
        <v>18</v>
      </c>
      <c r="E290" s="26">
        <f>Tweets!C290</f>
        <v>41</v>
      </c>
      <c r="F290" s="26">
        <f>Gas!B290</f>
        <v>2.15</v>
      </c>
      <c r="G290" s="26">
        <f>Gas!C290</f>
        <v>2.3879999999999999</v>
      </c>
      <c r="H290" s="27">
        <f>'Stock Market'!B290</f>
        <v>11713.87</v>
      </c>
      <c r="I290" s="27">
        <f>'Stock Market'!C290</f>
        <v>28494.2</v>
      </c>
      <c r="J290" s="27">
        <f>'Stock Market'!D290</f>
        <v>3483.34</v>
      </c>
      <c r="K290" s="28">
        <f>'UI Apps'!C290</f>
        <v>113857.14285714286</v>
      </c>
      <c r="L290" s="26">
        <f>COVID!B290</f>
        <v>63394</v>
      </c>
      <c r="M290" s="26">
        <f>COVID!C290</f>
        <v>7902973</v>
      </c>
    </row>
    <row r="291" spans="1:13">
      <c r="A291" s="30">
        <f>'Approval Ratings'!A291</f>
        <v>44120</v>
      </c>
      <c r="B291" s="26">
        <f>'Approval Ratings'!B291</f>
        <v>44.5</v>
      </c>
      <c r="C291" s="26">
        <f>'Approval Ratings'!C291</f>
        <v>53.9</v>
      </c>
      <c r="D291" s="26">
        <f>Tweets!B291</f>
        <v>27</v>
      </c>
      <c r="E291" s="26">
        <f>Tweets!C291</f>
        <v>41</v>
      </c>
      <c r="F291" s="26">
        <f>Gas!B291</f>
        <v>2.15</v>
      </c>
      <c r="G291" s="26">
        <f>Gas!C291</f>
        <v>2.3879999999999999</v>
      </c>
      <c r="H291" s="27">
        <f>'Stock Market'!B291</f>
        <v>11671.56</v>
      </c>
      <c r="I291" s="27">
        <f>'Stock Market'!C291</f>
        <v>28606.31</v>
      </c>
      <c r="J291" s="27">
        <f>'Stock Market'!D291</f>
        <v>3483.81</v>
      </c>
      <c r="K291" s="28">
        <f>'UI Apps'!C291</f>
        <v>113857.14285714286</v>
      </c>
      <c r="L291" s="26">
        <f>COVID!B291</f>
        <v>68249</v>
      </c>
      <c r="M291" s="26">
        <f>COVID!C291</f>
        <v>7971222</v>
      </c>
    </row>
    <row r="292" spans="1:13">
      <c r="A292" s="30">
        <f>'Approval Ratings'!A292</f>
        <v>44121</v>
      </c>
      <c r="B292" s="26">
        <f>'Approval Ratings'!B292</f>
        <v>44.4</v>
      </c>
      <c r="C292" s="26">
        <f>'Approval Ratings'!C292</f>
        <v>53.7</v>
      </c>
      <c r="D292" s="26">
        <f>Tweets!B292</f>
        <v>36</v>
      </c>
      <c r="E292" s="26">
        <f>Tweets!C292</f>
        <v>20</v>
      </c>
      <c r="F292" s="26">
        <f>Gas!B292</f>
        <v>2.15</v>
      </c>
      <c r="G292" s="26">
        <f>Gas!C292</f>
        <v>2.3879999999999999</v>
      </c>
      <c r="H292" s="27">
        <f>'Stock Market'!B292</f>
        <v>11671.56</v>
      </c>
      <c r="I292" s="27">
        <f>'Stock Market'!C292</f>
        <v>28606.31</v>
      </c>
      <c r="J292" s="27">
        <f>'Stock Market'!D292</f>
        <v>3483.81</v>
      </c>
      <c r="K292" s="28">
        <f>'UI Apps'!C292</f>
        <v>113857.14285714286</v>
      </c>
      <c r="L292" s="26">
        <f>COVID!B292</f>
        <v>57328</v>
      </c>
      <c r="M292" s="26">
        <f>COVID!C292</f>
        <v>8028550</v>
      </c>
    </row>
    <row r="293" spans="1:13">
      <c r="A293" s="30">
        <f>'Approval Ratings'!A293</f>
        <v>44122</v>
      </c>
      <c r="B293" s="26">
        <f>'Approval Ratings'!B293</f>
        <v>44.3</v>
      </c>
      <c r="C293" s="26">
        <f>'Approval Ratings'!C293</f>
        <v>53.5</v>
      </c>
      <c r="D293" s="26">
        <f>Tweets!B293</f>
        <v>18</v>
      </c>
      <c r="E293" s="26">
        <f>Tweets!C293</f>
        <v>4</v>
      </c>
      <c r="F293" s="26">
        <f>Gas!B293</f>
        <v>2.15</v>
      </c>
      <c r="G293" s="26">
        <f>Gas!C293</f>
        <v>2.3879999999999999</v>
      </c>
      <c r="H293" s="27">
        <f>'Stock Market'!B293</f>
        <v>11671.56</v>
      </c>
      <c r="I293" s="27">
        <f>'Stock Market'!C293</f>
        <v>28606.31</v>
      </c>
      <c r="J293" s="27">
        <f>'Stock Market'!D293</f>
        <v>3483.81</v>
      </c>
      <c r="K293" s="28">
        <f>'UI Apps'!C293</f>
        <v>108285.71428571429</v>
      </c>
      <c r="L293" s="26">
        <f>COVID!B293</f>
        <v>48284</v>
      </c>
      <c r="M293" s="26">
        <f>COVID!C293</f>
        <v>8076834</v>
      </c>
    </row>
    <row r="294" spans="1:13">
      <c r="A294" s="30">
        <f>'Approval Ratings'!A294</f>
        <v>44123</v>
      </c>
      <c r="B294" s="26">
        <f>'Approval Ratings'!B294</f>
        <v>44.1</v>
      </c>
      <c r="C294" s="26">
        <f>'Approval Ratings'!C294</f>
        <v>53.3</v>
      </c>
      <c r="D294" s="26">
        <f>Tweets!B294</f>
        <v>18</v>
      </c>
      <c r="E294" s="26">
        <f>Tweets!C294</f>
        <v>6</v>
      </c>
      <c r="F294" s="26">
        <f>Gas!B294</f>
        <v>2.15</v>
      </c>
      <c r="G294" s="26">
        <f>Gas!C294</f>
        <v>2.3879999999999999</v>
      </c>
      <c r="H294" s="27">
        <f>'Stock Market'!B294</f>
        <v>11478.88</v>
      </c>
      <c r="I294" s="27">
        <f>'Stock Market'!C294</f>
        <v>28195.42</v>
      </c>
      <c r="J294" s="27">
        <f>'Stock Market'!D294</f>
        <v>3426.92</v>
      </c>
      <c r="K294" s="28">
        <f>'UI Apps'!C294</f>
        <v>108285.71428571429</v>
      </c>
      <c r="L294" s="26">
        <f>COVID!B294</f>
        <v>57109</v>
      </c>
      <c r="M294" s="26">
        <f>COVID!C294</f>
        <v>8133943</v>
      </c>
    </row>
    <row r="295" spans="1:13">
      <c r="A295" s="30">
        <f>'Approval Ratings'!A295</f>
        <v>44124</v>
      </c>
      <c r="B295" s="26">
        <f>'Approval Ratings'!B295</f>
        <v>44.3</v>
      </c>
      <c r="C295" s="26">
        <f>'Approval Ratings'!C295</f>
        <v>53.3</v>
      </c>
      <c r="D295" s="26">
        <f>Tweets!B295</f>
        <v>10</v>
      </c>
      <c r="E295" s="26">
        <f>Tweets!C295</f>
        <v>0</v>
      </c>
      <c r="F295" s="26">
        <f>Gas!B295</f>
        <v>2.0529999999999999</v>
      </c>
      <c r="G295" s="26">
        <f>Gas!C295</f>
        <v>2.3849999999999998</v>
      </c>
      <c r="H295" s="27">
        <f>'Stock Market'!B295</f>
        <v>11516.49</v>
      </c>
      <c r="I295" s="27">
        <f>'Stock Market'!C295</f>
        <v>28308.79</v>
      </c>
      <c r="J295" s="27">
        <f>'Stock Market'!D295</f>
        <v>3443.12</v>
      </c>
      <c r="K295" s="28">
        <f>'UI Apps'!C295</f>
        <v>108285.71428571429</v>
      </c>
      <c r="L295" s="26">
        <f>COVID!B295</f>
        <v>60549</v>
      </c>
      <c r="M295" s="26">
        <f>COVID!C295</f>
        <v>8194492</v>
      </c>
    </row>
    <row r="296" spans="1:13">
      <c r="A296" s="30">
        <f>'Approval Ratings'!A296</f>
        <v>44125</v>
      </c>
      <c r="B296" s="26">
        <f>'Approval Ratings'!B296</f>
        <v>44.5</v>
      </c>
      <c r="C296" s="26">
        <f>'Approval Ratings'!C296</f>
        <v>54</v>
      </c>
      <c r="D296" s="26">
        <f>Tweets!B296</f>
        <v>39</v>
      </c>
      <c r="E296" s="26">
        <f>Tweets!C296</f>
        <v>6</v>
      </c>
      <c r="F296" s="26">
        <f>Gas!B296</f>
        <v>2.0529999999999999</v>
      </c>
      <c r="G296" s="26">
        <f>Gas!C296</f>
        <v>2.3849999999999998</v>
      </c>
      <c r="H296" s="27">
        <f>'Stock Market'!B296</f>
        <v>11484.69</v>
      </c>
      <c r="I296" s="27">
        <f>'Stock Market'!C296</f>
        <v>28210.82</v>
      </c>
      <c r="J296" s="27">
        <f>'Stock Market'!D296</f>
        <v>3435.56</v>
      </c>
      <c r="K296" s="28">
        <f>'UI Apps'!C296</f>
        <v>108285.71428571429</v>
      </c>
      <c r="L296" s="26">
        <f>COVID!B296</f>
        <v>60958</v>
      </c>
      <c r="M296" s="26">
        <f>COVID!C296</f>
        <v>8255450</v>
      </c>
    </row>
    <row r="297" spans="1:13">
      <c r="A297" s="30">
        <f>'Approval Ratings'!A297</f>
        <v>44126</v>
      </c>
      <c r="B297" s="26">
        <f>'Approval Ratings'!B297</f>
        <v>44.5</v>
      </c>
      <c r="C297" s="26">
        <f>'Approval Ratings'!C297</f>
        <v>53.9</v>
      </c>
      <c r="D297" s="26">
        <f>Tweets!B297</f>
        <v>23</v>
      </c>
      <c r="E297" s="26">
        <f>Tweets!C297</f>
        <v>23</v>
      </c>
      <c r="F297" s="26">
        <f>Gas!B297</f>
        <v>2.0529999999999999</v>
      </c>
      <c r="G297" s="26">
        <f>Gas!C297</f>
        <v>2.3849999999999998</v>
      </c>
      <c r="H297" s="27">
        <f>'Stock Market'!B297</f>
        <v>11506.01</v>
      </c>
      <c r="I297" s="27">
        <f>'Stock Market'!C297</f>
        <v>28363.66</v>
      </c>
      <c r="J297" s="27">
        <f>'Stock Market'!D297</f>
        <v>3453.48999</v>
      </c>
      <c r="K297" s="28">
        <f>'UI Apps'!C297</f>
        <v>108285.71428571429</v>
      </c>
      <c r="L297" s="26">
        <f>COVID!B297</f>
        <v>72842</v>
      </c>
      <c r="M297" s="26">
        <f>COVID!C297</f>
        <v>8328292</v>
      </c>
    </row>
    <row r="298" spans="1:13">
      <c r="A298" s="30">
        <f>'Approval Ratings'!A298</f>
        <v>44127</v>
      </c>
      <c r="B298" s="26">
        <f>'Approval Ratings'!B298</f>
        <v>44.4</v>
      </c>
      <c r="C298" s="26">
        <f>'Approval Ratings'!C298</f>
        <v>53.9</v>
      </c>
      <c r="D298" s="26">
        <f>Tweets!B298</f>
        <v>22</v>
      </c>
      <c r="E298" s="26">
        <f>Tweets!C298</f>
        <v>11</v>
      </c>
      <c r="F298" s="26">
        <f>Gas!B298</f>
        <v>2.0529999999999999</v>
      </c>
      <c r="G298" s="26">
        <f>Gas!C298</f>
        <v>2.3849999999999998</v>
      </c>
      <c r="H298" s="27">
        <f>'Stock Market'!B298</f>
        <v>11548.28</v>
      </c>
      <c r="I298" s="27">
        <f>'Stock Market'!C298</f>
        <v>28335.570313</v>
      </c>
      <c r="J298" s="27">
        <f>'Stock Market'!D298</f>
        <v>3465.389893</v>
      </c>
      <c r="K298" s="28">
        <f>'UI Apps'!C298</f>
        <v>108285.71428571429</v>
      </c>
      <c r="L298" s="26">
        <f>COVID!B298</f>
        <v>82333</v>
      </c>
      <c r="M298" s="26">
        <f>COVID!C298</f>
        <v>8410625</v>
      </c>
    </row>
    <row r="299" spans="1:13">
      <c r="A299" s="30">
        <f>'Approval Ratings'!A299</f>
        <v>44128</v>
      </c>
      <c r="B299" s="26">
        <f>'Approval Ratings'!B299</f>
        <v>44.4</v>
      </c>
      <c r="C299" s="26">
        <f>'Approval Ratings'!C299</f>
        <v>53.9</v>
      </c>
      <c r="D299" s="26">
        <f>Tweets!B299</f>
        <v>38</v>
      </c>
      <c r="E299" s="26">
        <f>Tweets!C299</f>
        <v>33</v>
      </c>
      <c r="F299" s="26">
        <f>Gas!B299</f>
        <v>2.0529999999999999</v>
      </c>
      <c r="G299" s="26">
        <f>Gas!C299</f>
        <v>2.3849999999999998</v>
      </c>
      <c r="H299" s="27">
        <f>'Stock Market'!B299</f>
        <v>11548.28</v>
      </c>
      <c r="I299" s="27">
        <f>'Stock Market'!C299</f>
        <v>28335.570313</v>
      </c>
      <c r="J299" s="27">
        <f>'Stock Market'!D299</f>
        <v>3465.389893</v>
      </c>
      <c r="K299" s="28">
        <f>'UI Apps'!C299</f>
        <v>108285.71428571429</v>
      </c>
      <c r="L299" s="26">
        <f>COVID!B299</f>
        <v>83287</v>
      </c>
      <c r="M299" s="26">
        <f>COVID!C299</f>
        <v>8493912</v>
      </c>
    </row>
    <row r="300" spans="1:13">
      <c r="A300" s="30">
        <f>'Approval Ratings'!A300</f>
        <v>44129</v>
      </c>
      <c r="B300" s="26">
        <f>'Approval Ratings'!B300</f>
        <v>44.4</v>
      </c>
      <c r="C300" s="26">
        <f>'Approval Ratings'!C300</f>
        <v>53.6</v>
      </c>
      <c r="D300" s="26">
        <f>Tweets!B300</f>
        <v>20</v>
      </c>
      <c r="E300" s="26">
        <f>Tweets!C300</f>
        <v>17</v>
      </c>
      <c r="F300" s="26">
        <f>Gas!B300</f>
        <v>2.0529999999999999</v>
      </c>
      <c r="G300" s="26">
        <f>Gas!C300</f>
        <v>2.3849999999999998</v>
      </c>
      <c r="H300" s="27">
        <f>'Stock Market'!B300</f>
        <v>11548.28</v>
      </c>
      <c r="I300" s="27">
        <f>'Stock Market'!C300</f>
        <v>28335.570313</v>
      </c>
      <c r="J300" s="27">
        <f>'Stock Market'!D300</f>
        <v>3465.389893</v>
      </c>
      <c r="K300" s="28">
        <f>'UI Apps'!C300</f>
        <v>108143</v>
      </c>
      <c r="L300" s="26">
        <f>COVID!B300</f>
        <v>64893</v>
      </c>
      <c r="M300" s="26">
        <f>COVID!C300</f>
        <v>8558805</v>
      </c>
    </row>
    <row r="301" spans="1:13">
      <c r="A301" s="30">
        <f>'Approval Ratings'!A301</f>
        <v>44130</v>
      </c>
      <c r="B301" s="26">
        <f>'Approval Ratings'!B301</f>
        <v>44.6</v>
      </c>
      <c r="C301" s="26">
        <f>'Approval Ratings'!C301</f>
        <v>53.3</v>
      </c>
      <c r="D301" s="26">
        <f>Tweets!B301</f>
        <v>29</v>
      </c>
      <c r="E301" s="26">
        <f>Tweets!C301</f>
        <v>15</v>
      </c>
      <c r="F301" s="26">
        <f>Gas!B301</f>
        <v>2.0529999999999999</v>
      </c>
      <c r="G301" s="26">
        <f>Gas!C301</f>
        <v>2.3849999999999998</v>
      </c>
      <c r="H301" s="27">
        <f>'Stock Market'!B301</f>
        <v>11358.94</v>
      </c>
      <c r="I301" s="27">
        <f>'Stock Market'!C301</f>
        <v>27685.380859000001</v>
      </c>
      <c r="J301" s="27">
        <f>'Stock Market'!D301</f>
        <v>3400.969971</v>
      </c>
      <c r="K301" s="28">
        <f>'UI Apps'!C301</f>
        <v>108143</v>
      </c>
      <c r="L301" s="26">
        <f>COVID!B301</f>
        <v>62525</v>
      </c>
      <c r="M301" s="26">
        <f>COVID!C301</f>
        <v>8621330</v>
      </c>
    </row>
    <row r="302" spans="1:13">
      <c r="A302" s="30">
        <f>'Approval Ratings'!A302</f>
        <v>44131</v>
      </c>
      <c r="B302" s="26">
        <f>'Approval Ratings'!B302</f>
        <v>44.3</v>
      </c>
      <c r="C302" s="26">
        <f>'Approval Ratings'!C302</f>
        <v>52.9</v>
      </c>
      <c r="D302" s="26">
        <f>Tweets!B302</f>
        <v>61</v>
      </c>
      <c r="E302" s="26">
        <f>Tweets!C302</f>
        <v>49</v>
      </c>
      <c r="F302" s="26">
        <f>Gas!B302</f>
        <v>2.0209999999999999</v>
      </c>
      <c r="G302" s="26">
        <f>Gas!C302</f>
        <v>2.3719999999999999</v>
      </c>
      <c r="H302" s="27">
        <f>'Stock Market'!B302</f>
        <v>11431.35</v>
      </c>
      <c r="I302" s="27">
        <f>'Stock Market'!C302</f>
        <v>27463.189452999999</v>
      </c>
      <c r="J302" s="27">
        <f>'Stock Market'!D302</f>
        <v>3390.679932</v>
      </c>
      <c r="K302" s="28">
        <f>'UI Apps'!C302</f>
        <v>108143</v>
      </c>
      <c r="L302" s="26">
        <f>COVID!B302</f>
        <v>72083</v>
      </c>
      <c r="M302" s="26">
        <f>COVID!C302</f>
        <v>8693413</v>
      </c>
    </row>
    <row r="303" spans="1:13">
      <c r="A303" s="30">
        <f>'Approval Ratings'!A303</f>
        <v>44132</v>
      </c>
      <c r="B303" s="26">
        <f>'Approval Ratings'!B303</f>
        <v>44.3</v>
      </c>
      <c r="C303" s="26">
        <f>'Approval Ratings'!C303</f>
        <v>53.3</v>
      </c>
      <c r="D303" s="26">
        <f>Tweets!B303</f>
        <v>29</v>
      </c>
      <c r="E303" s="26">
        <f>Tweets!C303</f>
        <v>4</v>
      </c>
      <c r="F303" s="26">
        <f>Gas!B303</f>
        <v>2.0209999999999999</v>
      </c>
      <c r="G303" s="26">
        <f>Gas!C303</f>
        <v>2.3719999999999999</v>
      </c>
      <c r="H303" s="27">
        <f>'Stock Market'!B303</f>
        <v>11004.87</v>
      </c>
      <c r="I303" s="27">
        <f>'Stock Market'!C303</f>
        <v>26519.949218999998</v>
      </c>
      <c r="J303" s="27">
        <f>'Stock Market'!D303</f>
        <v>3271.030029</v>
      </c>
      <c r="K303" s="28">
        <f>'UI Apps'!C303</f>
        <v>108143</v>
      </c>
      <c r="L303" s="26">
        <f>COVID!B303</f>
        <v>78752</v>
      </c>
      <c r="M303" s="26">
        <f>COVID!C303</f>
        <v>8772165</v>
      </c>
    </row>
    <row r="304" spans="1:13">
      <c r="A304" s="30">
        <f>'Approval Ratings'!A304</f>
        <v>44133</v>
      </c>
      <c r="B304" s="26">
        <f>'Approval Ratings'!B304</f>
        <v>44.4</v>
      </c>
      <c r="C304" s="26">
        <f>'Approval Ratings'!C304</f>
        <v>53.6</v>
      </c>
      <c r="D304" s="26">
        <f>Tweets!B304</f>
        <v>31</v>
      </c>
      <c r="E304" s="26">
        <f>Tweets!C304</f>
        <v>2</v>
      </c>
      <c r="F304" s="26">
        <f>Gas!B304</f>
        <v>2.0209999999999999</v>
      </c>
      <c r="G304" s="26">
        <f>Gas!C304</f>
        <v>2.3719999999999999</v>
      </c>
      <c r="H304" s="27">
        <f>'Stock Market'!B304</f>
        <v>11185.589844</v>
      </c>
      <c r="I304" s="27">
        <f>'Stock Market'!C304</f>
        <v>26659.109375</v>
      </c>
      <c r="J304" s="27">
        <f>'Stock Market'!D304</f>
        <v>3310.110107</v>
      </c>
      <c r="K304" s="28">
        <f>'UI Apps'!C304</f>
        <v>108143</v>
      </c>
      <c r="L304" s="26">
        <f>COVID!B304</f>
        <v>88723</v>
      </c>
      <c r="M304" s="26">
        <f>COVID!C304</f>
        <v>8860888</v>
      </c>
    </row>
    <row r="305" spans="1:13">
      <c r="A305" s="30">
        <f>'Approval Ratings'!A305</f>
        <v>44134</v>
      </c>
      <c r="B305" s="26">
        <f>'Approval Ratings'!B305</f>
        <v>45</v>
      </c>
      <c r="C305" s="26">
        <f>'Approval Ratings'!C305</f>
        <v>53.4</v>
      </c>
      <c r="D305" s="26">
        <f>Tweets!B305</f>
        <v>61</v>
      </c>
      <c r="E305" s="26">
        <f>Tweets!C305</f>
        <v>13</v>
      </c>
      <c r="F305" s="26">
        <f>Gas!B305</f>
        <v>2.0209999999999999</v>
      </c>
      <c r="G305" s="26">
        <f>Gas!C305</f>
        <v>2.3719999999999999</v>
      </c>
      <c r="H305" s="27">
        <f>'Stock Market'!B305</f>
        <v>10911.589844</v>
      </c>
      <c r="I305" s="27">
        <f>'Stock Market'!C305</f>
        <v>26501.599609000001</v>
      </c>
      <c r="J305" s="27">
        <f>'Stock Market'!D305</f>
        <v>3269.959961</v>
      </c>
      <c r="K305" s="28">
        <f>'UI Apps'!C305</f>
        <v>108143</v>
      </c>
      <c r="L305" s="26">
        <f>COVID!B305</f>
        <v>97238</v>
      </c>
      <c r="M305" s="26">
        <f>COVID!C305</f>
        <v>8958126</v>
      </c>
    </row>
    <row r="306" spans="1:13">
      <c r="A306" s="30">
        <f>'Approval Ratings'!A306</f>
        <v>44135</v>
      </c>
      <c r="B306" s="26">
        <f>'Approval Ratings'!B306</f>
        <v>45</v>
      </c>
      <c r="C306" s="26">
        <f>'Approval Ratings'!C306</f>
        <v>53.4</v>
      </c>
      <c r="D306" s="26">
        <f>Tweets!B306</f>
        <v>64</v>
      </c>
      <c r="E306" s="26">
        <f>Tweets!C306</f>
        <v>7</v>
      </c>
      <c r="F306" s="26">
        <f>Gas!B306</f>
        <v>2.0209999999999999</v>
      </c>
      <c r="G306" s="26">
        <f>Gas!C306</f>
        <v>2.3719999999999999</v>
      </c>
      <c r="H306" s="27">
        <f>'Stock Market'!B306</f>
        <v>10911.589844</v>
      </c>
      <c r="I306" s="27">
        <f>'Stock Market'!C306</f>
        <v>26501.599609000001</v>
      </c>
      <c r="J306" s="27">
        <f>'Stock Market'!D306</f>
        <v>3269.959961</v>
      </c>
      <c r="K306" s="28">
        <f>'UI Apps'!C306</f>
        <v>108142.85714285714</v>
      </c>
      <c r="L306" s="26">
        <f>COVID!B306</f>
        <v>90585</v>
      </c>
      <c r="M306" s="26">
        <f>COVID!C306</f>
        <v>9048711</v>
      </c>
    </row>
    <row r="307" spans="1:13">
      <c r="A307" s="30">
        <f>'Approval Ratings'!A307</f>
        <v>44136</v>
      </c>
      <c r="B307" s="26">
        <f>'Approval Ratings'!B307</f>
        <v>45.3</v>
      </c>
      <c r="C307" s="26">
        <f>'Approval Ratings'!C307</f>
        <v>53</v>
      </c>
      <c r="D307" s="26">
        <f>Tweets!B307</f>
        <v>50</v>
      </c>
      <c r="E307" s="26">
        <f>Tweets!C307</f>
        <v>8</v>
      </c>
      <c r="F307" s="26">
        <f>Gas!B307</f>
        <v>2.0209999999999999</v>
      </c>
      <c r="G307" s="26">
        <f>Gas!C307</f>
        <v>2.3719999999999999</v>
      </c>
      <c r="H307" s="27">
        <f>'Stock Market'!B307</f>
        <v>10911.589844</v>
      </c>
      <c r="I307" s="27">
        <f>'Stock Market'!C307</f>
        <v>26501.599609000001</v>
      </c>
      <c r="J307" s="27">
        <f>'Stock Market'!D307</f>
        <v>3269.959961</v>
      </c>
      <c r="K307" s="28">
        <f>'UI Apps'!C307</f>
        <v>101571</v>
      </c>
      <c r="L307" s="26">
        <f>COVID!B307</f>
        <v>73849</v>
      </c>
      <c r="M307" s="26">
        <f>COVID!C307</f>
        <v>9122560</v>
      </c>
    </row>
    <row r="308" spans="1:13">
      <c r="A308" s="30">
        <f>'Approval Ratings'!A308</f>
        <v>44137</v>
      </c>
      <c r="B308" s="26">
        <f>'Approval Ratings'!B308</f>
        <v>46</v>
      </c>
      <c r="C308" s="26">
        <f>'Approval Ratings'!C308</f>
        <v>52.1</v>
      </c>
      <c r="D308" s="26">
        <f>Tweets!B308</f>
        <v>70</v>
      </c>
      <c r="E308" s="26">
        <f>Tweets!C308</f>
        <v>10</v>
      </c>
      <c r="F308" s="26">
        <f>Gas!B308</f>
        <v>2.0209999999999999</v>
      </c>
      <c r="G308" s="26">
        <f>Gas!C308</f>
        <v>2.3719999999999999</v>
      </c>
      <c r="H308" s="27">
        <f>'Stock Market'!B308</f>
        <v>10957.610352</v>
      </c>
      <c r="I308" s="27">
        <f>'Stock Market'!C308</f>
        <v>26925.050781000002</v>
      </c>
      <c r="J308" s="27">
        <f>'Stock Market'!D308</f>
        <v>3310.23999</v>
      </c>
      <c r="K308" s="28">
        <f>'UI Apps'!C308</f>
        <v>101571</v>
      </c>
      <c r="L308" s="26">
        <f>COVID!B308</f>
        <v>82047</v>
      </c>
      <c r="M308" s="26">
        <f>COVID!C308</f>
        <v>9204607</v>
      </c>
    </row>
    <row r="309" spans="1:13">
      <c r="A309" s="30">
        <f>'Approval Ratings'!A309</f>
        <v>44138</v>
      </c>
      <c r="B309" s="26">
        <f>'Approval Ratings'!B309</f>
        <v>45.9</v>
      </c>
      <c r="C309" s="26">
        <f>'Approval Ratings'!C309</f>
        <v>52.5</v>
      </c>
      <c r="D309" s="26">
        <f>Tweets!B309</f>
        <v>16</v>
      </c>
      <c r="E309" s="26">
        <f>Tweets!C309</f>
        <v>13</v>
      </c>
      <c r="F309" s="26">
        <f>Gas!B309</f>
        <v>2.004</v>
      </c>
      <c r="G309" s="26">
        <f>Gas!C309</f>
        <v>2.383</v>
      </c>
      <c r="H309" s="27">
        <f>'Stock Market'!B309</f>
        <v>11160.570313</v>
      </c>
      <c r="I309" s="27">
        <f>'Stock Market'!C309</f>
        <v>27480.029297000001</v>
      </c>
      <c r="J309" s="27">
        <f>'Stock Market'!D309</f>
        <v>3369.1599120000001</v>
      </c>
      <c r="K309" s="28">
        <f>'UI Apps'!C309</f>
        <v>101571</v>
      </c>
      <c r="L309" s="26">
        <f>COVID!B309</f>
        <v>86666</v>
      </c>
      <c r="M309" s="26">
        <f>COVID!C309</f>
        <v>9291273</v>
      </c>
    </row>
    <row r="310" spans="1:13">
      <c r="A310" s="30">
        <f>'Approval Ratings'!A310</f>
        <v>44139</v>
      </c>
      <c r="B310" s="26">
        <f>'Approval Ratings'!B310</f>
        <v>45.9</v>
      </c>
      <c r="C310" s="26">
        <f>'Approval Ratings'!C310</f>
        <v>52.5</v>
      </c>
      <c r="D310" s="26">
        <f>Tweets!B310</f>
        <v>15</v>
      </c>
      <c r="E310" s="26">
        <f>Tweets!C310</f>
        <v>3</v>
      </c>
      <c r="F310" s="26">
        <f>Gas!B310</f>
        <v>2.004</v>
      </c>
      <c r="G310" s="26">
        <f>Gas!C310</f>
        <v>2.383</v>
      </c>
      <c r="H310" s="27">
        <f>'Stock Market'!B310</f>
        <v>11590.780273</v>
      </c>
      <c r="I310" s="27">
        <f>'Stock Market'!C310</f>
        <v>27847.660156000002</v>
      </c>
      <c r="J310" s="27">
        <f>'Stock Market'!D310</f>
        <v>3443.4399410000001</v>
      </c>
      <c r="K310" s="28">
        <f>'UI Apps'!C310</f>
        <v>101571</v>
      </c>
      <c r="L310" s="26">
        <f>COVID!B310</f>
        <v>103305</v>
      </c>
      <c r="M310" s="26">
        <f>COVID!C310</f>
        <v>9394578</v>
      </c>
    </row>
    <row r="311" spans="1:13">
      <c r="A311" s="30">
        <f>'Approval Ratings'!A311</f>
        <v>44140</v>
      </c>
      <c r="B311" s="26">
        <f>'Approval Ratings'!B311</f>
        <v>45.8</v>
      </c>
      <c r="C311" s="26">
        <f>'Approval Ratings'!C311</f>
        <v>52.5</v>
      </c>
      <c r="D311" s="26">
        <f>Tweets!B311</f>
        <v>12</v>
      </c>
      <c r="E311" s="26">
        <f>Tweets!C311</f>
        <v>2</v>
      </c>
      <c r="F311" s="26">
        <f>Gas!B311</f>
        <v>2.004</v>
      </c>
      <c r="G311" s="26">
        <f>Gas!C311</f>
        <v>2.383</v>
      </c>
      <c r="H311" s="27">
        <f>'Stock Market'!B311</f>
        <v>11890.929688</v>
      </c>
      <c r="I311" s="27">
        <f>'Stock Market'!C311</f>
        <v>28390.179688</v>
      </c>
      <c r="J311" s="27">
        <f>'Stock Market'!D311</f>
        <v>3510.4499510000001</v>
      </c>
      <c r="K311" s="28">
        <f>'UI Apps'!C311</f>
        <v>101571</v>
      </c>
      <c r="L311" s="26">
        <f>COVID!B311</f>
        <v>116443</v>
      </c>
      <c r="M311" s="26">
        <f>COVID!C311</f>
        <v>9511021</v>
      </c>
    </row>
    <row r="312" spans="1:13">
      <c r="A312" s="30">
        <f>'Approval Ratings'!A312</f>
        <v>44141</v>
      </c>
      <c r="B312" s="26">
        <f>'Approval Ratings'!B312</f>
        <v>45.9</v>
      </c>
      <c r="C312" s="26">
        <f>'Approval Ratings'!C312</f>
        <v>52.4</v>
      </c>
      <c r="D312" s="26">
        <f>Tweets!B312</f>
        <v>14</v>
      </c>
      <c r="E312" s="26">
        <f>Tweets!C312</f>
        <v>16</v>
      </c>
      <c r="F312" s="26">
        <f>Gas!B312</f>
        <v>2.004</v>
      </c>
      <c r="G312" s="26">
        <f>Gas!C312</f>
        <v>2.383</v>
      </c>
      <c r="H312" s="27">
        <f>'Stock Market'!B312</f>
        <v>11895.230469</v>
      </c>
      <c r="I312" s="27">
        <f>'Stock Market'!C312</f>
        <v>28323.400390999999</v>
      </c>
      <c r="J312" s="27">
        <f>'Stock Market'!D312</f>
        <v>3509.4399410000001</v>
      </c>
      <c r="K312" s="28">
        <f>'UI Apps'!C312</f>
        <v>101571</v>
      </c>
      <c r="L312" s="26">
        <f>COVID!B312</f>
        <v>125758</v>
      </c>
      <c r="M312" s="26">
        <f>COVID!C312</f>
        <v>9636779</v>
      </c>
    </row>
    <row r="313" spans="1:13">
      <c r="A313" s="30">
        <f>'Approval Ratings'!A313</f>
        <v>44142</v>
      </c>
      <c r="B313" s="26">
        <f>'Approval Ratings'!B313</f>
        <v>45.9</v>
      </c>
      <c r="C313" s="26">
        <f>'Approval Ratings'!C313</f>
        <v>52.4</v>
      </c>
      <c r="D313" s="26">
        <f>Tweets!B313</f>
        <v>12</v>
      </c>
      <c r="E313" s="26">
        <f>Tweets!C313</f>
        <v>0</v>
      </c>
      <c r="F313" s="26">
        <f>Gas!B313</f>
        <v>2.004</v>
      </c>
      <c r="G313" s="26">
        <f>Gas!C313</f>
        <v>2.383</v>
      </c>
      <c r="H313" s="27">
        <f>'Stock Market'!B313</f>
        <v>11895.230469</v>
      </c>
      <c r="I313" s="27">
        <f>'Stock Market'!C313</f>
        <v>28323.400390999999</v>
      </c>
      <c r="J313" s="27">
        <f>'Stock Market'!D313</f>
        <v>3509.4399410000001</v>
      </c>
      <c r="K313" s="28">
        <f>'UI Apps'!C313</f>
        <v>101571.42857142857</v>
      </c>
      <c r="L313" s="26">
        <f>COVID!B313</f>
        <v>129222</v>
      </c>
      <c r="M313" s="26">
        <f>COVID!C313</f>
        <v>9766001</v>
      </c>
    </row>
    <row r="314" spans="1:13">
      <c r="A314" s="30">
        <f>'Approval Ratings'!A314</f>
        <v>44143</v>
      </c>
      <c r="B314" s="26">
        <f>'Approval Ratings'!B314</f>
        <v>45.9</v>
      </c>
      <c r="C314" s="26">
        <f>'Approval Ratings'!C314</f>
        <v>52.4</v>
      </c>
      <c r="D314" s="26">
        <f>Tweets!B314</f>
        <v>19</v>
      </c>
      <c r="E314" s="26">
        <f>Tweets!C314</f>
        <v>0</v>
      </c>
      <c r="F314" s="26">
        <f>Gas!B314</f>
        <v>2.004</v>
      </c>
      <c r="G314" s="26">
        <f>Gas!C314</f>
        <v>2.383</v>
      </c>
      <c r="H314" s="27">
        <f>'Stock Market'!B314</f>
        <v>11895.230469</v>
      </c>
      <c r="I314" s="27">
        <f>'Stock Market'!C314</f>
        <v>28323.400390999999</v>
      </c>
      <c r="J314" s="27">
        <f>'Stock Market'!D314</f>
        <v>3509.4399410000001</v>
      </c>
      <c r="K314" s="28">
        <f>'UI Apps'!C314</f>
        <v>106857</v>
      </c>
      <c r="L314" s="26">
        <f>COVID!B314</f>
        <v>110290</v>
      </c>
      <c r="M314" s="26">
        <f>COVID!C314</f>
        <v>9876291</v>
      </c>
    </row>
    <row r="315" spans="1:13">
      <c r="A315" s="30">
        <f>'Approval Ratings'!A315</f>
        <v>44144</v>
      </c>
      <c r="B315" s="26">
        <f>'Approval Ratings'!B315</f>
        <v>46.1</v>
      </c>
      <c r="C315" s="26">
        <f>'Approval Ratings'!C315</f>
        <v>52.3</v>
      </c>
      <c r="D315" s="26">
        <f>Tweets!B315</f>
        <v>23</v>
      </c>
      <c r="E315" s="26">
        <f>Tweets!C315</f>
        <v>5</v>
      </c>
      <c r="F315" s="26">
        <f>Gas!B315</f>
        <v>2.004</v>
      </c>
      <c r="G315" s="26">
        <f>Gas!C315</f>
        <v>2.383</v>
      </c>
      <c r="H315" s="27">
        <f>'Stock Market'!B315</f>
        <v>11713.780273</v>
      </c>
      <c r="I315" s="27">
        <f>'Stock Market'!C315</f>
        <v>29157.970702999999</v>
      </c>
      <c r="J315" s="27">
        <f>'Stock Market'!D315</f>
        <v>3550.5</v>
      </c>
      <c r="K315" s="28">
        <f>'UI Apps'!C315</f>
        <v>106857</v>
      </c>
      <c r="L315" s="26">
        <f>COVID!B315</f>
        <v>119434</v>
      </c>
      <c r="M315" s="26">
        <f>COVID!C315</f>
        <v>9995725</v>
      </c>
    </row>
    <row r="316" spans="1:13">
      <c r="A316" s="30">
        <f>'Approval Ratings'!A316</f>
        <v>44145</v>
      </c>
      <c r="B316" s="26">
        <f>'Approval Ratings'!B316</f>
        <v>46.3</v>
      </c>
      <c r="C316" s="26">
        <f>'Approval Ratings'!C316</f>
        <v>52.4</v>
      </c>
      <c r="D316" s="26">
        <f>Tweets!B316</f>
        <v>30</v>
      </c>
      <c r="E316" s="26">
        <f>Tweets!C316</f>
        <v>12</v>
      </c>
      <c r="F316" s="26">
        <f>Gas!B316</f>
        <v>2.0179999999999998</v>
      </c>
      <c r="G316" s="26">
        <f>Gas!C316</f>
        <v>2.4409999999999998</v>
      </c>
      <c r="H316" s="27">
        <f>'Stock Market'!B316</f>
        <v>11553.860352</v>
      </c>
      <c r="I316" s="27">
        <f>'Stock Market'!C316</f>
        <v>29420.919922000001</v>
      </c>
      <c r="J316" s="27">
        <f>'Stock Market'!D316</f>
        <v>3545.530029</v>
      </c>
      <c r="K316" s="28">
        <f>'UI Apps'!C316</f>
        <v>106857</v>
      </c>
      <c r="L316" s="26">
        <f>COVID!B316</f>
        <v>131187</v>
      </c>
      <c r="M316" s="26">
        <f>COVID!C316</f>
        <v>10126912</v>
      </c>
    </row>
    <row r="317" spans="1:13">
      <c r="A317" s="30">
        <f>'Approval Ratings'!A317</f>
        <v>44146</v>
      </c>
      <c r="B317" s="26">
        <f>'Approval Ratings'!B317</f>
        <v>46.3</v>
      </c>
      <c r="C317" s="26">
        <f>'Approval Ratings'!C317</f>
        <v>52.3</v>
      </c>
      <c r="D317" s="26">
        <f>Tweets!B317</f>
        <v>15</v>
      </c>
      <c r="E317" s="26">
        <f>Tweets!C317</f>
        <v>9</v>
      </c>
      <c r="F317" s="26">
        <f>Gas!B317</f>
        <v>2.0179999999999998</v>
      </c>
      <c r="G317" s="26">
        <f>Gas!C317</f>
        <v>2.4409999999999998</v>
      </c>
      <c r="H317" s="27">
        <f>'Stock Market'!B317</f>
        <v>11786.429688</v>
      </c>
      <c r="I317" s="27">
        <f>'Stock Market'!C317</f>
        <v>29397.630859000001</v>
      </c>
      <c r="J317" s="27">
        <f>'Stock Market'!D317</f>
        <v>3572.6599120000001</v>
      </c>
      <c r="K317" s="28">
        <f>'UI Apps'!C317</f>
        <v>106857</v>
      </c>
      <c r="L317" s="26">
        <f>COVID!B317</f>
        <v>144817</v>
      </c>
      <c r="M317" s="26">
        <f>COVID!C317</f>
        <v>10271729</v>
      </c>
    </row>
    <row r="318" spans="1:13">
      <c r="A318" s="30">
        <f>'Approval Ratings'!A318</f>
        <v>44147</v>
      </c>
      <c r="B318" s="26">
        <f>'Approval Ratings'!B318</f>
        <v>46.1</v>
      </c>
      <c r="C318" s="26">
        <f>'Approval Ratings'!C318</f>
        <v>52.4</v>
      </c>
      <c r="D318" s="26">
        <f>Tweets!B318</f>
        <v>14</v>
      </c>
      <c r="E318" s="26">
        <f>Tweets!C318</f>
        <v>34</v>
      </c>
      <c r="F318" s="26">
        <f>Gas!B318</f>
        <v>2.0179999999999998</v>
      </c>
      <c r="G318" s="26">
        <f>Gas!C318</f>
        <v>2.4409999999999998</v>
      </c>
      <c r="H318" s="27">
        <f>'Stock Market'!B318</f>
        <v>11709.589844</v>
      </c>
      <c r="I318" s="27">
        <f>'Stock Market'!C318</f>
        <v>29080.169922000001</v>
      </c>
      <c r="J318" s="27">
        <f>'Stock Market'!D318</f>
        <v>3537.01001</v>
      </c>
      <c r="K318" s="28">
        <f>'UI Apps'!C318</f>
        <v>106857</v>
      </c>
      <c r="L318" s="26">
        <f>COVID!B318</f>
        <v>152012</v>
      </c>
      <c r="M318" s="26">
        <f>COVID!C318</f>
        <v>10423741</v>
      </c>
    </row>
    <row r="319" spans="1:13">
      <c r="A319" s="30">
        <f>'Approval Ratings'!A319</f>
        <v>44148</v>
      </c>
      <c r="B319" s="26">
        <f>'Approval Ratings'!B319</f>
        <v>46.1</v>
      </c>
      <c r="C319" s="26">
        <f>'Approval Ratings'!C319</f>
        <v>52.4</v>
      </c>
      <c r="D319" s="26">
        <f>Tweets!B319</f>
        <v>16</v>
      </c>
      <c r="E319" s="26">
        <f>Tweets!C319</f>
        <v>17</v>
      </c>
      <c r="F319" s="26">
        <f>Gas!B319</f>
        <v>2.0179999999999998</v>
      </c>
      <c r="G319" s="26">
        <f>Gas!C319</f>
        <v>2.4409999999999998</v>
      </c>
      <c r="H319" s="27">
        <f>'Stock Market'!B319</f>
        <v>11829.290039</v>
      </c>
      <c r="I319" s="27">
        <f>'Stock Market'!C319</f>
        <v>29479.810547000001</v>
      </c>
      <c r="J319" s="27">
        <f>'Stock Market'!D319</f>
        <v>3585.1499020000001</v>
      </c>
      <c r="K319" s="28">
        <f>'UI Apps'!C319</f>
        <v>106857</v>
      </c>
      <c r="L319" s="26">
        <f>COVID!B319</f>
        <v>172116</v>
      </c>
      <c r="M319" s="26">
        <f>COVID!C319</f>
        <v>10595857</v>
      </c>
    </row>
    <row r="320" spans="1:13">
      <c r="A320" s="30">
        <f>'Approval Ratings'!A320</f>
        <v>44149</v>
      </c>
      <c r="B320" s="26">
        <f>'Approval Ratings'!B320</f>
        <v>46.1</v>
      </c>
      <c r="C320" s="26">
        <f>'Approval Ratings'!C320</f>
        <v>52.4</v>
      </c>
      <c r="D320" s="26">
        <f>Tweets!B320</f>
        <v>29</v>
      </c>
      <c r="E320" s="26">
        <f>Tweets!C320</f>
        <v>13</v>
      </c>
      <c r="F320" s="26">
        <f>Gas!B320</f>
        <v>2.0179999999999998</v>
      </c>
      <c r="G320" s="26">
        <f>Gas!C320</f>
        <v>2.4409999999999998</v>
      </c>
      <c r="H320" s="27">
        <f>'Stock Market'!B320</f>
        <v>11829.290039</v>
      </c>
      <c r="I320" s="27">
        <f>'Stock Market'!C320</f>
        <v>29479.810547000001</v>
      </c>
      <c r="J320" s="27">
        <f>'Stock Market'!D320</f>
        <v>3585.1499020000001</v>
      </c>
      <c r="K320" s="28">
        <f>'UI Apps'!C320</f>
        <v>106857.14285714286</v>
      </c>
      <c r="L320" s="26">
        <f>COVID!B320</f>
        <v>163538</v>
      </c>
      <c r="M320" s="26">
        <f>COVID!C320</f>
        <v>10759395</v>
      </c>
    </row>
    <row r="321" spans="1:13">
      <c r="A321" s="30">
        <f>'Approval Ratings'!A321</f>
        <v>44150</v>
      </c>
      <c r="B321" s="26">
        <f>'Approval Ratings'!B321</f>
        <v>46.1</v>
      </c>
      <c r="C321" s="26">
        <f>'Approval Ratings'!C321</f>
        <v>52.4</v>
      </c>
      <c r="D321" s="26">
        <f>Tweets!B321</f>
        <v>27</v>
      </c>
      <c r="E321" s="26">
        <f>Tweets!C321</f>
        <v>22</v>
      </c>
      <c r="F321" s="26">
        <f>Gas!B321</f>
        <v>2.0179999999999998</v>
      </c>
      <c r="G321" s="26">
        <f>Gas!C321</f>
        <v>2.4409999999999998</v>
      </c>
      <c r="H321" s="27">
        <f>'Stock Market'!B321</f>
        <v>11829.290039</v>
      </c>
      <c r="I321" s="27">
        <f>'Stock Market'!C321</f>
        <v>29479.810547000001</v>
      </c>
      <c r="J321" s="27">
        <f>'Stock Market'!D321</f>
        <v>3585.1499020000001</v>
      </c>
      <c r="K321" s="28">
        <f>'UI Apps'!C321</f>
        <v>112429</v>
      </c>
      <c r="L321" s="26">
        <f>COVID!B321</f>
        <v>144432</v>
      </c>
      <c r="M321" s="26">
        <f>COVID!C321</f>
        <v>10903827</v>
      </c>
    </row>
    <row r="322" spans="1:13">
      <c r="A322" s="30">
        <f>'Approval Ratings'!A322</f>
        <v>44151</v>
      </c>
      <c r="B322" s="26">
        <f>'Approval Ratings'!B322</f>
        <v>45.7</v>
      </c>
      <c r="C322" s="26">
        <f>'Approval Ratings'!C322</f>
        <v>52.3</v>
      </c>
      <c r="D322" s="26">
        <f>Tweets!B322</f>
        <v>21</v>
      </c>
      <c r="E322" s="26">
        <f>Tweets!C322</f>
        <v>20</v>
      </c>
      <c r="F322" s="26">
        <f>Gas!B322</f>
        <v>2.0179999999999998</v>
      </c>
      <c r="G322" s="26">
        <f>Gas!C322</f>
        <v>2.4409999999999998</v>
      </c>
      <c r="H322" s="27">
        <f>'Stock Market'!B322</f>
        <v>11924.129883</v>
      </c>
      <c r="I322" s="27">
        <f>'Stock Market'!C322</f>
        <v>29950.439452999999</v>
      </c>
      <c r="J322" s="27">
        <f>'Stock Market'!D322</f>
        <v>3626.9099120000001</v>
      </c>
      <c r="K322" s="28">
        <f>'UI Apps'!C322</f>
        <v>112429</v>
      </c>
      <c r="L322" s="26">
        <f>COVID!B322</f>
        <v>148873</v>
      </c>
      <c r="M322" s="26">
        <f>COVID!C322</f>
        <v>11052700</v>
      </c>
    </row>
    <row r="323" spans="1:13">
      <c r="A323" s="30">
        <f>'Approval Ratings'!A323</f>
        <v>44152</v>
      </c>
      <c r="B323" s="26">
        <f>'Approval Ratings'!B323</f>
        <v>45.1</v>
      </c>
      <c r="C323" s="26">
        <f>'Approval Ratings'!C323</f>
        <v>53</v>
      </c>
      <c r="D323" s="26">
        <f>Tweets!B323</f>
        <v>17</v>
      </c>
      <c r="E323" s="26">
        <f>Tweets!C323</f>
        <v>5</v>
      </c>
      <c r="F323" s="26">
        <f>Gas!B323</f>
        <v>2.0089999999999999</v>
      </c>
      <c r="G323" s="26">
        <f>Gas!C323</f>
        <v>2.4620000000000002</v>
      </c>
      <c r="H323" s="27">
        <f>'Stock Market'!B323</f>
        <v>11899.339844</v>
      </c>
      <c r="I323" s="27">
        <f>'Stock Market'!C323</f>
        <v>29783.349609000001</v>
      </c>
      <c r="J323" s="27">
        <f>'Stock Market'!D323</f>
        <v>3609.530029</v>
      </c>
      <c r="K323" s="28">
        <f>'UI Apps'!C323</f>
        <v>112429</v>
      </c>
      <c r="L323" s="26">
        <f>COVID!B323</f>
        <v>156732</v>
      </c>
      <c r="M323" s="26">
        <f>COVID!C323</f>
        <v>11209432</v>
      </c>
    </row>
    <row r="324" spans="1:13">
      <c r="A324" s="30">
        <f>'Approval Ratings'!A324</f>
        <v>44153</v>
      </c>
      <c r="B324" s="26">
        <f>'Approval Ratings'!B324</f>
        <v>44.8</v>
      </c>
      <c r="C324" s="26">
        <f>'Approval Ratings'!C324</f>
        <v>53.2</v>
      </c>
      <c r="D324" s="26">
        <f>Tweets!B324</f>
        <v>15</v>
      </c>
      <c r="E324" s="26">
        <f>Tweets!C324</f>
        <v>6</v>
      </c>
      <c r="F324" s="26">
        <f>Gas!B324</f>
        <v>2.0089999999999999</v>
      </c>
      <c r="G324" s="26">
        <f>Gas!C324</f>
        <v>2.4620000000000002</v>
      </c>
      <c r="H324" s="27">
        <f>'Stock Market'!B324</f>
        <v>11801.599609000001</v>
      </c>
      <c r="I324" s="27">
        <f>'Stock Market'!C324</f>
        <v>29438.419922000001</v>
      </c>
      <c r="J324" s="27">
        <f>'Stock Market'!D324</f>
        <v>3567.790039</v>
      </c>
      <c r="K324" s="28">
        <f>'UI Apps'!C324</f>
        <v>112429</v>
      </c>
      <c r="L324" s="26">
        <f>COVID!B324</f>
        <v>163972</v>
      </c>
      <c r="M324" s="26">
        <f>COVID!C324</f>
        <v>11373404</v>
      </c>
    </row>
    <row r="325" spans="1:13">
      <c r="A325" s="30">
        <f>'Approval Ratings'!A325</f>
        <v>44154</v>
      </c>
      <c r="B325" s="26">
        <f>'Approval Ratings'!B325</f>
        <v>44.6</v>
      </c>
      <c r="C325" s="26">
        <f>'Approval Ratings'!C325</f>
        <v>53.1</v>
      </c>
      <c r="D325" s="26">
        <f>Tweets!B325</f>
        <v>20</v>
      </c>
      <c r="E325" s="26">
        <f>Tweets!C325</f>
        <v>7</v>
      </c>
      <c r="F325" s="26">
        <f>Gas!B325</f>
        <v>2.0089999999999999</v>
      </c>
      <c r="G325" s="26">
        <f>Gas!C325</f>
        <v>2.4620000000000002</v>
      </c>
      <c r="H325" s="27">
        <f>'Stock Market'!B325</f>
        <v>11904.709961</v>
      </c>
      <c r="I325" s="27">
        <f>'Stock Market'!C325</f>
        <v>29483.230468999998</v>
      </c>
      <c r="J325" s="27">
        <f>'Stock Market'!D325</f>
        <v>3581.8701169999999</v>
      </c>
      <c r="K325" s="28">
        <f>'UI Apps'!C325</f>
        <v>112429</v>
      </c>
      <c r="L325" s="26">
        <f>COVID!B325</f>
        <v>182835</v>
      </c>
      <c r="M325" s="26">
        <f>COVID!C325</f>
        <v>11556239</v>
      </c>
    </row>
    <row r="326" spans="1:13">
      <c r="A326" s="30">
        <f>'Approval Ratings'!A326</f>
        <v>44155</v>
      </c>
      <c r="B326" s="26">
        <f>'Approval Ratings'!B326</f>
        <v>44.4</v>
      </c>
      <c r="C326" s="26">
        <f>'Approval Ratings'!C326</f>
        <v>53.3</v>
      </c>
      <c r="D326" s="26">
        <f>Tweets!B326</f>
        <v>15</v>
      </c>
      <c r="E326" s="26">
        <f>Tweets!C326</f>
        <v>9</v>
      </c>
      <c r="F326" s="26">
        <f>Gas!B326</f>
        <v>2.0089999999999999</v>
      </c>
      <c r="G326" s="26">
        <f>Gas!C326</f>
        <v>2.4620000000000002</v>
      </c>
      <c r="H326" s="27">
        <f>'Stock Market'!B326</f>
        <v>11854.969727</v>
      </c>
      <c r="I326" s="27">
        <f>'Stock Market'!C326</f>
        <v>29263.480468999998</v>
      </c>
      <c r="J326" s="27">
        <f>'Stock Market'!D326</f>
        <v>3557.540039</v>
      </c>
      <c r="K326" s="28">
        <f>'UI Apps'!C326</f>
        <v>112429</v>
      </c>
      <c r="L326" s="26">
        <f>COVID!B326</f>
        <v>192800</v>
      </c>
      <c r="M326" s="26">
        <f>COVID!C326</f>
        <v>11749039</v>
      </c>
    </row>
    <row r="327" spans="1:13">
      <c r="A327" s="30">
        <f>'Approval Ratings'!A327</f>
        <v>44156</v>
      </c>
      <c r="B327" s="26">
        <f>'Approval Ratings'!B327</f>
        <v>44.4</v>
      </c>
      <c r="C327" s="26">
        <f>'Approval Ratings'!C327</f>
        <v>53.3</v>
      </c>
      <c r="D327" s="26">
        <f>Tweets!B327</f>
        <v>29</v>
      </c>
      <c r="E327" s="26">
        <f>Tweets!C327</f>
        <v>9</v>
      </c>
      <c r="F327" s="26">
        <f>Gas!B327</f>
        <v>2.0089999999999999</v>
      </c>
      <c r="G327" s="26">
        <f>Gas!C327</f>
        <v>2.4620000000000002</v>
      </c>
      <c r="H327" s="27">
        <f>'Stock Market'!B327</f>
        <v>11854.969727</v>
      </c>
      <c r="I327" s="27">
        <f>'Stock Market'!C327</f>
        <v>29263.480468999998</v>
      </c>
      <c r="J327" s="27">
        <f>'Stock Market'!D327</f>
        <v>3557.540039</v>
      </c>
      <c r="K327" s="28">
        <f>'UI Apps'!C327</f>
        <v>112428.57142857143</v>
      </c>
      <c r="L327" s="26">
        <f>COVID!B327</f>
        <v>179715</v>
      </c>
      <c r="M327" s="26">
        <f>COVID!C327</f>
        <v>11928754</v>
      </c>
    </row>
    <row r="328" spans="1:13">
      <c r="A328" s="30">
        <f>'Approval Ratings'!A328</f>
        <v>44157</v>
      </c>
      <c r="B328" s="26">
        <f>'Approval Ratings'!B328</f>
        <v>44.4</v>
      </c>
      <c r="C328" s="26">
        <f>'Approval Ratings'!C328</f>
        <v>53.3</v>
      </c>
      <c r="D328" s="26">
        <f>Tweets!B328</f>
        <v>10</v>
      </c>
      <c r="E328" s="26">
        <f>Tweets!C328</f>
        <v>7</v>
      </c>
      <c r="F328" s="26">
        <f>Gas!B328</f>
        <v>2.0089999999999999</v>
      </c>
      <c r="G328" s="26">
        <f>Gas!C328</f>
        <v>2.4620000000000002</v>
      </c>
      <c r="H328" s="27">
        <f>'Stock Market'!B328</f>
        <v>11854.969727</v>
      </c>
      <c r="I328" s="27">
        <f>'Stock Market'!C328</f>
        <v>29263.480468999998</v>
      </c>
      <c r="J328" s="27">
        <f>'Stock Market'!D328</f>
        <v>3557.540039</v>
      </c>
      <c r="K328" s="28">
        <f>'UI Apps'!C328</f>
        <v>102286</v>
      </c>
      <c r="L328" s="26">
        <f>COVID!B328</f>
        <v>150841</v>
      </c>
      <c r="M328" s="26">
        <f>COVID!C328</f>
        <v>12079595</v>
      </c>
    </row>
    <row r="329" spans="1:13">
      <c r="A329" s="30">
        <f>'Approval Ratings'!A329</f>
        <v>44158</v>
      </c>
      <c r="B329" s="26">
        <f>'Approval Ratings'!B329</f>
        <v>44.5</v>
      </c>
      <c r="C329" s="26">
        <f>'Approval Ratings'!C329</f>
        <v>53.1</v>
      </c>
      <c r="D329" s="26">
        <f>Tweets!B329</f>
        <v>4</v>
      </c>
      <c r="E329" s="26">
        <f>Tweets!C329</f>
        <v>0</v>
      </c>
      <c r="F329" s="26">
        <f>Gas!B329</f>
        <v>2.0089999999999999</v>
      </c>
      <c r="G329" s="26">
        <f>Gas!C329</f>
        <v>2.4620000000000002</v>
      </c>
      <c r="H329" s="27">
        <f>'Stock Market'!B329</f>
        <v>11854.969727</v>
      </c>
      <c r="I329" s="27">
        <f>'Stock Market'!C329</f>
        <v>29263.480468999998</v>
      </c>
      <c r="J329" s="27">
        <f>'Stock Market'!D329</f>
        <v>3557.540039</v>
      </c>
      <c r="K329" s="28">
        <f>'UI Apps'!C329</f>
        <v>102286</v>
      </c>
      <c r="L329" s="26">
        <f>COVID!B329</f>
        <v>150958</v>
      </c>
      <c r="M329" s="26">
        <f>COVID!C329</f>
        <v>12230553</v>
      </c>
    </row>
    <row r="330" spans="1:13">
      <c r="A330" s="30">
        <f>'Approval Ratings'!A330</f>
        <v>44159</v>
      </c>
      <c r="B330" s="26">
        <f>'Approval Ratings'!B330</f>
        <v>44.7</v>
      </c>
      <c r="C330" s="26">
        <f>'Approval Ratings'!C330</f>
        <v>52.7</v>
      </c>
      <c r="D330" s="26">
        <f>Tweets!B330</f>
        <v>16</v>
      </c>
      <c r="E330" s="26">
        <f>Tweets!C330</f>
        <v>20</v>
      </c>
      <c r="F330" s="26">
        <f>Gas!B330</f>
        <v>2.0219999999999998</v>
      </c>
      <c r="G330" s="26">
        <f>Gas!C330</f>
        <v>2.5019999999999998</v>
      </c>
      <c r="H330" s="27">
        <f>'Stock Market'!B330</f>
        <v>11880.629883</v>
      </c>
      <c r="I330" s="27">
        <f>'Stock Market'!C330</f>
        <v>29591.269531000002</v>
      </c>
      <c r="J330" s="27">
        <f>'Stock Market'!D330</f>
        <v>3577.5900879999999</v>
      </c>
      <c r="K330" s="28">
        <f>'UI Apps'!C330</f>
        <v>102286</v>
      </c>
      <c r="L330" s="26">
        <f>COVID!B330</f>
        <v>167014</v>
      </c>
      <c r="M330" s="26">
        <f>COVID!C330</f>
        <v>12397567</v>
      </c>
    </row>
    <row r="331" spans="1:13">
      <c r="A331" s="30">
        <f>'Approval Ratings'!A331</f>
        <v>44160</v>
      </c>
      <c r="B331" s="26">
        <f>'Approval Ratings'!B331</f>
        <v>45</v>
      </c>
      <c r="C331" s="26">
        <f>'Approval Ratings'!C331</f>
        <v>53</v>
      </c>
      <c r="D331" s="26">
        <f>Tweets!B331</f>
        <v>18</v>
      </c>
      <c r="E331" s="26">
        <f>Tweets!C331</f>
        <v>31</v>
      </c>
      <c r="F331" s="26">
        <f>Gas!B331</f>
        <v>2.0219999999999998</v>
      </c>
      <c r="G331" s="26">
        <f>Gas!C331</f>
        <v>2.5019999999999998</v>
      </c>
      <c r="H331" s="27">
        <f>'Stock Market'!B331</f>
        <v>12036.790039</v>
      </c>
      <c r="I331" s="27">
        <f>'Stock Market'!C331</f>
        <v>30046.240234000001</v>
      </c>
      <c r="J331" s="27">
        <f>'Stock Market'!D331</f>
        <v>3635.4099120000001</v>
      </c>
      <c r="K331" s="28">
        <f>'UI Apps'!C331</f>
        <v>102286</v>
      </c>
      <c r="L331" s="26">
        <f>COVID!B331</f>
        <v>183629</v>
      </c>
      <c r="M331" s="26">
        <f>COVID!C331</f>
        <v>12581196</v>
      </c>
    </row>
    <row r="332" spans="1:13">
      <c r="A332" s="30">
        <f>'Approval Ratings'!A332</f>
        <v>44161</v>
      </c>
      <c r="B332" s="26">
        <f>'Approval Ratings'!B332</f>
        <v>45</v>
      </c>
      <c r="C332" s="26">
        <f>'Approval Ratings'!C332</f>
        <v>53</v>
      </c>
      <c r="D332" s="26">
        <f>Tweets!B332</f>
        <v>12</v>
      </c>
      <c r="E332" s="26">
        <f>Tweets!C332</f>
        <v>2</v>
      </c>
      <c r="F332" s="26">
        <f>Gas!B332</f>
        <v>2.0219999999999998</v>
      </c>
      <c r="G332" s="26">
        <f>Gas!C332</f>
        <v>2.5019999999999998</v>
      </c>
      <c r="H332" s="27">
        <f>'Stock Market'!B332</f>
        <v>12094.400390999999</v>
      </c>
      <c r="I332" s="27">
        <f>'Stock Market'!C332</f>
        <v>29872.470702999999</v>
      </c>
      <c r="J332" s="27">
        <f>'Stock Market'!D332</f>
        <v>3629.6499020000001</v>
      </c>
      <c r="K332" s="28">
        <f>'UI Apps'!C332</f>
        <v>102286</v>
      </c>
      <c r="L332" s="26">
        <f>COVID!B332</f>
        <v>126335</v>
      </c>
      <c r="M332" s="26">
        <f>COVID!C332</f>
        <v>12707531</v>
      </c>
    </row>
    <row r="333" spans="1:13">
      <c r="A333" s="30">
        <f>'Approval Ratings'!A333</f>
        <v>44162</v>
      </c>
      <c r="B333" s="26">
        <f>'Approval Ratings'!B333</f>
        <v>45</v>
      </c>
      <c r="C333" s="26">
        <f>'Approval Ratings'!C333</f>
        <v>53</v>
      </c>
      <c r="D333" s="26">
        <f>Tweets!B333</f>
        <v>16</v>
      </c>
      <c r="E333" s="26">
        <f>Tweets!C333</f>
        <v>16</v>
      </c>
      <c r="F333" s="26">
        <f>Gas!B333</f>
        <v>2.0219999999999998</v>
      </c>
      <c r="G333" s="26">
        <f>Gas!C333</f>
        <v>2.5019999999999998</v>
      </c>
      <c r="H333" s="27">
        <f>'Stock Market'!B333</f>
        <v>12205.849609999999</v>
      </c>
      <c r="I333" s="27">
        <f>'Stock Market'!C333</f>
        <v>29910.369140999999</v>
      </c>
      <c r="J333" s="27">
        <f>'Stock Market'!D333</f>
        <v>3638.3500979999999</v>
      </c>
      <c r="K333" s="28">
        <f>'UI Apps'!C333</f>
        <v>102286</v>
      </c>
      <c r="L333" s="26">
        <f>COVID!B333</f>
        <v>193725</v>
      </c>
      <c r="M333" s="26">
        <f>COVID!C333</f>
        <v>12901256</v>
      </c>
    </row>
    <row r="334" spans="1:13">
      <c r="A334" s="30">
        <f>'Approval Ratings'!A334</f>
        <v>44163</v>
      </c>
      <c r="B334" s="26">
        <f>'Approval Ratings'!B334</f>
        <v>45</v>
      </c>
      <c r="C334" s="26">
        <f>'Approval Ratings'!C334</f>
        <v>53</v>
      </c>
      <c r="D334" s="26">
        <f>Tweets!B334</f>
        <v>8</v>
      </c>
      <c r="E334" s="26">
        <f>Tweets!C334</f>
        <v>1</v>
      </c>
      <c r="F334" s="26">
        <f>Gas!B334</f>
        <v>2.0219999999999998</v>
      </c>
      <c r="G334" s="26">
        <f>Gas!C334</f>
        <v>2.5019999999999998</v>
      </c>
      <c r="H334" s="27">
        <f>'Stock Market'!B334</f>
        <v>12205.849609999999</v>
      </c>
      <c r="I334" s="27">
        <f>'Stock Market'!C334</f>
        <v>29910.369140999999</v>
      </c>
      <c r="J334" s="27">
        <f>'Stock Market'!D334</f>
        <v>3638.3500979999999</v>
      </c>
      <c r="K334" s="28">
        <f>'UI Apps'!C334</f>
        <v>102285.71428571429</v>
      </c>
      <c r="L334" s="26">
        <f>COVID!B334</f>
        <v>154522</v>
      </c>
      <c r="M334" s="26">
        <f>COVID!C334</f>
        <v>13055778</v>
      </c>
    </row>
    <row r="335" spans="1:13">
      <c r="A335" s="30">
        <f>'Approval Ratings'!A335</f>
        <v>44164</v>
      </c>
      <c r="B335" s="26">
        <f>'Approval Ratings'!B335</f>
        <v>45</v>
      </c>
      <c r="C335" s="26">
        <f>'Approval Ratings'!C335</f>
        <v>53</v>
      </c>
      <c r="D335" s="26">
        <f>Tweets!B335</f>
        <v>12</v>
      </c>
      <c r="E335" s="26">
        <f>Tweets!C335</f>
        <v>4</v>
      </c>
      <c r="F335" s="26">
        <f>Gas!B335</f>
        <v>2.0219999999999998</v>
      </c>
      <c r="G335" s="26">
        <f>Gas!C335</f>
        <v>2.5019999999999998</v>
      </c>
      <c r="H335" s="27">
        <f>'Stock Market'!B335</f>
        <v>12205.849609999999</v>
      </c>
      <c r="I335" s="27">
        <f>'Stock Market'!C335</f>
        <v>29910.369140999999</v>
      </c>
      <c r="J335" s="27">
        <f>'Stock Market'!D335</f>
        <v>3638.3500979999999</v>
      </c>
      <c r="K335" s="28">
        <f>'UI Apps'!C335</f>
        <v>121857</v>
      </c>
      <c r="L335" s="26">
        <f>COVID!B335</f>
        <v>135242</v>
      </c>
      <c r="M335" s="26">
        <f>COVID!C335</f>
        <v>13191020</v>
      </c>
    </row>
    <row r="336" spans="1:13">
      <c r="A336" s="30">
        <f>'Approval Ratings'!A336</f>
        <v>44165</v>
      </c>
      <c r="B336" s="26">
        <f>'Approval Ratings'!B336</f>
        <v>45</v>
      </c>
      <c r="C336" s="26">
        <f>'Approval Ratings'!C336</f>
        <v>53</v>
      </c>
      <c r="D336" s="26">
        <f>Tweets!B336</f>
        <v>14</v>
      </c>
      <c r="E336" s="26">
        <f>Tweets!C336</f>
        <v>14</v>
      </c>
      <c r="F336" s="26">
        <f>Gas!B336</f>
        <v>2.0219999999999998</v>
      </c>
      <c r="G336" s="26">
        <f>Gas!C336</f>
        <v>2.5019999999999998</v>
      </c>
      <c r="H336" s="27">
        <f>'Stock Market'!B336</f>
        <v>12198.740234000001</v>
      </c>
      <c r="I336" s="27">
        <f>'Stock Market'!C336</f>
        <v>29638.640625</v>
      </c>
      <c r="J336" s="27">
        <f>'Stock Market'!D336</f>
        <v>3621.6298830000001</v>
      </c>
      <c r="K336" s="28">
        <f>'UI Apps'!C336</f>
        <v>121857</v>
      </c>
      <c r="L336" s="26">
        <f>COVID!B336</f>
        <v>147587</v>
      </c>
      <c r="M336" s="26">
        <f>COVID!C336</f>
        <v>13338607</v>
      </c>
    </row>
    <row r="337" spans="1:13">
      <c r="A337" s="30">
        <f>'Approval Ratings'!A337</f>
        <v>44166</v>
      </c>
      <c r="B337" s="26">
        <f>'Approval Ratings'!B337</f>
        <v>45.5</v>
      </c>
      <c r="C337" s="26">
        <f>'Approval Ratings'!C337</f>
        <v>53.2</v>
      </c>
      <c r="D337" s="26">
        <f>Tweets!B337</f>
        <v>36</v>
      </c>
      <c r="E337" s="26">
        <f>Tweets!C337</f>
        <v>13</v>
      </c>
      <c r="F337" s="26">
        <f>Gas!B337</f>
        <v>2.0630000000000002</v>
      </c>
      <c r="G337" s="26">
        <f>Gas!C337</f>
        <v>2.5259999999999998</v>
      </c>
      <c r="H337" s="27">
        <f>'Stock Market'!B337</f>
        <v>12355.110352</v>
      </c>
      <c r="I337" s="27">
        <f>'Stock Market'!C337</f>
        <v>29823.919922000001</v>
      </c>
      <c r="J337" s="27">
        <f>'Stock Market'!D337</f>
        <v>3662.4499510000001</v>
      </c>
      <c r="K337" s="28">
        <f>'UI Apps'!C337</f>
        <v>121857</v>
      </c>
      <c r="L337" s="26">
        <f>COVID!B337</f>
        <v>176753</v>
      </c>
      <c r="M337" s="26">
        <f>COVID!C337</f>
        <v>13515360</v>
      </c>
    </row>
    <row r="338" spans="1:13">
      <c r="A338" s="30">
        <f>'Approval Ratings'!A338</f>
        <v>44167</v>
      </c>
      <c r="B338" s="26">
        <f>'Approval Ratings'!B338</f>
        <v>45.7</v>
      </c>
      <c r="C338" s="26">
        <f>'Approval Ratings'!C338</f>
        <v>52.9</v>
      </c>
      <c r="D338" s="26">
        <f>Tweets!B338</f>
        <v>17</v>
      </c>
      <c r="E338" s="26">
        <f>Tweets!C338</f>
        <v>6</v>
      </c>
      <c r="F338" s="26">
        <f>Gas!B338</f>
        <v>2.0630000000000002</v>
      </c>
      <c r="G338" s="26">
        <f>Gas!C338</f>
        <v>2.5259999999999998</v>
      </c>
      <c r="H338" s="27">
        <f>'Stock Market'!B338</f>
        <v>12349.370117</v>
      </c>
      <c r="I338" s="27">
        <f>'Stock Market'!C338</f>
        <v>29883.789063</v>
      </c>
      <c r="J338" s="27">
        <f>'Stock Market'!D338</f>
        <v>3669.01001</v>
      </c>
      <c r="K338" s="28">
        <f>'UI Apps'!C338</f>
        <v>121857</v>
      </c>
      <c r="L338" s="26">
        <f>COVID!B338</f>
        <v>195796</v>
      </c>
      <c r="M338" s="26">
        <f>COVID!C338</f>
        <v>13711156</v>
      </c>
    </row>
    <row r="339" spans="1:13">
      <c r="A339" s="30">
        <f>'Approval Ratings'!A339</f>
        <v>44168</v>
      </c>
      <c r="B339" s="26">
        <f>'Approval Ratings'!B339</f>
        <v>45.7</v>
      </c>
      <c r="C339" s="26">
        <f>'Approval Ratings'!C339</f>
        <v>52.9</v>
      </c>
      <c r="D339" s="26">
        <f>Tweets!B339</f>
        <v>15</v>
      </c>
      <c r="E339" s="26">
        <f>Tweets!C339</f>
        <v>2</v>
      </c>
      <c r="F339" s="26">
        <f>Gas!B339</f>
        <v>2.0630000000000002</v>
      </c>
      <c r="G339" s="26">
        <f>Gas!C339</f>
        <v>2.5259999999999998</v>
      </c>
      <c r="H339" s="27">
        <f>'Stock Market'!B339</f>
        <v>12377.179688</v>
      </c>
      <c r="I339" s="27">
        <f>'Stock Market'!C339</f>
        <v>29969.519531000002</v>
      </c>
      <c r="J339" s="27">
        <f>'Stock Market'!D339</f>
        <v>3666.719971</v>
      </c>
      <c r="K339" s="28">
        <f>'UI Apps'!C339</f>
        <v>121857</v>
      </c>
      <c r="L339" s="26">
        <f>COVID!B339</f>
        <v>210204</v>
      </c>
      <c r="M339" s="26">
        <f>COVID!C339</f>
        <v>13921360</v>
      </c>
    </row>
    <row r="340" spans="1:13">
      <c r="A340" s="30">
        <f>'Approval Ratings'!A340</f>
        <v>44169</v>
      </c>
      <c r="B340" s="26">
        <f>'Approval Ratings'!B340</f>
        <v>45.6</v>
      </c>
      <c r="C340" s="26">
        <f>'Approval Ratings'!C340</f>
        <v>53.1</v>
      </c>
      <c r="D340" s="26">
        <f>Tweets!B340</f>
        <v>20</v>
      </c>
      <c r="E340" s="26">
        <f>Tweets!C340</f>
        <v>12</v>
      </c>
      <c r="F340" s="26">
        <f>Gas!B340</f>
        <v>2.0630000000000002</v>
      </c>
      <c r="G340" s="26">
        <f>Gas!C340</f>
        <v>2.5259999999999998</v>
      </c>
      <c r="H340" s="27">
        <f>'Stock Market'!B340</f>
        <v>12464.230469</v>
      </c>
      <c r="I340" s="27">
        <f>'Stock Market'!C340</f>
        <v>30218.259765999999</v>
      </c>
      <c r="J340" s="27">
        <f>'Stock Market'!D340</f>
        <v>3699.1201169999999</v>
      </c>
      <c r="K340" s="28">
        <f>'UI Apps'!C340</f>
        <v>121857</v>
      </c>
      <c r="L340" s="26">
        <f>COVID!B340</f>
        <v>224831</v>
      </c>
      <c r="M340" s="26">
        <f>COVID!C340</f>
        <v>14146191</v>
      </c>
    </row>
    <row r="341" spans="1:13">
      <c r="A341" s="30">
        <f>'Approval Ratings'!A341</f>
        <v>44170</v>
      </c>
      <c r="B341" s="26">
        <f>'Approval Ratings'!B341</f>
        <v>45.6</v>
      </c>
      <c r="C341" s="26">
        <f>'Approval Ratings'!C341</f>
        <v>53.1</v>
      </c>
      <c r="D341" s="26">
        <f>Tweets!B341</f>
        <v>17</v>
      </c>
      <c r="E341" s="26">
        <f>Tweets!C341</f>
        <v>2</v>
      </c>
      <c r="F341" s="26">
        <f>Gas!B341</f>
        <v>2.0630000000000002</v>
      </c>
      <c r="G341" s="26">
        <f>Gas!C341</f>
        <v>2.5259999999999998</v>
      </c>
      <c r="H341" s="27">
        <f>'Stock Market'!B341</f>
        <v>12464.230469</v>
      </c>
      <c r="I341" s="27">
        <f>'Stock Market'!C341</f>
        <v>30218.259765999999</v>
      </c>
      <c r="J341" s="27">
        <f>'Stock Market'!D341</f>
        <v>3699.1201169999999</v>
      </c>
      <c r="K341" s="28">
        <f>'UI Apps'!C341</f>
        <v>121857.14285714286</v>
      </c>
      <c r="L341" s="26">
        <f>COVID!B341</f>
        <v>212880</v>
      </c>
      <c r="M341" s="26">
        <f>COVID!C341</f>
        <v>14359071</v>
      </c>
    </row>
    <row r="342" spans="1:13">
      <c r="A342" s="30">
        <f>'Approval Ratings'!A342</f>
        <v>44171</v>
      </c>
      <c r="B342" s="26">
        <f>'Approval Ratings'!B342</f>
        <v>45.6</v>
      </c>
      <c r="C342" s="26">
        <f>'Approval Ratings'!C342</f>
        <v>53.1</v>
      </c>
      <c r="D342" s="26">
        <f>Tweets!B342</f>
        <v>23</v>
      </c>
      <c r="E342" s="26">
        <f>Tweets!C342</f>
        <v>39</v>
      </c>
      <c r="F342" s="26">
        <f>Gas!B342</f>
        <v>2.0630000000000002</v>
      </c>
      <c r="G342" s="26">
        <f>Gas!C342</f>
        <v>2.5259999999999998</v>
      </c>
      <c r="H342" s="27">
        <f>'Stock Market'!B342</f>
        <v>12464.230469</v>
      </c>
      <c r="I342" s="27">
        <f>'Stock Market'!C342</f>
        <v>30218.259765999999</v>
      </c>
      <c r="J342" s="27">
        <f>'Stock Market'!D342</f>
        <v>3699.1201169999999</v>
      </c>
      <c r="K342" s="28" t="str">
        <f>'UI Apps'!C342</f>
        <v>n/a</v>
      </c>
      <c r="L342" s="26">
        <f>COVID!B342</f>
        <v>177801</v>
      </c>
      <c r="M342" s="26">
        <f>COVID!C342</f>
        <v>14536872</v>
      </c>
    </row>
    <row r="343" spans="1:13">
      <c r="A343" s="30">
        <f>'Approval Ratings'!A343</f>
        <v>44172</v>
      </c>
      <c r="B343" s="26">
        <f>'Approval Ratings'!B343</f>
        <v>45.4</v>
      </c>
      <c r="C343" s="26">
        <f>'Approval Ratings'!C343</f>
        <v>53.1</v>
      </c>
      <c r="D343" s="26">
        <f>Tweets!B343</f>
        <v>12</v>
      </c>
      <c r="E343" s="26">
        <f>Tweets!C343</f>
        <v>1</v>
      </c>
      <c r="F343" s="26">
        <f>Gas!B343</f>
        <v>2.0630000000000002</v>
      </c>
      <c r="G343" s="26">
        <f>Gas!C343</f>
        <v>2.5259999999999998</v>
      </c>
      <c r="H343" s="27">
        <f>'Stock Market'!B343</f>
        <v>12519.950194999999</v>
      </c>
      <c r="I343" s="27">
        <f>'Stock Market'!C343</f>
        <v>30069.789063</v>
      </c>
      <c r="J343" s="27">
        <f>'Stock Market'!D343</f>
        <v>3691.959961</v>
      </c>
      <c r="K343" s="28" t="str">
        <f>'UI Apps'!C343</f>
        <v>n/a</v>
      </c>
      <c r="L343" s="26">
        <f>COVID!B343</f>
        <v>180193</v>
      </c>
      <c r="M343" s="26">
        <f>COVID!C343</f>
        <v>14717065</v>
      </c>
    </row>
    <row r="344" spans="1:13">
      <c r="A344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Approval Ratings</vt:lpstr>
      <vt:lpstr>Tweets</vt:lpstr>
      <vt:lpstr>Gas</vt:lpstr>
      <vt:lpstr>Stock Market</vt:lpstr>
      <vt:lpstr>UI Apps</vt:lpstr>
      <vt:lpstr>COVID</vt:lpstr>
      <vt:lpstr>All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2020-10-05T20:50:03Z</dcterms:created>
  <dcterms:modified xsi:type="dcterms:W3CDTF">2020-12-12T08:29:00Z</dcterms:modified>
</cp:coreProperties>
</file>