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p\"/>
    </mc:Choice>
  </mc:AlternateContent>
  <bookViews>
    <workbookView xWindow="0" yWindow="0" windowWidth="19200" windowHeight="7824"/>
  </bookViews>
  <sheets>
    <sheet name="Pipe" sheetId="1" r:id="rId1"/>
    <sheet name="Staffing" sheetId="2" r:id="rId2"/>
  </sheets>
  <externalReferences>
    <externalReference r:id="rId3"/>
  </externalReferences>
  <definedNames>
    <definedName name="_xlnm._FilterDatabase" localSheetId="0" hidden="1">Pipe!$A$4:$AC$187</definedName>
    <definedName name="_xlnm._FilterDatabase" localSheetId="1" hidden="1">Staffing!$A$16:$Y$116</definedName>
    <definedName name="Pipe_Control">Pipe!$G$2:$J$9</definedName>
    <definedName name="Pipe_data">Pipe!$D$4:$AE$69</definedName>
    <definedName name="Staffing_data" xml:space="preserve"> OFFSET(Staffing!$A$16,,,COUNTA(Staffing!$A$16:$A$4093),23)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2" l="1"/>
  <c r="G31" i="2"/>
  <c r="G30" i="2"/>
  <c r="G29" i="2"/>
  <c r="G28" i="2"/>
  <c r="G27" i="2"/>
  <c r="G26" i="2"/>
  <c r="G24" i="2"/>
  <c r="G23" i="2"/>
  <c r="G22" i="2"/>
  <c r="G21" i="2"/>
  <c r="G20" i="2"/>
  <c r="G19" i="2"/>
  <c r="G18" i="2"/>
  <c r="W17" i="2"/>
  <c r="V17" i="2"/>
  <c r="V15" i="2" s="1"/>
  <c r="U17" i="2"/>
  <c r="T17" i="2"/>
  <c r="S17" i="2"/>
  <c r="S12" i="2" s="1"/>
  <c r="R17" i="2"/>
  <c r="R15" i="2" s="1"/>
  <c r="Q17" i="2"/>
  <c r="P17" i="2"/>
  <c r="O17" i="2"/>
  <c r="O12" i="2" s="1"/>
  <c r="N17" i="2"/>
  <c r="M17" i="2"/>
  <c r="L17" i="2"/>
  <c r="K17" i="2"/>
  <c r="J17" i="2"/>
  <c r="J11" i="2" s="1"/>
  <c r="I17" i="2"/>
  <c r="K14" i="2"/>
  <c r="U10" i="2"/>
  <c r="Q10" i="2"/>
  <c r="M11" i="2"/>
  <c r="T14" i="2"/>
  <c r="P14" i="2"/>
  <c r="L15" i="2"/>
  <c r="T15" i="2"/>
  <c r="M15" i="2"/>
  <c r="U14" i="2"/>
  <c r="Q14" i="2"/>
  <c r="L14" i="2"/>
  <c r="T12" i="2"/>
  <c r="P12" i="2"/>
  <c r="K12" i="2"/>
  <c r="S11" i="2"/>
  <c r="O11" i="2"/>
  <c r="M10" i="2"/>
  <c r="U9" i="2"/>
  <c r="Q9" i="2"/>
  <c r="L9" i="2"/>
  <c r="B8" i="2"/>
  <c r="AQ7" i="2"/>
  <c r="AP7" i="2"/>
  <c r="AO7" i="2"/>
  <c r="AN7" i="2"/>
  <c r="AM7" i="2"/>
  <c r="AL7" i="2"/>
  <c r="AK7" i="2"/>
  <c r="AJ7" i="2"/>
  <c r="AI7" i="2"/>
  <c r="AH7" i="2"/>
  <c r="AG7" i="2"/>
  <c r="AF7" i="2"/>
  <c r="T5" i="2"/>
  <c r="P5" i="2"/>
  <c r="K5" i="2"/>
  <c r="A2" i="2"/>
  <c r="T1" i="2"/>
  <c r="P1" i="2"/>
  <c r="K1" i="2"/>
  <c r="AC13" i="1"/>
  <c r="AC11" i="1"/>
  <c r="AC10" i="1"/>
  <c r="W10" i="1"/>
  <c r="V10" i="1"/>
  <c r="AC9" i="1"/>
  <c r="W9" i="1"/>
  <c r="V9" i="1"/>
  <c r="AC8" i="1"/>
  <c r="W8" i="1"/>
  <c r="V8" i="1"/>
  <c r="AC7" i="1"/>
  <c r="W7" i="1"/>
  <c r="V7" i="1"/>
  <c r="AC6" i="1"/>
  <c r="W6" i="1"/>
  <c r="V6" i="1"/>
  <c r="AC5" i="1"/>
  <c r="W5" i="1"/>
  <c r="V5" i="1"/>
  <c r="AC3" i="1"/>
  <c r="W3" i="1"/>
  <c r="V3" i="1"/>
  <c r="A2" i="1"/>
  <c r="C1" i="1"/>
  <c r="R11" i="2" l="1"/>
  <c r="R12" i="2"/>
  <c r="R14" i="2"/>
  <c r="R13" i="2" s="1"/>
  <c r="R1" i="2"/>
  <c r="R5" i="2"/>
  <c r="R10" i="2"/>
  <c r="J12" i="2"/>
  <c r="R9" i="2"/>
  <c r="R8" i="2" s="1"/>
  <c r="O15" i="2"/>
  <c r="L1" i="2"/>
  <c r="Q1" i="2"/>
  <c r="U1" i="2"/>
  <c r="L5" i="2"/>
  <c r="Q5" i="2"/>
  <c r="U5" i="2"/>
  <c r="M9" i="2"/>
  <c r="J10" i="2"/>
  <c r="O10" i="2"/>
  <c r="S10" i="2"/>
  <c r="K11" i="2"/>
  <c r="P11" i="2"/>
  <c r="T11" i="2"/>
  <c r="L12" i="2"/>
  <c r="Q12" i="2"/>
  <c r="U12" i="2"/>
  <c r="M14" i="2"/>
  <c r="J15" i="2"/>
  <c r="P15" i="2"/>
  <c r="U15" i="2"/>
  <c r="U8" i="2" s="1"/>
  <c r="L8" i="2"/>
  <c r="M1" i="2"/>
  <c r="M5" i="2"/>
  <c r="J9" i="2"/>
  <c r="O9" i="2"/>
  <c r="S9" i="2"/>
  <c r="K10" i="2"/>
  <c r="P10" i="2"/>
  <c r="T10" i="2"/>
  <c r="L11" i="2"/>
  <c r="Q11" i="2"/>
  <c r="U11" i="2"/>
  <c r="M12" i="2"/>
  <c r="J14" i="2"/>
  <c r="O14" i="2"/>
  <c r="S14" i="2"/>
  <c r="K15" i="2"/>
  <c r="Q15" i="2"/>
  <c r="Q8" i="2" s="1"/>
  <c r="Q3" i="2" s="1"/>
  <c r="S15" i="2"/>
  <c r="S8" i="2" s="1"/>
  <c r="S3" i="2" s="1"/>
  <c r="J1" i="2"/>
  <c r="O1" i="2"/>
  <c r="S1" i="2"/>
  <c r="J5" i="2"/>
  <c r="O5" i="2"/>
  <c r="S5" i="2"/>
  <c r="S2" i="2" s="1"/>
  <c r="K9" i="2"/>
  <c r="P9" i="2"/>
  <c r="T9" i="2"/>
  <c r="L10" i="2"/>
  <c r="L3" i="2" s="1"/>
  <c r="W15" i="2"/>
  <c r="W14" i="2"/>
  <c r="W12" i="2"/>
  <c r="W11" i="2"/>
  <c r="W10" i="2"/>
  <c r="W9" i="2"/>
  <c r="W1" i="2"/>
  <c r="W5" i="2"/>
  <c r="I5" i="2"/>
  <c r="I15" i="2"/>
  <c r="I14" i="2"/>
  <c r="I12" i="2"/>
  <c r="I11" i="2"/>
  <c r="I10" i="2"/>
  <c r="I9" i="2"/>
  <c r="I1" i="2"/>
  <c r="U3" i="2"/>
  <c r="V14" i="2"/>
  <c r="V12" i="2"/>
  <c r="V11" i="2"/>
  <c r="V10" i="2"/>
  <c r="V1" i="2"/>
  <c r="V5" i="2"/>
  <c r="V9" i="2"/>
  <c r="J8" i="2"/>
  <c r="AC4" i="1"/>
  <c r="C2" i="1"/>
  <c r="U2" i="2" l="1"/>
  <c r="R3" i="2"/>
  <c r="O13" i="2"/>
  <c r="R2" i="2"/>
  <c r="T13" i="2"/>
  <c r="T8" i="2"/>
  <c r="T2" i="2" s="1"/>
  <c r="Q2" i="2"/>
  <c r="U13" i="2"/>
  <c r="P13" i="2"/>
  <c r="P8" i="2"/>
  <c r="P2" i="2" s="1"/>
  <c r="S13" i="2"/>
  <c r="L2" i="2"/>
  <c r="O8" i="2"/>
  <c r="K13" i="2"/>
  <c r="K8" i="2"/>
  <c r="K2" i="2" s="1"/>
  <c r="Q13" i="2"/>
  <c r="M13" i="2"/>
  <c r="M8" i="2"/>
  <c r="M3" i="2" s="1"/>
  <c r="L13" i="2"/>
  <c r="J13" i="2"/>
  <c r="I13" i="2"/>
  <c r="I8" i="2"/>
  <c r="I3" i="2" s="1"/>
  <c r="J2" i="2"/>
  <c r="J3" i="2"/>
  <c r="N9" i="2"/>
  <c r="N15" i="2"/>
  <c r="G15" i="2" s="1"/>
  <c r="N14" i="2"/>
  <c r="G14" i="2" s="1"/>
  <c r="N12" i="2"/>
  <c r="N11" i="2"/>
  <c r="G11" i="2" s="1"/>
  <c r="N10" i="2"/>
  <c r="N5" i="2"/>
  <c r="N1" i="2"/>
  <c r="I2" i="2"/>
  <c r="W13" i="2"/>
  <c r="W8" i="2"/>
  <c r="W3" i="2" s="1"/>
  <c r="V13" i="2"/>
  <c r="V8" i="2"/>
  <c r="V2" i="2" s="1"/>
  <c r="G12" i="2"/>
  <c r="P3" i="2" l="1"/>
  <c r="T3" i="2"/>
  <c r="K3" i="2"/>
  <c r="V3" i="2"/>
  <c r="M2" i="2"/>
  <c r="O3" i="2"/>
  <c r="O2" i="2"/>
  <c r="N13" i="2"/>
  <c r="G13" i="2" s="1"/>
  <c r="N8" i="2"/>
  <c r="G8" i="2" s="1"/>
  <c r="G9" i="2"/>
  <c r="W2" i="2"/>
  <c r="N3" i="2"/>
  <c r="G10" i="2"/>
  <c r="H8" i="2" s="1"/>
  <c r="N2" i="2" l="1"/>
</calcChain>
</file>

<file path=xl/comments1.xml><?xml version="1.0" encoding="utf-8"?>
<comments xmlns="http://schemas.openxmlformats.org/spreadsheetml/2006/main">
  <authors>
    <author>Auteur</author>
  </authors>
  <commentList>
    <comment ref="A4" authorId="0" shapeId="0">
      <text>
        <r>
          <rPr>
            <sz val="10"/>
            <color rgb="FF000000"/>
            <rFont val="Arial"/>
            <family val="2"/>
          </rPr>
          <t>Vérification des éléments suivants 
1) si Step=4 et CA&gt;0 =&gt; proba=100% &amp; code totem renseigné, numérique,  présent dans staffing 
2) si Step&gt;4
 =&gt; proba=0%
3) CA 2016 = somme éléments détaillés
4) CA pondéré = proba * CA 2016
5) Offre renseigné
6) Secteur renseigné
7) Groupe renseigné</t>
        </r>
      </text>
    </comment>
    <comment ref="D4" authorId="0" shapeId="0">
      <text>
        <r>
          <rPr>
            <sz val="10"/>
            <color rgb="FF000000"/>
            <rFont val="Arial"/>
            <family val="2"/>
          </rPr>
          <t>54
Qui a vendu ?</t>
        </r>
      </text>
    </comment>
    <comment ref="E4" authorId="0" shape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R4" authorId="0" shapeId="0">
      <text>
        <r>
          <rPr>
            <sz val="10"/>
            <color rgb="FF000000"/>
            <rFont val="Arial"/>
            <family val="2"/>
          </rPr>
          <t>Date prévue pour l'envoi de la proposition</t>
        </r>
      </text>
    </comment>
    <comment ref="V4" authorId="0" shape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W4" authorId="0" shape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</commentList>
</comments>
</file>

<file path=xl/comments2.xml><?xml version="1.0" encoding="utf-8"?>
<comments xmlns="http://schemas.openxmlformats.org/spreadsheetml/2006/main">
  <authors>
    <author>Auteur</author>
  </authors>
  <commentList>
    <comment ref="B7" authorId="0" shapeId="0">
      <text>
        <r>
          <rPr>
            <sz val="10"/>
            <color rgb="FF000000"/>
            <rFont val="Arial"/>
            <family val="2"/>
          </rPr>
          <t>Activités masquées pour faciliter la lecture :
- 4-Formation
- 5-Interne
- 6-Maladie
- 7-Inactivité</t>
        </r>
      </text>
    </comment>
    <comment ref="H7" authorId="0" shapeId="0">
      <text>
        <r>
          <rPr>
            <sz val="10"/>
            <color rgb="FF000000"/>
            <rFont val="Arial"/>
            <family val="2"/>
          </rPr>
          <t xml:space="preserve">Lignes masquées pour faciliter la lecture : 
o = ancienne mission
x = ressource ne présentant plus d'enjeu staffing
Sinon : valence *principale* de la ressource
T = Transfo
D = Data
N : Digital Innovation
E : ETM
</t>
        </r>
      </text>
    </comment>
  </commentList>
</comments>
</file>

<file path=xl/sharedStrings.xml><?xml version="1.0" encoding="utf-8"?>
<sst xmlns="http://schemas.openxmlformats.org/spreadsheetml/2006/main" count="295" uniqueCount="164">
  <si>
    <t>Date du jou</t>
  </si>
  <si>
    <t>CA BT gagné</t>
  </si>
  <si>
    <t>Pipe pondéré (hors gagné)</t>
  </si>
  <si>
    <t>COLONNES A NE PAS MODIFIER</t>
  </si>
  <si>
    <t xml:space="preserve"> #Offre/Secteur/Groupe manquant</t>
  </si>
  <si>
    <t>LIGNE A COPIER</t>
  </si>
  <si>
    <t>WBT</t>
  </si>
  <si>
    <t>JSO</t>
  </si>
  <si>
    <t>1 - Qualifiée</t>
  </si>
  <si>
    <t>Non</t>
  </si>
  <si>
    <t>Digital Innovation</t>
  </si>
  <si>
    <t>Banque</t>
  </si>
  <si>
    <t>bt@weave.eu</t>
  </si>
  <si>
    <t>Anomalies</t>
  </si>
  <si>
    <t>Compte</t>
  </si>
  <si>
    <t>Sujet</t>
  </si>
  <si>
    <t>Entité / apporteur</t>
  </si>
  <si>
    <t>Lead / Resp.</t>
  </si>
  <si>
    <t>Associé</t>
  </si>
  <si>
    <t>Step</t>
  </si>
  <si>
    <t xml:space="preserve">
Prob.</t>
  </si>
  <si>
    <t>Sell On</t>
  </si>
  <si>
    <t>Code Totem</t>
  </si>
  <si>
    <t>CA BT (N) 
(K€)</t>
  </si>
  <si>
    <t>CA sst interne (N) (K€)</t>
  </si>
  <si>
    <t>CA sst externe (N) 
(K€)</t>
  </si>
  <si>
    <t>CA markup (N)
 (K€)</t>
  </si>
  <si>
    <t>dont PCA
 (N-1) 
(K€)</t>
  </si>
  <si>
    <t>CA (N+1) (K€)</t>
  </si>
  <si>
    <t>Commentaires</t>
  </si>
  <si>
    <t>D. (prévue) d'envoi propale ou décision</t>
  </si>
  <si>
    <t>Offre</t>
  </si>
  <si>
    <t>Secteur</t>
  </si>
  <si>
    <t>Groupe</t>
  </si>
  <si>
    <t>Total CA pondéré
(N) 
(K€)</t>
  </si>
  <si>
    <t>CA BT pondéré 
(N) 
(k€)</t>
  </si>
  <si>
    <t>d. qualif</t>
  </si>
  <si>
    <t>d. début rédact° propale</t>
  </si>
  <si>
    <t>d. envoi  propale</t>
  </si>
  <si>
    <t>d. gain</t>
  </si>
  <si>
    <t>d. cloture / perte</t>
  </si>
  <si>
    <t>Date dernière modif.</t>
  </si>
  <si>
    <t>Qui</t>
  </si>
  <si>
    <t>Proposition détourage Data</t>
  </si>
  <si>
    <t/>
  </si>
  <si>
    <t>Accor</t>
  </si>
  <si>
    <t>Stratégie Infrastructure Cloud</t>
  </si>
  <si>
    <t>----</t>
  </si>
  <si>
    <t>OGR</t>
  </si>
  <si>
    <t>0 - A qualifier</t>
  </si>
  <si>
    <t>Oui</t>
  </si>
  <si>
    <t>OGR - Doc émis 12/10</t>
  </si>
  <si>
    <t>Service</t>
  </si>
  <si>
    <t xml:space="preserve"> #&gt;FERME/Totem inconnu/staffing manquant</t>
  </si>
  <si>
    <t>ADBS</t>
  </si>
  <si>
    <t>IIF - Hacking Business Model</t>
  </si>
  <si>
    <t>MBO</t>
  </si>
  <si>
    <t>PDOM</t>
  </si>
  <si>
    <t>4 - Gagnée</t>
  </si>
  <si>
    <t>ADBS001</t>
  </si>
  <si>
    <t>Adeo</t>
  </si>
  <si>
    <t>IIF - Cadrage maturité digitale collaborateurs</t>
  </si>
  <si>
    <t>MLN</t>
  </si>
  <si>
    <t>MMO</t>
  </si>
  <si>
    <t>6 - En sommeil</t>
  </si>
  <si>
    <t>4 sociétés consultées ; Décision reportée à fin Janvier / Début Février suite à changement de configuration projet</t>
  </si>
  <si>
    <t>marc.boutoille@weave.eu</t>
  </si>
  <si>
    <t>Advitam</t>
  </si>
  <si>
    <t>Roadmap intranet Sesame</t>
  </si>
  <si>
    <t>JDO</t>
  </si>
  <si>
    <t>BES</t>
  </si>
  <si>
    <t>ADVI001</t>
  </si>
  <si>
    <t>nicolas.quesnoit@weave.eu</t>
  </si>
  <si>
    <t xml:space="preserve">BT / terminé avant mars 2017 / Offre =&gt; Digital </t>
  </si>
  <si>
    <t>Schéma Directeur Numérique</t>
  </si>
  <si>
    <t>ETM</t>
  </si>
  <si>
    <t>julien.soyer@weave.eu</t>
  </si>
  <si>
    <t>MSU</t>
  </si>
  <si>
    <t xml:space="preserve"> </t>
  </si>
  <si>
    <t>michael.sutter@weave.eu</t>
  </si>
  <si>
    <t>jean-patrick.girard@weave.eu</t>
  </si>
  <si>
    <t>NQU</t>
  </si>
  <si>
    <t>WFS/SG076</t>
  </si>
  <si>
    <t>WFS/SG050</t>
  </si>
  <si>
    <t>XXX</t>
  </si>
  <si>
    <t>Audit Cartes SIMM</t>
  </si>
  <si>
    <t>xxx</t>
  </si>
  <si>
    <t>ZZ_NE RIEN AJOUTER SOUS CETTE LIGNE</t>
  </si>
  <si>
    <t>nb Staff Ferme &gt; 100%</t>
  </si>
  <si>
    <t>NE PAS EFFACER / BACKUP BUDGET</t>
  </si>
  <si>
    <t xml:space="preserve"> NB : vous pouvez télécharger le fichier pour manipulations</t>
  </si>
  <si>
    <t>Tx staffing ferme</t>
  </si>
  <si>
    <t>JOUR</t>
  </si>
  <si>
    <t>/ recherches ou utiliser les vues filtrées (menu Données)</t>
  </si>
  <si>
    <t>Tx staffing prévi</t>
  </si>
  <si>
    <t>TJM</t>
  </si>
  <si>
    <t>A</t>
  </si>
  <si>
    <t>Jours Budget</t>
  </si>
  <si>
    <t>TAUX</t>
  </si>
  <si>
    <t>Jours fermes</t>
  </si>
  <si>
    <t>RESSOURCE</t>
  </si>
  <si>
    <t>Jours ouvrés</t>
  </si>
  <si>
    <t>Consultants</t>
  </si>
  <si>
    <t>Type</t>
  </si>
  <si>
    <t>Missions</t>
  </si>
  <si>
    <t>id TOTEM</t>
  </si>
  <si>
    <t>Grade</t>
  </si>
  <si>
    <t>DM</t>
  </si>
  <si>
    <t>Total</t>
  </si>
  <si>
    <t>I</t>
  </si>
  <si>
    <t>janv.</t>
  </si>
  <si>
    <t>fév.</t>
  </si>
  <si>
    <t>mar.</t>
  </si>
  <si>
    <t>avr.</t>
  </si>
  <si>
    <t>mai.</t>
  </si>
  <si>
    <t>juin.</t>
  </si>
  <si>
    <t>juil.</t>
  </si>
  <si>
    <t>août.</t>
  </si>
  <si>
    <t>sept.</t>
  </si>
  <si>
    <t>oct.</t>
  </si>
  <si>
    <t>nov.</t>
  </si>
  <si>
    <t>déc.</t>
  </si>
  <si>
    <t>janv. N+1</t>
  </si>
  <si>
    <t>fév. N+1</t>
  </si>
  <si>
    <t>mar. N+1</t>
  </si>
  <si>
    <t>dmaj</t>
  </si>
  <si>
    <t>Type commentaire</t>
  </si>
  <si>
    <t>Commentaires / Opportunités</t>
  </si>
  <si>
    <t>TS</t>
  </si>
  <si>
    <t>US</t>
  </si>
  <si>
    <t>KE</t>
  </si>
  <si>
    <t>Nb jours possibles</t>
  </si>
  <si>
    <t>Prolongations / nouveaux staffing</t>
  </si>
  <si>
    <t>Effectif</t>
  </si>
  <si>
    <t>Prévi en attente valid</t>
  </si>
  <si>
    <t>Prévi</t>
  </si>
  <si>
    <t>Pistes</t>
  </si>
  <si>
    <t>WBT - CONGES</t>
  </si>
  <si>
    <t>Sans piste / manque prévi</t>
  </si>
  <si>
    <t>WBT - Formation</t>
  </si>
  <si>
    <t>Dispositif à optimiser</t>
  </si>
  <si>
    <t>WBT - Activités Internes ou à affecter</t>
  </si>
  <si>
    <t>Dispo bench</t>
  </si>
  <si>
    <t>WBT - Arrêt maladie</t>
  </si>
  <si>
    <t>Autre commentaire</t>
  </si>
  <si>
    <t>WBT - Inactivité</t>
  </si>
  <si>
    <t>*CONGE</t>
  </si>
  <si>
    <t>*FORMATN</t>
  </si>
  <si>
    <t>WBT - Activités Internes</t>
  </si>
  <si>
    <t>*MALADIE</t>
  </si>
  <si>
    <t>*INACTIV</t>
  </si>
  <si>
    <t>T</t>
  </si>
  <si>
    <t>*INTERNE</t>
  </si>
  <si>
    <t>x</t>
  </si>
  <si>
    <t>4-CS</t>
  </si>
  <si>
    <t>Besnainou</t>
  </si>
  <si>
    <t>Laurent Besnainou</t>
  </si>
  <si>
    <t>SG - GTB PMO 2016</t>
  </si>
  <si>
    <t>SG - PRIV PMO</t>
  </si>
  <si>
    <t>10 jours non facturables / transfert connaissance A. Collumeau</t>
  </si>
  <si>
    <t>1-STA</t>
  </si>
  <si>
    <t>cedric.genoyer@weave.eu</t>
  </si>
  <si>
    <t>(ex)</t>
  </si>
  <si>
    <t>NE RIEN AJOUTER SOUS CETTE LIGNE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</si>
</sst>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yy\ h:mm:ss"/>
    <numFmt numFmtId="165" formatCode="dd&quot;/&quot;mm"/>
    <numFmt numFmtId="166" formatCode="dd&quot;/&quot;mm&quot;/&quot;yy"/>
    <numFmt numFmtId="169" formatCode="#,##0.0"/>
    <numFmt numFmtId="172" formatCode="0.0"/>
    <numFmt numFmtId="173" formatCode="0.0%"/>
  </numFmts>
  <fonts count="43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FF000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8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sz val="8"/>
      <color rgb="FFFF0000"/>
      <name val="Arial"/>
      <family val="2"/>
    </font>
    <font>
      <sz val="8"/>
      <color rgb="FFFFFFFF"/>
      <name val="Arial"/>
      <family val="2"/>
    </font>
    <font>
      <sz val="8"/>
      <color rgb="FFCCCCCC"/>
      <name val="Arial"/>
      <family val="2"/>
    </font>
    <font>
      <b/>
      <sz val="8"/>
      <color rgb="FFFFFFFF"/>
      <name val="Arial"/>
      <family val="2"/>
    </font>
    <font>
      <b/>
      <sz val="9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9"/>
      <color rgb="FFFFFFFF"/>
      <name val="Arial"/>
      <family val="2"/>
    </font>
    <font>
      <sz val="10"/>
      <name val="Arial"/>
      <family val="2"/>
    </font>
    <font>
      <b/>
      <sz val="9"/>
      <color rgb="FFFFFFFF"/>
      <name val="Arial"/>
      <family val="2"/>
    </font>
    <font>
      <sz val="6"/>
      <color rgb="FF000000"/>
      <name val="Arial"/>
      <family val="2"/>
    </font>
    <font>
      <sz val="6"/>
      <name val="Arial"/>
      <family val="2"/>
    </font>
    <font>
      <sz val="6"/>
      <color rgb="FF000000"/>
      <name val="Inconsolata"/>
    </font>
    <font>
      <sz val="6"/>
      <color rgb="FFFFFFFF"/>
      <name val="Arial"/>
      <family val="2"/>
    </font>
    <font>
      <b/>
      <sz val="6"/>
      <color rgb="FFFF0000"/>
      <name val="Arial"/>
      <family val="2"/>
    </font>
    <font>
      <b/>
      <sz val="6"/>
      <color rgb="FFD9D9D9"/>
      <name val="Arial"/>
      <family val="2"/>
    </font>
    <font>
      <b/>
      <i/>
      <sz val="8"/>
      <color rgb="FFFF0000"/>
      <name val="Arial"/>
      <family val="2"/>
    </font>
    <font>
      <b/>
      <sz val="9"/>
      <color rgb="FF000000"/>
      <name val="Arial"/>
      <family val="2"/>
    </font>
    <font>
      <b/>
      <sz val="8"/>
      <color rgb="FFD9D9D9"/>
      <name val="Arial"/>
      <family val="2"/>
    </font>
    <font>
      <sz val="7"/>
      <name val="Arial"/>
      <family val="2"/>
    </font>
    <font>
      <sz val="8"/>
      <color rgb="FFD9D9D9"/>
      <name val="Arial"/>
      <family val="2"/>
    </font>
    <font>
      <b/>
      <sz val="8"/>
      <color rgb="FFB7B7B7"/>
      <name val="Arial"/>
      <family val="2"/>
    </font>
    <font>
      <i/>
      <sz val="9"/>
      <color rgb="FF000000"/>
      <name val="Arial"/>
      <family val="2"/>
    </font>
    <font>
      <i/>
      <sz val="9"/>
      <color rgb="FF980000"/>
      <name val="Arial"/>
      <family val="2"/>
    </font>
    <font>
      <i/>
      <sz val="8"/>
      <color rgb="FFD9D9D9"/>
      <name val="Arial"/>
      <family val="2"/>
    </font>
    <font>
      <b/>
      <sz val="6"/>
      <color rgb="FF000000"/>
      <name val="Arial"/>
      <family val="2"/>
    </font>
    <font>
      <b/>
      <i/>
      <sz val="6"/>
      <color rgb="FFFF0000"/>
      <name val="Arial"/>
      <family val="2"/>
    </font>
    <font>
      <i/>
      <sz val="6"/>
      <color rgb="FF000000"/>
      <name val="Arial"/>
      <family val="2"/>
    </font>
    <font>
      <sz val="6"/>
      <color rgb="FFD9D9D9"/>
      <name val="Arial"/>
      <family val="2"/>
    </font>
    <font>
      <b/>
      <sz val="10"/>
      <color rgb="FFFFFFFF"/>
      <name val="Arial"/>
      <family val="2"/>
    </font>
    <font>
      <i/>
      <sz val="8"/>
      <color rgb="FF000000"/>
      <name val="Arial"/>
      <family val="2"/>
    </font>
    <font>
      <i/>
      <sz val="8"/>
      <color rgb="FFF3F3F3"/>
      <name val="Arial"/>
      <family val="2"/>
    </font>
    <font>
      <sz val="8"/>
      <color rgb="FFF3F3F3"/>
      <name val="Arial"/>
      <family val="2"/>
    </font>
    <font>
      <sz val="9"/>
      <color rgb="FFD9D9D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6FA8DC"/>
        <bgColor rgb="FF6FA8DC"/>
      </patternFill>
    </fill>
    <fill>
      <patternFill patternType="solid">
        <fgColor rgb="FFF3F3F3"/>
        <bgColor rgb="FFF3F3F3"/>
      </patternFill>
    </fill>
    <fill>
      <patternFill patternType="solid">
        <fgColor rgb="FFC0C0C0"/>
        <bgColor rgb="FFC0C0C0"/>
      </patternFill>
    </fill>
    <fill>
      <patternFill patternType="solid">
        <fgColor rgb="FFC9DAF8"/>
        <bgColor rgb="FFC9DAF8"/>
      </patternFill>
    </fill>
    <fill>
      <patternFill patternType="solid">
        <fgColor rgb="FF00CCFF"/>
        <bgColor rgb="FF00CCFF"/>
      </patternFill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387">
    <xf numFmtId="0" fontId="0" fillId="0" borderId="0" xfId="0"/>
    <xf numFmtId="0" fontId="1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right" vertical="top"/>
    </xf>
    <xf numFmtId="3" fontId="2" fillId="0" borderId="1" xfId="0" applyNumberFormat="1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3" fontId="3" fillId="2" borderId="0" xfId="0" applyNumberFormat="1" applyFont="1" applyFill="1" applyAlignment="1">
      <alignment horizontal="left" vertical="top"/>
    </xf>
    <xf numFmtId="1" fontId="4" fillId="2" borderId="0" xfId="0" applyNumberFormat="1" applyFont="1" applyFill="1" applyAlignment="1">
      <alignment horizontal="left" vertical="top"/>
    </xf>
    <xf numFmtId="3" fontId="4" fillId="2" borderId="0" xfId="0" applyNumberFormat="1" applyFont="1" applyFill="1" applyAlignment="1">
      <alignment horizontal="left" vertical="top"/>
    </xf>
    <xf numFmtId="164" fontId="4" fillId="2" borderId="0" xfId="0" applyNumberFormat="1" applyFont="1" applyFill="1" applyAlignment="1">
      <alignment horizontal="left" vertical="top"/>
    </xf>
    <xf numFmtId="164" fontId="3" fillId="2" borderId="0" xfId="0" applyNumberFormat="1" applyFont="1" applyFill="1" applyAlignment="1">
      <alignment horizontal="left" vertical="top"/>
    </xf>
    <xf numFmtId="165" fontId="4" fillId="0" borderId="0" xfId="0" applyNumberFormat="1" applyFont="1" applyAlignment="1">
      <alignment horizontal="center" vertical="top"/>
    </xf>
    <xf numFmtId="3" fontId="3" fillId="2" borderId="0" xfId="0" applyNumberFormat="1" applyFont="1" applyFill="1" applyAlignment="1">
      <alignment horizontal="left" vertical="top"/>
    </xf>
    <xf numFmtId="0" fontId="0" fillId="0" borderId="0" xfId="0" applyFont="1" applyAlignment="1"/>
    <xf numFmtId="165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166" fontId="4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Font="1" applyAlignment="1"/>
    <xf numFmtId="14" fontId="5" fillId="0" borderId="1" xfId="0" applyNumberFormat="1" applyFont="1" applyBorder="1" applyAlignment="1">
      <alignment vertical="top"/>
    </xf>
    <xf numFmtId="3" fontId="6" fillId="0" borderId="1" xfId="0" applyNumberFormat="1" applyFont="1" applyBorder="1" applyAlignment="1">
      <alignment horizontal="right" vertical="top"/>
    </xf>
    <xf numFmtId="3" fontId="6" fillId="2" borderId="1" xfId="0" applyNumberFormat="1" applyFont="1" applyFill="1" applyBorder="1" applyAlignment="1">
      <alignment horizontal="left" vertical="top"/>
    </xf>
    <xf numFmtId="0" fontId="7" fillId="3" borderId="0" xfId="0" applyFont="1" applyFill="1" applyAlignment="1"/>
    <xf numFmtId="165" fontId="8" fillId="3" borderId="0" xfId="0" applyNumberFormat="1" applyFont="1" applyFill="1" applyAlignment="1"/>
    <xf numFmtId="165" fontId="8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/>
    <xf numFmtId="0" fontId="1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center"/>
    </xf>
    <xf numFmtId="0" fontId="4" fillId="4" borderId="0" xfId="0" applyFont="1" applyFill="1" applyAlignment="1">
      <alignment horizontal="left" vertical="top"/>
    </xf>
    <xf numFmtId="9" fontId="4" fillId="4" borderId="0" xfId="0" applyNumberFormat="1" applyFont="1" applyFill="1" applyAlignment="1">
      <alignment horizontal="right" vertical="top"/>
    </xf>
    <xf numFmtId="0" fontId="4" fillId="2" borderId="0" xfId="0" applyFont="1" applyFill="1" applyAlignment="1">
      <alignment horizontal="left" vertical="top"/>
    </xf>
    <xf numFmtId="164" fontId="4" fillId="0" borderId="0" xfId="0" applyNumberFormat="1" applyFont="1" applyAlignment="1">
      <alignment horizontal="left" vertical="top"/>
    </xf>
    <xf numFmtId="1" fontId="4" fillId="4" borderId="0" xfId="0" applyNumberFormat="1" applyFont="1" applyFill="1" applyAlignment="1">
      <alignment horizontal="right" vertical="top"/>
    </xf>
    <xf numFmtId="3" fontId="4" fillId="4" borderId="0" xfId="0" applyNumberFormat="1" applyFont="1" applyFill="1" applyAlignment="1">
      <alignment horizontal="right" vertical="top"/>
    </xf>
    <xf numFmtId="3" fontId="4" fillId="5" borderId="0" xfId="0" applyNumberFormat="1" applyFont="1" applyFill="1" applyAlignment="1">
      <alignment horizontal="right" vertical="top"/>
    </xf>
    <xf numFmtId="0" fontId="3" fillId="0" borderId="0" xfId="0" applyFont="1" applyAlignment="1">
      <alignment horizontal="left" vertical="top"/>
    </xf>
    <xf numFmtId="165" fontId="7" fillId="5" borderId="4" xfId="0" applyNumberFormat="1" applyFont="1" applyFill="1" applyBorder="1" applyAlignment="1">
      <alignment horizontal="center" vertical="top"/>
    </xf>
    <xf numFmtId="3" fontId="1" fillId="3" borderId="4" xfId="0" applyNumberFormat="1" applyFont="1" applyFill="1" applyBorder="1" applyAlignment="1">
      <alignment horizontal="right" vertical="top"/>
    </xf>
    <xf numFmtId="165" fontId="1" fillId="3" borderId="4" xfId="0" applyNumberFormat="1" applyFont="1" applyFill="1" applyBorder="1" applyAlignment="1">
      <alignment horizontal="center" vertical="top"/>
    </xf>
    <xf numFmtId="165" fontId="9" fillId="3" borderId="4" xfId="0" applyNumberFormat="1" applyFont="1" applyFill="1" applyBorder="1" applyAlignment="1">
      <alignment horizontal="center" vertical="top"/>
    </xf>
    <xf numFmtId="0" fontId="10" fillId="0" borderId="2" xfId="0" applyFont="1" applyBorder="1" applyAlignment="1">
      <alignment vertical="top"/>
    </xf>
    <xf numFmtId="166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4" fillId="0" borderId="0" xfId="0" applyFont="1"/>
    <xf numFmtId="3" fontId="12" fillId="6" borderId="5" xfId="0" applyNumberFormat="1" applyFont="1" applyFill="1" applyBorder="1" applyAlignment="1">
      <alignment horizontal="center" wrapText="1"/>
    </xf>
    <xf numFmtId="0" fontId="12" fillId="6" borderId="6" xfId="0" applyFont="1" applyFill="1" applyBorder="1" applyAlignment="1">
      <alignment horizontal="center" wrapText="1"/>
    </xf>
    <xf numFmtId="3" fontId="12" fillId="6" borderId="6" xfId="0" applyNumberFormat="1" applyFont="1" applyFill="1" applyBorder="1" applyAlignment="1">
      <alignment horizontal="center" wrapText="1"/>
    </xf>
    <xf numFmtId="3" fontId="12" fillId="6" borderId="6" xfId="0" applyNumberFormat="1" applyFont="1" applyFill="1" applyBorder="1" applyAlignment="1">
      <alignment horizontal="right" wrapText="1"/>
    </xf>
    <xf numFmtId="1" fontId="12" fillId="6" borderId="6" xfId="0" applyNumberFormat="1" applyFont="1" applyFill="1" applyBorder="1" applyAlignment="1">
      <alignment horizontal="center" wrapText="1"/>
    </xf>
    <xf numFmtId="0" fontId="12" fillId="6" borderId="6" xfId="0" applyFont="1" applyFill="1" applyBorder="1" applyAlignment="1">
      <alignment horizontal="center"/>
    </xf>
    <xf numFmtId="165" fontId="10" fillId="6" borderId="6" xfId="0" applyNumberFormat="1" applyFont="1" applyFill="1" applyBorder="1" applyAlignment="1">
      <alignment horizontal="center" wrapText="1"/>
    </xf>
    <xf numFmtId="164" fontId="10" fillId="6" borderId="6" xfId="0" applyNumberFormat="1" applyFont="1" applyFill="1" applyBorder="1" applyAlignment="1">
      <alignment horizontal="center" wrapText="1"/>
    </xf>
    <xf numFmtId="166" fontId="10" fillId="6" borderId="6" xfId="0" applyNumberFormat="1" applyFont="1" applyFill="1" applyBorder="1" applyAlignment="1">
      <alignment horizontal="center" wrapText="1"/>
    </xf>
    <xf numFmtId="0" fontId="10" fillId="6" borderId="6" xfId="0" applyFont="1" applyFill="1" applyBorder="1" applyAlignment="1">
      <alignment horizontal="center" wrapText="1"/>
    </xf>
    <xf numFmtId="0" fontId="10" fillId="6" borderId="6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4" fillId="0" borderId="3" xfId="0" applyFont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9" fontId="4" fillId="4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1" fontId="4" fillId="4" borderId="0" xfId="0" applyNumberFormat="1" applyFont="1" applyFill="1" applyAlignment="1">
      <alignment horizontal="right" vertical="center"/>
    </xf>
    <xf numFmtId="3" fontId="4" fillId="4" borderId="0" xfId="0" applyNumberFormat="1" applyFont="1" applyFill="1" applyAlignment="1">
      <alignment horizontal="right" vertical="center"/>
    </xf>
    <xf numFmtId="3" fontId="4" fillId="5" borderId="0" xfId="0" applyNumberFormat="1" applyFont="1" applyFill="1" applyAlignment="1">
      <alignment horizontal="right" vertical="center"/>
    </xf>
    <xf numFmtId="0" fontId="3" fillId="0" borderId="0" xfId="0" applyFont="1" applyAlignment="1">
      <alignment horizontal="left" vertical="center"/>
    </xf>
    <xf numFmtId="165" fontId="7" fillId="5" borderId="4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165" fontId="1" fillId="3" borderId="4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4" fillId="0" borderId="0" xfId="0" applyFont="1" applyAlignment="1">
      <alignment horizontal="right"/>
    </xf>
    <xf numFmtId="0" fontId="4" fillId="0" borderId="2" xfId="0" applyFont="1" applyBorder="1" applyAlignment="1">
      <alignment horizontal="left" vertical="top"/>
    </xf>
    <xf numFmtId="0" fontId="15" fillId="0" borderId="0" xfId="0" applyFont="1" applyAlignment="1">
      <alignment horizontal="right"/>
    </xf>
    <xf numFmtId="164" fontId="4" fillId="0" borderId="0" xfId="0" applyNumberFormat="1" applyFont="1" applyAlignment="1">
      <alignment horizontal="left" vertical="center"/>
    </xf>
    <xf numFmtId="3" fontId="4" fillId="4" borderId="0" xfId="0" applyNumberFormat="1" applyFont="1" applyFill="1" applyAlignment="1">
      <alignment vertical="center"/>
    </xf>
    <xf numFmtId="3" fontId="4" fillId="5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6" fillId="0" borderId="0" xfId="0" applyFont="1" applyAlignment="1">
      <alignment horizontal="right"/>
    </xf>
    <xf numFmtId="0" fontId="4" fillId="0" borderId="0" xfId="0" applyFont="1" applyAlignment="1"/>
    <xf numFmtId="3" fontId="4" fillId="4" borderId="0" xfId="0" applyNumberFormat="1" applyFont="1" applyFill="1" applyAlignment="1"/>
    <xf numFmtId="0" fontId="3" fillId="0" borderId="0" xfId="0" applyFont="1" applyAlignment="1"/>
    <xf numFmtId="0" fontId="7" fillId="0" borderId="0" xfId="0" applyFont="1" applyAlignment="1">
      <alignment horizontal="right"/>
    </xf>
    <xf numFmtId="1" fontId="4" fillId="4" borderId="0" xfId="0" applyNumberFormat="1" applyFont="1" applyFill="1" applyAlignment="1"/>
    <xf numFmtId="0" fontId="10" fillId="2" borderId="2" xfId="0" applyFont="1" applyFill="1" applyBorder="1" applyAlignment="1">
      <alignment horizontal="center" vertical="top"/>
    </xf>
    <xf numFmtId="0" fontId="3" fillId="0" borderId="0" xfId="0" applyFont="1"/>
    <xf numFmtId="0" fontId="4" fillId="2" borderId="0" xfId="0" applyFont="1" applyFill="1" applyAlignment="1"/>
    <xf numFmtId="0" fontId="18" fillId="7" borderId="3" xfId="0" applyFont="1" applyFill="1" applyBorder="1" applyAlignment="1">
      <alignment vertical="center"/>
    </xf>
    <xf numFmtId="0" fontId="4" fillId="7" borderId="0" xfId="0" applyFont="1" applyFill="1" applyAlignment="1">
      <alignment vertical="center"/>
    </xf>
    <xf numFmtId="9" fontId="4" fillId="7" borderId="0" xfId="0" applyNumberFormat="1" applyFont="1" applyFill="1" applyAlignment="1">
      <alignment vertical="center"/>
    </xf>
    <xf numFmtId="164" fontId="4" fillId="7" borderId="0" xfId="0" applyNumberFormat="1" applyFont="1" applyFill="1" applyAlignment="1">
      <alignment vertical="center"/>
    </xf>
    <xf numFmtId="1" fontId="4" fillId="7" borderId="0" xfId="0" applyNumberFormat="1" applyFont="1" applyFill="1" applyAlignment="1">
      <alignment vertical="center"/>
    </xf>
    <xf numFmtId="3" fontId="4" fillId="7" borderId="0" xfId="0" applyNumberFormat="1" applyFont="1" applyFill="1" applyAlignment="1">
      <alignment vertical="center"/>
    </xf>
    <xf numFmtId="0" fontId="3" fillId="7" borderId="0" xfId="0" applyFont="1" applyFill="1" applyAlignment="1">
      <alignment vertical="center"/>
    </xf>
    <xf numFmtId="165" fontId="4" fillId="7" borderId="4" xfId="0" applyNumberFormat="1" applyFont="1" applyFill="1" applyBorder="1" applyAlignment="1">
      <alignment horizontal="center" vertical="center"/>
    </xf>
    <xf numFmtId="0" fontId="17" fillId="7" borderId="0" xfId="0" applyFont="1" applyFill="1" applyAlignment="1">
      <alignment vertical="center"/>
    </xf>
    <xf numFmtId="0" fontId="17" fillId="7" borderId="4" xfId="0" applyFont="1" applyFill="1" applyBorder="1" applyAlignment="1">
      <alignment vertical="center"/>
    </xf>
    <xf numFmtId="165" fontId="3" fillId="7" borderId="4" xfId="0" applyNumberFormat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65" fontId="4" fillId="7" borderId="7" xfId="0" applyNumberFormat="1" applyFont="1" applyFill="1" applyBorder="1" applyAlignment="1">
      <alignment horizontal="center" vertical="center"/>
    </xf>
    <xf numFmtId="165" fontId="3" fillId="7" borderId="7" xfId="0" applyNumberFormat="1" applyFont="1" applyFill="1" applyBorder="1" applyAlignment="1">
      <alignment horizontal="center" vertical="center"/>
    </xf>
    <xf numFmtId="165" fontId="3" fillId="7" borderId="8" xfId="0" applyNumberFormat="1" applyFont="1" applyFill="1" applyBorder="1" applyAlignment="1">
      <alignment horizontal="center" vertical="center"/>
    </xf>
    <xf numFmtId="165" fontId="3" fillId="7" borderId="9" xfId="0" applyNumberFormat="1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top"/>
    </xf>
    <xf numFmtId="0" fontId="17" fillId="7" borderId="0" xfId="0" applyFont="1" applyFill="1" applyAlignment="1"/>
    <xf numFmtId="9" fontId="17" fillId="7" borderId="0" xfId="0" applyNumberFormat="1" applyFont="1" applyFill="1" applyAlignment="1"/>
    <xf numFmtId="164" fontId="17" fillId="7" borderId="0" xfId="0" applyNumberFormat="1" applyFont="1" applyFill="1" applyAlignment="1"/>
    <xf numFmtId="1" fontId="4" fillId="7" borderId="0" xfId="0" applyNumberFormat="1" applyFont="1" applyFill="1" applyAlignment="1"/>
    <xf numFmtId="3" fontId="4" fillId="7" borderId="0" xfId="0" applyNumberFormat="1" applyFont="1" applyFill="1" applyAlignment="1"/>
    <xf numFmtId="0" fontId="4" fillId="7" borderId="0" xfId="0" applyFont="1" applyFill="1" applyAlignment="1"/>
    <xf numFmtId="3" fontId="17" fillId="7" borderId="0" xfId="0" applyNumberFormat="1" applyFont="1" applyFill="1" applyAlignment="1"/>
    <xf numFmtId="0" fontId="3" fillId="7" borderId="0" xfId="0" applyFont="1" applyFill="1" applyAlignment="1"/>
    <xf numFmtId="165" fontId="4" fillId="7" borderId="0" xfId="0" applyNumberFormat="1" applyFont="1" applyFill="1" applyAlignment="1">
      <alignment horizontal="center"/>
    </xf>
    <xf numFmtId="165" fontId="3" fillId="7" borderId="0" xfId="0" applyNumberFormat="1" applyFont="1" applyFill="1" applyAlignment="1">
      <alignment horizontal="center"/>
    </xf>
    <xf numFmtId="0" fontId="17" fillId="2" borderId="0" xfId="0" applyFont="1" applyFill="1" applyAlignment="1"/>
    <xf numFmtId="0" fontId="17" fillId="4" borderId="0" xfId="0" applyFont="1" applyFill="1" applyAlignment="1"/>
    <xf numFmtId="9" fontId="17" fillId="4" borderId="0" xfId="0" applyNumberFormat="1" applyFont="1" applyFill="1" applyAlignment="1"/>
    <xf numFmtId="164" fontId="17" fillId="2" borderId="0" xfId="0" applyNumberFormat="1" applyFont="1" applyFill="1" applyAlignment="1"/>
    <xf numFmtId="0" fontId="4" fillId="4" borderId="0" xfId="0" applyFont="1" applyFill="1" applyAlignment="1"/>
    <xf numFmtId="0" fontId="17" fillId="5" borderId="0" xfId="0" applyFont="1" applyFill="1" applyAlignment="1"/>
    <xf numFmtId="3" fontId="17" fillId="5" borderId="0" xfId="0" applyNumberFormat="1" applyFont="1" applyFill="1" applyAlignment="1"/>
    <xf numFmtId="0" fontId="3" fillId="2" borderId="0" xfId="0" applyFont="1" applyFill="1" applyAlignment="1"/>
    <xf numFmtId="165" fontId="4" fillId="2" borderId="0" xfId="0" applyNumberFormat="1" applyFont="1" applyFill="1" applyAlignment="1">
      <alignment horizontal="center"/>
    </xf>
    <xf numFmtId="0" fontId="17" fillId="8" borderId="0" xfId="0" applyFont="1" applyFill="1" applyAlignment="1"/>
    <xf numFmtId="165" fontId="3" fillId="2" borderId="0" xfId="0" applyNumberFormat="1" applyFont="1" applyFill="1" applyAlignment="1">
      <alignment horizontal="center"/>
    </xf>
    <xf numFmtId="166" fontId="4" fillId="0" borderId="0" xfId="0" applyNumberFormat="1" applyFont="1" applyAlignment="1"/>
    <xf numFmtId="0" fontId="19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0" fontId="19" fillId="0" borderId="11" xfId="0" applyFont="1" applyBorder="1" applyAlignment="1">
      <alignment horizontal="right" vertical="center"/>
    </xf>
    <xf numFmtId="0" fontId="19" fillId="0" borderId="12" xfId="0" applyFont="1" applyBorder="1" applyAlignment="1">
      <alignment horizontal="right" vertical="center"/>
    </xf>
    <xf numFmtId="0" fontId="21" fillId="2" borderId="0" xfId="0" applyFont="1" applyFill="1" applyAlignment="1">
      <alignment horizontal="right"/>
    </xf>
    <xf numFmtId="0" fontId="19" fillId="0" borderId="13" xfId="0" applyFont="1" applyBorder="1" applyAlignment="1">
      <alignment horizontal="right" vertical="center"/>
    </xf>
    <xf numFmtId="0" fontId="22" fillId="0" borderId="14" xfId="0" applyFont="1" applyBorder="1" applyAlignment="1">
      <alignment horizontal="center" vertical="center"/>
    </xf>
    <xf numFmtId="172" fontId="22" fillId="0" borderId="14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vertical="center"/>
    </xf>
    <xf numFmtId="165" fontId="20" fillId="0" borderId="14" xfId="0" applyNumberFormat="1" applyFont="1" applyBorder="1" applyAlignment="1">
      <alignment horizontal="center" vertical="top"/>
    </xf>
    <xf numFmtId="0" fontId="23" fillId="0" borderId="14" xfId="0" applyFont="1" applyBorder="1" applyAlignment="1">
      <alignment horizontal="right" vertical="top"/>
    </xf>
    <xf numFmtId="165" fontId="24" fillId="0" borderId="14" xfId="0" applyNumberFormat="1" applyFont="1" applyBorder="1" applyAlignment="1">
      <alignment horizontal="center" vertical="center"/>
    </xf>
    <xf numFmtId="0" fontId="24" fillId="0" borderId="14" xfId="0" applyFont="1" applyBorder="1" applyAlignment="1">
      <alignment horizontal="left" vertical="center"/>
    </xf>
    <xf numFmtId="0" fontId="20" fillId="2" borderId="0" xfId="0" applyFont="1" applyFill="1" applyAlignment="1">
      <alignment vertical="center"/>
    </xf>
    <xf numFmtId="0" fontId="19" fillId="0" borderId="15" xfId="0" applyFont="1" applyBorder="1" applyAlignment="1">
      <alignment horizontal="right" vertical="center"/>
    </xf>
    <xf numFmtId="0" fontId="19" fillId="0" borderId="16" xfId="0" applyFont="1" applyBorder="1" applyAlignment="1">
      <alignment horizontal="right" vertical="center"/>
    </xf>
    <xf numFmtId="0" fontId="19" fillId="0" borderId="17" xfId="0" applyFont="1" applyBorder="1" applyAlignment="1">
      <alignment horizontal="right" vertical="center"/>
    </xf>
    <xf numFmtId="14" fontId="5" fillId="0" borderId="10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3" fontId="25" fillId="0" borderId="13" xfId="0" applyNumberFormat="1" applyFont="1" applyBorder="1" applyAlignment="1">
      <alignment horizontal="center" vertical="center"/>
    </xf>
    <xf numFmtId="0" fontId="26" fillId="0" borderId="18" xfId="0" applyFont="1" applyBorder="1" applyAlignment="1">
      <alignment horizontal="right" vertical="center"/>
    </xf>
    <xf numFmtId="0" fontId="26" fillId="0" borderId="10" xfId="0" applyFont="1" applyBorder="1" applyAlignment="1">
      <alignment horizontal="right" vertical="center"/>
    </xf>
    <xf numFmtId="0" fontId="26" fillId="0" borderId="19" xfId="0" applyFont="1" applyBorder="1" applyAlignment="1">
      <alignment horizontal="right" vertical="center"/>
    </xf>
    <xf numFmtId="9" fontId="7" fillId="2" borderId="20" xfId="0" applyNumberFormat="1" applyFont="1" applyFill="1" applyBorder="1" applyAlignment="1">
      <alignment horizontal="right" vertical="center"/>
    </xf>
    <xf numFmtId="9" fontId="7" fillId="2" borderId="16" xfId="0" applyNumberFormat="1" applyFont="1" applyFill="1" applyBorder="1" applyAlignment="1">
      <alignment horizontal="right" vertical="center"/>
    </xf>
    <xf numFmtId="9" fontId="7" fillId="2" borderId="17" xfId="0" applyNumberFormat="1" applyFont="1" applyFill="1" applyBorder="1" applyAlignment="1">
      <alignment horizontal="right" vertical="center"/>
    </xf>
    <xf numFmtId="173" fontId="7" fillId="2" borderId="17" xfId="0" applyNumberFormat="1" applyFont="1" applyFill="1" applyBorder="1" applyAlignment="1">
      <alignment horizontal="right" vertical="center"/>
    </xf>
    <xf numFmtId="173" fontId="7" fillId="2" borderId="20" xfId="0" applyNumberFormat="1" applyFont="1" applyFill="1" applyBorder="1" applyAlignment="1">
      <alignment horizontal="right" vertical="center" readingOrder="2"/>
    </xf>
    <xf numFmtId="9" fontId="7" fillId="2" borderId="21" xfId="0" applyNumberFormat="1" applyFont="1" applyFill="1" applyBorder="1" applyAlignment="1">
      <alignment horizontal="right" vertical="center" readingOrder="2"/>
    </xf>
    <xf numFmtId="9" fontId="7" fillId="2" borderId="20" xfId="0" applyNumberFormat="1" applyFont="1" applyFill="1" applyBorder="1" applyAlignment="1">
      <alignment horizontal="right" vertical="center" readingOrder="2"/>
    </xf>
    <xf numFmtId="9" fontId="7" fillId="2" borderId="21" xfId="0" applyNumberFormat="1" applyFont="1" applyFill="1" applyBorder="1" applyAlignment="1">
      <alignment horizontal="right" vertical="center"/>
    </xf>
    <xf numFmtId="0" fontId="4" fillId="0" borderId="22" xfId="0" applyFont="1" applyBorder="1" applyAlignment="1">
      <alignment vertical="center"/>
    </xf>
    <xf numFmtId="0" fontId="5" fillId="0" borderId="23" xfId="0" applyFont="1" applyBorder="1" applyAlignment="1">
      <alignment horizontal="center" vertical="top"/>
    </xf>
    <xf numFmtId="0" fontId="5" fillId="0" borderId="24" xfId="0" applyFont="1" applyBorder="1" applyAlignment="1">
      <alignment horizontal="left" vertical="top"/>
    </xf>
    <xf numFmtId="165" fontId="27" fillId="0" borderId="24" xfId="0" applyNumberFormat="1" applyFont="1" applyBorder="1" applyAlignment="1">
      <alignment horizontal="center" vertical="center"/>
    </xf>
    <xf numFmtId="0" fontId="27" fillId="0" borderId="24" xfId="0" applyFont="1" applyBorder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1" fillId="0" borderId="15" xfId="0" applyFont="1" applyBorder="1" applyAlignment="1">
      <alignment horizontal="right" vertical="center"/>
    </xf>
    <xf numFmtId="0" fontId="1" fillId="0" borderId="16" xfId="0" applyFont="1" applyBorder="1" applyAlignment="1">
      <alignment horizontal="right" vertical="center"/>
    </xf>
    <xf numFmtId="0" fontId="1" fillId="0" borderId="17" xfId="0" applyFont="1" applyBorder="1" applyAlignment="1">
      <alignment horizontal="right" vertical="center"/>
    </xf>
    <xf numFmtId="0" fontId="5" fillId="0" borderId="10" xfId="0" applyFont="1" applyBorder="1" applyAlignment="1">
      <alignment horizontal="center" vertical="center"/>
    </xf>
    <xf numFmtId="0" fontId="17" fillId="0" borderId="23" xfId="0" applyFont="1" applyBorder="1" applyAlignment="1">
      <alignment vertical="center"/>
    </xf>
    <xf numFmtId="0" fontId="25" fillId="0" borderId="0" xfId="0" applyFont="1" applyAlignment="1">
      <alignment horizontal="left" vertical="center"/>
    </xf>
    <xf numFmtId="3" fontId="25" fillId="0" borderId="24" xfId="0" applyNumberFormat="1" applyFont="1" applyBorder="1" applyAlignment="1">
      <alignment horizontal="center" vertical="center"/>
    </xf>
    <xf numFmtId="9" fontId="7" fillId="0" borderId="25" xfId="0" applyNumberFormat="1" applyFont="1" applyBorder="1" applyAlignment="1">
      <alignment horizontal="right" vertical="center"/>
    </xf>
    <xf numFmtId="9" fontId="7" fillId="0" borderId="26" xfId="0" applyNumberFormat="1" applyFont="1" applyBorder="1" applyAlignment="1">
      <alignment horizontal="right" vertical="center"/>
    </xf>
    <xf numFmtId="173" fontId="7" fillId="0" borderId="26" xfId="0" applyNumberFormat="1" applyFont="1" applyBorder="1" applyAlignment="1">
      <alignment horizontal="right" vertical="center"/>
    </xf>
    <xf numFmtId="173" fontId="7" fillId="0" borderId="25" xfId="0" applyNumberFormat="1" applyFont="1" applyBorder="1" applyAlignment="1">
      <alignment horizontal="right" vertical="center"/>
    </xf>
    <xf numFmtId="9" fontId="7" fillId="0" borderId="27" xfId="0" applyNumberFormat="1" applyFont="1" applyBorder="1" applyAlignment="1">
      <alignment horizontal="right" vertical="center"/>
    </xf>
    <xf numFmtId="9" fontId="7" fillId="0" borderId="28" xfId="0" applyNumberFormat="1" applyFont="1" applyBorder="1" applyAlignment="1">
      <alignment horizontal="right" vertical="center"/>
    </xf>
    <xf numFmtId="9" fontId="7" fillId="0" borderId="29" xfId="0" applyNumberFormat="1" applyFont="1" applyBorder="1" applyAlignment="1">
      <alignment horizontal="right" vertical="center"/>
    </xf>
    <xf numFmtId="9" fontId="7" fillId="0" borderId="30" xfId="0" applyNumberFormat="1" applyFont="1" applyBorder="1" applyAlignment="1">
      <alignment horizontal="right" vertical="center"/>
    </xf>
    <xf numFmtId="9" fontId="7" fillId="0" borderId="31" xfId="0" applyNumberFormat="1" applyFont="1" applyBorder="1" applyAlignment="1">
      <alignment horizontal="right" vertical="center"/>
    </xf>
    <xf numFmtId="165" fontId="3" fillId="0" borderId="23" xfId="0" applyNumberFormat="1" applyFont="1" applyBorder="1" applyAlignment="1">
      <alignment horizontal="center" vertical="top"/>
    </xf>
    <xf numFmtId="0" fontId="3" fillId="0" borderId="24" xfId="0" applyFont="1" applyBorder="1" applyAlignment="1">
      <alignment horizontal="left" vertical="top"/>
    </xf>
    <xf numFmtId="165" fontId="29" fillId="0" borderId="24" xfId="0" applyNumberFormat="1" applyFont="1" applyBorder="1" applyAlignment="1">
      <alignment horizontal="center" vertical="center"/>
    </xf>
    <xf numFmtId="164" fontId="29" fillId="0" borderId="24" xfId="0" applyNumberFormat="1" applyFont="1" applyBorder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24" xfId="0" applyFont="1" applyBorder="1"/>
    <xf numFmtId="0" fontId="6" fillId="0" borderId="14" xfId="0" applyFont="1" applyBorder="1" applyAlignment="1">
      <alignment horizontal="right" vertical="center"/>
    </xf>
    <xf numFmtId="0" fontId="6" fillId="0" borderId="32" xfId="0" applyFont="1" applyBorder="1" applyAlignment="1">
      <alignment horizontal="right" vertical="center"/>
    </xf>
    <xf numFmtId="9" fontId="1" fillId="0" borderId="15" xfId="0" applyNumberFormat="1" applyFont="1" applyBorder="1" applyAlignment="1">
      <alignment horizontal="right" vertical="center"/>
    </xf>
    <xf numFmtId="9" fontId="1" fillId="0" borderId="16" xfId="0" applyNumberFormat="1" applyFont="1" applyBorder="1" applyAlignment="1">
      <alignment horizontal="right" vertical="center"/>
    </xf>
    <xf numFmtId="9" fontId="1" fillId="0" borderId="17" xfId="0" applyNumberFormat="1" applyFont="1" applyBorder="1" applyAlignment="1">
      <alignment horizontal="right" vertical="center"/>
    </xf>
    <xf numFmtId="0" fontId="4" fillId="0" borderId="24" xfId="0" applyFont="1" applyBorder="1" applyAlignment="1">
      <alignment vertical="center"/>
    </xf>
    <xf numFmtId="165" fontId="4" fillId="0" borderId="32" xfId="0" applyNumberFormat="1" applyFont="1" applyBorder="1" applyAlignment="1">
      <alignment horizontal="center" vertical="top"/>
    </xf>
    <xf numFmtId="0" fontId="4" fillId="0" borderId="14" xfId="0" applyFont="1" applyBorder="1" applyAlignment="1">
      <alignment horizontal="left" vertical="top"/>
    </xf>
    <xf numFmtId="0" fontId="4" fillId="0" borderId="33" xfId="0" applyFont="1" applyBorder="1" applyAlignment="1">
      <alignment horizontal="left" vertical="top"/>
    </xf>
    <xf numFmtId="165" fontId="29" fillId="0" borderId="33" xfId="0" applyNumberFormat="1" applyFont="1" applyBorder="1" applyAlignment="1">
      <alignment horizontal="center" vertical="center"/>
    </xf>
    <xf numFmtId="164" fontId="29" fillId="0" borderId="33" xfId="0" applyNumberFormat="1" applyFont="1" applyBorder="1" applyAlignment="1">
      <alignment horizontal="left" vertical="center"/>
    </xf>
    <xf numFmtId="0" fontId="25" fillId="0" borderId="0" xfId="0" applyFont="1" applyAlignment="1">
      <alignment horizontal="right" vertical="center"/>
    </xf>
    <xf numFmtId="3" fontId="25" fillId="0" borderId="24" xfId="0" applyNumberFormat="1" applyFont="1" applyBorder="1" applyAlignment="1">
      <alignment horizontal="left" vertical="center"/>
    </xf>
    <xf numFmtId="0" fontId="30" fillId="0" borderId="14" xfId="0" applyFont="1" applyBorder="1" applyAlignment="1">
      <alignment horizontal="right" vertical="center"/>
    </xf>
    <xf numFmtId="3" fontId="1" fillId="0" borderId="34" xfId="0" applyNumberFormat="1" applyFont="1" applyBorder="1" applyAlignment="1">
      <alignment horizontal="right" vertical="center"/>
    </xf>
    <xf numFmtId="3" fontId="1" fillId="0" borderId="35" xfId="0" applyNumberFormat="1" applyFont="1" applyBorder="1" applyAlignment="1">
      <alignment horizontal="right" vertical="center"/>
    </xf>
    <xf numFmtId="3" fontId="1" fillId="0" borderId="36" xfId="0" applyNumberFormat="1" applyFont="1" applyBorder="1" applyAlignment="1">
      <alignment horizontal="right" vertical="center"/>
    </xf>
    <xf numFmtId="0" fontId="7" fillId="0" borderId="24" xfId="0" applyFont="1" applyBorder="1" applyAlignment="1">
      <alignment horizontal="right" vertical="center"/>
    </xf>
    <xf numFmtId="165" fontId="31" fillId="0" borderId="10" xfId="0" applyNumberFormat="1" applyFont="1" applyBorder="1" applyAlignment="1">
      <alignment horizontal="center" vertical="top"/>
    </xf>
    <xf numFmtId="0" fontId="32" fillId="0" borderId="18" xfId="0" applyFont="1" applyBorder="1" applyAlignment="1">
      <alignment horizontal="left" vertical="top"/>
    </xf>
    <xf numFmtId="0" fontId="32" fillId="0" borderId="19" xfId="0" applyFont="1" applyBorder="1" applyAlignment="1">
      <alignment horizontal="left" vertical="top"/>
    </xf>
    <xf numFmtId="165" fontId="33" fillId="0" borderId="19" xfId="0" applyNumberFormat="1" applyFont="1" applyBorder="1" applyAlignment="1">
      <alignment horizontal="center" vertical="center"/>
    </xf>
    <xf numFmtId="3" fontId="33" fillId="0" borderId="19" xfId="0" applyNumberFormat="1" applyFont="1" applyBorder="1" applyAlignment="1">
      <alignment horizontal="left" vertical="center"/>
    </xf>
    <xf numFmtId="0" fontId="34" fillId="0" borderId="10" xfId="0" applyFont="1" applyBorder="1" applyAlignment="1">
      <alignment horizontal="center" vertical="center"/>
    </xf>
    <xf numFmtId="0" fontId="20" fillId="0" borderId="32" xfId="0" applyFont="1" applyBorder="1" applyAlignment="1">
      <alignment horizontal="left" vertical="center"/>
    </xf>
    <xf numFmtId="0" fontId="35" fillId="0" borderId="14" xfId="0" applyFont="1" applyBorder="1" applyAlignment="1">
      <alignment horizontal="right" vertical="center"/>
    </xf>
    <xf numFmtId="3" fontId="35" fillId="0" borderId="33" xfId="0" applyNumberFormat="1" applyFont="1" applyBorder="1" applyAlignment="1">
      <alignment horizontal="left" vertical="center"/>
    </xf>
    <xf numFmtId="0" fontId="34" fillId="0" borderId="14" xfId="0" applyFont="1" applyBorder="1" applyAlignment="1">
      <alignment horizontal="right" vertical="center"/>
    </xf>
    <xf numFmtId="0" fontId="34" fillId="0" borderId="32" xfId="0" applyFont="1" applyBorder="1" applyAlignment="1">
      <alignment horizontal="right" vertical="center"/>
    </xf>
    <xf numFmtId="0" fontId="20" fillId="0" borderId="0" xfId="0" applyFont="1"/>
    <xf numFmtId="3" fontId="36" fillId="9" borderId="37" xfId="0" applyNumberFormat="1" applyFont="1" applyFill="1" applyBorder="1" applyAlignment="1">
      <alignment horizontal="center" vertical="center"/>
    </xf>
    <xf numFmtId="3" fontId="36" fillId="9" borderId="21" xfId="0" applyNumberFormat="1" applyFont="1" applyFill="1" applyBorder="1" applyAlignment="1">
      <alignment horizontal="center" vertical="center"/>
    </xf>
    <xf numFmtId="3" fontId="36" fillId="9" borderId="38" xfId="0" applyNumberFormat="1" applyFont="1" applyFill="1" applyBorder="1" applyAlignment="1">
      <alignment horizontal="center" vertical="center"/>
    </xf>
    <xf numFmtId="0" fontId="19" fillId="0" borderId="24" xfId="0" applyFont="1" applyBorder="1" applyAlignment="1">
      <alignment horizontal="right" vertical="center"/>
    </xf>
    <xf numFmtId="165" fontId="19" fillId="0" borderId="10" xfId="0" applyNumberFormat="1" applyFont="1" applyBorder="1" applyAlignment="1">
      <alignment horizontal="center" vertical="top"/>
    </xf>
    <xf numFmtId="0" fontId="19" fillId="0" borderId="18" xfId="0" applyFont="1" applyBorder="1" applyAlignment="1">
      <alignment horizontal="left" vertical="top"/>
    </xf>
    <xf numFmtId="0" fontId="19" fillId="0" borderId="19" xfId="0" applyFont="1" applyBorder="1" applyAlignment="1">
      <alignment horizontal="left" vertical="top"/>
    </xf>
    <xf numFmtId="165" fontId="37" fillId="0" borderId="19" xfId="0" applyNumberFormat="1" applyFont="1" applyBorder="1" applyAlignment="1">
      <alignment horizontal="center" vertical="center"/>
    </xf>
    <xf numFmtId="164" fontId="37" fillId="0" borderId="19" xfId="0" applyNumberFormat="1" applyFont="1" applyBorder="1" applyAlignment="1">
      <alignment horizontal="left" vertical="center"/>
    </xf>
    <xf numFmtId="0" fontId="26" fillId="2" borderId="1" xfId="0" applyFont="1" applyFill="1" applyBorder="1" applyAlignment="1">
      <alignment horizontal="left" vertical="center"/>
    </xf>
    <xf numFmtId="0" fontId="13" fillId="2" borderId="32" xfId="0" applyFont="1" applyFill="1" applyBorder="1" applyAlignment="1">
      <alignment horizontal="left" vertical="center"/>
    </xf>
    <xf numFmtId="0" fontId="26" fillId="2" borderId="14" xfId="0" applyFont="1" applyFill="1" applyBorder="1" applyAlignment="1">
      <alignment horizontal="left" vertical="center"/>
    </xf>
    <xf numFmtId="0" fontId="26" fillId="0" borderId="33" xfId="0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 wrapText="1"/>
    </xf>
    <xf numFmtId="0" fontId="26" fillId="10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164" fontId="26" fillId="2" borderId="39" xfId="0" applyNumberFormat="1" applyFont="1" applyFill="1" applyBorder="1" applyAlignment="1">
      <alignment horizontal="left" vertical="center"/>
    </xf>
    <xf numFmtId="0" fontId="26" fillId="2" borderId="39" xfId="0" applyFont="1" applyFill="1" applyBorder="1" applyAlignment="1">
      <alignment horizontal="left" vertical="center"/>
    </xf>
    <xf numFmtId="0" fontId="38" fillId="0" borderId="2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27" fillId="0" borderId="1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" fontId="3" fillId="2" borderId="0" xfId="0" applyNumberFormat="1" applyFont="1" applyFill="1" applyAlignment="1">
      <alignment vertical="center"/>
    </xf>
    <xf numFmtId="0" fontId="1" fillId="9" borderId="32" xfId="0" applyFont="1" applyFill="1" applyBorder="1" applyAlignment="1">
      <alignment horizontal="right" vertical="center"/>
    </xf>
    <xf numFmtId="0" fontId="3" fillId="9" borderId="14" xfId="0" applyFont="1" applyFill="1" applyBorder="1" applyAlignment="1">
      <alignment horizontal="right" vertical="center"/>
    </xf>
    <xf numFmtId="0" fontId="39" fillId="9" borderId="14" xfId="0" applyFont="1" applyFill="1" applyBorder="1" applyAlignment="1">
      <alignment horizontal="left" vertical="center"/>
    </xf>
    <xf numFmtId="0" fontId="39" fillId="9" borderId="33" xfId="0" applyFont="1" applyFill="1" applyBorder="1" applyAlignment="1">
      <alignment horizontal="left" vertical="center"/>
    </xf>
    <xf numFmtId="0" fontId="39" fillId="9" borderId="39" xfId="0" applyFont="1" applyFill="1" applyBorder="1" applyAlignment="1">
      <alignment horizontal="left" vertical="center"/>
    </xf>
    <xf numFmtId="0" fontId="39" fillId="9" borderId="39" xfId="0" applyFont="1" applyFill="1" applyBorder="1" applyAlignment="1">
      <alignment horizontal="center" vertical="center"/>
    </xf>
    <xf numFmtId="3" fontId="39" fillId="9" borderId="39" xfId="0" applyNumberFormat="1" applyFont="1" applyFill="1" applyBorder="1" applyAlignment="1">
      <alignment horizontal="right" vertical="center"/>
    </xf>
    <xf numFmtId="3" fontId="40" fillId="9" borderId="39" xfId="0" applyNumberFormat="1" applyFont="1" applyFill="1" applyBorder="1" applyAlignment="1">
      <alignment vertical="center"/>
    </xf>
    <xf numFmtId="3" fontId="39" fillId="9" borderId="40" xfId="0" applyNumberFormat="1" applyFont="1" applyFill="1" applyBorder="1" applyAlignment="1">
      <alignment horizontal="center" vertical="center"/>
    </xf>
    <xf numFmtId="3" fontId="39" fillId="9" borderId="41" xfId="0" applyNumberFormat="1" applyFont="1" applyFill="1" applyBorder="1" applyAlignment="1">
      <alignment horizontal="center" vertical="center"/>
    </xf>
    <xf numFmtId="3" fontId="39" fillId="9" borderId="42" xfId="0" applyNumberFormat="1" applyFont="1" applyFill="1" applyBorder="1" applyAlignment="1">
      <alignment horizontal="center" vertical="center"/>
    </xf>
    <xf numFmtId="0" fontId="1" fillId="9" borderId="22" xfId="0" applyFont="1" applyFill="1" applyBorder="1" applyAlignment="1">
      <alignment horizontal="center" vertical="center"/>
    </xf>
    <xf numFmtId="165" fontId="1" fillId="9" borderId="22" xfId="0" applyNumberFormat="1" applyFont="1" applyFill="1" applyBorder="1" applyAlignment="1">
      <alignment horizontal="center" vertical="top"/>
    </xf>
    <xf numFmtId="0" fontId="1" fillId="9" borderId="22" xfId="0" applyFont="1" applyFill="1" applyBorder="1" applyAlignment="1">
      <alignment horizontal="left" vertical="top"/>
    </xf>
    <xf numFmtId="165" fontId="29" fillId="9" borderId="22" xfId="0" applyNumberFormat="1" applyFont="1" applyFill="1" applyBorder="1" applyAlignment="1">
      <alignment horizontal="center" vertical="center"/>
    </xf>
    <xf numFmtId="0" fontId="29" fillId="9" borderId="22" xfId="0" applyFont="1" applyFill="1" applyBorder="1" applyAlignment="1">
      <alignment horizontal="left" vertical="center"/>
    </xf>
    <xf numFmtId="0" fontId="3" fillId="2" borderId="0" xfId="0" applyFont="1" applyFill="1" applyAlignment="1">
      <alignment vertical="center"/>
    </xf>
    <xf numFmtId="0" fontId="1" fillId="9" borderId="0" xfId="0" applyFont="1" applyFill="1" applyAlignment="1">
      <alignment horizontal="right" vertical="center"/>
    </xf>
    <xf numFmtId="0" fontId="3" fillId="9" borderId="0" xfId="0" applyFont="1" applyFill="1" applyAlignment="1">
      <alignment horizontal="right" vertical="center"/>
    </xf>
    <xf numFmtId="0" fontId="1" fillId="9" borderId="0" xfId="0" applyFont="1" applyFill="1" applyAlignment="1">
      <alignment horizontal="left" vertical="center"/>
    </xf>
    <xf numFmtId="0" fontId="1" fillId="9" borderId="24" xfId="0" applyFont="1" applyFill="1" applyBorder="1" applyAlignment="1">
      <alignment horizontal="left" vertical="center"/>
    </xf>
    <xf numFmtId="0" fontId="1" fillId="9" borderId="22" xfId="0" applyFont="1" applyFill="1" applyBorder="1" applyAlignment="1">
      <alignment horizontal="left" vertical="center"/>
    </xf>
    <xf numFmtId="3" fontId="1" fillId="9" borderId="22" xfId="0" applyNumberFormat="1" applyFont="1" applyFill="1" applyBorder="1" applyAlignment="1">
      <alignment horizontal="right" vertical="center"/>
    </xf>
    <xf numFmtId="0" fontId="41" fillId="9" borderId="22" xfId="0" applyFont="1" applyFill="1" applyBorder="1" applyAlignment="1">
      <alignment vertical="center"/>
    </xf>
    <xf numFmtId="3" fontId="1" fillId="9" borderId="43" xfId="0" applyNumberFormat="1" applyFont="1" applyFill="1" applyBorder="1" applyAlignment="1">
      <alignment horizontal="center" vertical="center"/>
    </xf>
    <xf numFmtId="3" fontId="1" fillId="9" borderId="44" xfId="0" applyNumberFormat="1" applyFont="1" applyFill="1" applyBorder="1" applyAlignment="1">
      <alignment horizontal="center" vertical="center"/>
    </xf>
    <xf numFmtId="3" fontId="1" fillId="9" borderId="45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9" borderId="14" xfId="0" applyFont="1" applyFill="1" applyBorder="1" applyAlignment="1">
      <alignment horizontal="right" vertical="center"/>
    </xf>
    <xf numFmtId="0" fontId="1" fillId="9" borderId="14" xfId="0" applyFont="1" applyFill="1" applyBorder="1" applyAlignment="1">
      <alignment horizontal="left" vertical="center"/>
    </xf>
    <xf numFmtId="0" fontId="1" fillId="9" borderId="33" xfId="0" applyFont="1" applyFill="1" applyBorder="1" applyAlignment="1">
      <alignment horizontal="left" vertical="center"/>
    </xf>
    <xf numFmtId="0" fontId="1" fillId="9" borderId="39" xfId="0" applyFont="1" applyFill="1" applyBorder="1" applyAlignment="1">
      <alignment horizontal="left" vertical="center"/>
    </xf>
    <xf numFmtId="0" fontId="1" fillId="9" borderId="39" xfId="0" applyFont="1" applyFill="1" applyBorder="1" applyAlignment="1">
      <alignment horizontal="center" vertical="center"/>
    </xf>
    <xf numFmtId="3" fontId="1" fillId="9" borderId="39" xfId="0" applyNumberFormat="1" applyFont="1" applyFill="1" applyBorder="1" applyAlignment="1">
      <alignment horizontal="right" vertical="center"/>
    </xf>
    <xf numFmtId="3" fontId="1" fillId="9" borderId="41" xfId="0" applyNumberFormat="1" applyFont="1" applyFill="1" applyBorder="1" applyAlignment="1">
      <alignment horizontal="center" vertical="center"/>
    </xf>
    <xf numFmtId="3" fontId="1" fillId="9" borderId="42" xfId="0" applyNumberFormat="1" applyFont="1" applyFill="1" applyBorder="1" applyAlignment="1">
      <alignment horizontal="center" vertical="center"/>
    </xf>
    <xf numFmtId="3" fontId="1" fillId="9" borderId="40" xfId="0" applyNumberFormat="1" applyFont="1" applyFill="1" applyBorder="1" applyAlignment="1">
      <alignment horizontal="center" vertical="center"/>
    </xf>
    <xf numFmtId="165" fontId="1" fillId="9" borderId="39" xfId="0" applyNumberFormat="1" applyFont="1" applyFill="1" applyBorder="1" applyAlignment="1">
      <alignment horizontal="center" vertical="top"/>
    </xf>
    <xf numFmtId="0" fontId="1" fillId="9" borderId="39" xfId="0" applyFont="1" applyFill="1" applyBorder="1" applyAlignment="1">
      <alignment horizontal="left" vertical="top"/>
    </xf>
    <xf numFmtId="165" fontId="29" fillId="9" borderId="39" xfId="0" applyNumberFormat="1" applyFont="1" applyFill="1" applyBorder="1" applyAlignment="1">
      <alignment horizontal="center" vertical="center"/>
    </xf>
    <xf numFmtId="0" fontId="29" fillId="9" borderId="39" xfId="0" applyFont="1" applyFill="1" applyBorder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3" fillId="2" borderId="1" xfId="0" applyFont="1" applyFill="1" applyBorder="1" applyAlignment="1">
      <alignment horizontal="left" vertical="center"/>
    </xf>
    <xf numFmtId="164" fontId="26" fillId="2" borderId="46" xfId="0" applyNumberFormat="1" applyFont="1" applyFill="1" applyBorder="1" applyAlignment="1">
      <alignment horizontal="center" vertical="center"/>
    </xf>
    <xf numFmtId="0" fontId="26" fillId="2" borderId="46" xfId="0" applyFont="1" applyFill="1" applyBorder="1" applyAlignment="1">
      <alignment horizontal="center" vertical="center"/>
    </xf>
    <xf numFmtId="164" fontId="26" fillId="2" borderId="46" xfId="0" applyNumberFormat="1" applyFont="1" applyFill="1" applyBorder="1" applyAlignment="1">
      <alignment horizontal="left" vertical="center"/>
    </xf>
    <xf numFmtId="0" fontId="26" fillId="2" borderId="46" xfId="0" applyFont="1" applyFill="1" applyBorder="1" applyAlignment="1">
      <alignment horizontal="left" vertical="center"/>
    </xf>
    <xf numFmtId="0" fontId="38" fillId="2" borderId="46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left" vertical="center"/>
    </xf>
    <xf numFmtId="9" fontId="7" fillId="12" borderId="47" xfId="0" applyNumberFormat="1" applyFont="1" applyFill="1" applyBorder="1" applyAlignment="1">
      <alignment horizontal="left" vertical="center"/>
    </xf>
    <xf numFmtId="0" fontId="16" fillId="0" borderId="24" xfId="0" applyFont="1" applyBorder="1" applyAlignment="1"/>
    <xf numFmtId="0" fontId="17" fillId="0" borderId="0" xfId="0" applyFont="1"/>
    <xf numFmtId="0" fontId="7" fillId="2" borderId="24" xfId="0" applyFont="1" applyFill="1" applyBorder="1" applyAlignment="1">
      <alignment horizontal="left" vertical="center"/>
    </xf>
    <xf numFmtId="0" fontId="4" fillId="2" borderId="22" xfId="0" applyFont="1" applyFill="1" applyBorder="1" applyAlignment="1">
      <alignment horizontal="left" vertical="center"/>
    </xf>
    <xf numFmtId="0" fontId="7" fillId="2" borderId="22" xfId="0" applyFont="1" applyFill="1" applyBorder="1" applyAlignment="1">
      <alignment horizontal="left" vertical="center"/>
    </xf>
    <xf numFmtId="0" fontId="7" fillId="2" borderId="22" xfId="0" applyFont="1" applyFill="1" applyBorder="1" applyAlignment="1">
      <alignment vertical="center"/>
    </xf>
    <xf numFmtId="0" fontId="7" fillId="0" borderId="22" xfId="0" applyFont="1" applyBorder="1" applyAlignment="1">
      <alignment horizontal="left" vertical="center"/>
    </xf>
    <xf numFmtId="0" fontId="7" fillId="0" borderId="22" xfId="0" applyFont="1" applyBorder="1" applyAlignment="1">
      <alignment horizontal="center"/>
    </xf>
    <xf numFmtId="169" fontId="7" fillId="0" borderId="22" xfId="0" applyNumberFormat="1" applyFont="1" applyBorder="1" applyAlignment="1">
      <alignment horizontal="right" vertical="center"/>
    </xf>
    <xf numFmtId="169" fontId="7" fillId="0" borderId="50" xfId="0" applyNumberFormat="1" applyFont="1" applyBorder="1" applyAlignment="1">
      <alignment horizontal="right"/>
    </xf>
    <xf numFmtId="169" fontId="4" fillId="0" borderId="51" xfId="0" applyNumberFormat="1" applyFont="1" applyBorder="1" applyAlignment="1"/>
    <xf numFmtId="169" fontId="4" fillId="0" borderId="52" xfId="0" applyNumberFormat="1" applyFont="1" applyBorder="1" applyAlignment="1"/>
    <xf numFmtId="169" fontId="7" fillId="0" borderId="34" xfId="0" applyNumberFormat="1" applyFont="1" applyBorder="1" applyAlignment="1">
      <alignment horizontal="right"/>
    </xf>
    <xf numFmtId="169" fontId="7" fillId="0" borderId="35" xfId="0" applyNumberFormat="1" applyFont="1" applyBorder="1" applyAlignment="1">
      <alignment horizontal="right"/>
    </xf>
    <xf numFmtId="169" fontId="7" fillId="0" borderId="36" xfId="0" applyNumberFormat="1" applyFont="1" applyBorder="1" applyAlignment="1">
      <alignment horizontal="right"/>
    </xf>
    <xf numFmtId="165" fontId="1" fillId="0" borderId="34" xfId="0" applyNumberFormat="1" applyFont="1" applyBorder="1" applyAlignment="1">
      <alignment horizontal="center" vertical="top"/>
    </xf>
    <xf numFmtId="0" fontId="1" fillId="0" borderId="49" xfId="0" applyFont="1" applyBorder="1" applyAlignment="1">
      <alignment horizontal="left" vertical="top"/>
    </xf>
    <xf numFmtId="0" fontId="1" fillId="0" borderId="36" xfId="0" applyFont="1" applyBorder="1" applyAlignment="1">
      <alignment horizontal="left" vertical="top"/>
    </xf>
    <xf numFmtId="0" fontId="7" fillId="0" borderId="22" xfId="0" applyFont="1" applyBorder="1" applyAlignment="1">
      <alignment vertical="center"/>
    </xf>
    <xf numFmtId="169" fontId="4" fillId="0" borderId="50" xfId="0" applyNumberFormat="1" applyFont="1" applyBorder="1" applyAlignment="1"/>
    <xf numFmtId="169" fontId="7" fillId="0" borderId="34" xfId="0" applyNumberFormat="1" applyFont="1" applyBorder="1" applyAlignment="1">
      <alignment horizontal="right" vertical="center"/>
    </xf>
    <xf numFmtId="169" fontId="7" fillId="0" borderId="35" xfId="0" applyNumberFormat="1" applyFont="1" applyBorder="1" applyAlignment="1">
      <alignment horizontal="right" vertical="center"/>
    </xf>
    <xf numFmtId="169" fontId="7" fillId="0" borderId="36" xfId="0" applyNumberFormat="1" applyFont="1" applyBorder="1" applyAlignment="1">
      <alignment horizontal="right" vertical="center"/>
    </xf>
    <xf numFmtId="0" fontId="16" fillId="2" borderId="22" xfId="0" applyFont="1" applyFill="1" applyBorder="1" applyAlignment="1">
      <alignment vertical="center"/>
    </xf>
    <xf numFmtId="0" fontId="4" fillId="11" borderId="24" xfId="0" applyFont="1" applyFill="1" applyBorder="1" applyAlignment="1">
      <alignment horizontal="left"/>
    </xf>
    <xf numFmtId="0" fontId="4" fillId="11" borderId="24" xfId="0" applyFont="1" applyFill="1" applyBorder="1" applyAlignment="1"/>
    <xf numFmtId="169" fontId="4" fillId="11" borderId="24" xfId="0" applyNumberFormat="1" applyFont="1" applyFill="1" applyBorder="1" applyAlignment="1"/>
    <xf numFmtId="9" fontId="7" fillId="12" borderId="48" xfId="0" applyNumberFormat="1" applyFont="1" applyFill="1" applyBorder="1" applyAlignment="1">
      <alignment horizontal="left" vertical="center"/>
    </xf>
    <xf numFmtId="0" fontId="1" fillId="11" borderId="49" xfId="0" applyFont="1" applyFill="1" applyBorder="1" applyAlignment="1">
      <alignment horizontal="left" vertical="top"/>
    </xf>
    <xf numFmtId="0" fontId="1" fillId="11" borderId="36" xfId="0" applyFont="1" applyFill="1" applyBorder="1" applyAlignment="1">
      <alignment horizontal="left" vertical="top"/>
    </xf>
    <xf numFmtId="0" fontId="4" fillId="2" borderId="24" xfId="0" applyFont="1" applyFill="1" applyBorder="1" applyAlignment="1">
      <alignment horizontal="left"/>
    </xf>
    <xf numFmtId="0" fontId="4" fillId="0" borderId="22" xfId="0" applyFont="1" applyBorder="1" applyAlignment="1">
      <alignment horizontal="left" vertical="center"/>
    </xf>
    <xf numFmtId="0" fontId="7" fillId="0" borderId="22" xfId="0" applyFont="1" applyBorder="1" applyAlignment="1">
      <alignment horizontal="center" vertical="center"/>
    </xf>
    <xf numFmtId="169" fontId="7" fillId="0" borderId="51" xfId="0" applyNumberFormat="1" applyFont="1" applyBorder="1" applyAlignment="1">
      <alignment horizontal="right"/>
    </xf>
    <xf numFmtId="169" fontId="7" fillId="0" borderId="47" xfId="0" applyNumberFormat="1" applyFont="1" applyBorder="1" applyAlignment="1">
      <alignment horizontal="right"/>
    </xf>
    <xf numFmtId="169" fontId="7" fillId="0" borderId="48" xfId="0" applyNumberFormat="1" applyFont="1" applyBorder="1" applyAlignment="1">
      <alignment horizontal="right"/>
    </xf>
    <xf numFmtId="0" fontId="4" fillId="11" borderId="22" xfId="0" applyFont="1" applyFill="1" applyBorder="1" applyAlignment="1">
      <alignment horizontal="left" vertical="center"/>
    </xf>
    <xf numFmtId="0" fontId="7" fillId="4" borderId="22" xfId="0" applyFont="1" applyFill="1" applyBorder="1" applyAlignment="1">
      <alignment horizontal="center" vertical="center"/>
    </xf>
    <xf numFmtId="0" fontId="7" fillId="11" borderId="24" xfId="0" applyFont="1" applyFill="1" applyBorder="1" applyAlignment="1">
      <alignment horizontal="left" vertical="center"/>
    </xf>
    <xf numFmtId="0" fontId="26" fillId="11" borderId="22" xfId="0" applyFont="1" applyFill="1" applyBorder="1" applyAlignment="1">
      <alignment horizontal="left" vertical="center"/>
    </xf>
    <xf numFmtId="0" fontId="7" fillId="11" borderId="22" xfId="0" applyFont="1" applyFill="1" applyBorder="1" applyAlignment="1">
      <alignment vertical="center"/>
    </xf>
    <xf numFmtId="0" fontId="7" fillId="11" borderId="22" xfId="0" applyFont="1" applyFill="1" applyBorder="1" applyAlignment="1">
      <alignment horizontal="left" vertical="center"/>
    </xf>
    <xf numFmtId="169" fontId="7" fillId="11" borderId="22" xfId="0" applyNumberFormat="1" applyFont="1" applyFill="1" applyBorder="1" applyAlignment="1">
      <alignment horizontal="right" vertical="center"/>
    </xf>
    <xf numFmtId="169" fontId="7" fillId="11" borderId="22" xfId="0" applyNumberFormat="1" applyFont="1" applyFill="1" applyBorder="1" applyAlignment="1">
      <alignment horizontal="left" vertical="center"/>
    </xf>
    <xf numFmtId="9" fontId="7" fillId="12" borderId="51" xfId="0" applyNumberFormat="1" applyFont="1" applyFill="1" applyBorder="1" applyAlignment="1">
      <alignment horizontal="left"/>
    </xf>
    <xf numFmtId="9" fontId="7" fillId="7" borderId="52" xfId="0" applyNumberFormat="1" applyFont="1" applyFill="1" applyBorder="1" applyAlignment="1">
      <alignment horizontal="left"/>
    </xf>
    <xf numFmtId="9" fontId="7" fillId="0" borderId="34" xfId="0" applyNumberFormat="1" applyFont="1" applyBorder="1" applyAlignment="1">
      <alignment horizontal="left" vertical="center"/>
    </xf>
    <xf numFmtId="9" fontId="7" fillId="0" borderId="35" xfId="0" applyNumberFormat="1" applyFont="1" applyBorder="1" applyAlignment="1">
      <alignment horizontal="left" vertical="center"/>
    </xf>
    <xf numFmtId="9" fontId="7" fillId="0" borderId="36" xfId="0" applyNumberFormat="1" applyFont="1" applyBorder="1" applyAlignment="1">
      <alignment horizontal="left" vertical="center"/>
    </xf>
    <xf numFmtId="165" fontId="1" fillId="11" borderId="34" xfId="0" applyNumberFormat="1" applyFont="1" applyFill="1" applyBorder="1" applyAlignment="1">
      <alignment horizontal="center" vertical="top"/>
    </xf>
    <xf numFmtId="14" fontId="29" fillId="0" borderId="53" xfId="0" applyNumberFormat="1" applyFont="1" applyBorder="1" applyAlignment="1">
      <alignment horizontal="center" vertical="center"/>
    </xf>
    <xf numFmtId="0" fontId="29" fillId="0" borderId="53" xfId="0" applyFont="1" applyBorder="1" applyAlignment="1">
      <alignment horizontal="left" vertical="center"/>
    </xf>
    <xf numFmtId="169" fontId="7" fillId="2" borderId="34" xfId="0" applyNumberFormat="1" applyFont="1" applyFill="1" applyBorder="1" applyAlignment="1">
      <alignment horizontal="right"/>
    </xf>
    <xf numFmtId="169" fontId="7" fillId="2" borderId="47" xfId="0" applyNumberFormat="1" applyFont="1" applyFill="1" applyBorder="1" applyAlignment="1">
      <alignment horizontal="right"/>
    </xf>
    <xf numFmtId="169" fontId="7" fillId="2" borderId="48" xfId="0" applyNumberFormat="1" applyFont="1" applyFill="1" applyBorder="1" applyAlignment="1">
      <alignment horizontal="right"/>
    </xf>
    <xf numFmtId="165" fontId="29" fillId="0" borderId="53" xfId="0" applyNumberFormat="1" applyFont="1" applyBorder="1" applyAlignment="1">
      <alignment horizontal="center" vertical="center"/>
    </xf>
    <xf numFmtId="0" fontId="7" fillId="11" borderId="24" xfId="0" applyFont="1" applyFill="1" applyBorder="1" applyAlignment="1">
      <alignment horizontal="left"/>
    </xf>
    <xf numFmtId="169" fontId="4" fillId="11" borderId="51" xfId="0" applyNumberFormat="1" applyFont="1" applyFill="1" applyBorder="1" applyAlignment="1"/>
    <xf numFmtId="169" fontId="4" fillId="11" borderId="52" xfId="0" applyNumberFormat="1" applyFont="1" applyFill="1" applyBorder="1" applyAlignment="1"/>
    <xf numFmtId="165" fontId="42" fillId="0" borderId="48" xfId="0" applyNumberFormat="1" applyFont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169" fontId="4" fillId="11" borderId="47" xfId="0" applyNumberFormat="1" applyFont="1" applyFill="1" applyBorder="1" applyAlignment="1"/>
    <xf numFmtId="169" fontId="4" fillId="11" borderId="48" xfId="0" applyNumberFormat="1" applyFont="1" applyFill="1" applyBorder="1" applyAlignment="1"/>
    <xf numFmtId="165" fontId="4" fillId="11" borderId="47" xfId="0" applyNumberFormat="1" applyFont="1" applyFill="1" applyBorder="1" applyAlignment="1">
      <alignment horizontal="center" vertical="top"/>
    </xf>
    <xf numFmtId="0" fontId="4" fillId="11" borderId="49" xfId="0" applyFont="1" applyFill="1" applyBorder="1" applyAlignment="1">
      <alignment horizontal="left" vertical="top"/>
    </xf>
    <xf numFmtId="0" fontId="4" fillId="11" borderId="48" xfId="0" applyFont="1" applyFill="1" applyBorder="1" applyAlignment="1">
      <alignment horizontal="left" vertical="top"/>
    </xf>
    <xf numFmtId="0" fontId="42" fillId="0" borderId="53" xfId="0" applyFont="1" applyBorder="1" applyAlignment="1">
      <alignment horizontal="left" vertical="center"/>
    </xf>
    <xf numFmtId="0" fontId="4" fillId="0" borderId="22" xfId="0" applyFont="1" applyBorder="1" applyAlignment="1"/>
    <xf numFmtId="165" fontId="7" fillId="0" borderId="34" xfId="0" applyNumberFormat="1" applyFont="1" applyBorder="1" applyAlignment="1">
      <alignment horizontal="center" vertical="top"/>
    </xf>
    <xf numFmtId="0" fontId="7" fillId="0" borderId="49" xfId="0" applyFont="1" applyBorder="1" applyAlignment="1">
      <alignment horizontal="left" vertical="top"/>
    </xf>
    <xf numFmtId="0" fontId="7" fillId="0" borderId="36" xfId="0" applyFont="1" applyBorder="1" applyAlignment="1">
      <alignment horizontal="left" vertical="top"/>
    </xf>
    <xf numFmtId="165" fontId="42" fillId="0" borderId="53" xfId="0" applyNumberFormat="1" applyFont="1" applyBorder="1" applyAlignment="1">
      <alignment horizontal="center"/>
    </xf>
    <xf numFmtId="0" fontId="4" fillId="2" borderId="0" xfId="0" applyFont="1" applyFill="1"/>
    <xf numFmtId="0" fontId="4" fillId="7" borderId="0" xfId="0" applyFont="1" applyFill="1" applyAlignment="1">
      <alignment horizontal="left" vertical="center"/>
    </xf>
    <xf numFmtId="0" fontId="18" fillId="7" borderId="0" xfId="0" applyFont="1" applyFill="1" applyAlignment="1">
      <alignment vertical="center"/>
    </xf>
    <xf numFmtId="0" fontId="7" fillId="7" borderId="0" xfId="0" applyFont="1" applyFill="1" applyAlignment="1">
      <alignment vertical="center"/>
    </xf>
    <xf numFmtId="0" fontId="4" fillId="7" borderId="12" xfId="0" applyFont="1" applyFill="1" applyBorder="1" applyAlignment="1">
      <alignment vertical="center"/>
    </xf>
    <xf numFmtId="165" fontId="3" fillId="7" borderId="12" xfId="0" applyNumberFormat="1" applyFont="1" applyFill="1" applyBorder="1" applyAlignment="1">
      <alignment horizontal="center" vertical="top"/>
    </xf>
    <xf numFmtId="0" fontId="3" fillId="7" borderId="12" xfId="0" applyFont="1" applyFill="1" applyBorder="1" applyAlignment="1">
      <alignment horizontal="left" vertical="top"/>
    </xf>
    <xf numFmtId="0" fontId="3" fillId="7" borderId="13" xfId="0" applyFont="1" applyFill="1" applyBorder="1" applyAlignment="1">
      <alignment horizontal="left" vertical="top"/>
    </xf>
    <xf numFmtId="165" fontId="29" fillId="0" borderId="46" xfId="0" applyNumberFormat="1" applyFont="1" applyBorder="1" applyAlignment="1">
      <alignment horizontal="center" vertical="center"/>
    </xf>
    <xf numFmtId="0" fontId="29" fillId="0" borderId="22" xfId="0" applyFont="1" applyBorder="1" applyAlignment="1">
      <alignment horizontal="left" vertical="center"/>
    </xf>
    <xf numFmtId="0" fontId="4" fillId="7" borderId="0" xfId="0" applyFont="1" applyFill="1" applyAlignment="1">
      <alignment horizontal="center" vertical="center"/>
    </xf>
    <xf numFmtId="165" fontId="3" fillId="7" borderId="0" xfId="0" applyNumberFormat="1" applyFont="1" applyFill="1" applyAlignment="1">
      <alignment horizontal="center" vertical="top"/>
    </xf>
    <xf numFmtId="0" fontId="3" fillId="7" borderId="0" xfId="0" applyFont="1" applyFill="1" applyAlignment="1">
      <alignment horizontal="left" vertical="top"/>
    </xf>
    <xf numFmtId="0" fontId="3" fillId="7" borderId="24" xfId="0" applyFont="1" applyFill="1" applyBorder="1" applyAlignment="1">
      <alignment horizontal="left" vertical="top"/>
    </xf>
    <xf numFmtId="165" fontId="29" fillId="0" borderId="22" xfId="0" applyNumberFormat="1" applyFont="1" applyBorder="1" applyAlignment="1">
      <alignment horizontal="center" vertical="center"/>
    </xf>
    <xf numFmtId="0" fontId="29" fillId="0" borderId="39" xfId="0" applyFont="1" applyBorder="1" applyAlignment="1">
      <alignment horizontal="left" vertical="center"/>
    </xf>
  </cellXfs>
  <cellStyles count="1">
    <cellStyle name="Normal" xfId="0" builtinId="0"/>
  </cellStyles>
  <dxfs count="30">
    <dxf>
      <font>
        <color rgb="FF6AA84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b/>
        <color rgb="FF0000FF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C99FF"/>
          <bgColor rgb="FFCC99FF"/>
        </patternFill>
      </fill>
      <border>
        <left/>
        <right/>
        <top/>
        <bottom/>
      </border>
    </dxf>
    <dxf>
      <font>
        <color rgb="FFEFEFEF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6AA84F"/>
      </font>
      <fill>
        <patternFill patternType="none"/>
      </fill>
      <border>
        <left/>
        <right/>
        <top/>
        <bottom/>
      </border>
    </dxf>
    <dxf>
      <font>
        <b/>
        <color rgb="FF0000FF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C99FF"/>
          <bgColor rgb="FFCC99FF"/>
        </patternFill>
      </fill>
      <border>
        <left/>
        <right/>
        <top/>
        <bottom/>
      </border>
    </dxf>
    <dxf>
      <font>
        <color rgb="FFCC0000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276225</xdr:colOff>
      <xdr:row>9</xdr:row>
      <xdr:rowOff>0</xdr:rowOff>
    </xdr:to>
    <xdr:sp macro="" textlink="">
      <xdr:nvSpPr>
        <xdr:cNvPr id="2" name="AutoShape 7">
          <a:extLst>
            <a:ext uri="{FF2B5EF4-FFF2-40B4-BE49-F238E27FC236}">
              <a16:creationId xmlns:a16="http://schemas.microsoft.com/office/drawing/2014/main" id="{C6A5D80D-7455-4CB2-8807-2B345343C0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435965" cy="100831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276225</xdr:colOff>
      <xdr:row>9</xdr:row>
      <xdr:rowOff>0</xdr:rowOff>
    </xdr:to>
    <xdr:sp macro="" textlink="">
      <xdr:nvSpPr>
        <xdr:cNvPr id="3" name="AutoShape 7">
          <a:extLst>
            <a:ext uri="{FF2B5EF4-FFF2-40B4-BE49-F238E27FC236}">
              <a16:creationId xmlns:a16="http://schemas.microsoft.com/office/drawing/2014/main" id="{2115D0EE-913B-472E-A250-71E14ECD71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435965" cy="100831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28575</xdr:colOff>
      <xdr:row>9</xdr:row>
      <xdr:rowOff>0</xdr:rowOff>
    </xdr:to>
    <xdr:sp macro="" textlink="">
      <xdr:nvSpPr>
        <xdr:cNvPr id="4" name="AutoShape 7">
          <a:extLst>
            <a:ext uri="{FF2B5EF4-FFF2-40B4-BE49-F238E27FC236}">
              <a16:creationId xmlns:a16="http://schemas.microsoft.com/office/drawing/2014/main" id="{3290AF64-8BAF-453A-A0E1-21B348B41C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98555" cy="103327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28575</xdr:colOff>
      <xdr:row>9</xdr:row>
      <xdr:rowOff>0</xdr:rowOff>
    </xdr:to>
    <xdr:sp macro="" textlink="">
      <xdr:nvSpPr>
        <xdr:cNvPr id="5" name="AutoShape 7">
          <a:extLst>
            <a:ext uri="{FF2B5EF4-FFF2-40B4-BE49-F238E27FC236}">
              <a16:creationId xmlns:a16="http://schemas.microsoft.com/office/drawing/2014/main" id="{EB4E807C-4FD9-43A5-8B10-1F8374B503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98555" cy="103327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180975</xdr:colOff>
      <xdr:row>9</xdr:row>
      <xdr:rowOff>0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9AA24468-9423-4E74-B8EF-CA4CCE5095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50955" cy="101974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714375</xdr:colOff>
      <xdr:row>9</xdr:row>
      <xdr:rowOff>0</xdr:rowOff>
    </xdr:to>
    <xdr:sp macro="" textlink="">
      <xdr:nvSpPr>
        <xdr:cNvPr id="7" name="AutoShape 7">
          <a:extLst>
            <a:ext uri="{FF2B5EF4-FFF2-40B4-BE49-F238E27FC236}">
              <a16:creationId xmlns:a16="http://schemas.microsoft.com/office/drawing/2014/main" id="{B0FF4968-7786-411E-9D3B-105F61F2D1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35665" cy="101974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714375</xdr:colOff>
      <xdr:row>9</xdr:row>
      <xdr:rowOff>0</xdr:rowOff>
    </xdr:to>
    <xdr:sp macro="" textlink="">
      <xdr:nvSpPr>
        <xdr:cNvPr id="8" name="AutoShape 7">
          <a:extLst>
            <a:ext uri="{FF2B5EF4-FFF2-40B4-BE49-F238E27FC236}">
              <a16:creationId xmlns:a16="http://schemas.microsoft.com/office/drawing/2014/main" id="{C8CCFD00-3795-4E42-B28B-F583F9D6B0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35665" cy="101974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714375</xdr:colOff>
      <xdr:row>9</xdr:row>
      <xdr:rowOff>0</xdr:rowOff>
    </xdr:to>
    <xdr:sp macro="" textlink="">
      <xdr:nvSpPr>
        <xdr:cNvPr id="9" name="AutoShape 7">
          <a:extLst>
            <a:ext uri="{FF2B5EF4-FFF2-40B4-BE49-F238E27FC236}">
              <a16:creationId xmlns:a16="http://schemas.microsoft.com/office/drawing/2014/main" id="{9192D653-1EDC-4447-9266-BA9514D3FB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35665" cy="1129474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714375</xdr:colOff>
      <xdr:row>9</xdr:row>
      <xdr:rowOff>0</xdr:rowOff>
    </xdr:to>
    <xdr:sp macro="" textlink="">
      <xdr:nvSpPr>
        <xdr:cNvPr id="10" name="AutoShape 7">
          <a:extLst>
            <a:ext uri="{FF2B5EF4-FFF2-40B4-BE49-F238E27FC236}">
              <a16:creationId xmlns:a16="http://schemas.microsoft.com/office/drawing/2014/main" id="{1FDA45C8-17E4-4BED-A9CA-92ED9DDA0A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35665" cy="101974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714375</xdr:colOff>
      <xdr:row>9</xdr:row>
      <xdr:rowOff>0</xdr:rowOff>
    </xdr:to>
    <xdr:sp macro="" textlink="">
      <xdr:nvSpPr>
        <xdr:cNvPr id="11" name="AutoShape 7">
          <a:extLst>
            <a:ext uri="{FF2B5EF4-FFF2-40B4-BE49-F238E27FC236}">
              <a16:creationId xmlns:a16="http://schemas.microsoft.com/office/drawing/2014/main" id="{5C43F52D-E4E3-4A2F-A4A7-1F4BDCF175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35665" cy="101974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714375</xdr:colOff>
      <xdr:row>9</xdr:row>
      <xdr:rowOff>0</xdr:rowOff>
    </xdr:to>
    <xdr:sp macro="" textlink="">
      <xdr:nvSpPr>
        <xdr:cNvPr id="12" name="AutoShape 7">
          <a:extLst>
            <a:ext uri="{FF2B5EF4-FFF2-40B4-BE49-F238E27FC236}">
              <a16:creationId xmlns:a16="http://schemas.microsoft.com/office/drawing/2014/main" id="{144526F9-FAF3-422B-BE2C-C2BD97B63A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35665" cy="101974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533400</xdr:colOff>
      <xdr:row>9</xdr:row>
      <xdr:rowOff>0</xdr:rowOff>
    </xdr:to>
    <xdr:sp macro="" textlink="">
      <xdr:nvSpPr>
        <xdr:cNvPr id="13" name="AutoShape 7">
          <a:extLst>
            <a:ext uri="{FF2B5EF4-FFF2-40B4-BE49-F238E27FC236}">
              <a16:creationId xmlns:a16="http://schemas.microsoft.com/office/drawing/2014/main" id="{34D9853A-808D-4B9E-A21B-425FB8D0F8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862560" cy="101212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533400</xdr:colOff>
      <xdr:row>9</xdr:row>
      <xdr:rowOff>0</xdr:rowOff>
    </xdr:to>
    <xdr:sp macro="" textlink="">
      <xdr:nvSpPr>
        <xdr:cNvPr id="14" name="AutoShape 7">
          <a:extLst>
            <a:ext uri="{FF2B5EF4-FFF2-40B4-BE49-F238E27FC236}">
              <a16:creationId xmlns:a16="http://schemas.microsoft.com/office/drawing/2014/main" id="{6FE6EC53-1147-4D95-88F7-F1A94591F85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862560" cy="101212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276225</xdr:colOff>
      <xdr:row>9</xdr:row>
      <xdr:rowOff>0</xdr:rowOff>
    </xdr:to>
    <xdr:sp macro="" textlink="">
      <xdr:nvSpPr>
        <xdr:cNvPr id="15" name="AutoShape 7">
          <a:extLst>
            <a:ext uri="{FF2B5EF4-FFF2-40B4-BE49-F238E27FC236}">
              <a16:creationId xmlns:a16="http://schemas.microsoft.com/office/drawing/2014/main" id="{06D3370F-A0E1-4503-A8D4-B639BB59AB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435965" cy="100831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276225</xdr:colOff>
      <xdr:row>9</xdr:row>
      <xdr:rowOff>0</xdr:rowOff>
    </xdr:to>
    <xdr:sp macro="" textlink="">
      <xdr:nvSpPr>
        <xdr:cNvPr id="16" name="AutoShape 7">
          <a:extLst>
            <a:ext uri="{FF2B5EF4-FFF2-40B4-BE49-F238E27FC236}">
              <a16:creationId xmlns:a16="http://schemas.microsoft.com/office/drawing/2014/main" id="{EC7B6B78-621F-48EB-90AE-96C216F36E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435965" cy="100831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28575</xdr:colOff>
      <xdr:row>9</xdr:row>
      <xdr:rowOff>0</xdr:rowOff>
    </xdr:to>
    <xdr:sp macro="" textlink="">
      <xdr:nvSpPr>
        <xdr:cNvPr id="17" name="AutoShape 7">
          <a:extLst>
            <a:ext uri="{FF2B5EF4-FFF2-40B4-BE49-F238E27FC236}">
              <a16:creationId xmlns:a16="http://schemas.microsoft.com/office/drawing/2014/main" id="{14DE3E40-DDC3-4F57-AF00-9C6B36AA82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98555" cy="103327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28575</xdr:colOff>
      <xdr:row>9</xdr:row>
      <xdr:rowOff>0</xdr:rowOff>
    </xdr:to>
    <xdr:sp macro="" textlink="">
      <xdr:nvSpPr>
        <xdr:cNvPr id="18" name="AutoShape 7">
          <a:extLst>
            <a:ext uri="{FF2B5EF4-FFF2-40B4-BE49-F238E27FC236}">
              <a16:creationId xmlns:a16="http://schemas.microsoft.com/office/drawing/2014/main" id="{C09C99DC-6840-4A06-91E3-138B1933CE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98555" cy="103327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180975</xdr:colOff>
      <xdr:row>9</xdr:row>
      <xdr:rowOff>0</xdr:rowOff>
    </xdr:to>
    <xdr:sp macro="" textlink="">
      <xdr:nvSpPr>
        <xdr:cNvPr id="19" name="AutoShape 7">
          <a:extLst>
            <a:ext uri="{FF2B5EF4-FFF2-40B4-BE49-F238E27FC236}">
              <a16:creationId xmlns:a16="http://schemas.microsoft.com/office/drawing/2014/main" id="{F4D7F703-F416-498A-9E51-AA01170ACD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50955" cy="101974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714375</xdr:colOff>
      <xdr:row>9</xdr:row>
      <xdr:rowOff>0</xdr:rowOff>
    </xdr:to>
    <xdr:sp macro="" textlink="">
      <xdr:nvSpPr>
        <xdr:cNvPr id="20" name="AutoShape 7">
          <a:extLst>
            <a:ext uri="{FF2B5EF4-FFF2-40B4-BE49-F238E27FC236}">
              <a16:creationId xmlns:a16="http://schemas.microsoft.com/office/drawing/2014/main" id="{BA9A2DF8-F503-4824-BAAA-B1A47F567B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35665" cy="101974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714375</xdr:colOff>
      <xdr:row>9</xdr:row>
      <xdr:rowOff>0</xdr:rowOff>
    </xdr:to>
    <xdr:sp macro="" textlink="">
      <xdr:nvSpPr>
        <xdr:cNvPr id="21" name="AutoShape 7">
          <a:extLst>
            <a:ext uri="{FF2B5EF4-FFF2-40B4-BE49-F238E27FC236}">
              <a16:creationId xmlns:a16="http://schemas.microsoft.com/office/drawing/2014/main" id="{0ED63E92-157C-4038-AAB3-CA2310068B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35665" cy="101974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714375</xdr:colOff>
      <xdr:row>9</xdr:row>
      <xdr:rowOff>0</xdr:rowOff>
    </xdr:to>
    <xdr:sp macro="" textlink="">
      <xdr:nvSpPr>
        <xdr:cNvPr id="22" name="AutoShape 7">
          <a:extLst>
            <a:ext uri="{FF2B5EF4-FFF2-40B4-BE49-F238E27FC236}">
              <a16:creationId xmlns:a16="http://schemas.microsoft.com/office/drawing/2014/main" id="{3BDECB2B-BC82-4F0B-AA2A-B8C008DF87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35665" cy="1129474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714375</xdr:colOff>
      <xdr:row>9</xdr:row>
      <xdr:rowOff>0</xdr:rowOff>
    </xdr:to>
    <xdr:sp macro="" textlink="">
      <xdr:nvSpPr>
        <xdr:cNvPr id="23" name="AutoShape 7">
          <a:extLst>
            <a:ext uri="{FF2B5EF4-FFF2-40B4-BE49-F238E27FC236}">
              <a16:creationId xmlns:a16="http://schemas.microsoft.com/office/drawing/2014/main" id="{F819B9A8-EAD4-42E7-AADA-0963D15712C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35665" cy="101974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714375</xdr:colOff>
      <xdr:row>9</xdr:row>
      <xdr:rowOff>0</xdr:rowOff>
    </xdr:to>
    <xdr:sp macro="" textlink="">
      <xdr:nvSpPr>
        <xdr:cNvPr id="24" name="AutoShape 7">
          <a:extLst>
            <a:ext uri="{FF2B5EF4-FFF2-40B4-BE49-F238E27FC236}">
              <a16:creationId xmlns:a16="http://schemas.microsoft.com/office/drawing/2014/main" id="{39C9121E-F4A5-4E05-8B3B-B30E94D6C6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35665" cy="101974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714375</xdr:colOff>
      <xdr:row>9</xdr:row>
      <xdr:rowOff>0</xdr:rowOff>
    </xdr:to>
    <xdr:sp macro="" textlink="">
      <xdr:nvSpPr>
        <xdr:cNvPr id="25" name="AutoShape 7">
          <a:extLst>
            <a:ext uri="{FF2B5EF4-FFF2-40B4-BE49-F238E27FC236}">
              <a16:creationId xmlns:a16="http://schemas.microsoft.com/office/drawing/2014/main" id="{C6768B3E-624B-435F-9A47-DD39A9D822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35665" cy="101974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533400</xdr:colOff>
      <xdr:row>9</xdr:row>
      <xdr:rowOff>0</xdr:rowOff>
    </xdr:to>
    <xdr:sp macro="" textlink="">
      <xdr:nvSpPr>
        <xdr:cNvPr id="26" name="AutoShape 7">
          <a:extLst>
            <a:ext uri="{FF2B5EF4-FFF2-40B4-BE49-F238E27FC236}">
              <a16:creationId xmlns:a16="http://schemas.microsoft.com/office/drawing/2014/main" id="{D595179C-43AE-4286-BBD6-6EF42C65FD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862560" cy="101212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533400</xdr:colOff>
      <xdr:row>9</xdr:row>
      <xdr:rowOff>0</xdr:rowOff>
    </xdr:to>
    <xdr:sp macro="" textlink="">
      <xdr:nvSpPr>
        <xdr:cNvPr id="27" name="AutoShape 7">
          <a:extLst>
            <a:ext uri="{FF2B5EF4-FFF2-40B4-BE49-F238E27FC236}">
              <a16:creationId xmlns:a16="http://schemas.microsoft.com/office/drawing/2014/main" id="{9EF46919-A19C-4EBF-BF89-6EBD001731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862560" cy="101212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9</xdr:row>
      <xdr:rowOff>0</xdr:rowOff>
    </xdr:to>
    <xdr:sp macro="" textlink="">
      <xdr:nvSpPr>
        <xdr:cNvPr id="28" name="Forme automatique 7">
          <a:extLst>
            <a:ext uri="{FF2B5EF4-FFF2-40B4-BE49-F238E27FC236}">
              <a16:creationId xmlns:a16="http://schemas.microsoft.com/office/drawing/2014/main" id="{642FE49A-997E-4B55-97CA-A326121566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84130" cy="1002411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1409700</xdr:colOff>
      <xdr:row>9</xdr:row>
      <xdr:rowOff>0</xdr:rowOff>
    </xdr:to>
    <xdr:sp macro="" textlink="">
      <xdr:nvSpPr>
        <xdr:cNvPr id="29" name="Forme automatique 7">
          <a:extLst>
            <a:ext uri="{FF2B5EF4-FFF2-40B4-BE49-F238E27FC236}">
              <a16:creationId xmlns:a16="http://schemas.microsoft.com/office/drawing/2014/main" id="{BA57CBE4-ACB5-4515-8525-5403380DDA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810000" cy="41262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1409700</xdr:colOff>
      <xdr:row>9</xdr:row>
      <xdr:rowOff>0</xdr:rowOff>
    </xdr:to>
    <xdr:sp macro="" textlink="">
      <xdr:nvSpPr>
        <xdr:cNvPr id="30" name="Forme automatique 7">
          <a:extLst>
            <a:ext uri="{FF2B5EF4-FFF2-40B4-BE49-F238E27FC236}">
              <a16:creationId xmlns:a16="http://schemas.microsoft.com/office/drawing/2014/main" id="{210D1697-1BA3-41D7-B20E-0591AE27FE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810000" cy="41262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1409700</xdr:colOff>
      <xdr:row>9</xdr:row>
      <xdr:rowOff>0</xdr:rowOff>
    </xdr:to>
    <xdr:sp macro="" textlink="">
      <xdr:nvSpPr>
        <xdr:cNvPr id="31" name="Forme automatique 7">
          <a:extLst>
            <a:ext uri="{FF2B5EF4-FFF2-40B4-BE49-F238E27FC236}">
              <a16:creationId xmlns:a16="http://schemas.microsoft.com/office/drawing/2014/main" id="{FF18562B-A0ED-400F-8F0C-26EBF271C1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810000" cy="41262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361950</xdr:colOff>
      <xdr:row>24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7D8C8B0B-60A7-4928-96AF-BA977562C9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232130" cy="27527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342900</xdr:colOff>
      <xdr:row>24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56D39E63-9C03-4C46-B68A-B242BDC63E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86010" cy="139846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361950</xdr:colOff>
      <xdr:row>24</xdr:row>
      <xdr:rowOff>0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411EEE06-2CA6-49A9-82F5-DE1D5CCE476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232130" cy="27527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342900</xdr:colOff>
      <xdr:row>24</xdr:row>
      <xdr:rowOff>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311AB6C9-DD48-43F2-81E7-FE1A60393E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86010" cy="139846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209550</xdr:colOff>
      <xdr:row>16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1BC22D62-5FF2-46BA-B83F-69D6BEBB50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637520" cy="101441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209550</xdr:colOff>
      <xdr:row>16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4E7CB92C-4C13-4FF0-84EF-372D69C4E19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637520" cy="101441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28575</xdr:colOff>
      <xdr:row>16</xdr:row>
      <xdr:rowOff>0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F4F7B6E-1725-4E65-8B6E-6038531C39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48975" cy="990409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28575</xdr:colOff>
      <xdr:row>16</xdr:row>
      <xdr:rowOff>0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6BB78180-EB4F-4894-84D8-F519735358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48975" cy="983551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28575</xdr:colOff>
      <xdr:row>16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B156249A-FE4B-4BB8-91A3-CEC8FAFBFA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48975" cy="983551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28575</xdr:colOff>
      <xdr:row>18</xdr:row>
      <xdr:rowOff>142875</xdr:rowOff>
    </xdr:to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DE97CED8-7235-4112-BBF2-6698161607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48975" cy="1184719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28575</xdr:colOff>
      <xdr:row>18</xdr:row>
      <xdr:rowOff>142875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1EE94055-CE6C-4643-9DAB-F14337C046C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48975" cy="1184719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28575</xdr:colOff>
      <xdr:row>18</xdr:row>
      <xdr:rowOff>142875</xdr:rowOff>
    </xdr:to>
    <xdr:sp macro="" textlink="">
      <xdr:nvSpPr>
        <xdr:cNvPr id="13" name="AutoShape 4">
          <a:extLst>
            <a:ext uri="{FF2B5EF4-FFF2-40B4-BE49-F238E27FC236}">
              <a16:creationId xmlns:a16="http://schemas.microsoft.com/office/drawing/2014/main" id="{2C74E5FD-A6FF-42EE-8BD2-CE34DF8EF4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48975" cy="1184719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152400</xdr:colOff>
      <xdr:row>16</xdr:row>
      <xdr:rowOff>142875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43BEE343-8DA6-4216-8A1E-7157BAEC35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72800" cy="1148143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180975</xdr:colOff>
      <xdr:row>16</xdr:row>
      <xdr:rowOff>0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B3AB5A6F-9EAB-44C0-8269-9114890C90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01375" cy="983551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180975</xdr:colOff>
      <xdr:row>16</xdr:row>
      <xdr:rowOff>0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C9526AB1-7F83-49F2-95DA-0D9595824B4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01375" cy="983551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361950</xdr:colOff>
      <xdr:row>24</xdr:row>
      <xdr:rowOff>0</xdr:rowOff>
    </xdr:to>
    <xdr:sp macro="" textlink="">
      <xdr:nvSpPr>
        <xdr:cNvPr id="17" name="AutoShape 5">
          <a:extLst>
            <a:ext uri="{FF2B5EF4-FFF2-40B4-BE49-F238E27FC236}">
              <a16:creationId xmlns:a16="http://schemas.microsoft.com/office/drawing/2014/main" id="{FAF5D533-D753-4A31-8E5E-2DF4A98028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232130" cy="27527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342900</xdr:colOff>
      <xdr:row>24</xdr:row>
      <xdr:rowOff>0</xdr:rowOff>
    </xdr:to>
    <xdr:sp macro="" textlink="">
      <xdr:nvSpPr>
        <xdr:cNvPr id="18" name="AutoShape 3">
          <a:extLst>
            <a:ext uri="{FF2B5EF4-FFF2-40B4-BE49-F238E27FC236}">
              <a16:creationId xmlns:a16="http://schemas.microsoft.com/office/drawing/2014/main" id="{05CBC4B9-AB99-4929-9975-32CDF09244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86010" cy="139846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361950</xdr:colOff>
      <xdr:row>24</xdr:row>
      <xdr:rowOff>0</xdr:rowOff>
    </xdr:to>
    <xdr:sp macro="" textlink="">
      <xdr:nvSpPr>
        <xdr:cNvPr id="19" name="AutoShape 5">
          <a:extLst>
            <a:ext uri="{FF2B5EF4-FFF2-40B4-BE49-F238E27FC236}">
              <a16:creationId xmlns:a16="http://schemas.microsoft.com/office/drawing/2014/main" id="{A03AE4B0-B0C4-4E87-BFDE-34EF9A28AA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232130" cy="27527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342900</xdr:colOff>
      <xdr:row>24</xdr:row>
      <xdr:rowOff>0</xdr:rowOff>
    </xdr:to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3B805053-E360-47C6-B80E-454FB04710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86010" cy="139846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209550</xdr:colOff>
      <xdr:row>16</xdr:row>
      <xdr:rowOff>0</xdr:rowOff>
    </xdr:to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EC0DC3E4-CD68-4952-8F16-C774CADBCF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637520" cy="101441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209550</xdr:colOff>
      <xdr:row>16</xdr:row>
      <xdr:rowOff>0</xdr:rowOff>
    </xdr:to>
    <xdr:sp macro="" textlink="">
      <xdr:nvSpPr>
        <xdr:cNvPr id="22" name="AutoShape 3">
          <a:extLst>
            <a:ext uri="{FF2B5EF4-FFF2-40B4-BE49-F238E27FC236}">
              <a16:creationId xmlns:a16="http://schemas.microsoft.com/office/drawing/2014/main" id="{F0FA72F1-8EFF-459C-9AD2-6788B0D5EC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637520" cy="101441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28575</xdr:colOff>
      <xdr:row>16</xdr:row>
      <xdr:rowOff>0</xdr:rowOff>
    </xdr:to>
    <xdr:sp macro="" textlink="">
      <xdr:nvSpPr>
        <xdr:cNvPr id="23" name="AutoShape 3">
          <a:extLst>
            <a:ext uri="{FF2B5EF4-FFF2-40B4-BE49-F238E27FC236}">
              <a16:creationId xmlns:a16="http://schemas.microsoft.com/office/drawing/2014/main" id="{B19BAFAC-A270-4E3A-90B1-88E1E8111D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48975" cy="990409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28575</xdr:colOff>
      <xdr:row>16</xdr:row>
      <xdr:rowOff>0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35BEE6A5-D1A2-4F48-8EDB-3DB8A200696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48975" cy="983551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28575</xdr:colOff>
      <xdr:row>16</xdr:row>
      <xdr:rowOff>0</xdr:rowOff>
    </xdr:to>
    <xdr:sp macro="" textlink="">
      <xdr:nvSpPr>
        <xdr:cNvPr id="25" name="AutoShape 4">
          <a:extLst>
            <a:ext uri="{FF2B5EF4-FFF2-40B4-BE49-F238E27FC236}">
              <a16:creationId xmlns:a16="http://schemas.microsoft.com/office/drawing/2014/main" id="{AC99F321-5504-4AF1-B157-44BE0B620C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48975" cy="983551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28575</xdr:colOff>
      <xdr:row>18</xdr:row>
      <xdr:rowOff>142875</xdr:rowOff>
    </xdr:to>
    <xdr:sp macro="" textlink="">
      <xdr:nvSpPr>
        <xdr:cNvPr id="26" name="AutoShape 4">
          <a:extLst>
            <a:ext uri="{FF2B5EF4-FFF2-40B4-BE49-F238E27FC236}">
              <a16:creationId xmlns:a16="http://schemas.microsoft.com/office/drawing/2014/main" id="{B686B39F-A251-4DF7-9E0C-4191B42069E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48975" cy="1184719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28575</xdr:colOff>
      <xdr:row>18</xdr:row>
      <xdr:rowOff>142875</xdr:rowOff>
    </xdr:to>
    <xdr:sp macro="" textlink="">
      <xdr:nvSpPr>
        <xdr:cNvPr id="27" name="AutoShape 4">
          <a:extLst>
            <a:ext uri="{FF2B5EF4-FFF2-40B4-BE49-F238E27FC236}">
              <a16:creationId xmlns:a16="http://schemas.microsoft.com/office/drawing/2014/main" id="{7FD0BD49-867C-4D5A-81B1-859B0C3EEA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48975" cy="1184719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28575</xdr:colOff>
      <xdr:row>18</xdr:row>
      <xdr:rowOff>142875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41989C77-1D73-429A-9193-4B20278D40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48975" cy="1184719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152400</xdr:colOff>
      <xdr:row>16</xdr:row>
      <xdr:rowOff>142875</xdr:rowOff>
    </xdr:to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85F5C1A7-977E-443B-8B2B-5D34B122B5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972800" cy="1148143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180975</xdr:colOff>
      <xdr:row>16</xdr:row>
      <xdr:rowOff>0</xdr:rowOff>
    </xdr:to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6432A07E-686E-4207-BB77-C32C037583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01375" cy="983551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180975</xdr:colOff>
      <xdr:row>16</xdr:row>
      <xdr:rowOff>0</xdr:rowOff>
    </xdr:to>
    <xdr:sp macro="" textlink="">
      <xdr:nvSpPr>
        <xdr:cNvPr id="31" name="AutoShape 4">
          <a:extLst>
            <a:ext uri="{FF2B5EF4-FFF2-40B4-BE49-F238E27FC236}">
              <a16:creationId xmlns:a16="http://schemas.microsoft.com/office/drawing/2014/main" id="{050E1545-C266-43F3-AC86-CE2ED46C5E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01375" cy="983551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352425</xdr:colOff>
      <xdr:row>16</xdr:row>
      <xdr:rowOff>0</xdr:rowOff>
    </xdr:to>
    <xdr:sp macro="" textlink="">
      <xdr:nvSpPr>
        <xdr:cNvPr id="32" name="Forme automatique 3">
          <a:extLst>
            <a:ext uri="{FF2B5EF4-FFF2-40B4-BE49-F238E27FC236}">
              <a16:creationId xmlns:a16="http://schemas.microsoft.com/office/drawing/2014/main" id="{C6B8B180-3FCE-4787-99C5-6211EA0355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53575" cy="99898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2263140</xdr:colOff>
      <xdr:row>16</xdr:row>
      <xdr:rowOff>0</xdr:rowOff>
    </xdr:to>
    <xdr:sp macro="" textlink="">
      <xdr:nvSpPr>
        <xdr:cNvPr id="33" name="Forme automatique 3">
          <a:extLst>
            <a:ext uri="{FF2B5EF4-FFF2-40B4-BE49-F238E27FC236}">
              <a16:creationId xmlns:a16="http://schemas.microsoft.com/office/drawing/2014/main" id="{CFED2219-93F8-4AE0-B199-FBE657B772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810000" cy="421767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2263140</xdr:colOff>
      <xdr:row>16</xdr:row>
      <xdr:rowOff>0</xdr:rowOff>
    </xdr:to>
    <xdr:sp macro="" textlink="">
      <xdr:nvSpPr>
        <xdr:cNvPr id="34" name="Forme automatique 3">
          <a:extLst>
            <a:ext uri="{FF2B5EF4-FFF2-40B4-BE49-F238E27FC236}">
              <a16:creationId xmlns:a16="http://schemas.microsoft.com/office/drawing/2014/main" id="{1CF6C0B3-3927-4B29-8F8D-79BDC9471F7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810000" cy="421767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2263140</xdr:colOff>
      <xdr:row>16</xdr:row>
      <xdr:rowOff>0</xdr:rowOff>
    </xdr:to>
    <xdr:sp macro="" textlink="">
      <xdr:nvSpPr>
        <xdr:cNvPr id="35" name="Forme automatique 3">
          <a:extLst>
            <a:ext uri="{FF2B5EF4-FFF2-40B4-BE49-F238E27FC236}">
              <a16:creationId xmlns:a16="http://schemas.microsoft.com/office/drawing/2014/main" id="{653E79CB-3502-4D9E-B93A-3ED5FCE4A9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810000" cy="421767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Pilotage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Tableau croisé dynamique 16"/>
      <sheetName val="Staffing"/>
      <sheetName val="Pipe"/>
      <sheetName val="Prévi"/>
      <sheetName val="Jobs"/>
      <sheetName val="Indicateurs"/>
      <sheetName val="GraphJobs"/>
      <sheetName val="TCD_Staffing"/>
      <sheetName val="TCD_Temps"/>
      <sheetName val="Paramètres"/>
      <sheetName val="Indicateurs_old"/>
      <sheetName val="AnalyseComptes"/>
      <sheetName val="ConsoGroupe"/>
      <sheetName val="DB"/>
      <sheetName val="PipeStatusChang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6">
    <tabColor theme="7"/>
  </sheetPr>
  <dimension ref="A1:AI27"/>
  <sheetViews>
    <sheetView tabSelected="1" zoomScaleNormal="100" workbookViewId="0">
      <pane xSplit="1" ySplit="2" topLeftCell="B3" activePane="bottomRight" state="frozenSplit"/>
      <selection activeCell="U11" sqref="U11"/>
      <selection pane="topRight" activeCell="U11" sqref="U11"/>
      <selection pane="bottomLeft" activeCell="U11" sqref="U11"/>
      <selection pane="bottomRight" activeCell="G4" sqref="G4"/>
    </sheetView>
  </sheetViews>
  <sheetFormatPr baseColWidth="10" defaultColWidth="13.68359375" defaultRowHeight="14.4"/>
  <cols>
    <col min="1" max="1" width="33.15625" style="18" customWidth="1"/>
    <col min="2" max="2" width="19.62890625" style="18" customWidth="1"/>
    <col min="3" max="3" width="61.68359375" style="18" customWidth="1"/>
    <col min="4" max="4" width="7.83984375" style="18" customWidth="1"/>
    <col min="5" max="5" width="12.83984375" style="18" customWidth="1"/>
    <col min="6" max="6" width="7.41796875" style="18" customWidth="1"/>
    <col min="7" max="7" width="13.1015625" style="18" customWidth="1"/>
    <col min="8" max="8" width="8" style="18" customWidth="1"/>
    <col min="9" max="9" width="6.62890625" style="18" customWidth="1"/>
    <col min="10" max="10" width="11.47265625" style="18" customWidth="1"/>
    <col min="11" max="11" width="7.41796875" style="18" customWidth="1"/>
    <col min="12" max="12" width="7.15625" style="18" customWidth="1"/>
    <col min="13" max="16" width="7.41796875" style="18" customWidth="1"/>
    <col min="17" max="17" width="32.734375" style="18" customWidth="1"/>
    <col min="18" max="18" width="10.9453125" style="18" customWidth="1"/>
    <col min="19" max="19" width="15" style="18" customWidth="1"/>
    <col min="20" max="20" width="11.62890625" style="18" customWidth="1"/>
    <col min="21" max="21" width="14.62890625" style="18" customWidth="1"/>
    <col min="22" max="22" width="8.9453125" style="18" customWidth="1"/>
    <col min="23" max="23" width="9.734375" style="18" customWidth="1"/>
    <col min="24" max="24" width="6.3671875" style="18" customWidth="1"/>
    <col min="25" max="25" width="9.47265625" style="18" customWidth="1"/>
    <col min="26" max="26" width="10.26171875" style="18" customWidth="1"/>
    <col min="27" max="27" width="8.5234375" style="18" customWidth="1"/>
    <col min="28" max="28" width="6.62890625" style="18" customWidth="1"/>
    <col min="29" max="29" width="6.3671875" style="18" customWidth="1"/>
    <col min="30" max="30" width="7.15625" style="18" customWidth="1"/>
    <col min="31" max="31" width="16.3671875" style="18" customWidth="1"/>
    <col min="32" max="32" width="35.15625" style="18" customWidth="1"/>
    <col min="33" max="35" width="16.3671875" style="18" customWidth="1"/>
    <col min="36" max="16384" width="13.68359375" style="18"/>
  </cols>
  <sheetData>
    <row r="1" spans="1:35">
      <c r="A1" s="1" t="s">
        <v>0</v>
      </c>
      <c r="B1" s="2" t="s">
        <v>1</v>
      </c>
      <c r="C1" s="3">
        <f>SUMIF($G$5:$G457,"4 - Gagnée",$K$5:$K457)</f>
        <v>71.05</v>
      </c>
      <c r="D1" s="4"/>
      <c r="E1" s="4"/>
      <c r="F1" s="5"/>
      <c r="G1" s="6"/>
      <c r="H1" s="6"/>
      <c r="I1" s="6"/>
      <c r="J1" s="6"/>
      <c r="K1" s="7"/>
      <c r="L1" s="8"/>
      <c r="M1" s="8"/>
      <c r="N1" s="8"/>
      <c r="O1" s="9"/>
      <c r="P1" s="9"/>
      <c r="Q1" s="10"/>
      <c r="R1" s="11"/>
      <c r="S1" s="5"/>
      <c r="T1" s="5"/>
      <c r="U1" s="5"/>
      <c r="V1" s="12"/>
      <c r="W1" s="13"/>
      <c r="X1" s="14"/>
      <c r="Y1" s="14"/>
      <c r="Z1" s="14"/>
      <c r="AA1" s="14"/>
      <c r="AB1" s="14"/>
      <c r="AC1" s="15"/>
      <c r="AD1" s="16"/>
      <c r="AE1" s="17"/>
      <c r="AF1" s="4"/>
      <c r="AG1" s="17"/>
      <c r="AH1" s="17"/>
      <c r="AI1" s="17"/>
    </row>
    <row r="2" spans="1:35">
      <c r="A2" s="19">
        <f ca="1">TODAY()</f>
        <v>42919</v>
      </c>
      <c r="B2" s="20" t="s">
        <v>2</v>
      </c>
      <c r="C2" s="21">
        <f>SUM($W$5:$W457)-C1</f>
        <v>18</v>
      </c>
      <c r="D2" s="4"/>
      <c r="E2" s="4"/>
      <c r="F2" s="5"/>
      <c r="G2" s="6"/>
      <c r="H2" s="6"/>
      <c r="I2" s="6"/>
      <c r="J2" s="6"/>
      <c r="K2" s="7"/>
      <c r="L2" s="8"/>
      <c r="M2" s="8"/>
      <c r="N2" s="8"/>
      <c r="O2" s="9"/>
      <c r="P2" s="9"/>
      <c r="Q2" s="10"/>
      <c r="R2" s="11"/>
      <c r="S2" s="5"/>
      <c r="T2" s="5"/>
      <c r="U2" s="5"/>
      <c r="V2" s="22" t="s">
        <v>3</v>
      </c>
      <c r="W2" s="23"/>
      <c r="X2" s="24"/>
      <c r="Y2" s="24"/>
      <c r="Z2" s="25" t="s">
        <v>3</v>
      </c>
      <c r="AA2" s="24"/>
      <c r="AB2" s="24"/>
      <c r="AC2" s="26"/>
      <c r="AD2" s="22" t="s">
        <v>3</v>
      </c>
      <c r="AE2" s="26"/>
      <c r="AF2" s="4"/>
      <c r="AG2" s="17"/>
      <c r="AH2" s="17"/>
      <c r="AI2" s="17"/>
    </row>
    <row r="3" spans="1:35">
      <c r="A3" s="27" t="s">
        <v>4</v>
      </c>
      <c r="B3" s="28"/>
      <c r="C3" s="29" t="s">
        <v>5</v>
      </c>
      <c r="D3" s="30" t="s">
        <v>6</v>
      </c>
      <c r="E3" s="29"/>
      <c r="F3" s="29" t="s">
        <v>7</v>
      </c>
      <c r="G3" s="31" t="s">
        <v>8</v>
      </c>
      <c r="H3" s="32">
        <v>0.2</v>
      </c>
      <c r="I3" s="33" t="s">
        <v>9</v>
      </c>
      <c r="J3" s="34"/>
      <c r="K3" s="35"/>
      <c r="L3" s="36"/>
      <c r="M3" s="36"/>
      <c r="N3" s="36"/>
      <c r="O3" s="37">
        <v>0</v>
      </c>
      <c r="P3" s="37"/>
      <c r="Q3" s="38"/>
      <c r="R3" s="39"/>
      <c r="S3" s="30" t="s">
        <v>10</v>
      </c>
      <c r="T3" s="29" t="s">
        <v>11</v>
      </c>
      <c r="U3" s="29"/>
      <c r="V3" s="40">
        <f>IF(G3&lt;"5",SUM(K3:N3)*H3,0)</f>
        <v>0</v>
      </c>
      <c r="W3" s="40">
        <f>IF(G3&lt;"5",K3*H3,0)</f>
        <v>0</v>
      </c>
      <c r="X3" s="41"/>
      <c r="Y3" s="42"/>
      <c r="Z3" s="41"/>
      <c r="AA3" s="41"/>
      <c r="AB3" s="42"/>
      <c r="AC3" s="43" t="b">
        <f>OR(AND(LEFT(G3,1)="2",Y3=""),AND(LEFT(G3,1)="3",Z3=""),AND(LEFT(G3,1)="4",AA3=""),AND(N(LEFT(G3,1))&gt;4,AB3=""))</f>
        <v>0</v>
      </c>
      <c r="AD3" s="44">
        <v>42738</v>
      </c>
      <c r="AE3" s="45" t="s">
        <v>12</v>
      </c>
      <c r="AF3" s="46"/>
      <c r="AG3" s="47"/>
      <c r="AH3" s="47"/>
      <c r="AI3" s="47"/>
    </row>
    <row r="4" spans="1:35" ht="42.9">
      <c r="A4" s="48" t="s">
        <v>13</v>
      </c>
      <c r="B4" s="49" t="s">
        <v>14</v>
      </c>
      <c r="C4" s="49" t="s">
        <v>15</v>
      </c>
      <c r="D4" s="49" t="s">
        <v>16</v>
      </c>
      <c r="E4" s="49" t="s">
        <v>17</v>
      </c>
      <c r="F4" s="50" t="s">
        <v>18</v>
      </c>
      <c r="G4" s="50" t="s">
        <v>19</v>
      </c>
      <c r="H4" s="51" t="s">
        <v>20</v>
      </c>
      <c r="I4" s="50" t="s">
        <v>21</v>
      </c>
      <c r="J4" s="50" t="s">
        <v>22</v>
      </c>
      <c r="K4" s="52" t="s">
        <v>23</v>
      </c>
      <c r="L4" s="49" t="s">
        <v>24</v>
      </c>
      <c r="M4" s="49" t="s">
        <v>25</v>
      </c>
      <c r="N4" s="49" t="s">
        <v>26</v>
      </c>
      <c r="O4" s="50" t="s">
        <v>27</v>
      </c>
      <c r="P4" s="49" t="s">
        <v>28</v>
      </c>
      <c r="Q4" s="53" t="s">
        <v>29</v>
      </c>
      <c r="R4" s="50" t="s">
        <v>30</v>
      </c>
      <c r="S4" s="50" t="s">
        <v>31</v>
      </c>
      <c r="T4" s="49" t="s">
        <v>32</v>
      </c>
      <c r="U4" s="50" t="s">
        <v>33</v>
      </c>
      <c r="V4" s="49" t="s">
        <v>34</v>
      </c>
      <c r="W4" s="49" t="s">
        <v>35</v>
      </c>
      <c r="X4" s="54" t="s">
        <v>36</v>
      </c>
      <c r="Y4" s="54" t="s">
        <v>37</v>
      </c>
      <c r="Z4" s="54" t="s">
        <v>38</v>
      </c>
      <c r="AA4" s="54" t="s">
        <v>39</v>
      </c>
      <c r="AB4" s="54" t="s">
        <v>40</v>
      </c>
      <c r="AC4" s="55" t="str">
        <f>"Audit date (" &amp; COUNTIF(AC5:AC457,TRUE) &amp; ")"</f>
        <v>Audit date (0)</v>
      </c>
      <c r="AD4" s="56" t="s">
        <v>41</v>
      </c>
      <c r="AE4" s="57" t="s">
        <v>42</v>
      </c>
      <c r="AF4" s="58" t="s">
        <v>43</v>
      </c>
      <c r="AG4" s="59"/>
      <c r="AH4" s="59"/>
      <c r="AI4" s="59"/>
    </row>
    <row r="5" spans="1:35">
      <c r="A5" s="27" t="s">
        <v>44</v>
      </c>
      <c r="B5" s="60" t="s">
        <v>45</v>
      </c>
      <c r="C5" s="30" t="s">
        <v>46</v>
      </c>
      <c r="D5" s="30" t="s">
        <v>6</v>
      </c>
      <c r="E5" s="30" t="s">
        <v>47</v>
      </c>
      <c r="F5" s="30" t="s">
        <v>48</v>
      </c>
      <c r="G5" s="61" t="s">
        <v>49</v>
      </c>
      <c r="H5" s="62">
        <v>0.2</v>
      </c>
      <c r="I5" s="63" t="s">
        <v>50</v>
      </c>
      <c r="J5" s="64"/>
      <c r="K5" s="65">
        <v>10</v>
      </c>
      <c r="L5" s="66"/>
      <c r="M5" s="66"/>
      <c r="N5" s="66"/>
      <c r="O5" s="67"/>
      <c r="P5" s="67"/>
      <c r="Q5" s="68" t="s">
        <v>51</v>
      </c>
      <c r="R5" s="69"/>
      <c r="S5" s="30" t="s">
        <v>10</v>
      </c>
      <c r="T5" s="30" t="s">
        <v>52</v>
      </c>
      <c r="U5" s="70" t="s">
        <v>45</v>
      </c>
      <c r="V5" s="40">
        <f t="shared" ref="V5:V9" si="0">IF(G5&lt;"5",SUM(K5:N5)*H5,0)</f>
        <v>2</v>
      </c>
      <c r="W5" s="40">
        <f t="shared" ref="W5:W9" si="1">IF(G5&lt;"5",K5*H5,0)</f>
        <v>2</v>
      </c>
      <c r="X5" s="71"/>
      <c r="Y5" s="71">
        <v>42724</v>
      </c>
      <c r="Z5" s="71"/>
      <c r="AA5" s="71"/>
      <c r="AB5" s="71">
        <v>42636</v>
      </c>
      <c r="AC5" s="72" t="b">
        <f t="shared" ref="AC5:AC9" si="2">OR(AND(LEFT(G5,1)="2",Y5=""),AND(LEFT(G5,1)="3",Z5=""),AND(LEFT(G5,1)="4",AA5=""),AND(N(LEFT(G5,1))&gt;4,AB5=""))</f>
        <v>0</v>
      </c>
      <c r="AD5" s="44">
        <v>42737</v>
      </c>
      <c r="AE5" s="45"/>
      <c r="AF5" s="73"/>
      <c r="AG5" s="73"/>
      <c r="AH5" s="73"/>
      <c r="AI5" s="73"/>
    </row>
    <row r="6" spans="1:35">
      <c r="A6" s="27" t="s">
        <v>53</v>
      </c>
      <c r="B6" s="28" t="s">
        <v>54</v>
      </c>
      <c r="C6" s="29" t="s">
        <v>55</v>
      </c>
      <c r="D6" s="30" t="s">
        <v>6</v>
      </c>
      <c r="E6" s="29" t="s">
        <v>56</v>
      </c>
      <c r="F6" s="29" t="s">
        <v>57</v>
      </c>
      <c r="G6" s="31" t="s">
        <v>58</v>
      </c>
      <c r="H6" s="32">
        <v>1</v>
      </c>
      <c r="I6" s="33" t="s">
        <v>9</v>
      </c>
      <c r="J6" s="29" t="s">
        <v>59</v>
      </c>
      <c r="K6" s="35">
        <v>22.05</v>
      </c>
      <c r="L6" s="36"/>
      <c r="M6" s="36">
        <v>8.4</v>
      </c>
      <c r="N6" s="36"/>
      <c r="O6" s="37"/>
      <c r="P6" s="37"/>
      <c r="Q6" s="38"/>
      <c r="R6" s="39"/>
      <c r="S6" s="30" t="s">
        <v>10</v>
      </c>
      <c r="T6" s="29" t="s">
        <v>11</v>
      </c>
      <c r="U6" s="74" t="s">
        <v>54</v>
      </c>
      <c r="V6" s="40">
        <f t="shared" si="0"/>
        <v>30.450000000000003</v>
      </c>
      <c r="W6" s="40">
        <f t="shared" si="1"/>
        <v>22.05</v>
      </c>
      <c r="X6" s="41"/>
      <c r="Y6" s="42">
        <v>42766</v>
      </c>
      <c r="Z6" s="41">
        <v>42779</v>
      </c>
      <c r="AA6" s="41">
        <v>42795</v>
      </c>
      <c r="AB6" s="42"/>
      <c r="AC6" s="72" t="b">
        <f t="shared" si="2"/>
        <v>0</v>
      </c>
      <c r="AD6" s="44">
        <v>42738</v>
      </c>
      <c r="AE6" s="45"/>
      <c r="AF6" s="75"/>
      <c r="AG6" s="73"/>
      <c r="AH6" s="73"/>
      <c r="AI6" s="73"/>
    </row>
    <row r="7" spans="1:35">
      <c r="A7" s="27" t="s">
        <v>44</v>
      </c>
      <c r="B7" s="60" t="s">
        <v>60</v>
      </c>
      <c r="C7" s="30" t="s">
        <v>61</v>
      </c>
      <c r="D7" s="30" t="s">
        <v>6</v>
      </c>
      <c r="E7" s="30" t="s">
        <v>62</v>
      </c>
      <c r="F7" s="30" t="s">
        <v>63</v>
      </c>
      <c r="G7" s="61" t="s">
        <v>64</v>
      </c>
      <c r="H7" s="62">
        <v>0</v>
      </c>
      <c r="I7" s="63" t="s">
        <v>9</v>
      </c>
      <c r="J7" s="76"/>
      <c r="K7" s="65">
        <v>250</v>
      </c>
      <c r="L7" s="66"/>
      <c r="M7" s="66"/>
      <c r="N7" s="66"/>
      <c r="O7" s="67"/>
      <c r="P7" s="67"/>
      <c r="Q7" s="68" t="s">
        <v>65</v>
      </c>
      <c r="R7" s="69">
        <v>42886</v>
      </c>
      <c r="S7" s="30" t="s">
        <v>10</v>
      </c>
      <c r="T7" s="30" t="s">
        <v>52</v>
      </c>
      <c r="U7" s="70" t="s">
        <v>60</v>
      </c>
      <c r="V7" s="40">
        <f t="shared" si="0"/>
        <v>0</v>
      </c>
      <c r="W7" s="40">
        <f t="shared" si="1"/>
        <v>0</v>
      </c>
      <c r="X7" s="71"/>
      <c r="Y7" s="71">
        <v>42654</v>
      </c>
      <c r="Z7" s="71">
        <v>42689</v>
      </c>
      <c r="AA7" s="71"/>
      <c r="AB7" s="71">
        <v>42873</v>
      </c>
      <c r="AC7" s="72" t="b">
        <f t="shared" si="2"/>
        <v>0</v>
      </c>
      <c r="AD7" s="44">
        <v>42873</v>
      </c>
      <c r="AE7" s="45" t="s">
        <v>66</v>
      </c>
      <c r="AF7" s="73"/>
      <c r="AG7" s="73"/>
      <c r="AH7" s="73"/>
      <c r="AI7" s="73"/>
    </row>
    <row r="8" spans="1:35">
      <c r="A8" s="27" t="s">
        <v>53</v>
      </c>
      <c r="B8" s="60" t="s">
        <v>67</v>
      </c>
      <c r="C8" s="30" t="s">
        <v>68</v>
      </c>
      <c r="D8" s="30" t="s">
        <v>6</v>
      </c>
      <c r="E8" s="30" t="s">
        <v>69</v>
      </c>
      <c r="F8" s="30" t="s">
        <v>70</v>
      </c>
      <c r="G8" s="61" t="s">
        <v>58</v>
      </c>
      <c r="H8" s="62">
        <v>1</v>
      </c>
      <c r="I8" s="63" t="s">
        <v>50</v>
      </c>
      <c r="J8" s="30" t="s">
        <v>71</v>
      </c>
      <c r="K8" s="65">
        <v>12</v>
      </c>
      <c r="L8" s="66"/>
      <c r="M8" s="77">
        <v>13</v>
      </c>
      <c r="N8" s="66"/>
      <c r="O8" s="78"/>
      <c r="P8" s="78"/>
      <c r="Q8" s="79"/>
      <c r="R8" s="69"/>
      <c r="S8" s="30" t="s">
        <v>10</v>
      </c>
      <c r="T8" s="30" t="s">
        <v>52</v>
      </c>
      <c r="U8" s="70" t="s">
        <v>67</v>
      </c>
      <c r="V8" s="40">
        <f t="shared" si="0"/>
        <v>25</v>
      </c>
      <c r="W8" s="40">
        <f t="shared" si="1"/>
        <v>12</v>
      </c>
      <c r="X8" s="71"/>
      <c r="Y8" s="71">
        <v>42696</v>
      </c>
      <c r="Z8" s="71"/>
      <c r="AA8" s="71">
        <v>42744</v>
      </c>
      <c r="AB8" s="71"/>
      <c r="AC8" s="72" t="b">
        <f t="shared" si="2"/>
        <v>0</v>
      </c>
      <c r="AD8" s="44">
        <v>42834</v>
      </c>
      <c r="AE8" s="45" t="s">
        <v>72</v>
      </c>
      <c r="AF8" s="46" t="s">
        <v>73</v>
      </c>
      <c r="AG8" s="73"/>
      <c r="AH8" s="73"/>
      <c r="AI8" s="73"/>
    </row>
    <row r="9" spans="1:35">
      <c r="A9" s="27" t="s">
        <v>53</v>
      </c>
      <c r="B9" s="60" t="s">
        <v>67</v>
      </c>
      <c r="C9" s="30" t="s">
        <v>74</v>
      </c>
      <c r="D9" s="30" t="s">
        <v>6</v>
      </c>
      <c r="E9" s="30" t="s">
        <v>69</v>
      </c>
      <c r="F9" s="30" t="s">
        <v>70</v>
      </c>
      <c r="G9" s="61" t="s">
        <v>58</v>
      </c>
      <c r="H9" s="62">
        <v>1</v>
      </c>
      <c r="I9" s="63" t="s">
        <v>9</v>
      </c>
      <c r="J9" s="30" t="s">
        <v>71</v>
      </c>
      <c r="K9" s="65">
        <v>37</v>
      </c>
      <c r="L9" s="66"/>
      <c r="M9" s="77">
        <v>66</v>
      </c>
      <c r="N9" s="66"/>
      <c r="O9" s="78"/>
      <c r="P9" s="78"/>
      <c r="Q9" s="79"/>
      <c r="R9" s="69"/>
      <c r="S9" s="30" t="s">
        <v>10</v>
      </c>
      <c r="T9" s="30" t="s">
        <v>52</v>
      </c>
      <c r="U9" s="70" t="s">
        <v>67</v>
      </c>
      <c r="V9" s="40">
        <f t="shared" si="0"/>
        <v>103</v>
      </c>
      <c r="W9" s="40">
        <f t="shared" si="1"/>
        <v>37</v>
      </c>
      <c r="X9" s="71"/>
      <c r="Y9" s="71">
        <v>42453</v>
      </c>
      <c r="Z9" s="71">
        <v>42464</v>
      </c>
      <c r="AA9" s="71">
        <v>42542</v>
      </c>
      <c r="AB9" s="71"/>
      <c r="AC9" s="72" t="b">
        <f t="shared" si="2"/>
        <v>0</v>
      </c>
      <c r="AD9" s="44">
        <v>42834</v>
      </c>
      <c r="AE9" s="45" t="s">
        <v>72</v>
      </c>
      <c r="AF9" s="46" t="s">
        <v>73</v>
      </c>
      <c r="AG9" s="73"/>
      <c r="AH9" s="73"/>
      <c r="AI9" s="73"/>
    </row>
    <row r="10" spans="1:35">
      <c r="A10" s="27" t="s">
        <v>44</v>
      </c>
      <c r="B10" s="60" t="s">
        <v>84</v>
      </c>
      <c r="C10" s="30" t="s">
        <v>85</v>
      </c>
      <c r="D10" s="30" t="s">
        <v>6</v>
      </c>
      <c r="E10" s="30" t="s">
        <v>77</v>
      </c>
      <c r="F10" s="30" t="s">
        <v>48</v>
      </c>
      <c r="G10" s="61" t="s">
        <v>49</v>
      </c>
      <c r="H10" s="62">
        <v>0.4</v>
      </c>
      <c r="I10" s="63" t="s">
        <v>9</v>
      </c>
      <c r="J10" s="76"/>
      <c r="K10" s="65">
        <v>40</v>
      </c>
      <c r="L10" s="66"/>
      <c r="M10" s="66"/>
      <c r="N10" s="66"/>
      <c r="O10" s="67"/>
      <c r="P10" s="67"/>
      <c r="Q10" s="68"/>
      <c r="R10" s="69"/>
      <c r="S10" s="30" t="s">
        <v>75</v>
      </c>
      <c r="T10" s="30" t="s">
        <v>52</v>
      </c>
      <c r="U10" s="30" t="s">
        <v>86</v>
      </c>
      <c r="V10" s="40">
        <f t="shared" ref="V10" si="3">IF(G10&lt;"5",SUM(K10:N10)*H10,0)</f>
        <v>16</v>
      </c>
      <c r="W10" s="40">
        <f t="shared" ref="W10" si="4">IF(G10&lt;"5",K10*H10,0)</f>
        <v>16</v>
      </c>
      <c r="X10" s="71"/>
      <c r="Y10" s="71"/>
      <c r="Z10" s="71"/>
      <c r="AA10" s="71"/>
      <c r="AB10" s="71"/>
      <c r="AC10" s="72" t="b">
        <f t="shared" ref="AC10" si="5">OR(AND(LEFT(G10,1)="2",Y10=""),AND(LEFT(G10,1)="3",Z10=""),AND(LEFT(G10,1)="4",AA10=""),AND(N(LEFT(G10,1))&gt;4,AB10=""))</f>
        <v>0</v>
      </c>
      <c r="AD10" s="44">
        <v>42894</v>
      </c>
      <c r="AE10" s="45" t="s">
        <v>79</v>
      </c>
      <c r="AF10" s="47"/>
      <c r="AG10" s="82"/>
      <c r="AH10" s="82"/>
      <c r="AI10" s="82"/>
    </row>
    <row r="11" spans="1:35">
      <c r="A11" s="27"/>
      <c r="B11" s="90" t="s">
        <v>87</v>
      </c>
      <c r="C11" s="91"/>
      <c r="D11" s="91"/>
      <c r="E11" s="91"/>
      <c r="F11" s="91"/>
      <c r="G11" s="91"/>
      <c r="H11" s="92"/>
      <c r="I11" s="93"/>
      <c r="J11" s="93"/>
      <c r="K11" s="94"/>
      <c r="L11" s="95"/>
      <c r="M11" s="91"/>
      <c r="N11" s="91"/>
      <c r="O11" s="91"/>
      <c r="P11" s="95"/>
      <c r="Q11" s="96"/>
      <c r="R11" s="97"/>
      <c r="S11" s="98"/>
      <c r="T11" s="98"/>
      <c r="U11" s="98"/>
      <c r="V11" s="99"/>
      <c r="W11" s="99"/>
      <c r="X11" s="100"/>
      <c r="Y11" s="100"/>
      <c r="Z11" s="100"/>
      <c r="AA11" s="100"/>
      <c r="AB11" s="100"/>
      <c r="AC11" s="101" t="b">
        <f>OR(AND(LEFT(G11,1)="2",Y11=""),AND(LEFT(G11,1)="3",Z11=""),AND(LEFT(G11,1)="4",AA11=""),AND(N(LEFT(G11,1))&gt;4,AB11=""))</f>
        <v>0</v>
      </c>
      <c r="AD11" s="44"/>
      <c r="AE11" s="45"/>
      <c r="AF11" s="81"/>
      <c r="AG11" s="81"/>
      <c r="AH11" s="81"/>
      <c r="AI11" s="81"/>
    </row>
    <row r="12" spans="1:35">
      <c r="A12" s="27"/>
      <c r="B12" s="90"/>
      <c r="C12" s="91"/>
      <c r="D12" s="91"/>
      <c r="E12" s="91"/>
      <c r="F12" s="91"/>
      <c r="G12" s="91"/>
      <c r="H12" s="92"/>
      <c r="I12" s="93"/>
      <c r="J12" s="93"/>
      <c r="K12" s="94"/>
      <c r="L12" s="95"/>
      <c r="M12" s="91"/>
      <c r="N12" s="91"/>
      <c r="O12" s="91"/>
      <c r="P12" s="95"/>
      <c r="Q12" s="96"/>
      <c r="R12" s="102"/>
      <c r="S12" s="98"/>
      <c r="T12" s="98"/>
      <c r="U12" s="98"/>
      <c r="V12" s="98"/>
      <c r="W12" s="98"/>
      <c r="X12" s="103"/>
      <c r="Y12" s="104"/>
      <c r="Z12" s="104"/>
      <c r="AA12" s="104"/>
      <c r="AB12" s="105"/>
      <c r="AC12" s="101"/>
      <c r="AD12" s="44"/>
      <c r="AE12" s="45"/>
      <c r="AF12" s="85"/>
      <c r="AG12" s="81"/>
      <c r="AH12" s="81"/>
      <c r="AI12" s="81"/>
    </row>
    <row r="13" spans="1:35">
      <c r="A13" s="106"/>
      <c r="B13" s="107"/>
      <c r="C13" s="107"/>
      <c r="D13" s="107"/>
      <c r="E13" s="107"/>
      <c r="F13" s="107"/>
      <c r="G13" s="107"/>
      <c r="H13" s="108"/>
      <c r="I13" s="109"/>
      <c r="J13" s="109"/>
      <c r="K13" s="110"/>
      <c r="L13" s="111"/>
      <c r="M13" s="112"/>
      <c r="N13" s="112"/>
      <c r="O13" s="107"/>
      <c r="P13" s="113"/>
      <c r="Q13" s="114"/>
      <c r="R13" s="115"/>
      <c r="S13" s="107"/>
      <c r="T13" s="107"/>
      <c r="U13" s="107"/>
      <c r="V13" s="107"/>
      <c r="W13" s="107"/>
      <c r="X13" s="116"/>
      <c r="Y13" s="116"/>
      <c r="Z13" s="116"/>
      <c r="AA13" s="116"/>
      <c r="AB13" s="116"/>
      <c r="AC13" s="87" t="b">
        <f>OR(AND(LEFT(G13,1)="2",Y13=""),AND(LEFT(G13,1)="3",Z13=""),AND(LEFT(G13,1)="4",AA13=""),AND(N(LEFT(G13,1))&gt;4,AB13=""))</f>
        <v>0</v>
      </c>
      <c r="AD13" s="44"/>
      <c r="AE13" s="45"/>
      <c r="AF13" s="46"/>
      <c r="AG13" s="82"/>
      <c r="AH13" s="82"/>
      <c r="AI13" s="82"/>
    </row>
    <row r="14" spans="1:35">
      <c r="B14" s="117"/>
      <c r="C14" s="117"/>
      <c r="D14" s="117"/>
      <c r="E14" s="117"/>
      <c r="F14" s="117"/>
      <c r="G14" s="118"/>
      <c r="H14" s="119"/>
      <c r="I14" s="120"/>
      <c r="J14" s="120"/>
      <c r="K14" s="86"/>
      <c r="L14" s="83"/>
      <c r="M14" s="121"/>
      <c r="N14" s="121"/>
      <c r="O14" s="122"/>
      <c r="P14" s="123"/>
      <c r="Q14" s="124"/>
      <c r="R14" s="125"/>
      <c r="S14" s="117"/>
      <c r="T14" s="117"/>
      <c r="U14" s="117"/>
      <c r="V14" s="126"/>
      <c r="W14" s="126"/>
      <c r="X14" s="127"/>
      <c r="Y14" s="127"/>
      <c r="Z14" s="127"/>
      <c r="AA14" s="127"/>
      <c r="AB14" s="127"/>
      <c r="AC14" s="84"/>
      <c r="AD14" s="44">
        <v>42817</v>
      </c>
      <c r="AE14" s="45" t="s">
        <v>72</v>
      </c>
      <c r="AF14" s="46"/>
      <c r="AG14" s="82"/>
      <c r="AH14" s="82"/>
      <c r="AI14" s="82"/>
    </row>
    <row r="15" spans="1:35">
      <c r="A15" s="117"/>
      <c r="B15" s="117"/>
      <c r="C15" s="117"/>
      <c r="D15" s="117"/>
      <c r="E15" s="117"/>
      <c r="F15" s="117"/>
      <c r="G15" s="118"/>
      <c r="H15" s="119"/>
      <c r="I15" s="120"/>
      <c r="J15" s="120"/>
      <c r="K15" s="86"/>
      <c r="L15" s="83"/>
      <c r="M15" s="121"/>
      <c r="N15" s="121"/>
      <c r="O15" s="122"/>
      <c r="P15" s="123"/>
      <c r="Q15" s="124"/>
      <c r="R15" s="125"/>
      <c r="S15" s="117"/>
      <c r="T15" s="117"/>
      <c r="U15" s="117"/>
      <c r="V15" s="126"/>
      <c r="W15" s="126"/>
      <c r="X15" s="127"/>
      <c r="Y15" s="127"/>
      <c r="Z15" s="127"/>
      <c r="AA15" s="127"/>
      <c r="AB15" s="127"/>
      <c r="AC15" s="84"/>
      <c r="AD15" s="44"/>
      <c r="AE15" s="45"/>
      <c r="AF15" s="46"/>
      <c r="AG15" s="82"/>
      <c r="AH15" s="82"/>
      <c r="AI15" s="82"/>
    </row>
    <row r="16" spans="1:35">
      <c r="A16" s="117"/>
      <c r="B16" s="117"/>
      <c r="C16" s="117"/>
      <c r="D16" s="117"/>
      <c r="E16" s="117"/>
      <c r="F16" s="117"/>
      <c r="G16" s="118"/>
      <c r="H16" s="119"/>
      <c r="I16" s="120"/>
      <c r="J16" s="120"/>
      <c r="K16" s="86"/>
      <c r="L16" s="83"/>
      <c r="M16" s="121"/>
      <c r="N16" s="121"/>
      <c r="O16" s="122"/>
      <c r="P16" s="123"/>
      <c r="Q16" s="124"/>
      <c r="R16" s="125"/>
      <c r="S16" s="117"/>
      <c r="T16" s="117"/>
      <c r="U16" s="117"/>
      <c r="V16" s="126"/>
      <c r="W16" s="126"/>
      <c r="X16" s="127"/>
      <c r="Y16" s="127"/>
      <c r="Z16" s="127"/>
      <c r="AA16" s="127"/>
      <c r="AB16" s="127"/>
      <c r="AC16" s="84"/>
      <c r="AD16" s="128"/>
      <c r="AE16" s="82"/>
      <c r="AF16" s="46"/>
      <c r="AG16" s="82"/>
      <c r="AH16" s="82"/>
      <c r="AI16" s="82"/>
    </row>
    <row r="17" spans="1:35">
      <c r="A17" s="117"/>
      <c r="B17" s="117"/>
      <c r="C17" s="117"/>
      <c r="D17" s="117"/>
      <c r="E17" s="117"/>
      <c r="F17" s="117"/>
      <c r="G17" s="118"/>
      <c r="H17" s="119"/>
      <c r="I17" s="120"/>
      <c r="J17" s="120"/>
      <c r="K17" s="86"/>
      <c r="L17" s="83"/>
      <c r="M17" s="121"/>
      <c r="N17" s="121"/>
      <c r="O17" s="122"/>
      <c r="P17" s="123"/>
      <c r="Q17" s="124"/>
      <c r="R17" s="125"/>
      <c r="S17" s="117"/>
      <c r="T17" s="117"/>
      <c r="U17" s="117"/>
      <c r="V17" s="126"/>
      <c r="W17" s="126"/>
      <c r="X17" s="127"/>
      <c r="Y17" s="127"/>
      <c r="Z17" s="127"/>
      <c r="AA17" s="127"/>
      <c r="AB17" s="127"/>
      <c r="AC17" s="84"/>
      <c r="AD17" s="128"/>
      <c r="AE17" s="82"/>
      <c r="AF17" s="46"/>
      <c r="AG17" s="82"/>
      <c r="AH17" s="82"/>
      <c r="AI17" s="82"/>
    </row>
    <row r="18" spans="1:35">
      <c r="A18" s="117"/>
      <c r="B18" s="117"/>
      <c r="C18" s="117"/>
      <c r="D18" s="117"/>
      <c r="E18" s="117"/>
      <c r="F18" s="117"/>
      <c r="G18" s="118"/>
      <c r="H18" s="119"/>
      <c r="I18" s="120"/>
      <c r="J18" s="120"/>
      <c r="K18" s="86"/>
      <c r="L18" s="83"/>
      <c r="M18" s="121"/>
      <c r="N18" s="121"/>
      <c r="O18" s="122"/>
      <c r="P18" s="123"/>
      <c r="Q18" s="124"/>
      <c r="R18" s="125"/>
      <c r="S18" s="117"/>
      <c r="T18" s="117"/>
      <c r="U18" s="117"/>
      <c r="V18" s="126"/>
      <c r="W18" s="126"/>
      <c r="X18" s="127"/>
      <c r="Y18" s="127"/>
      <c r="Z18" s="127"/>
      <c r="AA18" s="127"/>
      <c r="AB18" s="127"/>
      <c r="AC18" s="84"/>
      <c r="AD18" s="128"/>
      <c r="AE18" s="82"/>
      <c r="AF18" s="46"/>
      <c r="AG18" s="82"/>
      <c r="AH18" s="82"/>
      <c r="AI18" s="82"/>
    </row>
    <row r="19" spans="1:35">
      <c r="A19" s="117"/>
      <c r="B19" s="117"/>
      <c r="C19" s="117"/>
      <c r="D19" s="117"/>
      <c r="E19" s="117"/>
      <c r="F19" s="117"/>
      <c r="G19" s="118"/>
      <c r="H19" s="119"/>
      <c r="I19" s="120"/>
      <c r="J19" s="120"/>
      <c r="K19" s="86"/>
      <c r="L19" s="83"/>
      <c r="M19" s="121"/>
      <c r="N19" s="121"/>
      <c r="O19" s="122"/>
      <c r="P19" s="123"/>
      <c r="Q19" s="124"/>
      <c r="R19" s="125"/>
      <c r="S19" s="117"/>
      <c r="T19" s="117"/>
      <c r="U19" s="117"/>
      <c r="V19" s="126"/>
      <c r="W19" s="126"/>
      <c r="X19" s="127"/>
      <c r="Y19" s="127"/>
      <c r="Z19" s="127"/>
      <c r="AA19" s="127"/>
      <c r="AB19" s="127"/>
      <c r="AC19" s="84"/>
      <c r="AD19" s="128"/>
      <c r="AE19" s="82"/>
      <c r="AF19" s="46"/>
      <c r="AG19" s="82"/>
      <c r="AH19" s="82"/>
      <c r="AI19" s="82"/>
    </row>
    <row r="20" spans="1:35">
      <c r="A20" s="117"/>
      <c r="B20" s="117"/>
      <c r="C20" s="117"/>
      <c r="D20" s="117"/>
      <c r="E20" s="117"/>
      <c r="F20" s="117"/>
      <c r="G20" s="118"/>
      <c r="H20" s="119"/>
      <c r="I20" s="120"/>
      <c r="J20" s="120"/>
      <c r="K20" s="86"/>
      <c r="L20" s="83"/>
      <c r="M20" s="121"/>
      <c r="N20" s="121"/>
      <c r="O20" s="122"/>
      <c r="P20" s="123"/>
      <c r="Q20" s="124"/>
      <c r="R20" s="125"/>
      <c r="S20" s="117"/>
      <c r="T20" s="117"/>
      <c r="U20" s="117"/>
      <c r="V20" s="126"/>
      <c r="W20" s="126"/>
      <c r="X20" s="127"/>
      <c r="Y20" s="127"/>
      <c r="Z20" s="127"/>
      <c r="AA20" s="127"/>
      <c r="AB20" s="127"/>
      <c r="AC20" s="84"/>
      <c r="AD20" s="128"/>
      <c r="AE20" s="82"/>
      <c r="AF20" s="46"/>
      <c r="AG20" s="82"/>
      <c r="AH20" s="82"/>
      <c r="AI20" s="82"/>
    </row>
    <row r="21" spans="1:35">
      <c r="A21" s="117"/>
      <c r="B21" s="117"/>
      <c r="C21" s="117"/>
      <c r="D21" s="117"/>
      <c r="E21" s="117"/>
      <c r="F21" s="117"/>
      <c r="G21" s="118"/>
      <c r="H21" s="119"/>
      <c r="I21" s="120"/>
      <c r="J21" s="120"/>
      <c r="K21" s="86"/>
      <c r="L21" s="83"/>
      <c r="M21" s="121"/>
      <c r="N21" s="121"/>
      <c r="O21" s="122"/>
      <c r="P21" s="123"/>
      <c r="Q21" s="124"/>
      <c r="R21" s="125"/>
      <c r="S21" s="117"/>
      <c r="T21" s="117"/>
      <c r="U21" s="117"/>
      <c r="V21" s="126"/>
      <c r="W21" s="126"/>
      <c r="X21" s="127"/>
      <c r="Y21" s="127"/>
      <c r="Z21" s="127"/>
      <c r="AA21" s="127"/>
      <c r="AB21" s="127"/>
      <c r="AC21" s="84"/>
      <c r="AD21" s="128"/>
      <c r="AE21" s="82"/>
      <c r="AF21" s="46"/>
      <c r="AG21" s="82"/>
      <c r="AH21" s="82"/>
      <c r="AI21" s="82"/>
    </row>
    <row r="22" spans="1:35">
      <c r="A22" s="117"/>
      <c r="B22" s="117"/>
      <c r="C22" s="117"/>
      <c r="D22" s="117"/>
      <c r="E22" s="117"/>
      <c r="F22" s="117"/>
      <c r="G22" s="118"/>
      <c r="H22" s="119"/>
      <c r="I22" s="120"/>
      <c r="J22" s="120"/>
      <c r="K22" s="86"/>
      <c r="L22" s="83"/>
      <c r="M22" s="121"/>
      <c r="N22" s="121"/>
      <c r="O22" s="122"/>
      <c r="P22" s="123"/>
      <c r="Q22" s="124"/>
      <c r="R22" s="125"/>
      <c r="S22" s="117"/>
      <c r="T22" s="117"/>
      <c r="U22" s="117"/>
      <c r="V22" s="126"/>
      <c r="W22" s="126"/>
      <c r="X22" s="127"/>
      <c r="Y22" s="127"/>
      <c r="Z22" s="127"/>
      <c r="AA22" s="127"/>
      <c r="AB22" s="127"/>
      <c r="AC22" s="84"/>
      <c r="AD22" s="128"/>
      <c r="AE22" s="82"/>
      <c r="AF22" s="46"/>
      <c r="AG22" s="82"/>
      <c r="AH22" s="82"/>
      <c r="AI22" s="82"/>
    </row>
    <row r="23" spans="1:35">
      <c r="A23" s="117"/>
      <c r="B23" s="117"/>
      <c r="C23" s="117"/>
      <c r="D23" s="117"/>
      <c r="E23" s="117"/>
      <c r="F23" s="117"/>
      <c r="G23" s="118"/>
      <c r="H23" s="119"/>
      <c r="I23" s="120"/>
      <c r="J23" s="120"/>
      <c r="K23" s="86"/>
      <c r="L23" s="83"/>
      <c r="M23" s="121"/>
      <c r="N23" s="121"/>
      <c r="O23" s="122"/>
      <c r="P23" s="123"/>
      <c r="Q23" s="124"/>
      <c r="R23" s="125"/>
      <c r="S23" s="117"/>
      <c r="T23" s="117"/>
      <c r="U23" s="117"/>
      <c r="V23" s="126"/>
      <c r="W23" s="126"/>
      <c r="X23" s="127"/>
      <c r="Y23" s="127"/>
      <c r="Z23" s="127"/>
      <c r="AA23" s="127"/>
      <c r="AB23" s="127"/>
      <c r="AC23" s="84"/>
      <c r="AD23" s="128"/>
      <c r="AE23" s="82"/>
      <c r="AF23" s="46"/>
      <c r="AG23" s="82"/>
      <c r="AH23" s="82"/>
      <c r="AI23" s="82"/>
    </row>
    <row r="24" spans="1:35">
      <c r="A24" s="117"/>
      <c r="B24" s="117"/>
      <c r="C24" s="117"/>
      <c r="D24" s="117"/>
      <c r="E24" s="117"/>
      <c r="F24" s="117"/>
      <c r="G24" s="118"/>
      <c r="H24" s="119"/>
      <c r="I24" s="120"/>
      <c r="J24" s="120"/>
      <c r="K24" s="86"/>
      <c r="L24" s="83"/>
      <c r="M24" s="121"/>
      <c r="N24" s="121"/>
      <c r="O24" s="122"/>
      <c r="P24" s="123"/>
      <c r="Q24" s="124"/>
      <c r="R24" s="125"/>
      <c r="S24" s="117"/>
      <c r="T24" s="117"/>
      <c r="U24" s="117"/>
      <c r="V24" s="126"/>
      <c r="W24" s="126"/>
      <c r="X24" s="127"/>
      <c r="Y24" s="127"/>
      <c r="Z24" s="127"/>
      <c r="AA24" s="127"/>
      <c r="AB24" s="127"/>
      <c r="AC24" s="84"/>
      <c r="AD24" s="128"/>
      <c r="AE24" s="82"/>
      <c r="AF24" s="46"/>
      <c r="AG24" s="82"/>
      <c r="AH24" s="82"/>
      <c r="AI24" s="82"/>
    </row>
    <row r="25" spans="1:35">
      <c r="A25" s="117"/>
      <c r="B25" s="117"/>
      <c r="C25" s="117"/>
      <c r="D25" s="117"/>
      <c r="E25" s="117"/>
      <c r="F25" s="117"/>
      <c r="G25" s="118"/>
      <c r="H25" s="119"/>
      <c r="I25" s="120"/>
      <c r="J25" s="120"/>
      <c r="K25" s="86"/>
      <c r="L25" s="83"/>
      <c r="M25" s="121"/>
      <c r="N25" s="121"/>
      <c r="O25" s="122"/>
      <c r="P25" s="123"/>
      <c r="Q25" s="124"/>
      <c r="R25" s="125"/>
      <c r="S25" s="117"/>
      <c r="T25" s="117"/>
      <c r="U25" s="117"/>
      <c r="V25" s="126"/>
      <c r="W25" s="126"/>
      <c r="X25" s="127"/>
      <c r="Y25" s="127"/>
      <c r="Z25" s="127"/>
      <c r="AA25" s="127"/>
      <c r="AB25" s="127"/>
      <c r="AC25" s="84"/>
      <c r="AD25" s="128"/>
      <c r="AE25" s="82"/>
      <c r="AF25" s="46"/>
      <c r="AG25" s="82"/>
      <c r="AH25" s="82"/>
      <c r="AI25" s="82"/>
    </row>
    <row r="26" spans="1:35">
      <c r="A26" s="117"/>
      <c r="B26" s="117"/>
      <c r="C26" s="117"/>
      <c r="D26" s="117"/>
      <c r="E26" s="117"/>
      <c r="F26" s="117"/>
      <c r="G26" s="118"/>
      <c r="H26" s="119"/>
      <c r="I26" s="120"/>
      <c r="J26" s="120"/>
      <c r="K26" s="86"/>
      <c r="L26" s="83"/>
      <c r="M26" s="121"/>
      <c r="N26" s="121"/>
      <c r="O26" s="122"/>
      <c r="P26" s="123"/>
      <c r="Q26" s="124"/>
      <c r="R26" s="125"/>
      <c r="S26" s="117"/>
      <c r="T26" s="117"/>
      <c r="U26" s="117"/>
      <c r="V26" s="126"/>
      <c r="W26" s="126"/>
      <c r="X26" s="127"/>
      <c r="Y26" s="127"/>
      <c r="Z26" s="127"/>
      <c r="AA26" s="127"/>
      <c r="AB26" s="127"/>
      <c r="AC26" s="84"/>
      <c r="AD26" s="128"/>
      <c r="AE26" s="82"/>
      <c r="AF26" s="46"/>
      <c r="AG26" s="82"/>
      <c r="AH26" s="82"/>
      <c r="AI26" s="82"/>
    </row>
    <row r="27" spans="1:35">
      <c r="A27" s="117"/>
      <c r="B27" s="117"/>
      <c r="C27" s="117"/>
      <c r="D27" s="117"/>
      <c r="E27" s="117"/>
      <c r="F27" s="117"/>
      <c r="G27" s="118"/>
      <c r="H27" s="119"/>
      <c r="I27" s="120"/>
      <c r="J27" s="120"/>
      <c r="K27" s="86"/>
      <c r="L27" s="83"/>
      <c r="M27" s="121"/>
      <c r="N27" s="121"/>
      <c r="O27" s="122"/>
      <c r="P27" s="123"/>
      <c r="Q27" s="124"/>
      <c r="R27" s="125"/>
      <c r="S27" s="117"/>
      <c r="T27" s="117"/>
      <c r="U27" s="117"/>
      <c r="V27" s="126"/>
      <c r="W27" s="126"/>
      <c r="X27" s="127"/>
      <c r="Y27" s="127"/>
      <c r="Z27" s="127"/>
      <c r="AA27" s="127"/>
      <c r="AB27" s="127"/>
      <c r="AC27" s="84"/>
      <c r="AD27" s="128"/>
      <c r="AE27" s="82"/>
      <c r="AF27" s="46"/>
      <c r="AG27" s="82"/>
      <c r="AH27" s="82"/>
      <c r="AI27" s="82"/>
    </row>
  </sheetData>
  <autoFilter ref="A4:AC187"/>
  <mergeCells count="1">
    <mergeCell ref="V1:W1"/>
  </mergeCells>
  <conditionalFormatting sqref="G6">
    <cfRule type="cellIs" dxfId="29" priority="1" operator="equal">
      <formula>0</formula>
    </cfRule>
  </conditionalFormatting>
  <conditionalFormatting sqref="G6">
    <cfRule type="cellIs" dxfId="28" priority="2" operator="equal">
      <formula>0</formula>
    </cfRule>
  </conditionalFormatting>
  <conditionalFormatting sqref="W4 W11:W12">
    <cfRule type="cellIs" dxfId="27" priority="3" operator="equal">
      <formula>0</formula>
    </cfRule>
  </conditionalFormatting>
  <conditionalFormatting sqref="AC3:AC13">
    <cfRule type="cellIs" dxfId="26" priority="4" operator="equal">
      <formula>"TRUE"</formula>
    </cfRule>
  </conditionalFormatting>
  <conditionalFormatting sqref="AC3:AC13">
    <cfRule type="cellIs" dxfId="25" priority="6" operator="equal">
      <formula>"FALSE"</formula>
    </cfRule>
  </conditionalFormatting>
  <conditionalFormatting sqref="N3 N5:N12">
    <cfRule type="containsText" dxfId="24" priority="8" operator="containsText" text="Non">
      <formula>NOT(ISERROR(SEARCH(("Non"),(N3))))</formula>
    </cfRule>
  </conditionalFormatting>
  <conditionalFormatting sqref="N5:N9">
    <cfRule type="containsText" dxfId="23" priority="9" operator="containsText" text="Non">
      <formula>NOT(ISERROR(SEARCH(("Non"),(N5))))</formula>
    </cfRule>
  </conditionalFormatting>
  <conditionalFormatting sqref="N5:N9">
    <cfRule type="containsText" dxfId="22" priority="10" operator="containsText" text="Non">
      <formula>NOT(ISERROR(SEARCH(("Non"),(N5))))</formula>
    </cfRule>
  </conditionalFormatting>
  <conditionalFormatting sqref="N3 N5 N7:N9">
    <cfRule type="containsText" dxfId="21" priority="11" operator="containsText" text="Non">
      <formula>NOT(ISERROR(SEARCH(("Non"),(N3))))</formula>
    </cfRule>
  </conditionalFormatting>
  <conditionalFormatting sqref="N6">
    <cfRule type="containsText" dxfId="20" priority="12" operator="containsText" text="Non">
      <formula>NOT(ISERROR(SEARCH(("Non"),(N6))))</formula>
    </cfRule>
  </conditionalFormatting>
  <conditionalFormatting sqref="N5">
    <cfRule type="containsText" dxfId="19" priority="13" operator="containsText" text="Non">
      <formula>NOT(ISERROR(SEARCH(("Non"),(N5))))</formula>
    </cfRule>
  </conditionalFormatting>
  <conditionalFormatting sqref="N5">
    <cfRule type="containsText" dxfId="18" priority="14" operator="containsText" text="Non">
      <formula>NOT(ISERROR(SEARCH(("Non"),(N5))))</formula>
    </cfRule>
  </conditionalFormatting>
  <conditionalFormatting sqref="A3 A5:A12">
    <cfRule type="containsText" dxfId="17" priority="15" operator="containsText" text="#">
      <formula>NOT(ISERROR(SEARCH(("#"),(A3))))</formula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'C:\WeaveFollow\sources\[BT - Pilotage 2017.xlsx]Paramètres'!#REF!</xm:f>
          </x14:formula1>
          <xm:sqref>S3:T3 G3 S8:S9 D3 F7:F10 G5:G10 T5:T10</xm:sqref>
        </x14:dataValidation>
        <x14:dataValidation type="list" allowBlank="1">
          <x14:formula1>
            <xm:f>'C:\WeaveFollow\sources\[BT - Pilotage 2017.xlsx]Paramètres'!#REF!</xm:f>
          </x14:formula1>
          <xm:sqref>H3:I3 F3 F5:F6 H5:I10 D5:D11</xm:sqref>
        </x14:dataValidation>
        <x14:dataValidation type="list" allowBlank="1" showErrorMessage="1">
          <x14:formula1>
            <xm:f>'C:\WeaveFollow\sources\[BT - Pilotage 2017.xlsx]Paramètres'!#REF!</xm:f>
          </x14:formula1>
          <xm:sqref>S5:S7 S10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9">
    <tabColor theme="8"/>
  </sheetPr>
  <dimension ref="A1:BT40"/>
  <sheetViews>
    <sheetView zoomScaleNormal="100" workbookViewId="0">
      <pane xSplit="3" ySplit="10" topLeftCell="D11" activePane="bottomRight" state="frozen"/>
      <selection activeCell="W37" sqref="W37"/>
      <selection pane="topRight" activeCell="W37" sqref="W37"/>
      <selection pane="bottomLeft" activeCell="W37" sqref="W37"/>
      <selection pane="bottomRight" activeCell="A17" sqref="A17:XFD62"/>
    </sheetView>
  </sheetViews>
  <sheetFormatPr baseColWidth="10" defaultColWidth="13.68359375" defaultRowHeight="14.4"/>
  <cols>
    <col min="1" max="1" width="15.9453125" style="18" customWidth="1"/>
    <col min="2" max="2" width="5.41796875" style="18" customWidth="1"/>
    <col min="3" max="3" width="37.62890625" style="18" customWidth="1"/>
    <col min="4" max="5" width="11.62890625" style="18" customWidth="1"/>
    <col min="6" max="6" width="6.47265625" style="18" customWidth="1"/>
    <col min="7" max="7" width="5.68359375" style="18" customWidth="1"/>
    <col min="8" max="8" width="2.9453125" style="18" customWidth="1"/>
    <col min="9" max="13" width="4.83984375" style="18" customWidth="1"/>
    <col min="14" max="14" width="5.5234375" style="18" customWidth="1"/>
    <col min="15" max="15" width="6.1015625" style="18" customWidth="1"/>
    <col min="16" max="23" width="5.41796875" style="18" customWidth="1"/>
    <col min="24" max="24" width="1.20703125" style="18" customWidth="1"/>
    <col min="25" max="25" width="6.20703125" style="18" customWidth="1"/>
    <col min="26" max="26" width="16.1015625" style="18" customWidth="1"/>
    <col min="27" max="27" width="56.3125" style="18" customWidth="1"/>
    <col min="28" max="28" width="4.734375" style="18" customWidth="1"/>
    <col min="29" max="29" width="20.3125" style="18" customWidth="1"/>
    <col min="30" max="30" width="14.20703125" style="18" customWidth="1"/>
    <col min="31" max="31" width="12.05078125" style="18" customWidth="1"/>
    <col min="32" max="43" width="5.9453125" style="18" customWidth="1"/>
    <col min="44" max="72" width="10.83984375" style="18" customWidth="1"/>
    <col min="73" max="16384" width="13.68359375" style="18"/>
  </cols>
  <sheetData>
    <row r="1" spans="1:72">
      <c r="A1" s="129"/>
      <c r="B1" s="130"/>
      <c r="C1" s="131" t="s">
        <v>78</v>
      </c>
      <c r="D1" s="131"/>
      <c r="E1" s="132"/>
      <c r="F1" s="133"/>
      <c r="G1" s="134" t="s">
        <v>88</v>
      </c>
      <c r="H1" s="135"/>
      <c r="I1" s="136">
        <f>SUMPRODUCT(($A9=$B$17:$B$33)*1,(100%&lt;I$17:I$33)*1)</f>
        <v>0</v>
      </c>
      <c r="J1" s="136">
        <f>SUMPRODUCT(($A9=$B$17:$B$33)*1,(100%&lt;J$17:J$33)*1)</f>
        <v>0</v>
      </c>
      <c r="K1" s="136">
        <f>SUMPRODUCT(($A9=$B$17:$B$33)*1,(100%&lt;K$17:K$33)*1)</f>
        <v>0</v>
      </c>
      <c r="L1" s="137">
        <f>SUMPRODUCT(($A9=$B$17:$B$33)*1,(100%&lt;L$17:L$33)*1)</f>
        <v>0</v>
      </c>
      <c r="M1" s="136">
        <f>SUMPRODUCT(($A9=$B$17:$B$33)*1,(100%&lt;M$17:M$33)*1)</f>
        <v>0</v>
      </c>
      <c r="N1" s="136">
        <f>SUMPRODUCT(($A9=$B$17:$B$33)*1,(100%&lt;N$17:N$33)*1)</f>
        <v>0</v>
      </c>
      <c r="O1" s="136">
        <f>SUMPRODUCT(($A9=$B$17:$B$33)*1,(100%&lt;O$17:O$33)*1)</f>
        <v>0</v>
      </c>
      <c r="P1" s="136">
        <f>SUMPRODUCT(($A9=$B$17:$B$33)*1,(100%&lt;P$17:P$33)*1)</f>
        <v>0</v>
      </c>
      <c r="Q1" s="136">
        <f>SUMPRODUCT(($A9=$B$17:$B$33)*1,(100%&lt;Q$17:Q$33)*1)</f>
        <v>0</v>
      </c>
      <c r="R1" s="136">
        <f>SUMPRODUCT(($A9=$B$17:$B$33)*1,(100%&lt;R$17:R$33)*1)</f>
        <v>0</v>
      </c>
      <c r="S1" s="136">
        <f>SUMPRODUCT(($A9=$B$17:$B$33)*1,(100%&lt;S$17:S$33)*1)</f>
        <v>0</v>
      </c>
      <c r="T1" s="136">
        <f>SUMPRODUCT(($A9=$B$17:$B$33)*1,(100%&lt;T$17:T$33)*1)</f>
        <v>0</v>
      </c>
      <c r="U1" s="136">
        <f>SUMPRODUCT(($A9=$B$17:$B$33)*1,(100%&lt;U$17:U$33)*1)</f>
        <v>0</v>
      </c>
      <c r="V1" s="136">
        <f>SUMPRODUCT(($A9=$B$17:$B$33)*1,(100%&lt;V$17:V$33)*1)</f>
        <v>0</v>
      </c>
      <c r="W1" s="136">
        <f>SUMPRODUCT(($A9=$B$17:$B$33)*1,(100%&lt;W$17:W$33)*1)</f>
        <v>0</v>
      </c>
      <c r="X1" s="138"/>
      <c r="Y1" s="139"/>
      <c r="Z1" s="140"/>
      <c r="AA1" s="140"/>
      <c r="AB1" s="141"/>
      <c r="AC1" s="142"/>
      <c r="AD1" s="143" t="s">
        <v>89</v>
      </c>
      <c r="AE1" s="143"/>
      <c r="AF1" s="144">
        <v>1269</v>
      </c>
      <c r="AG1" s="145">
        <v>1044</v>
      </c>
      <c r="AH1" s="146">
        <v>1208</v>
      </c>
      <c r="AI1" s="144">
        <v>1080</v>
      </c>
      <c r="AJ1" s="145">
        <v>1089</v>
      </c>
      <c r="AK1" s="146">
        <v>1334</v>
      </c>
      <c r="AL1" s="144">
        <v>1153</v>
      </c>
      <c r="AM1" s="145">
        <v>498</v>
      </c>
      <c r="AN1" s="146">
        <v>1334</v>
      </c>
      <c r="AO1" s="144">
        <v>1366</v>
      </c>
      <c r="AP1" s="145">
        <v>1256</v>
      </c>
      <c r="AQ1" s="146">
        <v>1063</v>
      </c>
      <c r="AR1" s="143"/>
      <c r="AS1" s="143"/>
      <c r="AT1" s="143"/>
      <c r="AU1" s="143"/>
      <c r="AV1" s="143"/>
      <c r="AW1" s="143"/>
      <c r="AX1" s="143"/>
      <c r="AY1" s="143"/>
      <c r="AZ1" s="143"/>
      <c r="BA1" s="143"/>
      <c r="BB1" s="143"/>
      <c r="BC1" s="143"/>
      <c r="BD1" s="143"/>
      <c r="BE1" s="143"/>
      <c r="BF1" s="143"/>
      <c r="BG1" s="143"/>
      <c r="BH1" s="143"/>
      <c r="BI1" s="143"/>
      <c r="BJ1" s="143"/>
      <c r="BK1" s="143"/>
      <c r="BL1" s="143"/>
      <c r="BM1" s="143"/>
      <c r="BN1" s="143"/>
      <c r="BO1" s="143"/>
      <c r="BP1" s="143"/>
      <c r="BQ1" s="143"/>
      <c r="BR1" s="143"/>
      <c r="BS1" s="143"/>
      <c r="BT1" s="143"/>
    </row>
    <row r="2" spans="1:72">
      <c r="A2" s="147">
        <f ca="1">TODAY()</f>
        <v>42919</v>
      </c>
      <c r="B2" s="148"/>
      <c r="C2" s="149" t="s">
        <v>90</v>
      </c>
      <c r="D2" s="150"/>
      <c r="E2" s="151"/>
      <c r="F2" s="151"/>
      <c r="G2" s="152" t="s">
        <v>91</v>
      </c>
      <c r="H2" s="153"/>
      <c r="I2" s="154">
        <f t="shared" ref="I2:W2" si="0">I5/(I8-I11)</f>
        <v>1</v>
      </c>
      <c r="J2" s="155">
        <f t="shared" si="0"/>
        <v>1</v>
      </c>
      <c r="K2" s="156">
        <f t="shared" si="0"/>
        <v>0.95454545454545459</v>
      </c>
      <c r="L2" s="154">
        <f t="shared" si="0"/>
        <v>0.47368421052631576</v>
      </c>
      <c r="M2" s="155">
        <f t="shared" si="0"/>
        <v>0.95</v>
      </c>
      <c r="N2" s="157">
        <f t="shared" si="0"/>
        <v>1</v>
      </c>
      <c r="O2" s="158">
        <f t="shared" si="0"/>
        <v>1</v>
      </c>
      <c r="P2" s="159">
        <f t="shared" si="0"/>
        <v>1</v>
      </c>
      <c r="Q2" s="156">
        <f t="shared" si="0"/>
        <v>1</v>
      </c>
      <c r="R2" s="160">
        <f t="shared" si="0"/>
        <v>0</v>
      </c>
      <c r="S2" s="159">
        <f t="shared" si="0"/>
        <v>0</v>
      </c>
      <c r="T2" s="156">
        <f t="shared" si="0"/>
        <v>0</v>
      </c>
      <c r="U2" s="154">
        <f t="shared" si="0"/>
        <v>0</v>
      </c>
      <c r="V2" s="161">
        <f t="shared" si="0"/>
        <v>0</v>
      </c>
      <c r="W2" s="155">
        <f t="shared" si="0"/>
        <v>0</v>
      </c>
      <c r="X2" s="162"/>
      <c r="Y2" s="163"/>
      <c r="Z2" s="38"/>
      <c r="AA2" s="164"/>
      <c r="AB2" s="165"/>
      <c r="AC2" s="166"/>
      <c r="AD2" s="167"/>
      <c r="AE2" s="168" t="s">
        <v>92</v>
      </c>
      <c r="AF2" s="169">
        <v>1280</v>
      </c>
      <c r="AG2" s="170">
        <v>1025</v>
      </c>
      <c r="AH2" s="171">
        <v>1241</v>
      </c>
      <c r="AI2" s="169">
        <v>1005</v>
      </c>
      <c r="AJ2" s="170">
        <v>1005</v>
      </c>
      <c r="AK2" s="171">
        <v>1241</v>
      </c>
      <c r="AL2" s="169">
        <v>1064</v>
      </c>
      <c r="AM2" s="170">
        <v>414</v>
      </c>
      <c r="AN2" s="171">
        <v>1200</v>
      </c>
      <c r="AO2" s="169">
        <v>1279</v>
      </c>
      <c r="AP2" s="170">
        <v>1235</v>
      </c>
      <c r="AQ2" s="171">
        <v>1002</v>
      </c>
      <c r="AR2" s="167"/>
      <c r="AS2" s="167"/>
      <c r="AT2" s="167"/>
      <c r="AU2" s="167"/>
      <c r="AV2" s="167"/>
      <c r="AW2" s="167"/>
      <c r="AX2" s="167"/>
      <c r="AY2" s="167"/>
      <c r="AZ2" s="167"/>
      <c r="BA2" s="167"/>
      <c r="BB2" s="167"/>
      <c r="BC2" s="167"/>
      <c r="BD2" s="167"/>
      <c r="BE2" s="167"/>
      <c r="BF2" s="167"/>
      <c r="BG2" s="167"/>
      <c r="BH2" s="167"/>
      <c r="BI2" s="167"/>
      <c r="BJ2" s="167"/>
      <c r="BK2" s="167"/>
      <c r="BL2" s="167"/>
      <c r="BM2" s="167"/>
      <c r="BN2" s="167"/>
      <c r="BO2" s="167"/>
      <c r="BP2" s="167"/>
      <c r="BQ2" s="167"/>
      <c r="BR2" s="167"/>
      <c r="BS2" s="167"/>
      <c r="BT2" s="167"/>
    </row>
    <row r="3" spans="1:72">
      <c r="A3" s="172"/>
      <c r="B3" s="173"/>
      <c r="C3" s="174" t="s">
        <v>93</v>
      </c>
      <c r="D3" s="175"/>
      <c r="E3" s="151"/>
      <c r="F3" s="151"/>
      <c r="G3" s="152" t="s">
        <v>94</v>
      </c>
      <c r="H3" s="153"/>
      <c r="I3" s="176">
        <f t="shared" ref="I3:W3" si="1">I10/(I8-I11)</f>
        <v>0</v>
      </c>
      <c r="J3" s="177">
        <f t="shared" si="1"/>
        <v>0</v>
      </c>
      <c r="K3" s="177">
        <f t="shared" si="1"/>
        <v>0</v>
      </c>
      <c r="L3" s="176">
        <f t="shared" si="1"/>
        <v>0</v>
      </c>
      <c r="M3" s="177">
        <f t="shared" si="1"/>
        <v>0</v>
      </c>
      <c r="N3" s="178">
        <f t="shared" si="1"/>
        <v>0</v>
      </c>
      <c r="O3" s="179">
        <f t="shared" si="1"/>
        <v>0</v>
      </c>
      <c r="P3" s="177">
        <f t="shared" si="1"/>
        <v>0</v>
      </c>
      <c r="Q3" s="180">
        <f t="shared" si="1"/>
        <v>0</v>
      </c>
      <c r="R3" s="181">
        <f t="shared" si="1"/>
        <v>0</v>
      </c>
      <c r="S3" s="177">
        <f t="shared" si="1"/>
        <v>0</v>
      </c>
      <c r="T3" s="182">
        <f t="shared" si="1"/>
        <v>0</v>
      </c>
      <c r="U3" s="183">
        <f t="shared" si="1"/>
        <v>0</v>
      </c>
      <c r="V3" s="177">
        <f t="shared" si="1"/>
        <v>0</v>
      </c>
      <c r="W3" s="184">
        <f t="shared" si="1"/>
        <v>0</v>
      </c>
      <c r="X3" s="162"/>
      <c r="Y3" s="185"/>
      <c r="Z3" s="15"/>
      <c r="AA3" s="186"/>
      <c r="AB3" s="187"/>
      <c r="AC3" s="188"/>
      <c r="AD3" s="167"/>
      <c r="AE3" s="168" t="s">
        <v>95</v>
      </c>
      <c r="AF3" s="169">
        <v>999</v>
      </c>
      <c r="AG3" s="170">
        <v>996</v>
      </c>
      <c r="AH3" s="171">
        <v>1000</v>
      </c>
      <c r="AI3" s="169">
        <v>1000</v>
      </c>
      <c r="AJ3" s="170">
        <v>1000</v>
      </c>
      <c r="AK3" s="171">
        <v>1000</v>
      </c>
      <c r="AL3" s="169">
        <v>1000</v>
      </c>
      <c r="AM3" s="170">
        <v>1000</v>
      </c>
      <c r="AN3" s="171">
        <v>1007</v>
      </c>
      <c r="AO3" s="169">
        <v>1003</v>
      </c>
      <c r="AP3" s="170">
        <v>1002</v>
      </c>
      <c r="AQ3" s="171">
        <v>1001</v>
      </c>
      <c r="AR3" s="167"/>
      <c r="AS3" s="167"/>
      <c r="AT3" s="167"/>
      <c r="AU3" s="167"/>
      <c r="AV3" s="167"/>
      <c r="AW3" s="167"/>
      <c r="AX3" s="167"/>
      <c r="AY3" s="167"/>
      <c r="AZ3" s="167"/>
      <c r="BA3" s="167"/>
      <c r="BB3" s="167"/>
      <c r="BC3" s="167"/>
      <c r="BD3" s="167"/>
      <c r="BE3" s="167"/>
      <c r="BF3" s="167"/>
      <c r="BG3" s="167"/>
      <c r="BH3" s="167"/>
      <c r="BI3" s="167"/>
      <c r="BJ3" s="167"/>
      <c r="BK3" s="167"/>
      <c r="BL3" s="167"/>
      <c r="BM3" s="167"/>
      <c r="BN3" s="167"/>
      <c r="BO3" s="167"/>
      <c r="BP3" s="167"/>
      <c r="BQ3" s="167"/>
      <c r="BR3" s="167"/>
      <c r="BS3" s="167"/>
      <c r="BT3" s="167"/>
    </row>
    <row r="4" spans="1:72">
      <c r="A4" s="189" t="s">
        <v>96</v>
      </c>
      <c r="B4" s="190"/>
      <c r="C4" s="88"/>
      <c r="D4" s="191"/>
      <c r="E4" s="192"/>
      <c r="F4" s="192"/>
      <c r="G4" s="193" t="s">
        <v>97</v>
      </c>
      <c r="H4" s="192"/>
      <c r="I4" s="169">
        <v>1280</v>
      </c>
      <c r="J4" s="170">
        <v>1025</v>
      </c>
      <c r="K4" s="171">
        <v>1241</v>
      </c>
      <c r="L4" s="169">
        <v>1005</v>
      </c>
      <c r="M4" s="170">
        <v>1005</v>
      </c>
      <c r="N4" s="171">
        <v>1241</v>
      </c>
      <c r="O4" s="169">
        <v>1064</v>
      </c>
      <c r="P4" s="170">
        <v>414</v>
      </c>
      <c r="Q4" s="171">
        <v>1200</v>
      </c>
      <c r="R4" s="169">
        <v>1279</v>
      </c>
      <c r="S4" s="170">
        <v>1235</v>
      </c>
      <c r="T4" s="171">
        <v>1002</v>
      </c>
      <c r="U4" s="194"/>
      <c r="V4" s="195"/>
      <c r="W4" s="196"/>
      <c r="X4" s="197"/>
      <c r="Y4" s="198"/>
      <c r="Z4" s="199"/>
      <c r="AA4" s="200"/>
      <c r="AB4" s="201"/>
      <c r="AC4" s="202"/>
      <c r="AD4" s="80"/>
      <c r="AE4" s="168" t="s">
        <v>98</v>
      </c>
      <c r="AF4" s="194">
        <v>0.79</v>
      </c>
      <c r="AG4" s="195">
        <v>0.79</v>
      </c>
      <c r="AH4" s="196">
        <v>0.79</v>
      </c>
      <c r="AI4" s="194">
        <v>0.79</v>
      </c>
      <c r="AJ4" s="195">
        <v>0.79</v>
      </c>
      <c r="AK4" s="196">
        <v>0.79</v>
      </c>
      <c r="AL4" s="194">
        <v>0.79</v>
      </c>
      <c r="AM4" s="195">
        <v>0.79</v>
      </c>
      <c r="AN4" s="196">
        <v>0.79</v>
      </c>
      <c r="AO4" s="194">
        <v>0.79</v>
      </c>
      <c r="AP4" s="195">
        <v>0.79</v>
      </c>
      <c r="AQ4" s="196">
        <v>0.79</v>
      </c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</row>
    <row r="5" spans="1:72">
      <c r="B5" s="190"/>
      <c r="C5" s="203"/>
      <c r="D5" s="204"/>
      <c r="E5" s="192"/>
      <c r="F5" s="192"/>
      <c r="G5" s="193" t="s">
        <v>99</v>
      </c>
      <c r="H5" s="205">
        <v>1</v>
      </c>
      <c r="I5" s="206">
        <f>SUMPRODUCT(($H5=$B$17:$B$33)*1,(I$17:I$33))</f>
        <v>22</v>
      </c>
      <c r="J5" s="207">
        <f>SUMPRODUCT(($H5=$B$17:$B$33)*1,(J$17:J$33))</f>
        <v>14</v>
      </c>
      <c r="K5" s="208">
        <f>SUMPRODUCT(($H5=$B$17:$B$33)*1,(K$17:K$33))</f>
        <v>21</v>
      </c>
      <c r="L5" s="206">
        <f>SUMPRODUCT(($H5=$B$17:$B$33)*1,(L$17:L$33))</f>
        <v>9</v>
      </c>
      <c r="M5" s="207">
        <f>SUMPRODUCT(($H5=$B$17:$B$33)*1,(M$17:M$33))</f>
        <v>19</v>
      </c>
      <c r="N5" s="208">
        <f>SUMPRODUCT(($H5=$B$17:$B$33)*1,(N$17:N$33))</f>
        <v>21</v>
      </c>
      <c r="O5" s="206">
        <f>SUMPRODUCT(($H5=$B$17:$B$33)*1,(O$17:O$33))</f>
        <v>19</v>
      </c>
      <c r="P5" s="207">
        <f>SUMPRODUCT(($H5=$B$17:$B$33)*1,(P$17:P$33))</f>
        <v>8</v>
      </c>
      <c r="Q5" s="208">
        <f>SUMPRODUCT(($H5=$B$17:$B$33)*1,(Q$17:Q$33))</f>
        <v>21</v>
      </c>
      <c r="R5" s="206">
        <f>SUMPRODUCT(($H5=$B$17:$B$33)*1,(R$17:R$33))</f>
        <v>0</v>
      </c>
      <c r="S5" s="207">
        <f>SUMPRODUCT(($H5=$B$17:$B$33)*1,(S$17:S$33))</f>
        <v>0</v>
      </c>
      <c r="T5" s="208">
        <f>SUMPRODUCT(($H5=$B$17:$B$33)*1,(T$17:T$33))</f>
        <v>0</v>
      </c>
      <c r="U5" s="206">
        <f>SUMPRODUCT(($H5=$B$17:$B$33)*1,(U$17:U$33))</f>
        <v>0</v>
      </c>
      <c r="V5" s="207">
        <f>SUMPRODUCT(($H5=$B$17:$B$33)*1,(V$17:V$33))</f>
        <v>0</v>
      </c>
      <c r="W5" s="208">
        <f>SUMPRODUCT(($H5=$B$17:$B$33)*1,(W$17:W$33))</f>
        <v>0</v>
      </c>
      <c r="X5" s="209"/>
      <c r="Y5" s="210"/>
      <c r="Z5" s="211"/>
      <c r="AA5" s="212"/>
      <c r="AB5" s="213"/>
      <c r="AC5" s="214"/>
      <c r="AD5" s="80"/>
      <c r="AE5" s="168" t="s">
        <v>100</v>
      </c>
      <c r="AF5" s="169">
        <v>74</v>
      </c>
      <c r="AG5" s="170">
        <v>72</v>
      </c>
      <c r="AH5" s="171">
        <v>75</v>
      </c>
      <c r="AI5" s="169">
        <v>75</v>
      </c>
      <c r="AJ5" s="170">
        <v>75</v>
      </c>
      <c r="AK5" s="171">
        <v>75</v>
      </c>
      <c r="AL5" s="169">
        <v>75</v>
      </c>
      <c r="AM5" s="170">
        <v>75</v>
      </c>
      <c r="AN5" s="171">
        <v>76</v>
      </c>
      <c r="AO5" s="169">
        <v>77</v>
      </c>
      <c r="AP5" s="170">
        <v>78</v>
      </c>
      <c r="AQ5" s="171">
        <v>79</v>
      </c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</row>
    <row r="6" spans="1:72">
      <c r="A6" s="215"/>
      <c r="B6" s="216"/>
      <c r="C6" s="217"/>
      <c r="D6" s="218"/>
      <c r="E6" s="219"/>
      <c r="F6" s="219"/>
      <c r="G6" s="220" t="s">
        <v>101</v>
      </c>
      <c r="H6" s="221"/>
      <c r="I6" s="222">
        <v>22</v>
      </c>
      <c r="J6" s="223">
        <v>20</v>
      </c>
      <c r="K6" s="224">
        <v>23</v>
      </c>
      <c r="L6" s="222">
        <v>19</v>
      </c>
      <c r="M6" s="223">
        <v>20</v>
      </c>
      <c r="N6" s="224">
        <v>21</v>
      </c>
      <c r="O6" s="222">
        <v>20</v>
      </c>
      <c r="P6" s="223">
        <v>22</v>
      </c>
      <c r="Q6" s="224">
        <v>21</v>
      </c>
      <c r="R6" s="222">
        <v>22</v>
      </c>
      <c r="S6" s="223">
        <v>20</v>
      </c>
      <c r="T6" s="224">
        <v>20</v>
      </c>
      <c r="U6" s="222">
        <v>22</v>
      </c>
      <c r="V6" s="223">
        <v>20</v>
      </c>
      <c r="W6" s="224">
        <v>22</v>
      </c>
      <c r="X6" s="225"/>
      <c r="Y6" s="226"/>
      <c r="Z6" s="227"/>
      <c r="AA6" s="228"/>
      <c r="AB6" s="229"/>
      <c r="AC6" s="230"/>
      <c r="AD6" s="143"/>
      <c r="AE6" s="143"/>
      <c r="AF6" s="144">
        <v>950</v>
      </c>
      <c r="AG6" s="145">
        <v>950</v>
      </c>
      <c r="AH6" s="146">
        <v>950</v>
      </c>
      <c r="AI6" s="144">
        <v>950</v>
      </c>
      <c r="AJ6" s="145">
        <v>950</v>
      </c>
      <c r="AK6" s="146">
        <v>950</v>
      </c>
      <c r="AL6" s="144">
        <v>950</v>
      </c>
      <c r="AM6" s="145">
        <v>950</v>
      </c>
      <c r="AN6" s="146">
        <v>950</v>
      </c>
      <c r="AO6" s="144">
        <v>950</v>
      </c>
      <c r="AP6" s="145">
        <v>950</v>
      </c>
      <c r="AQ6" s="146">
        <v>950</v>
      </c>
      <c r="AR6" s="143"/>
      <c r="AS6" s="143"/>
      <c r="AT6" s="143"/>
      <c r="AU6" s="143"/>
      <c r="AV6" s="143"/>
      <c r="AW6" s="143"/>
      <c r="AX6" s="143"/>
      <c r="AY6" s="143"/>
      <c r="AZ6" s="143"/>
      <c r="BA6" s="143"/>
      <c r="BB6" s="143"/>
      <c r="BC6" s="143"/>
      <c r="BD6" s="143"/>
      <c r="BE6" s="143"/>
      <c r="BF6" s="143"/>
      <c r="BG6" s="143"/>
      <c r="BH6" s="143"/>
      <c r="BI6" s="143"/>
      <c r="BJ6" s="143"/>
      <c r="BK6" s="143"/>
      <c r="BL6" s="143"/>
      <c r="BM6" s="143"/>
      <c r="BN6" s="143"/>
      <c r="BO6" s="143"/>
      <c r="BP6" s="143"/>
      <c r="BQ6" s="143"/>
      <c r="BR6" s="143"/>
      <c r="BS6" s="143"/>
      <c r="BT6" s="143"/>
    </row>
    <row r="7" spans="1:72">
      <c r="A7" s="231" t="s">
        <v>102</v>
      </c>
      <c r="B7" s="232" t="s">
        <v>103</v>
      </c>
      <c r="C7" s="233" t="s">
        <v>104</v>
      </c>
      <c r="D7" s="234" t="s">
        <v>105</v>
      </c>
      <c r="E7" s="235" t="s">
        <v>106</v>
      </c>
      <c r="F7" s="236" t="s">
        <v>107</v>
      </c>
      <c r="G7" s="237" t="s">
        <v>108</v>
      </c>
      <c r="H7" s="238" t="s">
        <v>109</v>
      </c>
      <c r="I7" s="239" t="s">
        <v>110</v>
      </c>
      <c r="J7" s="239" t="s">
        <v>111</v>
      </c>
      <c r="K7" s="240" t="s">
        <v>112</v>
      </c>
      <c r="L7" s="239" t="s">
        <v>113</v>
      </c>
      <c r="M7" s="240" t="s">
        <v>114</v>
      </c>
      <c r="N7" s="240" t="s">
        <v>115</v>
      </c>
      <c r="O7" s="239" t="s">
        <v>116</v>
      </c>
      <c r="P7" s="240" t="s">
        <v>117</v>
      </c>
      <c r="Q7" s="239" t="s">
        <v>118</v>
      </c>
      <c r="R7" s="239" t="s">
        <v>119</v>
      </c>
      <c r="S7" s="239" t="s">
        <v>120</v>
      </c>
      <c r="T7" s="239" t="s">
        <v>121</v>
      </c>
      <c r="U7" s="239" t="s">
        <v>122</v>
      </c>
      <c r="V7" s="239" t="s">
        <v>123</v>
      </c>
      <c r="W7" s="240" t="s">
        <v>124</v>
      </c>
      <c r="X7" s="241">
        <v>2</v>
      </c>
      <c r="Y7" s="242" t="s">
        <v>125</v>
      </c>
      <c r="Z7" s="243" t="s">
        <v>126</v>
      </c>
      <c r="AA7" s="244" t="s">
        <v>127</v>
      </c>
      <c r="AB7" s="245" t="s">
        <v>128</v>
      </c>
      <c r="AC7" s="245" t="s">
        <v>129</v>
      </c>
      <c r="AD7" s="246"/>
      <c r="AE7" s="246" t="s">
        <v>130</v>
      </c>
      <c r="AF7" s="247">
        <f t="shared" ref="AF7:AQ7" si="2">AF2*AF3/1000</f>
        <v>1278.72</v>
      </c>
      <c r="AG7" s="247">
        <f t="shared" si="2"/>
        <v>1020.9</v>
      </c>
      <c r="AH7" s="247">
        <f t="shared" si="2"/>
        <v>1241</v>
      </c>
      <c r="AI7" s="247">
        <f t="shared" si="2"/>
        <v>1005</v>
      </c>
      <c r="AJ7" s="247">
        <f t="shared" si="2"/>
        <v>1005</v>
      </c>
      <c r="AK7" s="247">
        <f t="shared" si="2"/>
        <v>1241</v>
      </c>
      <c r="AL7" s="247">
        <f t="shared" si="2"/>
        <v>1064</v>
      </c>
      <c r="AM7" s="247">
        <f t="shared" si="2"/>
        <v>414</v>
      </c>
      <c r="AN7" s="247">
        <f t="shared" si="2"/>
        <v>1208.4000000000001</v>
      </c>
      <c r="AO7" s="247">
        <f t="shared" si="2"/>
        <v>1282.837</v>
      </c>
      <c r="AP7" s="247">
        <f t="shared" si="2"/>
        <v>1237.47</v>
      </c>
      <c r="AQ7" s="247">
        <f t="shared" si="2"/>
        <v>1003.002</v>
      </c>
      <c r="AR7" s="246"/>
      <c r="AS7" s="246"/>
      <c r="AT7" s="246"/>
      <c r="AU7" s="246"/>
      <c r="AV7" s="246"/>
      <c r="AW7" s="246"/>
      <c r="AX7" s="246"/>
      <c r="AY7" s="246"/>
      <c r="AZ7" s="246"/>
      <c r="BA7" s="246"/>
      <c r="BB7" s="246"/>
      <c r="BC7" s="246"/>
      <c r="BD7" s="246"/>
      <c r="BE7" s="246"/>
      <c r="BF7" s="246"/>
      <c r="BG7" s="246"/>
      <c r="BH7" s="246"/>
      <c r="BI7" s="246"/>
      <c r="BJ7" s="246"/>
      <c r="BK7" s="246"/>
      <c r="BL7" s="246"/>
      <c r="BM7" s="246"/>
      <c r="BN7" s="246"/>
      <c r="BO7" s="246"/>
      <c r="BP7" s="246"/>
      <c r="BQ7" s="246"/>
      <c r="BR7" s="246"/>
      <c r="BS7" s="246"/>
      <c r="BT7" s="246"/>
    </row>
    <row r="8" spans="1:72">
      <c r="A8" s="248"/>
      <c r="B8" s="249">
        <f>COUNTIF(B16:B32,"")</f>
        <v>0</v>
      </c>
      <c r="C8" s="250" t="s">
        <v>131</v>
      </c>
      <c r="D8" s="251"/>
      <c r="E8" s="252"/>
      <c r="F8" s="253"/>
      <c r="G8" s="254">
        <f>SUM(I8:T8)</f>
        <v>250</v>
      </c>
      <c r="H8" s="255">
        <f>SUMIF(B17:B33,"&lt;&gt;5",G17:G33)-SUM(I5:T5,G10,G11,G12,G14,G15)</f>
        <v>0</v>
      </c>
      <c r="I8" s="256">
        <f t="shared" ref="I8:W8" si="3">I6*I9-I15</f>
        <v>22</v>
      </c>
      <c r="J8" s="257">
        <f t="shared" si="3"/>
        <v>20</v>
      </c>
      <c r="K8" s="258">
        <f t="shared" si="3"/>
        <v>23</v>
      </c>
      <c r="L8" s="256">
        <f t="shared" si="3"/>
        <v>19</v>
      </c>
      <c r="M8" s="257">
        <f t="shared" si="3"/>
        <v>20</v>
      </c>
      <c r="N8" s="258">
        <f t="shared" si="3"/>
        <v>21</v>
      </c>
      <c r="O8" s="256">
        <f t="shared" si="3"/>
        <v>20</v>
      </c>
      <c r="P8" s="257">
        <f t="shared" si="3"/>
        <v>22</v>
      </c>
      <c r="Q8" s="258">
        <f t="shared" si="3"/>
        <v>21</v>
      </c>
      <c r="R8" s="256">
        <f t="shared" si="3"/>
        <v>22</v>
      </c>
      <c r="S8" s="257">
        <f t="shared" si="3"/>
        <v>20</v>
      </c>
      <c r="T8" s="258">
        <f t="shared" si="3"/>
        <v>20</v>
      </c>
      <c r="U8" s="256">
        <f t="shared" si="3"/>
        <v>22</v>
      </c>
      <c r="V8" s="257">
        <f t="shared" si="3"/>
        <v>20</v>
      </c>
      <c r="W8" s="258">
        <f t="shared" si="3"/>
        <v>22</v>
      </c>
      <c r="X8" s="259"/>
      <c r="Y8" s="260"/>
      <c r="Z8" s="261" t="s">
        <v>132</v>
      </c>
      <c r="AA8" s="261"/>
      <c r="AB8" s="262"/>
      <c r="AC8" s="263"/>
      <c r="AD8" s="264"/>
      <c r="AE8" s="264"/>
      <c r="AG8" s="264"/>
      <c r="AH8" s="264"/>
      <c r="AI8" s="264"/>
      <c r="AJ8" s="264"/>
      <c r="AK8" s="264"/>
      <c r="AL8" s="264"/>
      <c r="AM8" s="264"/>
      <c r="AN8" s="264"/>
      <c r="AO8" s="264"/>
      <c r="AP8" s="264"/>
      <c r="AQ8" s="264"/>
      <c r="AR8" s="264"/>
      <c r="AS8" s="264"/>
      <c r="AT8" s="264"/>
      <c r="AU8" s="264"/>
      <c r="AV8" s="264"/>
      <c r="AW8" s="264"/>
      <c r="AX8" s="264"/>
      <c r="AY8" s="264"/>
      <c r="AZ8" s="264"/>
      <c r="BA8" s="264"/>
      <c r="BB8" s="264"/>
      <c r="BC8" s="264"/>
      <c r="BD8" s="264"/>
      <c r="BE8" s="264"/>
      <c r="BF8" s="264"/>
      <c r="BG8" s="264"/>
      <c r="BH8" s="264"/>
      <c r="BI8" s="264"/>
      <c r="BJ8" s="264"/>
      <c r="BK8" s="264"/>
      <c r="BL8" s="264"/>
      <c r="BM8" s="264"/>
      <c r="BN8" s="264"/>
      <c r="BO8" s="264"/>
      <c r="BP8" s="264"/>
      <c r="BQ8" s="264"/>
      <c r="BR8" s="264"/>
      <c r="BS8" s="264"/>
      <c r="BT8" s="264"/>
    </row>
    <row r="9" spans="1:72">
      <c r="A9" s="265">
        <v>0</v>
      </c>
      <c r="B9" s="266"/>
      <c r="C9" s="267" t="s">
        <v>133</v>
      </c>
      <c r="D9" s="268"/>
      <c r="E9" s="269"/>
      <c r="F9" s="259"/>
      <c r="G9" s="270">
        <f>AVERAGE(I9:T9)</f>
        <v>1</v>
      </c>
      <c r="H9" s="271"/>
      <c r="I9" s="272">
        <f>SUMPRODUCT(($A$9=$B17:$B33)*1,(I17:I33&lt;&gt;"")*1)</f>
        <v>1</v>
      </c>
      <c r="J9" s="273">
        <f>SUMPRODUCT(($A$9=$B17:$B33)*1,(J17:J33&lt;&gt;"")*1)</f>
        <v>1</v>
      </c>
      <c r="K9" s="274">
        <f>SUMPRODUCT(($A$9=$B17:$B33)*1,(K17:K33&lt;&gt;"")*1)</f>
        <v>1</v>
      </c>
      <c r="L9" s="272">
        <f>SUMPRODUCT(($A$9=$B17:$B33)*1,(L17:L33&lt;&gt;"")*1)</f>
        <v>1</v>
      </c>
      <c r="M9" s="273">
        <f>SUMPRODUCT(($A$9=$B17:$B33)*1,(M17:M33&lt;&gt;"")*1)</f>
        <v>1</v>
      </c>
      <c r="N9" s="274">
        <f>SUMPRODUCT(($A$9=$B17:$B33)*1,(N17:N33&lt;&gt;"")*1)</f>
        <v>1</v>
      </c>
      <c r="O9" s="272">
        <f>SUMPRODUCT(($A$9=$B17:$B33)*1,(O17:O33&lt;&gt;"")*1)</f>
        <v>1</v>
      </c>
      <c r="P9" s="273">
        <f>SUMPRODUCT(($A$9=$B17:$B33)*1,(P17:P33&lt;&gt;"")*1)</f>
        <v>1</v>
      </c>
      <c r="Q9" s="274">
        <f>SUMPRODUCT(($A$9=$B17:$B33)*1,(Q17:Q33&lt;&gt;"")*1)</f>
        <v>1</v>
      </c>
      <c r="R9" s="272">
        <f>SUMPRODUCT(($A$9=$B17:$B33)*1,(R17:R33&lt;&gt;"")*1)</f>
        <v>1</v>
      </c>
      <c r="S9" s="273">
        <f>SUMPRODUCT(($A$9=$B17:$B33)*1,(S17:S33&lt;&gt;"")*1)</f>
        <v>1</v>
      </c>
      <c r="T9" s="274">
        <f>SUMPRODUCT(($A$9=$B17:$B33)*1,(T17:T33&lt;&gt;"")*1)</f>
        <v>1</v>
      </c>
      <c r="U9" s="272">
        <f>SUMPRODUCT(($A$9=$B17:$B33)*1,(U17:U33&lt;&gt;"")*1)</f>
        <v>1</v>
      </c>
      <c r="V9" s="273">
        <f>SUMPRODUCT(($A$9=$B17:$B33)*1,(V17:V33&lt;&gt;"")*1)</f>
        <v>1</v>
      </c>
      <c r="W9" s="274">
        <f>SUMPRODUCT(($A$9=$B17:$B33)*1,(W17:W33&lt;&gt;"")*1)</f>
        <v>1</v>
      </c>
      <c r="X9" s="259"/>
      <c r="Y9" s="260"/>
      <c r="Z9" s="261" t="s">
        <v>134</v>
      </c>
      <c r="AA9" s="261"/>
      <c r="AB9" s="262"/>
      <c r="AC9" s="263"/>
      <c r="AD9" s="264"/>
      <c r="AE9" s="264"/>
      <c r="AF9" s="264"/>
      <c r="AG9" s="264"/>
      <c r="AH9" s="264"/>
      <c r="AI9" s="264"/>
      <c r="AJ9" s="264"/>
      <c r="AK9" s="264"/>
      <c r="AL9" s="264"/>
      <c r="AM9" s="264"/>
      <c r="AN9" s="264"/>
      <c r="AO9" s="264"/>
      <c r="AP9" s="264"/>
      <c r="AQ9" s="264"/>
      <c r="AR9" s="264"/>
      <c r="AS9" s="264"/>
      <c r="AT9" s="264"/>
      <c r="AU9" s="264"/>
      <c r="AV9" s="264"/>
      <c r="AW9" s="264"/>
      <c r="AX9" s="264"/>
      <c r="AY9" s="264"/>
      <c r="AZ9" s="264"/>
      <c r="BA9" s="264"/>
      <c r="BB9" s="264"/>
      <c r="BC9" s="264"/>
      <c r="BD9" s="264"/>
      <c r="BE9" s="264"/>
      <c r="BF9" s="264"/>
      <c r="BG9" s="264"/>
      <c r="BH9" s="264"/>
      <c r="BI9" s="264"/>
      <c r="BJ9" s="264"/>
      <c r="BK9" s="264"/>
      <c r="BL9" s="264"/>
      <c r="BM9" s="264"/>
      <c r="BN9" s="264"/>
      <c r="BO9" s="264"/>
      <c r="BP9" s="264"/>
      <c r="BQ9" s="264"/>
      <c r="BR9" s="264"/>
      <c r="BS9" s="264"/>
      <c r="BT9" s="264"/>
    </row>
    <row r="10" spans="1:72">
      <c r="A10" s="265">
        <v>2</v>
      </c>
      <c r="B10" s="266"/>
      <c r="C10" s="267" t="s">
        <v>135</v>
      </c>
      <c r="D10" s="268"/>
      <c r="E10" s="269"/>
      <c r="F10" s="259"/>
      <c r="G10" s="270">
        <f t="shared" ref="G10:G15" si="4">SUM(I10:T10)</f>
        <v>0</v>
      </c>
      <c r="H10" s="271"/>
      <c r="I10" s="272">
        <f>SUMPRODUCT(($A10=$B$17:$B$33)*1,(I$17:I$33))</f>
        <v>0</v>
      </c>
      <c r="J10" s="273">
        <f>SUMPRODUCT(($A10=$B$17:$B$33)*1,(J$17:J$33))</f>
        <v>0</v>
      </c>
      <c r="K10" s="274">
        <f>SUMPRODUCT(($A10=$B$17:$B$33)*1,(K$17:K$33))</f>
        <v>0</v>
      </c>
      <c r="L10" s="272">
        <f>SUMPRODUCT(($A10=$B$17:$B$33)*1,(L$17:L$33))</f>
        <v>0</v>
      </c>
      <c r="M10" s="273">
        <f>SUMPRODUCT(($A10=$B$17:$B$33)*1,(M$17:M$33))</f>
        <v>0</v>
      </c>
      <c r="N10" s="274">
        <f>SUMPRODUCT(($A10=$B$17:$B$33)*1,(N$17:N$33))</f>
        <v>0</v>
      </c>
      <c r="O10" s="272">
        <f>SUMPRODUCT(($A10=$B$17:$B$33)*1,(O$17:O$33))</f>
        <v>0</v>
      </c>
      <c r="P10" s="273">
        <f>SUMPRODUCT(($A10=$B$17:$B$33)*1,(P$17:P$33))</f>
        <v>0</v>
      </c>
      <c r="Q10" s="274">
        <f>SUMPRODUCT(($A10=$B$17:$B$33)*1,(Q$17:Q$33))</f>
        <v>0</v>
      </c>
      <c r="R10" s="272">
        <f>SUMPRODUCT(($A10=$B$17:$B$33)*1,(R$17:R$33))</f>
        <v>0</v>
      </c>
      <c r="S10" s="273">
        <f>SUMPRODUCT(($A10=$B$17:$B$33)*1,(S$17:S$33))</f>
        <v>0</v>
      </c>
      <c r="T10" s="274">
        <f>SUMPRODUCT(($A10=$B$17:$B$33)*1,(T$17:T$33))</f>
        <v>0</v>
      </c>
      <c r="U10" s="272">
        <f>SUMPRODUCT(($A10=$B$17:$B$33)*1,(U$17:U$33))</f>
        <v>0</v>
      </c>
      <c r="V10" s="273">
        <f>SUMPRODUCT(($A10=$B$17:$B$33)*1,(V$17:V$33))</f>
        <v>0</v>
      </c>
      <c r="W10" s="274">
        <f>SUMPRODUCT(($A10=$B$17:$B$33)*1,(W$17:W$33))</f>
        <v>0</v>
      </c>
      <c r="X10" s="259"/>
      <c r="Y10" s="260"/>
      <c r="Z10" s="261" t="s">
        <v>136</v>
      </c>
      <c r="AA10" s="261"/>
      <c r="AB10" s="262"/>
      <c r="AC10" s="263"/>
      <c r="AD10" s="264"/>
      <c r="AE10" s="264"/>
      <c r="AF10" s="264"/>
      <c r="AG10" s="264"/>
      <c r="AH10" s="264"/>
      <c r="AI10" s="264"/>
      <c r="AJ10" s="264"/>
      <c r="AK10" s="264"/>
      <c r="AL10" s="264"/>
      <c r="AM10" s="264"/>
      <c r="AN10" s="264"/>
      <c r="AO10" s="264"/>
      <c r="AP10" s="264"/>
      <c r="AQ10" s="264"/>
      <c r="AR10" s="264"/>
      <c r="AS10" s="264"/>
      <c r="AT10" s="264"/>
      <c r="AU10" s="264"/>
      <c r="AV10" s="264"/>
      <c r="AW10" s="264"/>
      <c r="AX10" s="264"/>
      <c r="AY10" s="264"/>
      <c r="AZ10" s="264"/>
      <c r="BA10" s="264"/>
      <c r="BB10" s="264"/>
      <c r="BC10" s="264"/>
      <c r="BD10" s="264"/>
      <c r="BE10" s="264"/>
      <c r="BF10" s="264"/>
      <c r="BG10" s="264"/>
      <c r="BH10" s="264"/>
      <c r="BI10" s="264"/>
      <c r="BJ10" s="264"/>
      <c r="BK10" s="264"/>
      <c r="BL10" s="264"/>
      <c r="BM10" s="264"/>
      <c r="BN10" s="264"/>
      <c r="BO10" s="264"/>
      <c r="BP10" s="264"/>
      <c r="BQ10" s="264"/>
      <c r="BR10" s="264"/>
      <c r="BS10" s="264"/>
      <c r="BT10" s="264"/>
    </row>
    <row r="11" spans="1:72">
      <c r="A11" s="265">
        <v>3</v>
      </c>
      <c r="B11" s="266"/>
      <c r="C11" s="267" t="s">
        <v>137</v>
      </c>
      <c r="D11" s="268"/>
      <c r="E11" s="269"/>
      <c r="F11" s="259"/>
      <c r="G11" s="270">
        <f t="shared" si="4"/>
        <v>26</v>
      </c>
      <c r="H11" s="271"/>
      <c r="I11" s="272">
        <f>SUMPRODUCT(($A11=$B$17:$B$33)*1,(I$17:I$33))</f>
        <v>0</v>
      </c>
      <c r="J11" s="273">
        <f>SUMPRODUCT(($A11=$B$17:$B$33)*1,(J$17:J$33))</f>
        <v>6</v>
      </c>
      <c r="K11" s="274">
        <f>SUMPRODUCT(($A11=$B$17:$B$33)*1,(K$17:K$33))</f>
        <v>1</v>
      </c>
      <c r="L11" s="272">
        <f>SUMPRODUCT(($A11=$B$17:$B$33)*1,(L$17:L$33))</f>
        <v>0</v>
      </c>
      <c r="M11" s="273">
        <f>SUMPRODUCT(($A11=$B$17:$B$33)*1,(M$17:M$33))</f>
        <v>0</v>
      </c>
      <c r="N11" s="274">
        <f>SUMPRODUCT(($A11=$B$17:$B$33)*1,(N$17:N$33))</f>
        <v>0</v>
      </c>
      <c r="O11" s="272">
        <f>SUMPRODUCT(($A11=$B$17:$B$33)*1,(O$17:O$33))</f>
        <v>1</v>
      </c>
      <c r="P11" s="273">
        <f>SUMPRODUCT(($A11=$B$17:$B$33)*1,(P$17:P$33))</f>
        <v>14</v>
      </c>
      <c r="Q11" s="274">
        <f>SUMPRODUCT(($A11=$B$17:$B$33)*1,(Q$17:Q$33))</f>
        <v>0</v>
      </c>
      <c r="R11" s="272">
        <f>SUMPRODUCT(($A11=$B$17:$B$33)*1,(R$17:R$33))</f>
        <v>0</v>
      </c>
      <c r="S11" s="273">
        <f>SUMPRODUCT(($A11=$B$17:$B$33)*1,(S$17:S$33))</f>
        <v>0</v>
      </c>
      <c r="T11" s="274">
        <f>SUMPRODUCT(($A11=$B$17:$B$33)*1,(T$17:T$33))</f>
        <v>4</v>
      </c>
      <c r="U11" s="272">
        <f>SUMPRODUCT(($A11=$B$17:$B$33)*1,(U$17:U$33))</f>
        <v>0</v>
      </c>
      <c r="V11" s="273">
        <f>SUMPRODUCT(($A11=$B$17:$B$33)*1,(V$17:V$33))</f>
        <v>0</v>
      </c>
      <c r="W11" s="274">
        <f>SUMPRODUCT(($A11=$B$17:$B$33)*1,(W$17:W$33))</f>
        <v>0</v>
      </c>
      <c r="X11" s="259"/>
      <c r="Y11" s="260"/>
      <c r="Z11" s="261" t="s">
        <v>138</v>
      </c>
      <c r="AA11" s="261"/>
      <c r="AB11" s="262"/>
      <c r="AC11" s="263"/>
      <c r="AD11" s="264"/>
      <c r="AE11" s="264"/>
      <c r="AF11" s="264"/>
      <c r="AG11" s="264"/>
      <c r="AH11" s="264"/>
      <c r="AI11" s="264"/>
      <c r="AJ11" s="264"/>
      <c r="AK11" s="264"/>
      <c r="AL11" s="264"/>
      <c r="AM11" s="264"/>
      <c r="AN11" s="264"/>
      <c r="AO11" s="264"/>
      <c r="AP11" s="264"/>
      <c r="AQ11" s="264"/>
      <c r="AR11" s="264"/>
      <c r="AS11" s="264"/>
      <c r="AT11" s="264"/>
      <c r="AU11" s="264"/>
      <c r="AV11" s="264"/>
      <c r="AW11" s="264"/>
      <c r="AX11" s="264"/>
      <c r="AY11" s="264"/>
      <c r="AZ11" s="264"/>
      <c r="BA11" s="264"/>
      <c r="BB11" s="264"/>
      <c r="BC11" s="264"/>
      <c r="BD11" s="264"/>
      <c r="BE11" s="264"/>
      <c r="BF11" s="264"/>
      <c r="BG11" s="264"/>
      <c r="BH11" s="264"/>
      <c r="BI11" s="264"/>
      <c r="BJ11" s="264"/>
      <c r="BK11" s="264"/>
      <c r="BL11" s="264"/>
      <c r="BM11" s="264"/>
      <c r="BN11" s="264"/>
      <c r="BO11" s="264"/>
      <c r="BP11" s="264"/>
      <c r="BQ11" s="264"/>
      <c r="BR11" s="264"/>
      <c r="BS11" s="264"/>
      <c r="BT11" s="264"/>
    </row>
    <row r="12" spans="1:72">
      <c r="A12" s="265">
        <v>4</v>
      </c>
      <c r="B12" s="266"/>
      <c r="C12" s="267" t="s">
        <v>139</v>
      </c>
      <c r="D12" s="268"/>
      <c r="E12" s="269"/>
      <c r="F12" s="259"/>
      <c r="G12" s="270">
        <f t="shared" si="4"/>
        <v>0</v>
      </c>
      <c r="H12" s="271"/>
      <c r="I12" s="272">
        <f>SUMPRODUCT(($A12=$B$17:$B$33)*1,(I$17:I$33))</f>
        <v>0</v>
      </c>
      <c r="J12" s="273">
        <f>SUMPRODUCT(($A12=$B$17:$B$33)*1,(J$17:J$33))</f>
        <v>0</v>
      </c>
      <c r="K12" s="274">
        <f>SUMPRODUCT(($A12=$B$17:$B$33)*1,(K$17:K$33))</f>
        <v>0</v>
      </c>
      <c r="L12" s="272">
        <f>SUMPRODUCT(($A12=$B$17:$B$33)*1,(L$17:L$33))</f>
        <v>0</v>
      </c>
      <c r="M12" s="273">
        <f>SUMPRODUCT(($A12=$B$17:$B$33)*1,(M$17:M$33))</f>
        <v>0</v>
      </c>
      <c r="N12" s="274">
        <f>SUMPRODUCT(($A12=$B$17:$B$33)*1,(N$17:N$33))</f>
        <v>0</v>
      </c>
      <c r="O12" s="272">
        <f>SUMPRODUCT(($A12=$B$17:$B$33)*1,(O$17:O$33))</f>
        <v>0</v>
      </c>
      <c r="P12" s="273">
        <f>SUMPRODUCT(($A12=$B$17:$B$33)*1,(P$17:P$33))</f>
        <v>0</v>
      </c>
      <c r="Q12" s="274">
        <f>SUMPRODUCT(($A12=$B$17:$B$33)*1,(Q$17:Q$33))</f>
        <v>0</v>
      </c>
      <c r="R12" s="272">
        <f>SUMPRODUCT(($A12=$B$17:$B$33)*1,(R$17:R$33))</f>
        <v>0</v>
      </c>
      <c r="S12" s="273">
        <f>SUMPRODUCT(($A12=$B$17:$B$33)*1,(S$17:S$33))</f>
        <v>0</v>
      </c>
      <c r="T12" s="274">
        <f>SUMPRODUCT(($A12=$B$17:$B$33)*1,(T$17:T$33))</f>
        <v>0</v>
      </c>
      <c r="U12" s="272">
        <f>SUMPRODUCT(($A12=$B$17:$B$33)*1,(U$17:U$33))</f>
        <v>0</v>
      </c>
      <c r="V12" s="273">
        <f>SUMPRODUCT(($A12=$B$17:$B$33)*1,(V$17:V$33))</f>
        <v>0</v>
      </c>
      <c r="W12" s="274">
        <f>SUMPRODUCT(($A12=$B$17:$B$33)*1,(W$17:W$33))</f>
        <v>0</v>
      </c>
      <c r="X12" s="259"/>
      <c r="Y12" s="260"/>
      <c r="Z12" s="261" t="s">
        <v>140</v>
      </c>
      <c r="AA12" s="261"/>
      <c r="AB12" s="262"/>
      <c r="AC12" s="263"/>
      <c r="AD12" s="264"/>
      <c r="AE12" s="264"/>
      <c r="AF12" s="264"/>
      <c r="AG12" s="264"/>
      <c r="AH12" s="264"/>
      <c r="AI12" s="264"/>
      <c r="AJ12" s="264"/>
      <c r="AK12" s="264"/>
      <c r="AL12" s="264"/>
      <c r="AM12" s="264"/>
      <c r="AN12" s="264"/>
      <c r="AO12" s="264"/>
      <c r="AP12" s="264"/>
      <c r="AQ12" s="264"/>
      <c r="AR12" s="264"/>
      <c r="AS12" s="264"/>
      <c r="AT12" s="264"/>
      <c r="AU12" s="264"/>
      <c r="AV12" s="264"/>
      <c r="AW12" s="264"/>
      <c r="AX12" s="264"/>
      <c r="AY12" s="264"/>
      <c r="AZ12" s="264"/>
      <c r="BA12" s="264"/>
      <c r="BB12" s="264"/>
      <c r="BC12" s="264"/>
      <c r="BD12" s="264"/>
      <c r="BE12" s="264"/>
      <c r="BF12" s="264"/>
      <c r="BG12" s="264"/>
      <c r="BH12" s="264"/>
      <c r="BI12" s="264"/>
      <c r="BJ12" s="264"/>
      <c r="BK12" s="264"/>
      <c r="BL12" s="264"/>
      <c r="BM12" s="264"/>
      <c r="BN12" s="264"/>
      <c r="BO12" s="264"/>
      <c r="BP12" s="264"/>
      <c r="BQ12" s="264"/>
      <c r="BR12" s="264"/>
      <c r="BS12" s="264"/>
      <c r="BT12" s="264"/>
    </row>
    <row r="13" spans="1:72">
      <c r="A13" s="265">
        <v>5</v>
      </c>
      <c r="B13" s="266"/>
      <c r="C13" s="267" t="s">
        <v>141</v>
      </c>
      <c r="D13" s="268"/>
      <c r="E13" s="269"/>
      <c r="F13" s="259"/>
      <c r="G13" s="270">
        <f t="shared" si="4"/>
        <v>69</v>
      </c>
      <c r="H13" s="271"/>
      <c r="I13" s="272">
        <f t="shared" ref="I13:W13" si="5">(I6*I9-I15)-(I5+I10+I11+I12+I14)</f>
        <v>0</v>
      </c>
      <c r="J13" s="273">
        <f t="shared" si="5"/>
        <v>0</v>
      </c>
      <c r="K13" s="274">
        <f t="shared" si="5"/>
        <v>0</v>
      </c>
      <c r="L13" s="272">
        <f t="shared" si="5"/>
        <v>10</v>
      </c>
      <c r="M13" s="273">
        <f t="shared" si="5"/>
        <v>1</v>
      </c>
      <c r="N13" s="274">
        <f t="shared" si="5"/>
        <v>0</v>
      </c>
      <c r="O13" s="272">
        <f t="shared" si="5"/>
        <v>0</v>
      </c>
      <c r="P13" s="273">
        <f t="shared" si="5"/>
        <v>0</v>
      </c>
      <c r="Q13" s="274">
        <f t="shared" si="5"/>
        <v>0</v>
      </c>
      <c r="R13" s="272">
        <f t="shared" si="5"/>
        <v>22</v>
      </c>
      <c r="S13" s="273">
        <f t="shared" si="5"/>
        <v>20</v>
      </c>
      <c r="T13" s="274">
        <f t="shared" si="5"/>
        <v>16</v>
      </c>
      <c r="U13" s="272">
        <f t="shared" si="5"/>
        <v>22</v>
      </c>
      <c r="V13" s="273">
        <f t="shared" si="5"/>
        <v>20</v>
      </c>
      <c r="W13" s="274">
        <f t="shared" si="5"/>
        <v>22</v>
      </c>
      <c r="X13" s="259"/>
      <c r="Y13" s="260"/>
      <c r="Z13" s="261" t="s">
        <v>142</v>
      </c>
      <c r="AA13" s="261"/>
      <c r="AB13" s="262"/>
      <c r="AC13" s="263"/>
      <c r="AD13" s="264"/>
      <c r="AE13" s="264"/>
      <c r="AF13" s="264"/>
      <c r="AG13" s="264"/>
      <c r="AH13" s="264"/>
      <c r="AI13" s="264"/>
      <c r="AJ13" s="264"/>
      <c r="AK13" s="264"/>
      <c r="AL13" s="264"/>
      <c r="AM13" s="264"/>
      <c r="AN13" s="264"/>
      <c r="AO13" s="264"/>
      <c r="AP13" s="264"/>
      <c r="AQ13" s="264"/>
      <c r="AR13" s="264"/>
      <c r="AS13" s="264"/>
      <c r="AT13" s="264"/>
      <c r="AU13" s="264"/>
      <c r="AV13" s="264"/>
      <c r="AW13" s="264"/>
      <c r="AX13" s="264"/>
      <c r="AY13" s="264"/>
      <c r="AZ13" s="264"/>
      <c r="BA13" s="264"/>
      <c r="BB13" s="264"/>
      <c r="BC13" s="264"/>
      <c r="BD13" s="264"/>
      <c r="BE13" s="264"/>
      <c r="BF13" s="264"/>
      <c r="BG13" s="264"/>
      <c r="BH13" s="264"/>
      <c r="BI13" s="264"/>
      <c r="BJ13" s="264"/>
      <c r="BK13" s="264"/>
      <c r="BL13" s="264"/>
      <c r="BM13" s="264"/>
      <c r="BN13" s="264"/>
      <c r="BO13" s="264"/>
      <c r="BP13" s="264"/>
      <c r="BQ13" s="264"/>
      <c r="BR13" s="264"/>
      <c r="BS13" s="264"/>
      <c r="BT13" s="264"/>
    </row>
    <row r="14" spans="1:72">
      <c r="A14" s="265">
        <v>6</v>
      </c>
      <c r="B14" s="266"/>
      <c r="C14" s="267" t="s">
        <v>143</v>
      </c>
      <c r="D14" s="268"/>
      <c r="E14" s="269"/>
      <c r="F14" s="259"/>
      <c r="G14" s="270">
        <f t="shared" si="4"/>
        <v>1</v>
      </c>
      <c r="H14" s="271"/>
      <c r="I14" s="272">
        <f>SUMPRODUCT(($A14=$B$17:$B$33)*1,(I$17:I$33))</f>
        <v>0</v>
      </c>
      <c r="J14" s="273">
        <f>SUMPRODUCT(($A14=$B$17:$B$33)*1,(J$17:J$33))</f>
        <v>0</v>
      </c>
      <c r="K14" s="274">
        <f>SUMPRODUCT(($A14=$B$17:$B$33)*1,(K$17:K$33))</f>
        <v>1</v>
      </c>
      <c r="L14" s="272">
        <f>SUMPRODUCT(($A14=$B$17:$B$33)*1,(L$17:L$33))</f>
        <v>0</v>
      </c>
      <c r="M14" s="273">
        <f>SUMPRODUCT(($A14=$B$17:$B$33)*1,(M$17:M$33))</f>
        <v>0</v>
      </c>
      <c r="N14" s="274">
        <f>SUMPRODUCT(($A14=$B$17:$B$33)*1,(N$17:N$33))</f>
        <v>0</v>
      </c>
      <c r="O14" s="272">
        <f>SUMPRODUCT(($A14=$B$17:$B$33)*1,(O$17:O$33))</f>
        <v>0</v>
      </c>
      <c r="P14" s="273">
        <f>SUMPRODUCT(($A14=$B$17:$B$33)*1,(P$17:P$33))</f>
        <v>0</v>
      </c>
      <c r="Q14" s="274">
        <f>SUMPRODUCT(($A14=$B$17:$B$33)*1,(Q$17:Q$33))</f>
        <v>0</v>
      </c>
      <c r="R14" s="272">
        <f>SUMPRODUCT(($A14=$B$17:$B$33)*1,(R$17:R$33))</f>
        <v>0</v>
      </c>
      <c r="S14" s="273">
        <f>SUMPRODUCT(($A14=$B$17:$B$33)*1,(S$17:S$33))</f>
        <v>0</v>
      </c>
      <c r="T14" s="274">
        <f>SUMPRODUCT(($A14=$B$17:$B$33)*1,(T$17:T$33))</f>
        <v>0</v>
      </c>
      <c r="U14" s="272">
        <f>SUMPRODUCT(($A14=$B$17:$B$33)*1,(U$17:U$33))</f>
        <v>0</v>
      </c>
      <c r="V14" s="273">
        <f>SUMPRODUCT(($A14=$B$17:$B$33)*1,(V$17:V$33))</f>
        <v>0</v>
      </c>
      <c r="W14" s="274">
        <f>SUMPRODUCT(($A14=$B$17:$B$33)*1,(W$17:W$33))</f>
        <v>0</v>
      </c>
      <c r="X14" s="259"/>
      <c r="Y14" s="260"/>
      <c r="Z14" s="261" t="s">
        <v>144</v>
      </c>
      <c r="AA14" s="261"/>
      <c r="AB14" s="262"/>
      <c r="AC14" s="263"/>
      <c r="AD14" s="275"/>
      <c r="AE14" s="275"/>
      <c r="AF14" s="264"/>
      <c r="AG14" s="264"/>
      <c r="AH14" s="264"/>
      <c r="AI14" s="264"/>
      <c r="AJ14" s="264"/>
      <c r="AK14" s="264"/>
      <c r="AL14" s="264"/>
      <c r="AM14" s="264"/>
      <c r="AN14" s="264"/>
      <c r="AO14" s="264"/>
      <c r="AP14" s="264"/>
      <c r="AQ14" s="264"/>
      <c r="AR14" s="264"/>
      <c r="AS14" s="264"/>
      <c r="AT14" s="264"/>
      <c r="AU14" s="264"/>
      <c r="AV14" s="264"/>
      <c r="AW14" s="264"/>
      <c r="AX14" s="264"/>
      <c r="AY14" s="264"/>
      <c r="AZ14" s="264"/>
      <c r="BA14" s="264"/>
      <c r="BB14" s="264"/>
      <c r="BC14" s="264"/>
      <c r="BD14" s="264"/>
      <c r="BE14" s="264"/>
      <c r="BF14" s="264"/>
      <c r="BG14" s="264"/>
      <c r="BH14" s="264"/>
      <c r="BI14" s="264"/>
      <c r="BJ14" s="264"/>
      <c r="BK14" s="264"/>
      <c r="BL14" s="264"/>
      <c r="BM14" s="264"/>
      <c r="BN14" s="264"/>
      <c r="BO14" s="264"/>
      <c r="BP14" s="264"/>
      <c r="BQ14" s="264"/>
      <c r="BR14" s="264"/>
      <c r="BS14" s="264"/>
      <c r="BT14" s="264"/>
    </row>
    <row r="15" spans="1:72">
      <c r="A15" s="276">
        <v>7</v>
      </c>
      <c r="B15" s="249"/>
      <c r="C15" s="277" t="s">
        <v>145</v>
      </c>
      <c r="D15" s="278"/>
      <c r="E15" s="279"/>
      <c r="F15" s="280"/>
      <c r="G15" s="281">
        <f t="shared" si="4"/>
        <v>0</v>
      </c>
      <c r="H15" s="271"/>
      <c r="I15" s="272">
        <f>SUMPRODUCT(($A15=$B$17:$B$33)*1,(I$17:I$33))</f>
        <v>0</v>
      </c>
      <c r="J15" s="282">
        <f>SUMPRODUCT(($A15=$B$17:$B$33)*1,(J$17:J$33))</f>
        <v>0</v>
      </c>
      <c r="K15" s="283">
        <f>SUMPRODUCT(($A15=$B$17:$B$33)*1,(K$17:K$33))</f>
        <v>0</v>
      </c>
      <c r="L15" s="284">
        <f>SUMPRODUCT(($A15=$B$17:$B$33)*1,(L$17:L$33))</f>
        <v>0</v>
      </c>
      <c r="M15" s="282">
        <f>SUMPRODUCT(($A15=$B$17:$B$33)*1,(M$17:M$33))</f>
        <v>0</v>
      </c>
      <c r="N15" s="283">
        <f>SUMPRODUCT(($A15=$B$17:$B$33)*1,(N$17:N$33))</f>
        <v>0</v>
      </c>
      <c r="O15" s="284">
        <f>SUMPRODUCT(($A15=$B$17:$B$33)*1,(O$17:O$33))</f>
        <v>0</v>
      </c>
      <c r="P15" s="282">
        <f>SUMPRODUCT(($A15=$B$17:$B$33)*1,(P$17:P$33))</f>
        <v>0</v>
      </c>
      <c r="Q15" s="283">
        <f>SUMPRODUCT(($A15=$B$17:$B$33)*1,(Q$17:Q$33))</f>
        <v>0</v>
      </c>
      <c r="R15" s="284">
        <f>SUMPRODUCT(($A15=$B$17:$B$33)*1,(R$17:R$33))</f>
        <v>0</v>
      </c>
      <c r="S15" s="282">
        <f>SUMPRODUCT(($A15=$B$17:$B$33)*1,(S$17:S$33))</f>
        <v>0</v>
      </c>
      <c r="T15" s="283">
        <f>SUMPRODUCT(($A15=$B$17:$B$33)*1,(T$17:T$33))</f>
        <v>0</v>
      </c>
      <c r="U15" s="284">
        <f>SUMPRODUCT(($A15=$B$17:$B$33)*1,(U$17:U$33))</f>
        <v>0</v>
      </c>
      <c r="V15" s="282">
        <f>SUMPRODUCT(($A15=$B$17:$B$33)*1,(V$17:V$33))</f>
        <v>0</v>
      </c>
      <c r="W15" s="283">
        <f>SUMPRODUCT(($A15=$B$17:$B$33)*1,(W$17:W$33))</f>
        <v>0</v>
      </c>
      <c r="X15" s="280"/>
      <c r="Y15" s="285"/>
      <c r="Z15" s="286"/>
      <c r="AA15" s="286"/>
      <c r="AB15" s="287"/>
      <c r="AC15" s="288"/>
      <c r="AD15" s="275"/>
      <c r="AE15" s="275"/>
      <c r="AF15" s="289"/>
      <c r="AG15" s="289"/>
      <c r="AH15" s="289"/>
      <c r="AI15" s="289"/>
      <c r="AJ15" s="289"/>
      <c r="AK15" s="289"/>
      <c r="AL15" s="289"/>
      <c r="AM15" s="289"/>
      <c r="AN15" s="289"/>
      <c r="AO15" s="289"/>
      <c r="AP15" s="289"/>
      <c r="AQ15" s="289"/>
      <c r="AR15" s="289"/>
      <c r="AS15" s="289"/>
      <c r="AT15" s="289"/>
      <c r="AU15" s="289"/>
      <c r="AV15" s="289"/>
      <c r="AW15" s="289"/>
      <c r="AX15" s="289"/>
      <c r="AY15" s="289"/>
      <c r="AZ15" s="289"/>
      <c r="BA15" s="289"/>
      <c r="BB15" s="289"/>
      <c r="BC15" s="289"/>
      <c r="BD15" s="289"/>
      <c r="BE15" s="289"/>
      <c r="BF15" s="289"/>
      <c r="BG15" s="289"/>
      <c r="BH15" s="289"/>
      <c r="BI15" s="289"/>
      <c r="BJ15" s="289"/>
      <c r="BK15" s="289"/>
      <c r="BL15" s="289"/>
      <c r="BM15" s="289"/>
      <c r="BN15" s="289"/>
      <c r="BO15" s="289"/>
      <c r="BP15" s="289"/>
      <c r="BQ15" s="289"/>
      <c r="BR15" s="289"/>
      <c r="BS15" s="289"/>
      <c r="BT15" s="289"/>
    </row>
    <row r="16" spans="1:72">
      <c r="A16" s="231" t="s">
        <v>102</v>
      </c>
      <c r="B16" s="290" t="s">
        <v>103</v>
      </c>
      <c r="C16" s="231" t="s">
        <v>104</v>
      </c>
      <c r="D16" s="235" t="s">
        <v>105</v>
      </c>
      <c r="E16" s="235" t="s">
        <v>106</v>
      </c>
      <c r="F16" s="236" t="s">
        <v>107</v>
      </c>
      <c r="G16" s="237" t="s">
        <v>108</v>
      </c>
      <c r="H16" s="238">
        <v>1</v>
      </c>
      <c r="I16" s="291" t="s">
        <v>110</v>
      </c>
      <c r="J16" s="291" t="s">
        <v>111</v>
      </c>
      <c r="K16" s="292" t="s">
        <v>112</v>
      </c>
      <c r="L16" s="291" t="s">
        <v>113</v>
      </c>
      <c r="M16" s="292" t="s">
        <v>114</v>
      </c>
      <c r="N16" s="292" t="s">
        <v>115</v>
      </c>
      <c r="O16" s="291" t="s">
        <v>116</v>
      </c>
      <c r="P16" s="292" t="s">
        <v>117</v>
      </c>
      <c r="Q16" s="291" t="s">
        <v>118</v>
      </c>
      <c r="R16" s="291" t="s">
        <v>119</v>
      </c>
      <c r="S16" s="291" t="s">
        <v>120</v>
      </c>
      <c r="T16" s="291" t="s">
        <v>121</v>
      </c>
      <c r="U16" s="293" t="s">
        <v>122</v>
      </c>
      <c r="V16" s="293" t="s">
        <v>123</v>
      </c>
      <c r="W16" s="294" t="s">
        <v>124</v>
      </c>
      <c r="X16" s="295">
        <v>2</v>
      </c>
      <c r="Y16" s="242" t="s">
        <v>125</v>
      </c>
      <c r="Z16" s="243" t="s">
        <v>126</v>
      </c>
      <c r="AA16" s="243" t="s">
        <v>127</v>
      </c>
      <c r="AB16" s="296" t="s">
        <v>128</v>
      </c>
      <c r="AC16" s="297" t="s">
        <v>129</v>
      </c>
      <c r="AD16" s="246"/>
      <c r="AE16" s="246"/>
      <c r="AF16" s="246"/>
      <c r="AG16" s="246"/>
      <c r="AH16" s="246"/>
      <c r="AI16" s="246"/>
      <c r="AJ16" s="246"/>
      <c r="AK16" s="246"/>
      <c r="AL16" s="246"/>
      <c r="AM16" s="246"/>
      <c r="AN16" s="246"/>
      <c r="AO16" s="246"/>
      <c r="AP16" s="246"/>
      <c r="AQ16" s="246"/>
      <c r="AR16" s="246"/>
      <c r="AS16" s="246"/>
      <c r="AT16" s="246"/>
      <c r="AU16" s="246"/>
      <c r="AV16" s="246"/>
      <c r="AW16" s="246"/>
      <c r="AX16" s="246"/>
      <c r="AY16" s="246"/>
      <c r="AZ16" s="246"/>
      <c r="BA16" s="246"/>
      <c r="BB16" s="246"/>
      <c r="BC16" s="246"/>
      <c r="BD16" s="246"/>
      <c r="BE16" s="246"/>
      <c r="BF16" s="246"/>
      <c r="BG16" s="246"/>
      <c r="BH16" s="246"/>
      <c r="BI16" s="246"/>
      <c r="BJ16" s="246"/>
      <c r="BK16" s="246"/>
      <c r="BL16" s="246"/>
      <c r="BM16" s="246"/>
      <c r="BN16" s="246"/>
      <c r="BO16" s="246"/>
      <c r="BP16" s="246"/>
      <c r="BQ16" s="246"/>
      <c r="BR16" s="246"/>
      <c r="BS16" s="246"/>
      <c r="BT16" s="246"/>
    </row>
    <row r="17" spans="1:72">
      <c r="A17" s="337" t="s">
        <v>155</v>
      </c>
      <c r="B17" s="335">
        <v>0</v>
      </c>
      <c r="C17" s="338" t="s">
        <v>156</v>
      </c>
      <c r="D17" s="339"/>
      <c r="E17" s="340" t="s">
        <v>154</v>
      </c>
      <c r="F17" s="336"/>
      <c r="G17" s="341"/>
      <c r="H17" s="342" t="s">
        <v>151</v>
      </c>
      <c r="I17" s="298">
        <f t="shared" ref="I17:W17" si="6">SUMIFS(I18:I24,$B18:$B24,"&lt;&gt;2",$B18:$B24,"&lt;&gt;5")/I$6</f>
        <v>1</v>
      </c>
      <c r="J17" s="343">
        <f t="shared" si="6"/>
        <v>1</v>
      </c>
      <c r="K17" s="344">
        <f t="shared" si="6"/>
        <v>1</v>
      </c>
      <c r="L17" s="345">
        <f t="shared" si="6"/>
        <v>0.47368421052631576</v>
      </c>
      <c r="M17" s="346">
        <f t="shared" si="6"/>
        <v>0.95</v>
      </c>
      <c r="N17" s="347">
        <f t="shared" si="6"/>
        <v>1</v>
      </c>
      <c r="O17" s="345">
        <f t="shared" si="6"/>
        <v>1</v>
      </c>
      <c r="P17" s="346">
        <f t="shared" si="6"/>
        <v>1</v>
      </c>
      <c r="Q17" s="347">
        <f t="shared" si="6"/>
        <v>1</v>
      </c>
      <c r="R17" s="345">
        <f t="shared" si="6"/>
        <v>0</v>
      </c>
      <c r="S17" s="346">
        <f t="shared" si="6"/>
        <v>0</v>
      </c>
      <c r="T17" s="347">
        <f t="shared" si="6"/>
        <v>0.2</v>
      </c>
      <c r="U17" s="345">
        <f t="shared" si="6"/>
        <v>0</v>
      </c>
      <c r="V17" s="346">
        <f t="shared" si="6"/>
        <v>0</v>
      </c>
      <c r="W17" s="347">
        <f t="shared" si="6"/>
        <v>0</v>
      </c>
      <c r="X17" s="299"/>
      <c r="Y17" s="348"/>
      <c r="Z17" s="327"/>
      <c r="AA17" s="328"/>
      <c r="AB17" s="349">
        <v>42906</v>
      </c>
      <c r="AC17" s="350" t="s">
        <v>80</v>
      </c>
      <c r="AD17" s="167"/>
      <c r="AE17" s="167"/>
      <c r="AF17" s="300"/>
      <c r="AG17" s="167"/>
      <c r="AH17" s="167"/>
      <c r="AI17" s="167"/>
      <c r="AJ17" s="167"/>
      <c r="AK17" s="167"/>
      <c r="AL17" s="167"/>
      <c r="AM17" s="167"/>
      <c r="AN17" s="167"/>
      <c r="AO17" s="167"/>
      <c r="AP17" s="167"/>
      <c r="AQ17" s="167"/>
      <c r="AR17" s="167"/>
      <c r="AS17" s="167"/>
      <c r="AT17" s="167"/>
      <c r="AU17" s="167"/>
      <c r="AV17" s="167"/>
      <c r="AW17" s="167"/>
      <c r="AX17" s="167"/>
      <c r="AY17" s="167"/>
      <c r="AZ17" s="167"/>
      <c r="BA17" s="167"/>
      <c r="BB17" s="167"/>
      <c r="BC17" s="167"/>
      <c r="BD17" s="167"/>
      <c r="BE17" s="167"/>
      <c r="BF17" s="167"/>
      <c r="BG17" s="167"/>
      <c r="BH17" s="167"/>
      <c r="BI17" s="167"/>
      <c r="BJ17" s="167"/>
      <c r="BK17" s="167"/>
      <c r="BL17" s="167"/>
      <c r="BM17" s="167"/>
      <c r="BN17" s="167"/>
      <c r="BO17" s="167"/>
      <c r="BP17" s="167"/>
      <c r="BQ17" s="167"/>
      <c r="BR17" s="167"/>
      <c r="BS17" s="167"/>
      <c r="BT17" s="167"/>
    </row>
    <row r="18" spans="1:72">
      <c r="A18" s="301" t="s">
        <v>155</v>
      </c>
      <c r="B18" s="302">
        <v>1</v>
      </c>
      <c r="C18" s="303" t="s">
        <v>157</v>
      </c>
      <c r="D18" s="304" t="s">
        <v>82</v>
      </c>
      <c r="E18" s="305" t="s">
        <v>154</v>
      </c>
      <c r="F18" s="331" t="s">
        <v>81</v>
      </c>
      <c r="G18" s="307">
        <f t="shared" ref="G18:G24" si="7">SUM(I18:T18)</f>
        <v>57</v>
      </c>
      <c r="H18" s="305"/>
      <c r="I18" s="308">
        <v>22</v>
      </c>
      <c r="J18" s="332">
        <v>14</v>
      </c>
      <c r="K18" s="310">
        <v>21</v>
      </c>
      <c r="L18" s="351"/>
      <c r="M18" s="352"/>
      <c r="N18" s="353"/>
      <c r="O18" s="333"/>
      <c r="P18" s="333"/>
      <c r="Q18" s="334"/>
      <c r="R18" s="319"/>
      <c r="S18" s="320"/>
      <c r="T18" s="321"/>
      <c r="U18" s="319"/>
      <c r="V18" s="320"/>
      <c r="W18" s="321"/>
      <c r="X18" s="299"/>
      <c r="Y18" s="314"/>
      <c r="Z18" s="315"/>
      <c r="AA18" s="316"/>
      <c r="AB18" s="354">
        <v>42831</v>
      </c>
      <c r="AC18" s="350" t="s">
        <v>72</v>
      </c>
      <c r="AD18" s="167"/>
      <c r="AE18" s="167"/>
      <c r="AF18" s="300"/>
      <c r="AG18" s="167"/>
      <c r="AH18" s="167"/>
      <c r="AI18" s="167"/>
      <c r="AJ18" s="167"/>
      <c r="AK18" s="167"/>
      <c r="AL18" s="167"/>
      <c r="AM18" s="167"/>
      <c r="AN18" s="167"/>
      <c r="AO18" s="167"/>
      <c r="AP18" s="167"/>
      <c r="AQ18" s="167"/>
      <c r="AR18" s="167"/>
      <c r="AS18" s="167"/>
      <c r="AT18" s="167"/>
      <c r="AU18" s="167"/>
      <c r="AV18" s="167"/>
      <c r="AW18" s="167"/>
      <c r="AX18" s="167"/>
      <c r="AY18" s="167"/>
      <c r="AZ18" s="167"/>
      <c r="BA18" s="167"/>
      <c r="BB18" s="167"/>
      <c r="BC18" s="167"/>
      <c r="BD18" s="167"/>
      <c r="BE18" s="167"/>
      <c r="BF18" s="167"/>
      <c r="BG18" s="167"/>
      <c r="BH18" s="167"/>
      <c r="BI18" s="167"/>
      <c r="BJ18" s="167"/>
      <c r="BK18" s="167"/>
      <c r="BL18" s="167"/>
      <c r="BM18" s="167"/>
      <c r="BN18" s="167"/>
      <c r="BO18" s="167"/>
      <c r="BP18" s="167"/>
      <c r="BQ18" s="167"/>
      <c r="BR18" s="167"/>
      <c r="BS18" s="167"/>
      <c r="BT18" s="167"/>
    </row>
    <row r="19" spans="1:72">
      <c r="A19" s="301" t="s">
        <v>155</v>
      </c>
      <c r="B19" s="302">
        <v>1</v>
      </c>
      <c r="C19" s="303" t="s">
        <v>158</v>
      </c>
      <c r="D19" s="304" t="s">
        <v>83</v>
      </c>
      <c r="E19" s="305" t="s">
        <v>154</v>
      </c>
      <c r="F19" s="331" t="s">
        <v>81</v>
      </c>
      <c r="G19" s="307">
        <f t="shared" si="7"/>
        <v>97</v>
      </c>
      <c r="H19" s="305"/>
      <c r="I19" s="308"/>
      <c r="J19" s="332"/>
      <c r="K19" s="310"/>
      <c r="L19" s="351">
        <v>9</v>
      </c>
      <c r="M19" s="352">
        <v>19</v>
      </c>
      <c r="N19" s="353">
        <v>21</v>
      </c>
      <c r="O19" s="333">
        <v>19</v>
      </c>
      <c r="P19" s="333">
        <v>8</v>
      </c>
      <c r="Q19" s="334">
        <v>21</v>
      </c>
      <c r="R19" s="319"/>
      <c r="S19" s="320"/>
      <c r="T19" s="321"/>
      <c r="U19" s="319"/>
      <c r="V19" s="320"/>
      <c r="W19" s="321"/>
      <c r="X19" s="299"/>
      <c r="Y19" s="314"/>
      <c r="Z19" s="315" t="s">
        <v>144</v>
      </c>
      <c r="AA19" s="316" t="s">
        <v>159</v>
      </c>
      <c r="AB19" s="354">
        <v>42909</v>
      </c>
      <c r="AC19" s="350" t="s">
        <v>76</v>
      </c>
      <c r="AD19" s="167"/>
      <c r="AE19" s="167"/>
      <c r="AF19" s="300"/>
      <c r="AG19" s="167"/>
      <c r="AH19" s="167"/>
      <c r="AI19" s="167"/>
      <c r="AJ19" s="167"/>
      <c r="AK19" s="167"/>
      <c r="AL19" s="167"/>
      <c r="AM19" s="167"/>
      <c r="AN19" s="167"/>
      <c r="AO19" s="167"/>
      <c r="AP19" s="167"/>
      <c r="AQ19" s="167"/>
      <c r="AR19" s="167"/>
      <c r="AS19" s="167"/>
      <c r="AT19" s="167"/>
      <c r="AU19" s="167"/>
      <c r="AV19" s="167"/>
      <c r="AW19" s="167"/>
      <c r="AX19" s="167"/>
      <c r="AY19" s="167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/>
      <c r="BK19" s="167"/>
      <c r="BL19" s="167"/>
      <c r="BM19" s="167"/>
      <c r="BN19" s="167"/>
      <c r="BO19" s="167"/>
      <c r="BP19" s="167"/>
      <c r="BQ19" s="167"/>
      <c r="BR19" s="167"/>
      <c r="BS19" s="167"/>
      <c r="BT19" s="167"/>
    </row>
    <row r="20" spans="1:72">
      <c r="A20" s="301" t="s">
        <v>155</v>
      </c>
      <c r="B20" s="302">
        <v>3</v>
      </c>
      <c r="C20" s="303" t="s">
        <v>137</v>
      </c>
      <c r="D20" s="322" t="s">
        <v>146</v>
      </c>
      <c r="E20" s="305" t="s">
        <v>154</v>
      </c>
      <c r="F20" s="331"/>
      <c r="G20" s="307">
        <f t="shared" si="7"/>
        <v>26</v>
      </c>
      <c r="H20" s="305"/>
      <c r="I20" s="318"/>
      <c r="J20" s="332">
        <v>6</v>
      </c>
      <c r="K20" s="310">
        <v>1</v>
      </c>
      <c r="L20" s="319"/>
      <c r="M20" s="320"/>
      <c r="N20" s="321"/>
      <c r="O20" s="319">
        <v>1</v>
      </c>
      <c r="P20" s="312">
        <v>14</v>
      </c>
      <c r="Q20" s="321"/>
      <c r="R20" s="319"/>
      <c r="S20" s="320"/>
      <c r="T20" s="313">
        <v>4</v>
      </c>
      <c r="U20" s="319"/>
      <c r="V20" s="320"/>
      <c r="W20" s="321"/>
      <c r="X20" s="299"/>
      <c r="Y20" s="314"/>
      <c r="Z20" s="315"/>
      <c r="AA20" s="316"/>
      <c r="AB20" s="354">
        <v>42831</v>
      </c>
      <c r="AC20" s="350" t="s">
        <v>72</v>
      </c>
      <c r="AD20" s="167"/>
      <c r="AE20" s="167"/>
      <c r="AF20" s="300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67"/>
      <c r="AS20" s="167"/>
      <c r="AT20" s="167"/>
      <c r="AU20" s="167"/>
      <c r="AV20" s="167"/>
      <c r="AW20" s="167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/>
      <c r="BK20" s="167"/>
      <c r="BL20" s="167"/>
      <c r="BM20" s="167"/>
      <c r="BN20" s="167"/>
      <c r="BO20" s="167"/>
      <c r="BP20" s="167"/>
      <c r="BQ20" s="167"/>
      <c r="BR20" s="167"/>
      <c r="BS20" s="167"/>
      <c r="BT20" s="167"/>
    </row>
    <row r="21" spans="1:72">
      <c r="A21" s="301" t="s">
        <v>155</v>
      </c>
      <c r="B21" s="302">
        <v>4</v>
      </c>
      <c r="C21" s="303" t="s">
        <v>139</v>
      </c>
      <c r="D21" s="322" t="s">
        <v>147</v>
      </c>
      <c r="E21" s="305" t="s">
        <v>154</v>
      </c>
      <c r="F21" s="331"/>
      <c r="G21" s="307">
        <f t="shared" si="7"/>
        <v>0</v>
      </c>
      <c r="H21" s="317"/>
      <c r="I21" s="318"/>
      <c r="J21" s="309"/>
      <c r="K21" s="310"/>
      <c r="L21" s="319"/>
      <c r="M21" s="320"/>
      <c r="N21" s="321"/>
      <c r="O21" s="319"/>
      <c r="P21" s="320"/>
      <c r="Q21" s="321"/>
      <c r="R21" s="319"/>
      <c r="S21" s="320"/>
      <c r="T21" s="321"/>
      <c r="U21" s="319"/>
      <c r="V21" s="320"/>
      <c r="W21" s="321"/>
      <c r="X21" s="299"/>
      <c r="Y21" s="314"/>
      <c r="Z21" s="315"/>
      <c r="AA21" s="316"/>
      <c r="AB21" s="354"/>
      <c r="AC21" s="350"/>
      <c r="AD21" s="167"/>
      <c r="AE21" s="167"/>
      <c r="AF21" s="300"/>
      <c r="AG21" s="167"/>
      <c r="AH21" s="167"/>
      <c r="AI21" s="167"/>
      <c r="AJ21" s="167"/>
      <c r="AK21" s="167"/>
      <c r="AL21" s="167"/>
      <c r="AM21" s="167"/>
      <c r="AN21" s="167"/>
      <c r="AO21" s="167"/>
      <c r="AP21" s="167"/>
      <c r="AQ21" s="167"/>
      <c r="AR21" s="167"/>
      <c r="AS21" s="167"/>
      <c r="AT21" s="167"/>
      <c r="AU21" s="167"/>
      <c r="AV21" s="167"/>
      <c r="AW21" s="167"/>
      <c r="AX21" s="167"/>
      <c r="AY21" s="167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/>
      <c r="BK21" s="167"/>
      <c r="BL21" s="167"/>
      <c r="BM21" s="167"/>
      <c r="BN21" s="167"/>
      <c r="BO21" s="167"/>
      <c r="BP21" s="167"/>
      <c r="BQ21" s="167"/>
      <c r="BR21" s="167"/>
      <c r="BS21" s="167"/>
      <c r="BT21" s="167"/>
    </row>
    <row r="22" spans="1:72">
      <c r="A22" s="301" t="s">
        <v>155</v>
      </c>
      <c r="B22" s="329">
        <v>5</v>
      </c>
      <c r="C22" s="303" t="s">
        <v>148</v>
      </c>
      <c r="D22" s="322" t="s">
        <v>152</v>
      </c>
      <c r="E22" s="305" t="s">
        <v>154</v>
      </c>
      <c r="F22" s="331"/>
      <c r="G22" s="307">
        <f t="shared" si="7"/>
        <v>0</v>
      </c>
      <c r="H22" s="305"/>
      <c r="I22" s="318"/>
      <c r="J22" s="309"/>
      <c r="K22" s="310"/>
      <c r="L22" s="319"/>
      <c r="M22" s="320"/>
      <c r="N22" s="321"/>
      <c r="O22" s="319"/>
      <c r="P22" s="320"/>
      <c r="Q22" s="321"/>
      <c r="R22" s="319"/>
      <c r="S22" s="320"/>
      <c r="T22" s="321"/>
      <c r="U22" s="319"/>
      <c r="V22" s="320"/>
      <c r="W22" s="321"/>
      <c r="X22" s="299"/>
      <c r="Y22" s="314"/>
      <c r="Z22" s="315"/>
      <c r="AA22" s="316"/>
      <c r="AB22" s="354">
        <v>42811</v>
      </c>
      <c r="AC22" s="350" t="s">
        <v>80</v>
      </c>
      <c r="AD22" s="167"/>
      <c r="AE22" s="167"/>
      <c r="AF22" s="300"/>
      <c r="AG22" s="167"/>
      <c r="AH22" s="167"/>
      <c r="AI22" s="167"/>
      <c r="AJ22" s="167"/>
      <c r="AK22" s="167"/>
      <c r="AL22" s="167"/>
      <c r="AM22" s="167"/>
      <c r="AN22" s="167"/>
      <c r="AO22" s="167"/>
      <c r="AP22" s="167"/>
      <c r="AQ22" s="167"/>
      <c r="AR22" s="167"/>
      <c r="AS22" s="167"/>
      <c r="AT22" s="167"/>
      <c r="AU22" s="167"/>
      <c r="AV22" s="167"/>
      <c r="AW22" s="167"/>
      <c r="AX22" s="167"/>
      <c r="AY22" s="167"/>
      <c r="AZ22" s="167"/>
      <c r="BA22" s="167"/>
      <c r="BB22" s="167"/>
      <c r="BC22" s="167"/>
      <c r="BD22" s="167"/>
      <c r="BE22" s="167"/>
      <c r="BF22" s="167"/>
      <c r="BG22" s="167"/>
      <c r="BH22" s="167"/>
      <c r="BI22" s="167"/>
      <c r="BJ22" s="167"/>
      <c r="BK22" s="167"/>
      <c r="BL22" s="167"/>
      <c r="BM22" s="167"/>
      <c r="BN22" s="167"/>
      <c r="BO22" s="167"/>
      <c r="BP22" s="167"/>
      <c r="BQ22" s="167"/>
      <c r="BR22" s="167"/>
      <c r="BS22" s="167"/>
      <c r="BT22" s="167"/>
    </row>
    <row r="23" spans="1:72">
      <c r="A23" s="301" t="s">
        <v>155</v>
      </c>
      <c r="B23" s="329">
        <v>6</v>
      </c>
      <c r="C23" s="303" t="s">
        <v>143</v>
      </c>
      <c r="D23" s="322" t="s">
        <v>149</v>
      </c>
      <c r="E23" s="305" t="s">
        <v>154</v>
      </c>
      <c r="F23" s="331"/>
      <c r="G23" s="307">
        <f t="shared" si="7"/>
        <v>1</v>
      </c>
      <c r="H23" s="162"/>
      <c r="I23" s="318"/>
      <c r="J23" s="309"/>
      <c r="K23" s="310">
        <v>1</v>
      </c>
      <c r="L23" s="319"/>
      <c r="M23" s="320"/>
      <c r="N23" s="321"/>
      <c r="O23" s="319"/>
      <c r="P23" s="320"/>
      <c r="Q23" s="321"/>
      <c r="R23" s="319"/>
      <c r="S23" s="320"/>
      <c r="T23" s="321"/>
      <c r="U23" s="319"/>
      <c r="V23" s="320"/>
      <c r="W23" s="321"/>
      <c r="X23" s="299"/>
      <c r="Y23" s="314"/>
      <c r="Z23" s="315"/>
      <c r="AA23" s="316"/>
      <c r="AB23" s="354">
        <v>42800</v>
      </c>
      <c r="AC23" s="350" t="s">
        <v>72</v>
      </c>
      <c r="AD23" s="167"/>
      <c r="AE23" s="167"/>
      <c r="AF23" s="300"/>
      <c r="AG23" s="167"/>
      <c r="AH23" s="167"/>
      <c r="AI23" s="167"/>
      <c r="AJ23" s="167"/>
      <c r="AK23" s="167"/>
      <c r="AL23" s="167"/>
      <c r="AM23" s="167"/>
      <c r="AN23" s="167"/>
      <c r="AO23" s="167"/>
      <c r="AP23" s="167"/>
      <c r="AQ23" s="167"/>
      <c r="AR23" s="167"/>
      <c r="AS23" s="167"/>
      <c r="AT23" s="167"/>
      <c r="AU23" s="167"/>
      <c r="AV23" s="167"/>
      <c r="AW23" s="167"/>
      <c r="AX23" s="167"/>
      <c r="AY23" s="167"/>
      <c r="AZ23" s="167"/>
      <c r="BA23" s="167"/>
      <c r="BB23" s="167"/>
      <c r="BC23" s="167"/>
      <c r="BD23" s="167"/>
      <c r="BE23" s="167"/>
      <c r="BF23" s="167"/>
      <c r="BG23" s="167"/>
      <c r="BH23" s="167"/>
      <c r="BI23" s="167"/>
      <c r="BJ23" s="167"/>
      <c r="BK23" s="167"/>
      <c r="BL23" s="167"/>
      <c r="BM23" s="167"/>
      <c r="BN23" s="167"/>
      <c r="BO23" s="167"/>
      <c r="BP23" s="167"/>
      <c r="BQ23" s="167"/>
      <c r="BR23" s="167"/>
      <c r="BS23" s="167"/>
      <c r="BT23" s="167"/>
    </row>
    <row r="24" spans="1:72">
      <c r="A24" s="301" t="s">
        <v>155</v>
      </c>
      <c r="B24" s="330">
        <v>7</v>
      </c>
      <c r="C24" s="303" t="s">
        <v>145</v>
      </c>
      <c r="D24" s="322" t="s">
        <v>150</v>
      </c>
      <c r="E24" s="305" t="s">
        <v>154</v>
      </c>
      <c r="F24" s="331"/>
      <c r="G24" s="307">
        <f t="shared" si="7"/>
        <v>0</v>
      </c>
      <c r="H24" s="162"/>
      <c r="I24" s="318"/>
      <c r="J24" s="309"/>
      <c r="K24" s="310"/>
      <c r="L24" s="319"/>
      <c r="M24" s="320"/>
      <c r="N24" s="321"/>
      <c r="O24" s="319"/>
      <c r="P24" s="320"/>
      <c r="Q24" s="321"/>
      <c r="R24" s="319"/>
      <c r="S24" s="320"/>
      <c r="T24" s="321"/>
      <c r="U24" s="319"/>
      <c r="V24" s="320"/>
      <c r="W24" s="321"/>
      <c r="X24" s="299"/>
      <c r="Y24" s="314"/>
      <c r="Z24" s="315"/>
      <c r="AA24" s="316"/>
      <c r="AB24" s="354"/>
      <c r="AC24" s="350"/>
      <c r="AD24" s="167"/>
      <c r="AE24" s="167"/>
      <c r="AF24" s="300"/>
      <c r="AG24" s="167"/>
      <c r="AH24" s="167"/>
      <c r="AI24" s="167"/>
      <c r="AJ24" s="167"/>
      <c r="AK24" s="167"/>
      <c r="AL24" s="167"/>
      <c r="AM24" s="167"/>
      <c r="AN24" s="167"/>
      <c r="AO24" s="167"/>
      <c r="AP24" s="167"/>
      <c r="AQ24" s="167"/>
      <c r="AR24" s="167"/>
      <c r="AS24" s="167"/>
      <c r="AT24" s="167"/>
      <c r="AU24" s="167"/>
      <c r="AV24" s="167"/>
      <c r="AW24" s="167"/>
      <c r="AX24" s="167"/>
      <c r="AY24" s="167"/>
      <c r="AZ24" s="167"/>
      <c r="BA24" s="167"/>
      <c r="BB24" s="167"/>
      <c r="BC24" s="167"/>
      <c r="BD24" s="167"/>
      <c r="BE24" s="167"/>
      <c r="BF24" s="167"/>
      <c r="BG24" s="167"/>
      <c r="BH24" s="167"/>
      <c r="BI24" s="167"/>
      <c r="BJ24" s="167"/>
      <c r="BK24" s="167"/>
      <c r="BL24" s="167"/>
      <c r="BM24" s="167"/>
      <c r="BN24" s="167"/>
      <c r="BO24" s="167"/>
      <c r="BP24" s="167"/>
      <c r="BQ24" s="167"/>
      <c r="BR24" s="167"/>
      <c r="BS24" s="167"/>
      <c r="BT24" s="167"/>
    </row>
    <row r="25" spans="1:72">
      <c r="A25" s="355" t="s">
        <v>162</v>
      </c>
      <c r="B25" s="323">
        <v>0</v>
      </c>
      <c r="C25" s="324"/>
      <c r="D25" s="324"/>
      <c r="E25" s="324" t="s">
        <v>160</v>
      </c>
      <c r="F25" s="359"/>
      <c r="G25" s="325"/>
      <c r="H25" s="325" t="s">
        <v>153</v>
      </c>
      <c r="I25" s="356"/>
      <c r="J25" s="356"/>
      <c r="K25" s="357"/>
      <c r="L25" s="298"/>
      <c r="M25" s="298"/>
      <c r="N25" s="326"/>
      <c r="O25" s="298"/>
      <c r="P25" s="298"/>
      <c r="Q25" s="326"/>
      <c r="R25" s="298"/>
      <c r="S25" s="298"/>
      <c r="T25" s="326"/>
      <c r="U25" s="360"/>
      <c r="V25" s="360"/>
      <c r="W25" s="361"/>
      <c r="X25" s="299"/>
      <c r="Y25" s="362"/>
      <c r="Z25" s="363"/>
      <c r="AA25" s="364"/>
      <c r="AB25" s="358">
        <v>42866</v>
      </c>
      <c r="AC25" s="365" t="s">
        <v>80</v>
      </c>
      <c r="AD25" s="80"/>
      <c r="AE25" s="80"/>
      <c r="AF25" s="47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</row>
    <row r="26" spans="1:72">
      <c r="A26" s="301" t="s">
        <v>162</v>
      </c>
      <c r="B26" s="302">
        <v>1</v>
      </c>
      <c r="C26" s="303"/>
      <c r="D26" s="322"/>
      <c r="E26" s="305" t="s">
        <v>160</v>
      </c>
      <c r="F26" s="306"/>
      <c r="G26" s="307">
        <f t="shared" ref="G26:G32" si="8">SUM(I26:T26)</f>
        <v>0</v>
      </c>
      <c r="H26" s="366" t="s">
        <v>153</v>
      </c>
      <c r="I26" s="318"/>
      <c r="J26" s="309"/>
      <c r="K26" s="310"/>
      <c r="L26" s="311"/>
      <c r="M26" s="312"/>
      <c r="N26" s="313"/>
      <c r="O26" s="311"/>
      <c r="P26" s="312"/>
      <c r="Q26" s="313"/>
      <c r="R26" s="311"/>
      <c r="S26" s="312"/>
      <c r="T26" s="313"/>
      <c r="U26" s="311"/>
      <c r="V26" s="312"/>
      <c r="W26" s="313"/>
      <c r="X26" s="299"/>
      <c r="Y26" s="367"/>
      <c r="Z26" s="368"/>
      <c r="AA26" s="369"/>
      <c r="AB26" s="370">
        <v>42768</v>
      </c>
      <c r="AC26" s="365" t="s">
        <v>72</v>
      </c>
      <c r="AD26" s="80"/>
      <c r="AE26" s="80"/>
      <c r="AF26" s="47"/>
      <c r="AG26" s="371"/>
      <c r="AH26" s="371"/>
      <c r="AI26" s="371"/>
      <c r="AJ26" s="371"/>
      <c r="AK26" s="371"/>
      <c r="AL26" s="371"/>
      <c r="AM26" s="371"/>
      <c r="AN26" s="371"/>
      <c r="AO26" s="371"/>
      <c r="AP26" s="371"/>
      <c r="AQ26" s="371"/>
      <c r="AR26" s="371"/>
      <c r="AS26" s="371"/>
      <c r="AT26" s="371"/>
      <c r="AU26" s="371"/>
      <c r="AV26" s="371"/>
      <c r="AW26" s="371"/>
      <c r="AX26" s="371"/>
      <c r="AY26" s="371"/>
      <c r="AZ26" s="371"/>
      <c r="BA26" s="371"/>
      <c r="BB26" s="371"/>
      <c r="BC26" s="371"/>
      <c r="BD26" s="371"/>
      <c r="BE26" s="371"/>
      <c r="BF26" s="371"/>
      <c r="BG26" s="371"/>
      <c r="BH26" s="371"/>
      <c r="BI26" s="371"/>
      <c r="BJ26" s="371"/>
      <c r="BK26" s="371"/>
      <c r="BL26" s="371"/>
      <c r="BM26" s="371"/>
      <c r="BN26" s="371"/>
      <c r="BO26" s="371"/>
      <c r="BP26" s="371"/>
      <c r="BQ26" s="371"/>
      <c r="BR26" s="371"/>
      <c r="BS26" s="371"/>
      <c r="BT26" s="371"/>
    </row>
    <row r="27" spans="1:72">
      <c r="A27" s="301" t="s">
        <v>162</v>
      </c>
      <c r="B27" s="302">
        <v>2</v>
      </c>
      <c r="C27" s="303"/>
      <c r="D27" s="322"/>
      <c r="E27" s="305" t="s">
        <v>160</v>
      </c>
      <c r="F27" s="306"/>
      <c r="G27" s="307">
        <f t="shared" si="8"/>
        <v>0</v>
      </c>
      <c r="H27" s="366" t="s">
        <v>153</v>
      </c>
      <c r="I27" s="318"/>
      <c r="J27" s="309"/>
      <c r="K27" s="310"/>
      <c r="L27" s="311"/>
      <c r="M27" s="312"/>
      <c r="N27" s="313"/>
      <c r="O27" s="311"/>
      <c r="P27" s="312"/>
      <c r="Q27" s="313"/>
      <c r="R27" s="311"/>
      <c r="S27" s="312"/>
      <c r="T27" s="313"/>
      <c r="U27" s="311"/>
      <c r="V27" s="312"/>
      <c r="W27" s="313"/>
      <c r="X27" s="299"/>
      <c r="Y27" s="367"/>
      <c r="Z27" s="368"/>
      <c r="AA27" s="369"/>
      <c r="AB27" s="370">
        <v>42768</v>
      </c>
      <c r="AC27" s="365" t="s">
        <v>72</v>
      </c>
      <c r="AD27" s="80"/>
      <c r="AE27" s="80"/>
      <c r="AF27" s="47"/>
      <c r="AG27" s="371"/>
      <c r="AH27" s="371"/>
      <c r="AI27" s="371"/>
      <c r="AJ27" s="371"/>
      <c r="AK27" s="371"/>
      <c r="AL27" s="371"/>
      <c r="AM27" s="371"/>
      <c r="AN27" s="371"/>
      <c r="AO27" s="371"/>
      <c r="AP27" s="371"/>
      <c r="AQ27" s="371"/>
      <c r="AR27" s="371"/>
      <c r="AS27" s="371"/>
      <c r="AT27" s="371"/>
      <c r="AU27" s="371"/>
      <c r="AV27" s="371"/>
      <c r="AW27" s="371"/>
      <c r="AX27" s="371"/>
      <c r="AY27" s="371"/>
      <c r="AZ27" s="371"/>
      <c r="BA27" s="371"/>
      <c r="BB27" s="371"/>
      <c r="BC27" s="371"/>
      <c r="BD27" s="371"/>
      <c r="BE27" s="371"/>
      <c r="BF27" s="371"/>
      <c r="BG27" s="371"/>
      <c r="BH27" s="371"/>
      <c r="BI27" s="371"/>
      <c r="BJ27" s="371"/>
      <c r="BK27" s="371"/>
      <c r="BL27" s="371"/>
      <c r="BM27" s="371"/>
      <c r="BN27" s="371"/>
      <c r="BO27" s="371"/>
      <c r="BP27" s="371"/>
      <c r="BQ27" s="371"/>
      <c r="BR27" s="371"/>
      <c r="BS27" s="371"/>
      <c r="BT27" s="371"/>
    </row>
    <row r="28" spans="1:72">
      <c r="A28" s="301" t="s">
        <v>162</v>
      </c>
      <c r="B28" s="302">
        <v>3</v>
      </c>
      <c r="C28" s="303" t="s">
        <v>137</v>
      </c>
      <c r="D28" s="322" t="s">
        <v>146</v>
      </c>
      <c r="E28" s="305" t="s">
        <v>160</v>
      </c>
      <c r="F28" s="306"/>
      <c r="G28" s="307">
        <f t="shared" si="8"/>
        <v>0</v>
      </c>
      <c r="H28" s="366" t="s">
        <v>153</v>
      </c>
      <c r="I28" s="318"/>
      <c r="J28" s="309"/>
      <c r="K28" s="310"/>
      <c r="L28" s="311"/>
      <c r="M28" s="312"/>
      <c r="N28" s="313"/>
      <c r="O28" s="311"/>
      <c r="P28" s="312"/>
      <c r="Q28" s="313"/>
      <c r="R28" s="311"/>
      <c r="S28" s="312"/>
      <c r="T28" s="313"/>
      <c r="U28" s="311"/>
      <c r="V28" s="312"/>
      <c r="W28" s="313"/>
      <c r="X28" s="299"/>
      <c r="Y28" s="367"/>
      <c r="Z28" s="368"/>
      <c r="AA28" s="369"/>
      <c r="AB28" s="370">
        <v>42768</v>
      </c>
      <c r="AC28" s="365" t="s">
        <v>72</v>
      </c>
      <c r="AD28" s="80"/>
      <c r="AE28" s="80"/>
      <c r="AF28" s="47"/>
      <c r="AG28" s="371"/>
      <c r="AH28" s="371"/>
      <c r="AI28" s="371"/>
      <c r="AJ28" s="371"/>
      <c r="AK28" s="371"/>
      <c r="AL28" s="371"/>
      <c r="AM28" s="371"/>
      <c r="AN28" s="371"/>
      <c r="AO28" s="371"/>
      <c r="AP28" s="371"/>
      <c r="AQ28" s="371"/>
      <c r="AR28" s="371"/>
      <c r="AS28" s="371"/>
      <c r="AT28" s="371"/>
      <c r="AU28" s="371"/>
      <c r="AV28" s="371"/>
      <c r="AW28" s="371"/>
      <c r="AX28" s="371"/>
      <c r="AY28" s="371"/>
      <c r="AZ28" s="371"/>
      <c r="BA28" s="371"/>
      <c r="BB28" s="371"/>
      <c r="BC28" s="371"/>
      <c r="BD28" s="371"/>
      <c r="BE28" s="371"/>
      <c r="BF28" s="371"/>
      <c r="BG28" s="371"/>
      <c r="BH28" s="371"/>
      <c r="BI28" s="371"/>
      <c r="BJ28" s="371"/>
      <c r="BK28" s="371"/>
      <c r="BL28" s="371"/>
      <c r="BM28" s="371"/>
      <c r="BN28" s="371"/>
      <c r="BO28" s="371"/>
      <c r="BP28" s="371"/>
      <c r="BQ28" s="371"/>
      <c r="BR28" s="371"/>
      <c r="BS28" s="371"/>
      <c r="BT28" s="371"/>
    </row>
    <row r="29" spans="1:72">
      <c r="A29" s="301" t="s">
        <v>162</v>
      </c>
      <c r="B29" s="302">
        <v>4</v>
      </c>
      <c r="C29" s="303" t="s">
        <v>139</v>
      </c>
      <c r="D29" s="322" t="s">
        <v>147</v>
      </c>
      <c r="E29" s="305" t="s">
        <v>160</v>
      </c>
      <c r="F29" s="306"/>
      <c r="G29" s="307">
        <f t="shared" si="8"/>
        <v>0</v>
      </c>
      <c r="H29" s="366" t="s">
        <v>153</v>
      </c>
      <c r="I29" s="318"/>
      <c r="J29" s="309"/>
      <c r="K29" s="310"/>
      <c r="L29" s="311"/>
      <c r="M29" s="312"/>
      <c r="N29" s="313"/>
      <c r="O29" s="311"/>
      <c r="P29" s="312"/>
      <c r="Q29" s="313"/>
      <c r="R29" s="311"/>
      <c r="S29" s="312"/>
      <c r="T29" s="313"/>
      <c r="U29" s="311"/>
      <c r="V29" s="312"/>
      <c r="W29" s="313"/>
      <c r="X29" s="299"/>
      <c r="Y29" s="367"/>
      <c r="Z29" s="368"/>
      <c r="AA29" s="369"/>
      <c r="AB29" s="370"/>
      <c r="AC29" s="365"/>
      <c r="AD29" s="80"/>
      <c r="AE29" s="80"/>
      <c r="AF29" s="47"/>
      <c r="AG29" s="371"/>
      <c r="AH29" s="371"/>
      <c r="AI29" s="371"/>
      <c r="AJ29" s="371"/>
      <c r="AK29" s="371"/>
      <c r="AL29" s="371"/>
      <c r="AM29" s="371"/>
      <c r="AN29" s="371"/>
      <c r="AO29" s="371"/>
      <c r="AP29" s="371"/>
      <c r="AQ29" s="371"/>
      <c r="AR29" s="371"/>
      <c r="AS29" s="371"/>
      <c r="AT29" s="371"/>
      <c r="AU29" s="371"/>
      <c r="AV29" s="371"/>
      <c r="AW29" s="371"/>
      <c r="AX29" s="371"/>
      <c r="AY29" s="371"/>
      <c r="AZ29" s="371"/>
      <c r="BA29" s="371"/>
      <c r="BB29" s="371"/>
      <c r="BC29" s="371"/>
      <c r="BD29" s="371"/>
      <c r="BE29" s="371"/>
      <c r="BF29" s="371"/>
      <c r="BG29" s="371"/>
      <c r="BH29" s="371"/>
      <c r="BI29" s="371"/>
      <c r="BJ29" s="371"/>
      <c r="BK29" s="371"/>
      <c r="BL29" s="371"/>
      <c r="BM29" s="371"/>
      <c r="BN29" s="371"/>
      <c r="BO29" s="371"/>
      <c r="BP29" s="371"/>
      <c r="BQ29" s="371"/>
      <c r="BR29" s="371"/>
      <c r="BS29" s="371"/>
      <c r="BT29" s="371"/>
    </row>
    <row r="30" spans="1:72">
      <c r="A30" s="301" t="s">
        <v>162</v>
      </c>
      <c r="B30" s="302">
        <v>5</v>
      </c>
      <c r="C30" s="303" t="s">
        <v>148</v>
      </c>
      <c r="D30" s="322" t="s">
        <v>152</v>
      </c>
      <c r="E30" s="305" t="s">
        <v>160</v>
      </c>
      <c r="F30" s="306"/>
      <c r="G30" s="307">
        <f t="shared" si="8"/>
        <v>0</v>
      </c>
      <c r="H30" s="366" t="s">
        <v>153</v>
      </c>
      <c r="I30" s="318"/>
      <c r="J30" s="309"/>
      <c r="K30" s="310"/>
      <c r="L30" s="311"/>
      <c r="M30" s="312"/>
      <c r="N30" s="313"/>
      <c r="O30" s="311"/>
      <c r="P30" s="312"/>
      <c r="Q30" s="313"/>
      <c r="R30" s="311"/>
      <c r="S30" s="312"/>
      <c r="T30" s="313"/>
      <c r="U30" s="311"/>
      <c r="V30" s="312"/>
      <c r="W30" s="313"/>
      <c r="X30" s="299"/>
      <c r="Y30" s="367"/>
      <c r="Z30" s="368"/>
      <c r="AA30" s="369"/>
      <c r="AB30" s="370"/>
      <c r="AC30" s="365"/>
      <c r="AD30" s="80"/>
      <c r="AE30" s="80"/>
      <c r="AF30" s="47"/>
      <c r="AG30" s="371"/>
      <c r="AH30" s="371"/>
      <c r="AI30" s="371"/>
      <c r="AJ30" s="371"/>
      <c r="AK30" s="371"/>
      <c r="AL30" s="371"/>
      <c r="AM30" s="371"/>
      <c r="AN30" s="371"/>
      <c r="AO30" s="371"/>
      <c r="AP30" s="371"/>
      <c r="AQ30" s="371"/>
      <c r="AR30" s="371"/>
      <c r="AS30" s="371"/>
      <c r="AT30" s="371"/>
      <c r="AU30" s="371"/>
      <c r="AV30" s="371"/>
      <c r="AW30" s="371"/>
      <c r="AX30" s="371"/>
      <c r="AY30" s="371"/>
      <c r="AZ30" s="371"/>
      <c r="BA30" s="371"/>
      <c r="BB30" s="371"/>
      <c r="BC30" s="371"/>
      <c r="BD30" s="371"/>
      <c r="BE30" s="371"/>
      <c r="BF30" s="371"/>
      <c r="BG30" s="371"/>
      <c r="BH30" s="371"/>
      <c r="BI30" s="371"/>
      <c r="BJ30" s="371"/>
      <c r="BK30" s="371"/>
      <c r="BL30" s="371"/>
      <c r="BM30" s="371"/>
      <c r="BN30" s="371"/>
      <c r="BO30" s="371"/>
      <c r="BP30" s="371"/>
      <c r="BQ30" s="371"/>
      <c r="BR30" s="371"/>
      <c r="BS30" s="371"/>
      <c r="BT30" s="371"/>
    </row>
    <row r="31" spans="1:72">
      <c r="A31" s="301" t="s">
        <v>162</v>
      </c>
      <c r="B31" s="302">
        <v>6</v>
      </c>
      <c r="C31" s="303" t="s">
        <v>143</v>
      </c>
      <c r="D31" s="322" t="s">
        <v>149</v>
      </c>
      <c r="E31" s="305" t="s">
        <v>160</v>
      </c>
      <c r="F31" s="306"/>
      <c r="G31" s="307">
        <f t="shared" si="8"/>
        <v>0</v>
      </c>
      <c r="H31" s="366" t="s">
        <v>153</v>
      </c>
      <c r="I31" s="318"/>
      <c r="J31" s="309"/>
      <c r="K31" s="310"/>
      <c r="L31" s="311"/>
      <c r="M31" s="312"/>
      <c r="N31" s="313"/>
      <c r="O31" s="311"/>
      <c r="P31" s="312"/>
      <c r="Q31" s="313"/>
      <c r="R31" s="311"/>
      <c r="S31" s="312"/>
      <c r="T31" s="313"/>
      <c r="U31" s="311"/>
      <c r="V31" s="312"/>
      <c r="W31" s="313"/>
      <c r="X31" s="299"/>
      <c r="Y31" s="367"/>
      <c r="Z31" s="368"/>
      <c r="AA31" s="369"/>
      <c r="AB31" s="370"/>
      <c r="AC31" s="365"/>
      <c r="AD31" s="80"/>
      <c r="AE31" s="80"/>
      <c r="AF31" s="47"/>
      <c r="AG31" s="371"/>
      <c r="AH31" s="371"/>
      <c r="AI31" s="371"/>
      <c r="AJ31" s="371"/>
      <c r="AK31" s="371"/>
      <c r="AL31" s="371"/>
      <c r="AM31" s="371"/>
      <c r="AN31" s="371"/>
      <c r="AO31" s="371"/>
      <c r="AP31" s="371"/>
      <c r="AQ31" s="371"/>
      <c r="AR31" s="371"/>
      <c r="AS31" s="371"/>
      <c r="AT31" s="371"/>
      <c r="AU31" s="371"/>
      <c r="AV31" s="371"/>
      <c r="AW31" s="371"/>
      <c r="AX31" s="371"/>
      <c r="AY31" s="371"/>
      <c r="AZ31" s="371"/>
      <c r="BA31" s="371"/>
      <c r="BB31" s="371"/>
      <c r="BC31" s="371"/>
      <c r="BD31" s="371"/>
      <c r="BE31" s="371"/>
      <c r="BF31" s="371"/>
      <c r="BG31" s="371"/>
      <c r="BH31" s="371"/>
      <c r="BI31" s="371"/>
      <c r="BJ31" s="371"/>
      <c r="BK31" s="371"/>
      <c r="BL31" s="371"/>
      <c r="BM31" s="371"/>
      <c r="BN31" s="371"/>
      <c r="BO31" s="371"/>
      <c r="BP31" s="371"/>
      <c r="BQ31" s="371"/>
      <c r="BR31" s="371"/>
      <c r="BS31" s="371"/>
      <c r="BT31" s="371"/>
    </row>
    <row r="32" spans="1:72">
      <c r="A32" s="301" t="s">
        <v>162</v>
      </c>
      <c r="B32" s="302">
        <v>7</v>
      </c>
      <c r="C32" s="303" t="s">
        <v>145</v>
      </c>
      <c r="D32" s="322" t="s">
        <v>150</v>
      </c>
      <c r="E32" s="305" t="s">
        <v>160</v>
      </c>
      <c r="F32" s="306"/>
      <c r="G32" s="307">
        <f t="shared" si="8"/>
        <v>0</v>
      </c>
      <c r="H32" s="366" t="s">
        <v>153</v>
      </c>
      <c r="I32" s="318"/>
      <c r="J32" s="309"/>
      <c r="K32" s="310"/>
      <c r="L32" s="311"/>
      <c r="M32" s="312"/>
      <c r="N32" s="313"/>
      <c r="O32" s="311"/>
      <c r="P32" s="312"/>
      <c r="Q32" s="313"/>
      <c r="R32" s="311"/>
      <c r="S32" s="312"/>
      <c r="T32" s="313"/>
      <c r="U32" s="311"/>
      <c r="V32" s="312"/>
      <c r="W32" s="313"/>
      <c r="X32" s="299"/>
      <c r="Y32" s="367"/>
      <c r="Z32" s="368"/>
      <c r="AA32" s="369"/>
      <c r="AB32" s="370"/>
      <c r="AC32" s="365"/>
      <c r="AD32" s="80"/>
      <c r="AE32" s="80"/>
      <c r="AF32" s="47"/>
      <c r="AG32" s="371"/>
      <c r="AH32" s="371"/>
      <c r="AI32" s="371"/>
      <c r="AJ32" s="371"/>
      <c r="AK32" s="371"/>
      <c r="AL32" s="371"/>
      <c r="AM32" s="371"/>
      <c r="AN32" s="371"/>
      <c r="AO32" s="371"/>
      <c r="AP32" s="371"/>
      <c r="AQ32" s="371"/>
      <c r="AR32" s="371"/>
      <c r="AS32" s="371"/>
      <c r="AT32" s="371"/>
      <c r="AU32" s="371"/>
      <c r="AV32" s="371"/>
      <c r="AW32" s="371"/>
      <c r="AX32" s="371"/>
      <c r="AY32" s="371"/>
      <c r="AZ32" s="371"/>
      <c r="BA32" s="371"/>
      <c r="BB32" s="371"/>
      <c r="BC32" s="371"/>
      <c r="BD32" s="371"/>
      <c r="BE32" s="371"/>
      <c r="BF32" s="371"/>
      <c r="BG32" s="371"/>
      <c r="BH32" s="371"/>
      <c r="BI32" s="371"/>
      <c r="BJ32" s="371"/>
      <c r="BK32" s="371"/>
      <c r="BL32" s="371"/>
      <c r="BM32" s="371"/>
      <c r="BN32" s="371"/>
      <c r="BO32" s="371"/>
      <c r="BP32" s="371"/>
      <c r="BQ32" s="371"/>
      <c r="BR32" s="371"/>
      <c r="BS32" s="371"/>
      <c r="BT32" s="371"/>
    </row>
    <row r="33" spans="1:72">
      <c r="A33" s="91"/>
      <c r="B33" s="372"/>
      <c r="C33" s="373" t="s">
        <v>163</v>
      </c>
      <c r="D33" s="91"/>
      <c r="E33" s="374"/>
      <c r="F33" s="91"/>
      <c r="G33" s="91"/>
      <c r="H33" s="374"/>
      <c r="I33" s="107"/>
      <c r="J33" s="107"/>
      <c r="K33" s="107"/>
      <c r="L33" s="375"/>
      <c r="M33" s="375"/>
      <c r="N33" s="375"/>
      <c r="O33" s="375"/>
      <c r="P33" s="375"/>
      <c r="Q33" s="375"/>
      <c r="R33" s="375"/>
      <c r="S33" s="375"/>
      <c r="T33" s="375"/>
      <c r="U33" s="91"/>
      <c r="V33" s="91"/>
      <c r="W33" s="91"/>
      <c r="X33" s="91"/>
      <c r="Y33" s="376"/>
      <c r="Z33" s="377"/>
      <c r="AA33" s="378"/>
      <c r="AB33" s="379"/>
      <c r="AC33" s="380"/>
      <c r="AD33" s="167"/>
      <c r="AE33" s="167"/>
      <c r="AF33" s="167"/>
      <c r="AG33" s="167"/>
      <c r="AH33" s="167"/>
      <c r="AI33" s="167"/>
      <c r="AJ33" s="167"/>
      <c r="AK33" s="167"/>
      <c r="AL33" s="167"/>
      <c r="AM33" s="167"/>
      <c r="AN33" s="167"/>
      <c r="AO33" s="167"/>
      <c r="AP33" s="167"/>
      <c r="AQ33" s="167"/>
      <c r="AR33" s="167"/>
      <c r="AS33" s="167"/>
      <c r="AT33" s="167"/>
      <c r="AU33" s="167"/>
      <c r="AV33" s="167"/>
      <c r="AW33" s="167"/>
      <c r="AX33" s="167"/>
      <c r="AY33" s="167"/>
      <c r="AZ33" s="167"/>
      <c r="BA33" s="167"/>
      <c r="BB33" s="167"/>
      <c r="BC33" s="167"/>
      <c r="BD33" s="167"/>
      <c r="BE33" s="167"/>
      <c r="BF33" s="167"/>
      <c r="BG33" s="167"/>
      <c r="BH33" s="167"/>
      <c r="BI33" s="167"/>
      <c r="BJ33" s="167"/>
      <c r="BK33" s="167"/>
      <c r="BL33" s="167"/>
      <c r="BM33" s="167"/>
      <c r="BN33" s="167"/>
      <c r="BO33" s="167"/>
      <c r="BP33" s="167"/>
      <c r="BQ33" s="167"/>
      <c r="BR33" s="167"/>
      <c r="BS33" s="167"/>
      <c r="BT33" s="167"/>
    </row>
    <row r="34" spans="1:72">
      <c r="A34" s="91"/>
      <c r="B34" s="372"/>
      <c r="C34" s="91"/>
      <c r="D34" s="91"/>
      <c r="E34" s="374"/>
      <c r="F34" s="381"/>
      <c r="G34" s="91"/>
      <c r="H34" s="374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382"/>
      <c r="Z34" s="383"/>
      <c r="AA34" s="384"/>
      <c r="AB34" s="385"/>
      <c r="AC34" s="380"/>
      <c r="AD34" s="167"/>
      <c r="AE34" s="167"/>
      <c r="AF34" s="167"/>
      <c r="AG34" s="167"/>
      <c r="AH34" s="167"/>
      <c r="AI34" s="167"/>
      <c r="AJ34" s="167"/>
      <c r="AK34" s="167"/>
      <c r="AL34" s="167"/>
      <c r="AM34" s="167"/>
      <c r="AN34" s="167"/>
      <c r="AO34" s="167"/>
      <c r="AP34" s="167"/>
      <c r="AQ34" s="167"/>
      <c r="AR34" s="167"/>
      <c r="AS34" s="167"/>
      <c r="AT34" s="167"/>
      <c r="AU34" s="167"/>
      <c r="AV34" s="167"/>
      <c r="AW34" s="167"/>
      <c r="AX34" s="167"/>
      <c r="AY34" s="167"/>
      <c r="AZ34" s="167"/>
      <c r="BA34" s="167"/>
      <c r="BB34" s="167"/>
      <c r="BC34" s="167"/>
      <c r="BD34" s="167"/>
      <c r="BE34" s="167"/>
      <c r="BF34" s="167"/>
      <c r="BG34" s="167"/>
      <c r="BH34" s="167"/>
      <c r="BI34" s="167"/>
      <c r="BJ34" s="167"/>
      <c r="BK34" s="167"/>
      <c r="BL34" s="167"/>
      <c r="BM34" s="167"/>
      <c r="BN34" s="167"/>
      <c r="BO34" s="167"/>
      <c r="BP34" s="167"/>
      <c r="BQ34" s="167"/>
      <c r="BR34" s="167"/>
      <c r="BS34" s="167"/>
      <c r="BT34" s="167"/>
    </row>
    <row r="35" spans="1:72">
      <c r="A35" s="91"/>
      <c r="B35" s="372"/>
      <c r="C35" s="91"/>
      <c r="D35" s="91"/>
      <c r="E35" s="374"/>
      <c r="F35" s="381"/>
      <c r="G35" s="91"/>
      <c r="H35" s="374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382"/>
      <c r="Z35" s="383"/>
      <c r="AA35" s="384"/>
      <c r="AB35" s="385"/>
      <c r="AC35" s="380"/>
      <c r="AD35" s="167"/>
      <c r="AE35" s="167"/>
      <c r="AF35" s="167"/>
      <c r="AG35" s="167"/>
      <c r="AH35" s="167"/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7"/>
      <c r="AT35" s="167"/>
      <c r="AU35" s="167"/>
      <c r="AV35" s="167"/>
      <c r="AW35" s="167"/>
      <c r="AX35" s="167"/>
      <c r="AY35" s="167"/>
      <c r="AZ35" s="167"/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167"/>
    </row>
    <row r="36" spans="1:72">
      <c r="A36" s="91"/>
      <c r="B36" s="372"/>
      <c r="C36" s="91"/>
      <c r="D36" s="91"/>
      <c r="E36" s="374"/>
      <c r="F36" s="381"/>
      <c r="G36" s="91"/>
      <c r="H36" s="374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382"/>
      <c r="Z36" s="383"/>
      <c r="AA36" s="384"/>
      <c r="AB36" s="385"/>
      <c r="AC36" s="380"/>
      <c r="AD36" s="167"/>
      <c r="AE36" s="167"/>
      <c r="AF36" s="167"/>
      <c r="AG36" s="167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67"/>
      <c r="AT36" s="167"/>
      <c r="AU36" s="167"/>
      <c r="AV36" s="167"/>
      <c r="AW36" s="167"/>
      <c r="AX36" s="167"/>
      <c r="AY36" s="167"/>
      <c r="AZ36" s="167"/>
      <c r="BA36" s="167"/>
      <c r="BB36" s="167"/>
      <c r="BC36" s="167"/>
      <c r="BD36" s="167"/>
      <c r="BE36" s="167"/>
      <c r="BF36" s="167"/>
      <c r="BG36" s="167"/>
      <c r="BH36" s="167"/>
      <c r="BI36" s="167"/>
      <c r="BJ36" s="167"/>
      <c r="BK36" s="167"/>
      <c r="BL36" s="167"/>
      <c r="BM36" s="167"/>
      <c r="BN36" s="167"/>
      <c r="BO36" s="167"/>
      <c r="BP36" s="167"/>
      <c r="BQ36" s="167"/>
      <c r="BR36" s="167"/>
      <c r="BS36" s="167"/>
      <c r="BT36" s="167"/>
    </row>
    <row r="37" spans="1:72">
      <c r="A37" s="91"/>
      <c r="B37" s="372"/>
      <c r="C37" s="91"/>
      <c r="D37" s="91"/>
      <c r="E37" s="374"/>
      <c r="F37" s="381"/>
      <c r="G37" s="91"/>
      <c r="H37" s="374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382"/>
      <c r="Z37" s="383"/>
      <c r="AA37" s="384"/>
      <c r="AB37" s="385">
        <v>42793</v>
      </c>
      <c r="AC37" s="380" t="s">
        <v>161</v>
      </c>
      <c r="AD37" s="167"/>
      <c r="AE37" s="167"/>
      <c r="AF37" s="167"/>
      <c r="AG37" s="167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67"/>
      <c r="AT37" s="167"/>
      <c r="AU37" s="167"/>
      <c r="AV37" s="167"/>
      <c r="AW37" s="167"/>
      <c r="AX37" s="167"/>
      <c r="AY37" s="167"/>
      <c r="AZ37" s="167"/>
      <c r="BA37" s="167"/>
      <c r="BB37" s="167"/>
      <c r="BC37" s="167"/>
      <c r="BD37" s="167"/>
      <c r="BE37" s="167"/>
      <c r="BF37" s="167"/>
      <c r="BG37" s="167"/>
      <c r="BH37" s="167"/>
      <c r="BI37" s="167"/>
      <c r="BJ37" s="167"/>
      <c r="BK37" s="167"/>
      <c r="BL37" s="167"/>
      <c r="BM37" s="167"/>
      <c r="BN37" s="167"/>
      <c r="BO37" s="167"/>
      <c r="BP37" s="167"/>
      <c r="BQ37" s="167"/>
      <c r="BR37" s="167"/>
      <c r="BS37" s="167"/>
      <c r="BT37" s="167"/>
    </row>
    <row r="38" spans="1:72">
      <c r="A38" s="91"/>
      <c r="B38" s="372"/>
      <c r="C38" s="91"/>
      <c r="D38" s="91"/>
      <c r="E38" s="374"/>
      <c r="F38" s="381"/>
      <c r="G38" s="91"/>
      <c r="H38" s="374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382"/>
      <c r="Z38" s="383"/>
      <c r="AA38" s="384"/>
      <c r="AB38" s="385"/>
      <c r="AC38" s="380"/>
      <c r="AD38" s="167"/>
      <c r="AE38" s="167"/>
      <c r="AF38" s="167"/>
      <c r="AG38" s="167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167"/>
      <c r="AT38" s="167"/>
      <c r="AU38" s="167"/>
      <c r="AV38" s="167"/>
      <c r="AW38" s="167"/>
      <c r="AX38" s="167"/>
      <c r="AY38" s="167"/>
      <c r="AZ38" s="167"/>
      <c r="BA38" s="167"/>
      <c r="BB38" s="167"/>
      <c r="BC38" s="167"/>
      <c r="BD38" s="167"/>
      <c r="BE38" s="167"/>
      <c r="BF38" s="167"/>
      <c r="BG38" s="167"/>
      <c r="BH38" s="167"/>
      <c r="BI38" s="167"/>
      <c r="BJ38" s="167"/>
      <c r="BK38" s="167"/>
      <c r="BL38" s="167"/>
      <c r="BM38" s="167"/>
      <c r="BN38" s="167"/>
      <c r="BO38" s="167"/>
      <c r="BP38" s="167"/>
      <c r="BQ38" s="167"/>
      <c r="BR38" s="167"/>
      <c r="BS38" s="167"/>
      <c r="BT38" s="167"/>
    </row>
    <row r="39" spans="1:72">
      <c r="A39" s="91"/>
      <c r="B39" s="372"/>
      <c r="C39" s="91"/>
      <c r="D39" s="91"/>
      <c r="E39" s="374"/>
      <c r="F39" s="381"/>
      <c r="G39" s="91"/>
      <c r="H39" s="374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382"/>
      <c r="Z39" s="383"/>
      <c r="AA39" s="384"/>
      <c r="AB39" s="385">
        <v>42831</v>
      </c>
      <c r="AC39" s="380" t="s">
        <v>72</v>
      </c>
      <c r="AD39" s="167"/>
      <c r="AE39" s="167"/>
      <c r="AF39" s="167"/>
      <c r="AG39" s="167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167"/>
      <c r="AT39" s="167"/>
      <c r="AU39" s="167"/>
      <c r="AV39" s="167"/>
      <c r="AW39" s="167"/>
      <c r="AX39" s="167"/>
      <c r="AY39" s="167"/>
      <c r="AZ39" s="167"/>
      <c r="BA39" s="167"/>
      <c r="BB39" s="167"/>
      <c r="BC39" s="167"/>
      <c r="BD39" s="167"/>
      <c r="BE39" s="167"/>
      <c r="BF39" s="167"/>
      <c r="BG39" s="167"/>
      <c r="BH39" s="167"/>
      <c r="BI39" s="167"/>
      <c r="BJ39" s="167"/>
      <c r="BK39" s="167"/>
      <c r="BL39" s="167"/>
      <c r="BM39" s="167"/>
      <c r="BN39" s="167"/>
      <c r="BO39" s="167"/>
      <c r="BP39" s="167"/>
      <c r="BQ39" s="167"/>
      <c r="BR39" s="167"/>
      <c r="BS39" s="167"/>
      <c r="BT39" s="167"/>
    </row>
    <row r="40" spans="1:72">
      <c r="A40" s="91"/>
      <c r="B40" s="372"/>
      <c r="C40" s="91"/>
      <c r="D40" s="91"/>
      <c r="E40" s="374"/>
      <c r="F40" s="381"/>
      <c r="G40" s="91"/>
      <c r="H40" s="374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382"/>
      <c r="Z40" s="383"/>
      <c r="AA40" s="384"/>
      <c r="AB40" s="385">
        <v>42814</v>
      </c>
      <c r="AC40" s="386" t="s">
        <v>72</v>
      </c>
      <c r="AD40" s="167"/>
      <c r="AE40" s="167"/>
      <c r="AF40" s="167"/>
      <c r="AG40" s="167"/>
      <c r="AH40" s="167"/>
      <c r="AI40" s="167"/>
      <c r="AJ40" s="167"/>
      <c r="AK40" s="167"/>
      <c r="AL40" s="167"/>
      <c r="AM40" s="167"/>
      <c r="AN40" s="167"/>
      <c r="AO40" s="167"/>
      <c r="AP40" s="167"/>
      <c r="AQ40" s="167"/>
      <c r="AR40" s="167"/>
      <c r="AS40" s="167"/>
      <c r="AT40" s="167"/>
      <c r="AU40" s="167"/>
      <c r="AV40" s="167"/>
      <c r="AW40" s="167"/>
      <c r="AX40" s="167"/>
      <c r="AY40" s="167"/>
      <c r="AZ40" s="167"/>
      <c r="BA40" s="167"/>
      <c r="BB40" s="167"/>
      <c r="BC40" s="167"/>
      <c r="BD40" s="167"/>
      <c r="BE40" s="167"/>
      <c r="BF40" s="167"/>
      <c r="BG40" s="167"/>
      <c r="BH40" s="167"/>
      <c r="BI40" s="167"/>
      <c r="BJ40" s="167"/>
      <c r="BK40" s="167"/>
      <c r="BL40" s="167"/>
      <c r="BM40" s="167"/>
      <c r="BN40" s="167"/>
      <c r="BO40" s="167"/>
      <c r="BP40" s="167"/>
      <c r="BQ40" s="167"/>
      <c r="BR40" s="167"/>
      <c r="BS40" s="167"/>
      <c r="BT40" s="167"/>
    </row>
  </sheetData>
  <conditionalFormatting sqref="H8">
    <cfRule type="cellIs" dxfId="16" priority="1" operator="notEqual">
      <formula>0</formula>
    </cfRule>
  </conditionalFormatting>
  <conditionalFormatting sqref="I17:W17 I25:W25">
    <cfRule type="cellIs" dxfId="15" priority="2" operator="greaterThanOrEqual">
      <formula>0.8</formula>
    </cfRule>
  </conditionalFormatting>
  <conditionalFormatting sqref="Y17:Y32">
    <cfRule type="expression" dxfId="14" priority="3">
      <formula>AND(ISNUMBER(Y17),TRUNC(Y17)&lt;TODAY()-6)</formula>
    </cfRule>
  </conditionalFormatting>
  <conditionalFormatting sqref="I17:W17 I25:W25">
    <cfRule type="cellIs" dxfId="13" priority="4" operator="between">
      <formula>0.5</formula>
      <formula>0.8</formula>
    </cfRule>
  </conditionalFormatting>
  <conditionalFormatting sqref="B17:B32">
    <cfRule type="cellIs" dxfId="12" priority="5" operator="equal">
      <formula>1</formula>
    </cfRule>
  </conditionalFormatting>
  <conditionalFormatting sqref="B17:B32">
    <cfRule type="cellIs" dxfId="11" priority="6" operator="equal">
      <formula>2</formula>
    </cfRule>
  </conditionalFormatting>
  <conditionalFormatting sqref="I17:W17 I25:W25">
    <cfRule type="cellIs" dxfId="10" priority="7" operator="lessThan">
      <formula>50</formula>
    </cfRule>
  </conditionalFormatting>
  <conditionalFormatting sqref="I17:W17 I25:W25 G17:G33">
    <cfRule type="containsBlanks" dxfId="9" priority="8">
      <formula>LEN(TRIM(G17))=0</formula>
    </cfRule>
  </conditionalFormatting>
  <conditionalFormatting sqref="B17:B32">
    <cfRule type="cellIs" dxfId="8" priority="9" operator="equal">
      <formula>3</formula>
    </cfRule>
  </conditionalFormatting>
  <conditionalFormatting sqref="I2:W2">
    <cfRule type="cellIs" dxfId="7" priority="10" operator="greaterThan">
      <formula>0.8</formula>
    </cfRule>
  </conditionalFormatting>
  <conditionalFormatting sqref="G17:G33">
    <cfRule type="cellIs" dxfId="6" priority="11" operator="equal">
      <formula>0</formula>
    </cfRule>
  </conditionalFormatting>
  <conditionalFormatting sqref="I2:W2">
    <cfRule type="cellIs" dxfId="5" priority="12" operator="between">
      <formula>0.5</formula>
      <formula>0.8</formula>
    </cfRule>
  </conditionalFormatting>
  <conditionalFormatting sqref="A8:A15">
    <cfRule type="cellIs" dxfId="4" priority="13" operator="equal">
      <formula>1</formula>
    </cfRule>
  </conditionalFormatting>
  <conditionalFormatting sqref="I2:W2">
    <cfRule type="cellIs" dxfId="3" priority="14" operator="lessThan">
      <formula>50</formula>
    </cfRule>
  </conditionalFormatting>
  <conditionalFormatting sqref="A8:A15">
    <cfRule type="cellIs" dxfId="2" priority="15" operator="equal">
      <formula>3</formula>
    </cfRule>
  </conditionalFormatting>
  <conditionalFormatting sqref="I1:W1">
    <cfRule type="cellIs" dxfId="1" priority="16" operator="greaterThanOrEqual">
      <formula>1</formula>
    </cfRule>
  </conditionalFormatting>
  <conditionalFormatting sqref="A8:A15">
    <cfRule type="cellIs" dxfId="0" priority="18" operator="equal">
      <formula>2</formula>
    </cfRule>
  </conditionalFormatting>
  <dataValidations count="1">
    <dataValidation type="list" allowBlank="1" sqref="Z17:Z33">
      <formula1>$Z$8:$Z$14</formula1>
    </dataValidation>
  </dataValidation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'C:\WeaveFollow\sources\[BT - Pilotage 2017.xlsx]Paramètres'!#REF!</xm:f>
          </x14:formula1>
          <xm:sqref>E17:F33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Pipe</vt:lpstr>
      <vt:lpstr>Staffing</vt:lpstr>
      <vt:lpstr>Pipe_Control</vt:lpstr>
      <vt:lpstr>Pipe_data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Test2</dc:creator>
  <cp:lastModifiedBy>Test2</cp:lastModifiedBy>
  <dcterms:created xsi:type="dcterms:W3CDTF">2017-07-03T16:10:46Z</dcterms:created>
  <dcterms:modified xsi:type="dcterms:W3CDTF">2017-07-03T16:13:47Z</dcterms:modified>
</cp:coreProperties>
</file>