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lio\OneDrive\Bureau\École\Programmation\Outils et gestion\Remise-C13\"/>
    </mc:Choice>
  </mc:AlternateContent>
  <xr:revisionPtr revIDLastSave="0" documentId="13_ncr:1_{5C98FD28-3EAB-432A-80B4-D1412DD502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nctions mathématiques" sheetId="1" r:id="rId1"/>
    <sheet name="Feuil1 (2)" sheetId="5" r:id="rId2"/>
    <sheet name="Fonctions trigonométriqu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5" l="1"/>
  <c r="N23" i="5" s="1"/>
  <c r="M23" i="5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K21" i="1"/>
  <c r="P22" i="5" l="1"/>
  <c r="N24" i="5"/>
  <c r="R24" i="5" s="1"/>
  <c r="Z23" i="5"/>
  <c r="V23" i="5"/>
  <c r="X23" i="5"/>
  <c r="T23" i="5"/>
  <c r="R22" i="5"/>
  <c r="V22" i="5"/>
  <c r="Z22" i="5"/>
  <c r="T22" i="5"/>
  <c r="X22" i="5"/>
  <c r="R23" i="5"/>
  <c r="P23" i="5"/>
  <c r="I15" i="2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N25" i="5" l="1"/>
  <c r="N26" i="5" s="1"/>
  <c r="T24" i="5"/>
  <c r="Z24" i="5"/>
  <c r="V24" i="5"/>
  <c r="X24" i="5"/>
  <c r="P24" i="5"/>
  <c r="H15" i="2"/>
  <c r="N20" i="2" s="1"/>
  <c r="P19" i="2"/>
  <c r="R19" i="2"/>
  <c r="T19" i="2"/>
  <c r="T66" i="1"/>
  <c r="P67" i="1"/>
  <c r="V66" i="1"/>
  <c r="X66" i="1"/>
  <c r="Z66" i="1"/>
  <c r="AB66" i="1"/>
  <c r="R66" i="1"/>
  <c r="AB25" i="1"/>
  <c r="R25" i="5" l="1"/>
  <c r="X26" i="5"/>
  <c r="T26" i="5"/>
  <c r="Z26" i="5"/>
  <c r="V26" i="5"/>
  <c r="P25" i="5"/>
  <c r="T25" i="5"/>
  <c r="Z25" i="5"/>
  <c r="V25" i="5"/>
  <c r="X25" i="5"/>
  <c r="P26" i="5"/>
  <c r="R26" i="5"/>
  <c r="N27" i="5"/>
  <c r="N21" i="2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20" i="2"/>
  <c r="T20" i="2"/>
  <c r="R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X27" i="5" l="1"/>
  <c r="Z27" i="5"/>
  <c r="T27" i="5"/>
  <c r="V27" i="5"/>
  <c r="N28" i="5"/>
  <c r="P27" i="5"/>
  <c r="R27" i="5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T28" i="5" l="1"/>
  <c r="X28" i="5"/>
  <c r="V28" i="5"/>
  <c r="Z28" i="5"/>
  <c r="P28" i="5"/>
  <c r="N29" i="5"/>
  <c r="R28" i="5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V29" i="5" l="1"/>
  <c r="T29" i="5"/>
  <c r="X29" i="5"/>
  <c r="Z29" i="5"/>
  <c r="N30" i="5"/>
  <c r="P29" i="5"/>
  <c r="R29" i="5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V30" i="5" l="1"/>
  <c r="X30" i="5"/>
  <c r="T30" i="5"/>
  <c r="Z30" i="5"/>
  <c r="P30" i="5"/>
  <c r="R30" i="5"/>
  <c r="N31" i="5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Z31" i="5" l="1"/>
  <c r="V31" i="5"/>
  <c r="X31" i="5"/>
  <c r="T31" i="5"/>
  <c r="N32" i="5"/>
  <c r="P31" i="5"/>
  <c r="R31" i="5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T32" i="5" l="1"/>
  <c r="Z32" i="5"/>
  <c r="V32" i="5"/>
  <c r="X32" i="5"/>
  <c r="N33" i="5"/>
  <c r="P32" i="5"/>
  <c r="R32" i="5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T33" i="5" l="1"/>
  <c r="Z33" i="5"/>
  <c r="V33" i="5"/>
  <c r="X33" i="5"/>
  <c r="N34" i="5"/>
  <c r="P33" i="5"/>
  <c r="R33" i="5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X34" i="5" l="1"/>
  <c r="T34" i="5"/>
  <c r="Z34" i="5"/>
  <c r="V34" i="5"/>
  <c r="P34" i="5"/>
  <c r="R34" i="5"/>
  <c r="N35" i="5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X35" i="5" l="1"/>
  <c r="T35" i="5"/>
  <c r="Z35" i="5"/>
  <c r="V35" i="5"/>
  <c r="N36" i="5"/>
  <c r="P35" i="5"/>
  <c r="R35" i="5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X36" i="5" l="1"/>
  <c r="T36" i="5"/>
  <c r="Z36" i="5"/>
  <c r="V36" i="5"/>
  <c r="P36" i="5"/>
  <c r="R36" i="5"/>
  <c r="N37" i="5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V37" i="5" l="1"/>
  <c r="X37" i="5"/>
  <c r="Z37" i="5"/>
  <c r="T37" i="5"/>
  <c r="N38" i="5"/>
  <c r="P37" i="5"/>
  <c r="R37" i="5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V38" i="5" l="1"/>
  <c r="X38" i="5"/>
  <c r="T38" i="5"/>
  <c r="Z38" i="5"/>
  <c r="P38" i="5"/>
  <c r="R38" i="5"/>
  <c r="N39" i="5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Z39" i="5" l="1"/>
  <c r="X39" i="5"/>
  <c r="V39" i="5"/>
  <c r="T39" i="5"/>
  <c r="N40" i="5"/>
  <c r="P39" i="5"/>
  <c r="R39" i="5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T40" i="5" l="1"/>
  <c r="Z40" i="5"/>
  <c r="V40" i="5"/>
  <c r="X40" i="5"/>
  <c r="P40" i="5"/>
  <c r="R40" i="5"/>
  <c r="N41" i="5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T41" i="5" l="1"/>
  <c r="V41" i="5"/>
  <c r="Z41" i="5"/>
  <c r="X41" i="5"/>
  <c r="N42" i="5"/>
  <c r="P41" i="5"/>
  <c r="R41" i="5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X42" i="5" l="1"/>
  <c r="T42" i="5"/>
  <c r="Z42" i="5"/>
  <c r="V42" i="5"/>
  <c r="P42" i="5"/>
  <c r="R42" i="5"/>
  <c r="N43" i="5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X43" i="5" l="1"/>
  <c r="T43" i="5"/>
  <c r="Z43" i="5"/>
  <c r="V43" i="5"/>
  <c r="N44" i="5"/>
  <c r="P43" i="5"/>
  <c r="R43" i="5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Z44" i="5" l="1"/>
  <c r="X44" i="5"/>
  <c r="T44" i="5"/>
  <c r="V44" i="5"/>
  <c r="P44" i="5"/>
  <c r="R44" i="5"/>
  <c r="N45" i="5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V45" i="5" l="1"/>
  <c r="T45" i="5"/>
  <c r="X45" i="5"/>
  <c r="Z45" i="5"/>
  <c r="N46" i="5"/>
  <c r="P45" i="5"/>
  <c r="R45" i="5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V46" i="5" l="1"/>
  <c r="X46" i="5"/>
  <c r="T46" i="5"/>
  <c r="Z46" i="5"/>
  <c r="P46" i="5"/>
  <c r="R46" i="5"/>
  <c r="N47" i="5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Z47" i="5" l="1"/>
  <c r="V47" i="5"/>
  <c r="T47" i="5"/>
  <c r="X47" i="5"/>
  <c r="N48" i="5"/>
  <c r="P47" i="5"/>
  <c r="R47" i="5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T48" i="5" l="1"/>
  <c r="Z48" i="5"/>
  <c r="V48" i="5"/>
  <c r="X48" i="5"/>
  <c r="P48" i="5"/>
  <c r="R48" i="5"/>
  <c r="N49" i="5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T49" i="5" l="1"/>
  <c r="Z49" i="5"/>
  <c r="V49" i="5"/>
  <c r="X49" i="5"/>
  <c r="N50" i="5"/>
  <c r="P49" i="5"/>
  <c r="R49" i="5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X50" i="5" l="1"/>
  <c r="T50" i="5"/>
  <c r="V50" i="5"/>
  <c r="Z50" i="5"/>
  <c r="P50" i="5"/>
  <c r="R50" i="5"/>
  <c r="N51" i="5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X51" i="5" l="1"/>
  <c r="Z51" i="5"/>
  <c r="T51" i="5"/>
  <c r="V51" i="5"/>
  <c r="N52" i="5"/>
  <c r="P51" i="5"/>
  <c r="R51" i="5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X52" i="5" l="1"/>
  <c r="Z52" i="5"/>
  <c r="V52" i="5"/>
  <c r="T52" i="5"/>
  <c r="P52" i="5"/>
  <c r="R52" i="5"/>
  <c r="N53" i="5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V53" i="5" l="1"/>
  <c r="X53" i="5"/>
  <c r="Z53" i="5"/>
  <c r="T53" i="5"/>
  <c r="N54" i="5"/>
  <c r="P53" i="5"/>
  <c r="R53" i="5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V54" i="5" l="1"/>
  <c r="X54" i="5"/>
  <c r="T54" i="5"/>
  <c r="Z54" i="5"/>
  <c r="P54" i="5"/>
  <c r="R54" i="5"/>
  <c r="N55" i="5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Z55" i="5" l="1"/>
  <c r="V55" i="5"/>
  <c r="X55" i="5"/>
  <c r="T55" i="5"/>
  <c r="N56" i="5"/>
  <c r="P55" i="5"/>
  <c r="R55" i="5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T56" i="5" l="1"/>
  <c r="Z56" i="5"/>
  <c r="V56" i="5"/>
  <c r="X56" i="5"/>
  <c r="P56" i="5"/>
  <c r="N57" i="5"/>
  <c r="R56" i="5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T57" i="5" l="1"/>
  <c r="Z57" i="5"/>
  <c r="V57" i="5"/>
  <c r="X57" i="5"/>
  <c r="N58" i="5"/>
  <c r="P57" i="5"/>
  <c r="R57" i="5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X58" i="5" l="1"/>
  <c r="T58" i="5"/>
  <c r="Z58" i="5"/>
  <c r="V58" i="5"/>
  <c r="P58" i="5"/>
  <c r="R58" i="5"/>
  <c r="N59" i="5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X59" i="5" l="1"/>
  <c r="T59" i="5"/>
  <c r="Z59" i="5"/>
  <c r="V59" i="5"/>
  <c r="N60" i="5"/>
  <c r="P59" i="5"/>
  <c r="R59" i="5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Z60" i="5" l="1"/>
  <c r="T60" i="5"/>
  <c r="X60" i="5"/>
  <c r="V60" i="5"/>
  <c r="P60" i="5"/>
  <c r="R60" i="5"/>
  <c r="N61" i="5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V61" i="5" l="1"/>
  <c r="T61" i="5"/>
  <c r="X61" i="5"/>
  <c r="Z61" i="5"/>
  <c r="N62" i="5"/>
  <c r="P61" i="5"/>
  <c r="R61" i="5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V62" i="5" l="1"/>
  <c r="X62" i="5"/>
  <c r="T62" i="5"/>
  <c r="Z62" i="5"/>
  <c r="P62" i="5"/>
  <c r="R62" i="5"/>
  <c r="N63" i="5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Z63" i="5" l="1"/>
  <c r="X63" i="5"/>
  <c r="V63" i="5"/>
  <c r="T63" i="5"/>
  <c r="N64" i="5"/>
  <c r="P63" i="5"/>
  <c r="R63" i="5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T64" i="5" l="1"/>
  <c r="Z64" i="5"/>
  <c r="V64" i="5"/>
  <c r="X64" i="5"/>
  <c r="P64" i="5"/>
  <c r="R64" i="5"/>
  <c r="N65" i="5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T65" i="5" l="1"/>
  <c r="V65" i="5"/>
  <c r="Z65" i="5"/>
  <c r="X65" i="5"/>
  <c r="N66" i="5"/>
  <c r="P65" i="5"/>
  <c r="R65" i="5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X66" i="5" l="1"/>
  <c r="T66" i="5"/>
  <c r="Z66" i="5"/>
  <c r="V66" i="5"/>
  <c r="P66" i="5"/>
  <c r="R66" i="5"/>
  <c r="N67" i="5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X67" i="5" l="1"/>
  <c r="T67" i="5"/>
  <c r="Z67" i="5"/>
  <c r="V67" i="5"/>
  <c r="N68" i="5"/>
  <c r="P67" i="5"/>
  <c r="R67" i="5"/>
  <c r="P109" i="1"/>
  <c r="AB108" i="1"/>
  <c r="R108" i="1"/>
  <c r="T108" i="1"/>
  <c r="V108" i="1"/>
  <c r="X108" i="1"/>
  <c r="Z108" i="1"/>
  <c r="P102" i="2"/>
  <c r="R102" i="2"/>
  <c r="T102" i="2"/>
  <c r="X68" i="5" l="1"/>
  <c r="T68" i="5"/>
  <c r="Z68" i="5"/>
  <c r="V68" i="5"/>
  <c r="N69" i="5"/>
  <c r="P68" i="5"/>
  <c r="R68" i="5"/>
  <c r="P110" i="1"/>
  <c r="V109" i="1"/>
  <c r="R109" i="1"/>
  <c r="T109" i="1"/>
  <c r="X109" i="1"/>
  <c r="Z109" i="1"/>
  <c r="AB109" i="1"/>
  <c r="P103" i="2"/>
  <c r="R103" i="2"/>
  <c r="T103" i="2"/>
  <c r="V69" i="5" l="1"/>
  <c r="X69" i="5"/>
  <c r="T69" i="5"/>
  <c r="Z69" i="5"/>
  <c r="N70" i="5"/>
  <c r="P69" i="5"/>
  <c r="R69" i="5"/>
  <c r="P111" i="1"/>
  <c r="T110" i="1"/>
  <c r="V110" i="1"/>
  <c r="X110" i="1"/>
  <c r="Z110" i="1"/>
  <c r="AB110" i="1"/>
  <c r="R110" i="1"/>
  <c r="T104" i="2"/>
  <c r="P104" i="2"/>
  <c r="R104" i="2"/>
  <c r="V70" i="5" l="1"/>
  <c r="X70" i="5"/>
  <c r="T70" i="5"/>
  <c r="Z70" i="5"/>
  <c r="P70" i="5"/>
  <c r="R70" i="5"/>
  <c r="N71" i="5"/>
  <c r="P112" i="1"/>
  <c r="V111" i="1"/>
  <c r="X111" i="1"/>
  <c r="Z111" i="1"/>
  <c r="AB111" i="1"/>
  <c r="R111" i="1"/>
  <c r="T111" i="1"/>
  <c r="P105" i="2"/>
  <c r="R105" i="2"/>
  <c r="T105" i="2"/>
  <c r="Z71" i="5" l="1"/>
  <c r="V71" i="5"/>
  <c r="X71" i="5"/>
  <c r="T71" i="5"/>
  <c r="N72" i="5"/>
  <c r="P71" i="5"/>
  <c r="R71" i="5"/>
  <c r="P113" i="1"/>
  <c r="AB112" i="1"/>
  <c r="R112" i="1"/>
  <c r="T112" i="1"/>
  <c r="V112" i="1"/>
  <c r="Z112" i="1"/>
  <c r="X112" i="1"/>
  <c r="R106" i="2"/>
  <c r="T106" i="2"/>
  <c r="P106" i="2"/>
  <c r="T72" i="5" l="1"/>
  <c r="Z72" i="5"/>
  <c r="V72" i="5"/>
  <c r="X72" i="5"/>
  <c r="P72" i="5"/>
  <c r="R72" i="5"/>
  <c r="N73" i="5"/>
  <c r="P114" i="1"/>
  <c r="R113" i="1"/>
  <c r="V113" i="1"/>
  <c r="T113" i="1"/>
  <c r="X113" i="1"/>
  <c r="Z113" i="1"/>
  <c r="AB113" i="1"/>
  <c r="P107" i="2"/>
  <c r="R107" i="2"/>
  <c r="T107" i="2"/>
  <c r="T73" i="5" l="1"/>
  <c r="Z73" i="5"/>
  <c r="V73" i="5"/>
  <c r="X73" i="5"/>
  <c r="N74" i="5"/>
  <c r="P73" i="5"/>
  <c r="R73" i="5"/>
  <c r="P115" i="1"/>
  <c r="T114" i="1"/>
  <c r="V114" i="1"/>
  <c r="Z114" i="1"/>
  <c r="X114" i="1"/>
  <c r="AB114" i="1"/>
  <c r="R114" i="1"/>
  <c r="R108" i="2"/>
  <c r="P108" i="2"/>
  <c r="T108" i="2"/>
  <c r="X74" i="5" l="1"/>
  <c r="V74" i="5"/>
  <c r="T74" i="5"/>
  <c r="Z74" i="5"/>
  <c r="P74" i="5"/>
  <c r="R74" i="5"/>
  <c r="N75" i="5"/>
  <c r="P116" i="1"/>
  <c r="X115" i="1"/>
  <c r="Z115" i="1"/>
  <c r="AB115" i="1"/>
  <c r="R115" i="1"/>
  <c r="V115" i="1"/>
  <c r="T115" i="1"/>
  <c r="P109" i="2"/>
  <c r="R109" i="2"/>
  <c r="T109" i="2"/>
  <c r="X75" i="5" l="1"/>
  <c r="T75" i="5"/>
  <c r="Z75" i="5"/>
  <c r="V75" i="5"/>
  <c r="N76" i="5"/>
  <c r="P75" i="5"/>
  <c r="R75" i="5"/>
  <c r="P117" i="1"/>
  <c r="AB116" i="1"/>
  <c r="R116" i="1"/>
  <c r="T116" i="1"/>
  <c r="V116" i="1"/>
  <c r="Z116" i="1"/>
  <c r="X116" i="1"/>
  <c r="P110" i="2"/>
  <c r="R110" i="2"/>
  <c r="T110" i="2"/>
  <c r="T76" i="5" l="1"/>
  <c r="X76" i="5"/>
  <c r="V76" i="5"/>
  <c r="Z76" i="5"/>
  <c r="P76" i="5"/>
  <c r="R76" i="5"/>
  <c r="N77" i="5"/>
  <c r="P118" i="1"/>
  <c r="R117" i="1"/>
  <c r="V117" i="1"/>
  <c r="T117" i="1"/>
  <c r="X117" i="1"/>
  <c r="Z117" i="1"/>
  <c r="AB117" i="1"/>
  <c r="T111" i="2"/>
  <c r="R111" i="2"/>
  <c r="P111" i="2"/>
  <c r="V77" i="5" l="1"/>
  <c r="X77" i="5"/>
  <c r="Z77" i="5"/>
  <c r="T77" i="5"/>
  <c r="N78" i="5"/>
  <c r="P77" i="5"/>
  <c r="R77" i="5"/>
  <c r="P119" i="1"/>
  <c r="T118" i="1"/>
  <c r="V118" i="1"/>
  <c r="X118" i="1"/>
  <c r="Z118" i="1"/>
  <c r="AB118" i="1"/>
  <c r="R118" i="1"/>
  <c r="P112" i="2"/>
  <c r="R112" i="2"/>
  <c r="T112" i="2"/>
  <c r="V78" i="5" l="1"/>
  <c r="X78" i="5"/>
  <c r="T78" i="5"/>
  <c r="Z78" i="5"/>
  <c r="P78" i="5"/>
  <c r="R78" i="5"/>
  <c r="N79" i="5"/>
  <c r="P120" i="1"/>
  <c r="X119" i="1"/>
  <c r="Z119" i="1"/>
  <c r="AB119" i="1"/>
  <c r="R119" i="1"/>
  <c r="V119" i="1"/>
  <c r="T119" i="1"/>
  <c r="T113" i="2"/>
  <c r="P113" i="2"/>
  <c r="R113" i="2"/>
  <c r="Z79" i="5" l="1"/>
  <c r="V79" i="5"/>
  <c r="T79" i="5"/>
  <c r="X79" i="5"/>
  <c r="N80" i="5"/>
  <c r="P79" i="5"/>
  <c r="R79" i="5"/>
  <c r="P121" i="1"/>
  <c r="AB120" i="1"/>
  <c r="R120" i="1"/>
  <c r="T120" i="1"/>
  <c r="V120" i="1"/>
  <c r="X120" i="1"/>
  <c r="Z120" i="1"/>
  <c r="R114" i="2"/>
  <c r="P114" i="2"/>
  <c r="T114" i="2"/>
  <c r="T80" i="5" l="1"/>
  <c r="Z80" i="5"/>
  <c r="V80" i="5"/>
  <c r="X80" i="5"/>
  <c r="P80" i="5"/>
  <c r="N81" i="5"/>
  <c r="R80" i="5"/>
  <c r="P122" i="1"/>
  <c r="R121" i="1"/>
  <c r="V121" i="1"/>
  <c r="T121" i="1"/>
  <c r="X121" i="1"/>
  <c r="Z121" i="1"/>
  <c r="AB121" i="1"/>
  <c r="P115" i="2"/>
  <c r="R115" i="2"/>
  <c r="T115" i="2"/>
  <c r="T81" i="5" l="1"/>
  <c r="Z81" i="5"/>
  <c r="V81" i="5"/>
  <c r="X81" i="5"/>
  <c r="N82" i="5"/>
  <c r="P81" i="5"/>
  <c r="R81" i="5"/>
  <c r="P123" i="1"/>
  <c r="T122" i="1"/>
  <c r="V122" i="1"/>
  <c r="X122" i="1"/>
  <c r="Z122" i="1"/>
  <c r="AB122" i="1"/>
  <c r="R122" i="1"/>
  <c r="T116" i="2"/>
  <c r="P116" i="2"/>
  <c r="R116" i="2"/>
  <c r="X82" i="5" l="1"/>
  <c r="T82" i="5"/>
  <c r="Z82" i="5"/>
  <c r="V82" i="5"/>
  <c r="P82" i="5"/>
  <c r="R82" i="5"/>
  <c r="N83" i="5"/>
  <c r="P124" i="1"/>
  <c r="V123" i="1"/>
  <c r="X123" i="1"/>
  <c r="Z123" i="1"/>
  <c r="AB123" i="1"/>
  <c r="R123" i="1"/>
  <c r="T123" i="1"/>
  <c r="P117" i="2"/>
  <c r="R117" i="2"/>
  <c r="T117" i="2"/>
  <c r="X83" i="5" l="1"/>
  <c r="T83" i="5"/>
  <c r="Z83" i="5"/>
  <c r="V83" i="5"/>
  <c r="N84" i="5"/>
  <c r="P83" i="5"/>
  <c r="R83" i="5"/>
  <c r="P125" i="1"/>
  <c r="AB124" i="1"/>
  <c r="R124" i="1"/>
  <c r="T124" i="1"/>
  <c r="V124" i="1"/>
  <c r="Z124" i="1"/>
  <c r="X124" i="1"/>
  <c r="P118" i="2"/>
  <c r="R118" i="2"/>
  <c r="T118" i="2"/>
  <c r="Z84" i="5" l="1"/>
  <c r="X84" i="5"/>
  <c r="V84" i="5"/>
  <c r="T84" i="5"/>
  <c r="P84" i="5"/>
  <c r="R84" i="5"/>
  <c r="N85" i="5"/>
  <c r="R125" i="1"/>
  <c r="T125" i="1"/>
  <c r="V125" i="1"/>
  <c r="X125" i="1"/>
  <c r="Z125" i="1"/>
  <c r="AB125" i="1"/>
  <c r="R119" i="2"/>
  <c r="T119" i="2"/>
  <c r="P119" i="2"/>
  <c r="V85" i="5" l="1"/>
  <c r="T85" i="5"/>
  <c r="X85" i="5"/>
  <c r="Z85" i="5"/>
  <c r="N86" i="5"/>
  <c r="P85" i="5"/>
  <c r="R85" i="5"/>
  <c r="V86" i="5" l="1"/>
  <c r="X86" i="5"/>
  <c r="T86" i="5"/>
  <c r="Z86" i="5"/>
  <c r="P86" i="5"/>
  <c r="R86" i="5"/>
  <c r="N87" i="5"/>
  <c r="Z87" i="5" l="1"/>
  <c r="X87" i="5"/>
  <c r="V87" i="5"/>
  <c r="T87" i="5"/>
  <c r="N88" i="5"/>
  <c r="P87" i="5"/>
  <c r="R87" i="5"/>
  <c r="T88" i="5" l="1"/>
  <c r="Z88" i="5"/>
  <c r="V88" i="5"/>
  <c r="X88" i="5"/>
  <c r="N89" i="5"/>
  <c r="P88" i="5"/>
  <c r="R88" i="5"/>
  <c r="V89" i="5" l="1"/>
  <c r="T89" i="5"/>
  <c r="Z89" i="5"/>
  <c r="X89" i="5"/>
  <c r="N90" i="5"/>
  <c r="P89" i="5"/>
  <c r="R89" i="5"/>
  <c r="X90" i="5" l="1"/>
  <c r="V90" i="5"/>
  <c r="T90" i="5"/>
  <c r="Z90" i="5"/>
  <c r="P90" i="5"/>
  <c r="R90" i="5"/>
  <c r="N91" i="5"/>
  <c r="X91" i="5" l="1"/>
  <c r="T91" i="5"/>
  <c r="Z91" i="5"/>
  <c r="V91" i="5"/>
  <c r="N92" i="5"/>
  <c r="P91" i="5"/>
  <c r="R91" i="5"/>
  <c r="X92" i="5" l="1"/>
  <c r="T92" i="5"/>
  <c r="Z92" i="5"/>
  <c r="V92" i="5"/>
  <c r="P92" i="5"/>
  <c r="R92" i="5"/>
  <c r="N93" i="5"/>
  <c r="V93" i="5" l="1"/>
  <c r="X93" i="5"/>
  <c r="T93" i="5"/>
  <c r="Z93" i="5"/>
  <c r="N94" i="5"/>
  <c r="P93" i="5"/>
  <c r="R93" i="5"/>
  <c r="X94" i="5" l="1"/>
  <c r="V94" i="5"/>
  <c r="T94" i="5"/>
  <c r="Z94" i="5"/>
  <c r="P94" i="5"/>
  <c r="N95" i="5"/>
  <c r="R94" i="5"/>
  <c r="Z95" i="5" l="1"/>
  <c r="V95" i="5"/>
  <c r="T95" i="5"/>
  <c r="X95" i="5"/>
  <c r="N96" i="5"/>
  <c r="P95" i="5"/>
  <c r="R95" i="5"/>
  <c r="T96" i="5" l="1"/>
  <c r="Z96" i="5"/>
  <c r="V96" i="5"/>
  <c r="X96" i="5"/>
  <c r="P96" i="5"/>
  <c r="R96" i="5"/>
  <c r="N97" i="5"/>
  <c r="T97" i="5" l="1"/>
  <c r="V97" i="5"/>
  <c r="Z97" i="5"/>
  <c r="X97" i="5"/>
  <c r="N98" i="5"/>
  <c r="P97" i="5"/>
  <c r="R97" i="5"/>
  <c r="X98" i="5" l="1"/>
  <c r="T98" i="5"/>
  <c r="Z98" i="5"/>
  <c r="V98" i="5"/>
  <c r="P98" i="5"/>
  <c r="R98" i="5"/>
  <c r="N99" i="5"/>
  <c r="X99" i="5" l="1"/>
  <c r="T99" i="5"/>
  <c r="Z99" i="5"/>
  <c r="V99" i="5"/>
  <c r="N100" i="5"/>
  <c r="P99" i="5"/>
  <c r="R99" i="5"/>
  <c r="X100" i="5" l="1"/>
  <c r="Z100" i="5"/>
  <c r="V100" i="5"/>
  <c r="T100" i="5"/>
  <c r="P100" i="5"/>
  <c r="R100" i="5"/>
  <c r="N101" i="5"/>
  <c r="V101" i="5" l="1"/>
  <c r="T101" i="5"/>
  <c r="X101" i="5"/>
  <c r="Z101" i="5"/>
  <c r="N102" i="5"/>
  <c r="P101" i="5"/>
  <c r="R101" i="5"/>
  <c r="V102" i="5" l="1"/>
  <c r="X102" i="5"/>
  <c r="T102" i="5"/>
  <c r="Z102" i="5"/>
  <c r="N103" i="5"/>
  <c r="P102" i="5"/>
  <c r="R102" i="5"/>
  <c r="Z103" i="5" l="1"/>
  <c r="V103" i="5"/>
  <c r="X103" i="5"/>
  <c r="T103" i="5"/>
  <c r="N104" i="5"/>
  <c r="P103" i="5"/>
  <c r="R103" i="5"/>
  <c r="T104" i="5" l="1"/>
  <c r="Z104" i="5"/>
  <c r="V104" i="5"/>
  <c r="X104" i="5"/>
  <c r="P104" i="5"/>
  <c r="R104" i="5"/>
  <c r="N105" i="5"/>
  <c r="T105" i="5" l="1"/>
  <c r="Z105" i="5"/>
  <c r="V105" i="5"/>
  <c r="X105" i="5"/>
  <c r="N106" i="5"/>
  <c r="P105" i="5"/>
  <c r="R105" i="5"/>
  <c r="X106" i="5" l="1"/>
  <c r="T106" i="5"/>
  <c r="Z106" i="5"/>
  <c r="V106" i="5"/>
  <c r="P106" i="5"/>
  <c r="R106" i="5"/>
  <c r="N107" i="5"/>
  <c r="X107" i="5" l="1"/>
  <c r="T107" i="5"/>
  <c r="Z107" i="5"/>
  <c r="V107" i="5"/>
  <c r="N108" i="5"/>
  <c r="P107" i="5"/>
  <c r="R107" i="5"/>
  <c r="Z108" i="5" l="1"/>
  <c r="X108" i="5"/>
  <c r="T108" i="5"/>
  <c r="V108" i="5"/>
  <c r="P108" i="5"/>
  <c r="R108" i="5"/>
  <c r="N109" i="5"/>
  <c r="V109" i="5" l="1"/>
  <c r="T109" i="5"/>
  <c r="X109" i="5"/>
  <c r="Z109" i="5"/>
  <c r="N110" i="5"/>
  <c r="P109" i="5"/>
  <c r="R109" i="5"/>
  <c r="V110" i="5" l="1"/>
  <c r="T110" i="5"/>
  <c r="Z110" i="5"/>
  <c r="X110" i="5"/>
  <c r="P110" i="5"/>
  <c r="N111" i="5"/>
  <c r="R110" i="5"/>
  <c r="Z111" i="5" l="1"/>
  <c r="X111" i="5"/>
  <c r="V111" i="5"/>
  <c r="T111" i="5"/>
  <c r="N112" i="5"/>
  <c r="P111" i="5"/>
  <c r="R111" i="5"/>
  <c r="T112" i="5" l="1"/>
  <c r="Z112" i="5"/>
  <c r="V112" i="5"/>
  <c r="X112" i="5"/>
  <c r="P112" i="5"/>
  <c r="R112" i="5"/>
  <c r="N113" i="5"/>
  <c r="T113" i="5" l="1"/>
  <c r="Z113" i="5"/>
  <c r="V113" i="5"/>
  <c r="X113" i="5"/>
  <c r="N114" i="5"/>
  <c r="P113" i="5"/>
  <c r="R113" i="5"/>
  <c r="X114" i="5" l="1"/>
  <c r="T114" i="5"/>
  <c r="V114" i="5"/>
  <c r="Z114" i="5"/>
  <c r="P114" i="5"/>
  <c r="R114" i="5"/>
  <c r="N115" i="5"/>
  <c r="X115" i="5" l="1"/>
  <c r="Z115" i="5"/>
  <c r="T115" i="5"/>
  <c r="V115" i="5"/>
  <c r="N116" i="5"/>
  <c r="P115" i="5"/>
  <c r="R115" i="5"/>
  <c r="Z116" i="5" l="1"/>
  <c r="T116" i="5"/>
  <c r="X116" i="5"/>
  <c r="V116" i="5"/>
  <c r="N117" i="5"/>
  <c r="P116" i="5"/>
  <c r="R116" i="5"/>
  <c r="V117" i="5" l="1"/>
  <c r="X117" i="5"/>
  <c r="Z117" i="5"/>
  <c r="T117" i="5"/>
  <c r="N118" i="5"/>
  <c r="P117" i="5"/>
  <c r="R117" i="5"/>
  <c r="V118" i="5" l="1"/>
  <c r="X118" i="5"/>
  <c r="T118" i="5"/>
  <c r="Z118" i="5"/>
  <c r="P118" i="5"/>
  <c r="R118" i="5"/>
  <c r="N119" i="5"/>
  <c r="Z119" i="5" l="1"/>
  <c r="X119" i="5"/>
  <c r="V119" i="5"/>
  <c r="T119" i="5"/>
  <c r="N120" i="5"/>
  <c r="P119" i="5"/>
  <c r="R119" i="5"/>
  <c r="T120" i="5" l="1"/>
  <c r="Z120" i="5"/>
  <c r="V120" i="5"/>
  <c r="X120" i="5"/>
  <c r="P120" i="5"/>
  <c r="R120" i="5"/>
  <c r="N121" i="5"/>
  <c r="N122" i="5" s="1"/>
  <c r="T121" i="5" l="1"/>
  <c r="Z121" i="5"/>
  <c r="X121" i="5"/>
  <c r="V121" i="5"/>
  <c r="P121" i="5"/>
  <c r="R121" i="5"/>
  <c r="X122" i="5" l="1"/>
  <c r="T122" i="5"/>
  <c r="Z122" i="5"/>
  <c r="V122" i="5"/>
  <c r="P122" i="5"/>
  <c r="R122" i="5"/>
</calcChain>
</file>

<file path=xl/sharedStrings.xml><?xml version="1.0" encoding="utf-8"?>
<sst xmlns="http://schemas.openxmlformats.org/spreadsheetml/2006/main" count="97" uniqueCount="67">
  <si>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</si>
  <si>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</si>
  <si>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</si>
  <si>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</si>
  <si>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</si>
  <si>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</si>
  <si>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</si>
  <si>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</si>
  <si>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</si>
  <si>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</si>
  <si>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</si>
  <si>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</si>
  <si>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</si>
  <si>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</si>
  <si>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</si>
  <si>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</si>
  <si>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</si>
  <si>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</si>
  <si>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</si>
  <si>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</si>
  <si>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</si>
  <si>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</si>
  <si>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</si>
  <si>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</si>
  <si>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</si>
  <si>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</si>
  <si>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</si>
  <si>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</si>
  <si>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</si>
  <si>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</si>
  <si>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</si>
  <si>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</si>
  <si>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</si>
  <si>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</si>
  <si>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</si>
  <si>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</si>
  <si>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</si>
  <si>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</si>
  <si>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</si>
  <si>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</si>
  <si>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</si>
  <si>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</si>
  <si>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</si>
  <si>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</si>
  <si>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</si>
  <si>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</si>
  <si>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</si>
  <si>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</si>
  <si>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</si>
  <si>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</si>
  <si>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</si>
  <si>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</si>
  <si>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</si>
  <si>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</si>
  <si>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Incérment</t>
  </si>
  <si>
    <t xml:space="preserve">         Définition de l'abscisse</t>
  </si>
  <si>
    <t xml:space="preserve">         Linéare                                                 y = a * x +b</t>
  </si>
  <si>
    <t xml:space="preserve">         Absolue                                                y = a * | b * x + c | + d</t>
  </si>
  <si>
    <t>Fontions</t>
  </si>
  <si>
    <t>Fonctions Mathemathique</t>
  </si>
  <si>
    <t xml:space="preserve">         Polynominale de degré 3             y = a *x ³ + b * x² + c * x + d</t>
  </si>
  <si>
    <t xml:space="preserve">         Polynominale de degré 2             y = a *x² + b * x + c</t>
  </si>
  <si>
    <t xml:space="preserve">         Exponentielle                                   y = (a*b^c*x+d) + e</t>
  </si>
  <si>
    <t xml:space="preserve">         Logarithmique                                  y= a * In( b * x + c ) +d</t>
  </si>
  <si>
    <t>Pol. Deg.3</t>
  </si>
  <si>
    <t>Pol. Deg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</si>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</sst>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#,##0.000\ _$"/>
  </numFmts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gradientFill>
        <stop position="0">
          <color rgb="FFFF0000"/>
        </stop>
        <stop position="1">
          <color theme="5" tint="0.80001220740379042"/>
        </stop>
      </gradientFill>
    </fill>
    <fill>
      <gradientFill>
        <stop position="0">
          <color rgb="FFFFFF00"/>
        </stop>
        <stop position="1">
          <color theme="0"/>
        </stop>
      </gradientFill>
    </fill>
    <fill>
      <patternFill patternType="solid">
        <fgColor rgb="FFF3DDDC"/>
        <bgColor indexed="64"/>
      </patternFill>
    </fill>
    <fill>
      <patternFill patternType="solid">
        <fgColor rgb="FFFDFDDB"/>
        <bgColor indexed="64"/>
      </patternFill>
    </fill>
    <fill>
      <gradientFill>
        <stop position="0">
          <color rgb="FF07FF01"/>
        </stop>
        <stop position="1">
          <color rgb="FFE5FBE6"/>
        </stop>
      </gradientFill>
    </fill>
    <fill>
      <patternFill patternType="solid">
        <fgColor rgb="FFE5FBE6"/>
        <bgColor indexed="64"/>
      </patternFill>
    </fill>
    <fill>
      <gradientFill>
        <stop position="0">
          <color rgb="FF00B0F0"/>
        </stop>
        <stop position="1">
          <color rgb="FFD7E8F9"/>
        </stop>
      </gradientFill>
    </fill>
    <fill>
      <patternFill patternType="solid">
        <fgColor rgb="FFD7E8F9"/>
        <bgColor auto="1"/>
      </patternFill>
    </fill>
    <fill>
      <patternFill patternType="solid">
        <fgColor rgb="FFD7E8F9"/>
        <bgColor indexed="64"/>
      </patternFill>
    </fill>
    <fill>
      <gradientFill>
        <stop position="0">
          <color rgb="FF002060"/>
        </stop>
        <stop position="1">
          <color rgb="FFADBAE5"/>
        </stop>
      </gradientFill>
    </fill>
    <fill>
      <patternFill patternType="solid">
        <fgColor rgb="FFADBAE5"/>
        <bgColor indexed="64"/>
      </patternFill>
    </fill>
    <fill>
      <gradientFill>
        <stop position="0">
          <color rgb="FF7030A0"/>
        </stop>
        <stop position="1">
          <color rgb="FFE5B0EE"/>
        </stop>
      </gradientFill>
    </fill>
    <fill>
      <patternFill patternType="solid">
        <fgColor rgb="FFE5B0EE"/>
        <bgColor indexed="64"/>
      </patternFill>
    </fill>
    <fill>
      <patternFill patternType="solid">
        <fgColor theme="0" tint="-0.14999847407452621"/>
        <bgColor indexed="64"/>
      </patternFill>
    </fill>
  </fills>
  <borders count="1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7030A0"/>
      </top>
      <bottom style="medium">
        <color rgb="FF7030A0"/>
      </bottom>
      <diagonal style="hair">
        <color indexed="64"/>
      </diagonal>
    </border>
    <border>
      <left/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FF0000"/>
      </top>
      <bottom style="medium">
        <color rgb="FFFF0000"/>
      </bottom>
      <diagonal style="hair">
        <color indexed="64"/>
      </diagonal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7030A0"/>
      </bottom>
      <diagonal/>
    </border>
    <border>
      <left/>
      <right style="medium">
        <color rgb="FFFF000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FFFF00"/>
      </top>
      <bottom style="medium">
        <color rgb="FFFFFF00"/>
      </bottom>
      <diagonal style="hair">
        <color indexed="64"/>
      </diagonal>
    </border>
    <border diagonalUp="1" diagonalDown="1">
      <left style="hair">
        <color indexed="64"/>
      </left>
      <right/>
      <top style="medium">
        <color rgb="FFFFFF00"/>
      </top>
      <bottom style="medium">
        <color rgb="FFFFFF00"/>
      </bottom>
      <diagonal style="hair">
        <color indexed="64"/>
      </diagonal>
    </border>
    <border diagonalUp="1" diagonalDown="1">
      <left/>
      <right style="hair">
        <color indexed="64"/>
      </right>
      <top style="medium">
        <color rgb="FFFFFF00"/>
      </top>
      <bottom style="medium">
        <color rgb="FFFFFF00"/>
      </bottom>
      <diagonal style="hair">
        <color indexed="64"/>
      </diagonal>
    </border>
    <border>
      <left/>
      <right style="medium">
        <color rgb="FFFF0000"/>
      </right>
      <top style="medium">
        <color rgb="FFFFFF00"/>
      </top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/>
      <right style="medium">
        <color rgb="FFFFFF00"/>
      </right>
      <top/>
      <bottom/>
      <diagonal/>
    </border>
    <border>
      <left/>
      <right/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 diagonalUp="1" diagonalDown="1">
      <left style="hair">
        <color indexed="64"/>
      </left>
      <right/>
      <top style="medium">
        <color rgb="FF07FF01"/>
      </top>
      <bottom style="medium">
        <color rgb="FF07FF01"/>
      </bottom>
      <diagonal style="hair">
        <color indexed="64"/>
      </diagonal>
    </border>
    <border diagonalUp="1" diagonalDown="1">
      <left/>
      <right style="hair">
        <color indexed="64"/>
      </right>
      <top style="medium">
        <color rgb="FF07FF01"/>
      </top>
      <bottom style="medium">
        <color rgb="FF07FF01"/>
      </bottom>
      <diagonal style="hair">
        <color indexed="64"/>
      </diagonal>
    </border>
    <border diagonalUp="1" diagonalDown="1">
      <left style="hair">
        <color indexed="64"/>
      </left>
      <right style="hair">
        <color indexed="64"/>
      </right>
      <top style="medium">
        <color rgb="FF07FF01"/>
      </top>
      <bottom style="medium">
        <color rgb="FF07FF01"/>
      </bottom>
      <diagonal style="hair">
        <color indexed="64"/>
      </diagonal>
    </border>
    <border>
      <left/>
      <right style="medium">
        <color rgb="FFFF0000"/>
      </right>
      <top style="medium">
        <color rgb="FF07FF01"/>
      </top>
      <bottom style="medium">
        <color rgb="FF07FF01"/>
      </bottom>
      <diagonal/>
    </border>
    <border>
      <left/>
      <right style="medium">
        <color rgb="FF07FF01"/>
      </right>
      <top style="medium">
        <color rgb="FF07FF01"/>
      </top>
      <bottom style="medium">
        <color rgb="FF07FF01"/>
      </bottom>
      <diagonal/>
    </border>
    <border>
      <left/>
      <right style="medium">
        <color rgb="FF07FF01"/>
      </right>
      <top/>
      <bottom/>
      <diagonal/>
    </border>
    <border>
      <left style="medium">
        <color rgb="FF07FF01"/>
      </left>
      <right style="medium">
        <color rgb="FF07FF01"/>
      </right>
      <top/>
      <bottom/>
      <diagonal/>
    </border>
    <border>
      <left style="medium">
        <color rgb="FF07FF01"/>
      </left>
      <right style="medium">
        <color rgb="FF07FF01"/>
      </right>
      <top/>
      <bottom style="medium">
        <color rgb="FF07FF01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 style="hair">
        <color indexed="64"/>
      </diagonal>
    </border>
    <border>
      <left/>
      <right style="medium">
        <color rgb="FFFF000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hair">
        <color indexed="64"/>
      </left>
      <right style="hair">
        <color indexed="64"/>
      </right>
      <top/>
      <bottom style="medium">
        <color rgb="FF7030A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010DFF"/>
      </top>
      <bottom style="medium">
        <color rgb="FF010DFF"/>
      </bottom>
      <diagonal style="hair">
        <color indexed="64"/>
      </diagonal>
    </border>
    <border>
      <left/>
      <right style="medium">
        <color rgb="FFFF0000"/>
      </right>
      <top style="medium">
        <color rgb="FF010DFF"/>
      </top>
      <bottom style="medium">
        <color rgb="FF010DFF"/>
      </bottom>
      <diagonal/>
    </border>
    <border>
      <left style="medium">
        <color rgb="FF010DFF"/>
      </left>
      <right style="medium">
        <color rgb="FF010DFF"/>
      </right>
      <top/>
      <bottom/>
      <diagonal/>
    </border>
    <border>
      <left style="medium">
        <color rgb="FF010DFF"/>
      </left>
      <right style="medium">
        <color rgb="FF010DFF"/>
      </right>
      <top/>
      <bottom style="medium">
        <color rgb="FF010DFF"/>
      </bottom>
      <diagonal/>
    </border>
    <border>
      <left style="medium">
        <color rgb="FF07FF01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7FF01"/>
      </right>
      <top style="medium">
        <color rgb="FF07FF01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10DFF"/>
      </right>
      <top style="medium">
        <color rgb="FF010DFF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FF00"/>
      </right>
      <top/>
      <bottom/>
      <diagonal/>
    </border>
    <border>
      <left style="medium">
        <color rgb="FFFF0000"/>
      </left>
      <right style="medium">
        <color rgb="FFFFFF00"/>
      </right>
      <top style="medium">
        <color rgb="FF07FF01"/>
      </top>
      <bottom style="medium">
        <color rgb="FF07FF01"/>
      </bottom>
      <diagonal/>
    </border>
    <border>
      <left style="medium">
        <color rgb="FFFF0000"/>
      </left>
      <right style="medium">
        <color rgb="FFFFFF00"/>
      </right>
      <top style="medium">
        <color rgb="FF00B0F0"/>
      </top>
      <bottom style="medium">
        <color rgb="FF00B0F0"/>
      </bottom>
      <diagonal/>
    </border>
    <border>
      <left style="medium">
        <color rgb="FFFF0000"/>
      </left>
      <right style="medium">
        <color rgb="FFFFFF00"/>
      </right>
      <top style="medium">
        <color rgb="FF010DFF"/>
      </top>
      <bottom style="medium">
        <color rgb="FF010DFF"/>
      </bottom>
      <diagonal/>
    </border>
    <border>
      <left style="medium">
        <color rgb="FFFF0000"/>
      </left>
      <right style="medium">
        <color rgb="FFFFFF00"/>
      </right>
      <top/>
      <bottom style="medium">
        <color rgb="FF7030A0"/>
      </bottom>
      <diagonal/>
    </border>
    <border>
      <left style="medium">
        <color rgb="FFFF0000"/>
      </left>
      <right style="medium">
        <color rgb="FFFFFF00"/>
      </right>
      <top style="medium">
        <color rgb="FF7030A0"/>
      </top>
      <bottom style="medium">
        <color rgb="FF7030A0"/>
      </bottom>
      <diagonal/>
    </border>
    <border>
      <left style="medium">
        <color rgb="FFFFFF00"/>
      </left>
      <right style="medium">
        <color rgb="FF07FF01"/>
      </right>
      <top/>
      <bottom/>
      <diagonal/>
    </border>
    <border>
      <left style="medium">
        <color rgb="FFFFFF00"/>
      </left>
      <right style="medium">
        <color rgb="FF07FF01"/>
      </right>
      <top style="medium">
        <color rgb="FF00B0F0"/>
      </top>
      <bottom style="medium">
        <color rgb="FF00B0F0"/>
      </bottom>
      <diagonal/>
    </border>
    <border>
      <left style="medium">
        <color rgb="FFFFFF00"/>
      </left>
      <right style="medium">
        <color rgb="FF07FF01"/>
      </right>
      <top style="medium">
        <color rgb="FF010DFF"/>
      </top>
      <bottom style="medium">
        <color rgb="FF010DFF"/>
      </bottom>
      <diagonal/>
    </border>
    <border>
      <left style="medium">
        <color rgb="FFFFFF00"/>
      </left>
      <right style="medium">
        <color rgb="FF07FF01"/>
      </right>
      <top/>
      <bottom style="medium">
        <color rgb="FF7030A0"/>
      </bottom>
      <diagonal/>
    </border>
    <border>
      <left style="medium">
        <color rgb="FFFFFF00"/>
      </left>
      <right style="medium">
        <color rgb="FF07FF01"/>
      </right>
      <top style="medium">
        <color rgb="FF7030A0"/>
      </top>
      <bottom style="medium">
        <color rgb="FF7030A0"/>
      </bottom>
      <diagonal/>
    </border>
    <border>
      <left/>
      <right style="medium">
        <color rgb="FF00B0F0"/>
      </right>
      <top/>
      <bottom/>
      <diagonal/>
    </border>
    <border>
      <left style="medium">
        <color rgb="FF07FF01"/>
      </left>
      <right style="medium">
        <color rgb="FF00B0F0"/>
      </right>
      <top/>
      <bottom/>
      <diagonal/>
    </border>
    <border>
      <left style="medium">
        <color rgb="FF07FF01"/>
      </left>
      <right style="medium">
        <color rgb="FF00B0F0"/>
      </right>
      <top style="medium">
        <color rgb="FF010DFF"/>
      </top>
      <bottom style="medium">
        <color rgb="FF010DFF"/>
      </bottom>
      <diagonal/>
    </border>
    <border>
      <left style="medium">
        <color rgb="FF07FF01"/>
      </left>
      <right style="medium">
        <color rgb="FF00B0F0"/>
      </right>
      <top/>
      <bottom style="medium">
        <color rgb="FF7030A0"/>
      </bottom>
      <diagonal/>
    </border>
    <border>
      <left style="medium">
        <color rgb="FF07FF01"/>
      </left>
      <right style="medium">
        <color rgb="FF00B0F0"/>
      </right>
      <top style="medium">
        <color rgb="FF7030A0"/>
      </top>
      <bottom style="medium">
        <color rgb="FF7030A0"/>
      </bottom>
      <diagonal/>
    </border>
    <border>
      <left style="medium">
        <color rgb="FF00B0F0"/>
      </left>
      <right style="medium">
        <color rgb="FF010DFF"/>
      </right>
      <top style="medium">
        <color rgb="FF7030A0"/>
      </top>
      <bottom style="medium">
        <color rgb="FF7030A0"/>
      </bottom>
      <diagonal/>
    </border>
    <border>
      <left style="medium">
        <color rgb="FF00B0F0"/>
      </left>
      <right style="medium">
        <color rgb="FF010DFF"/>
      </right>
      <top/>
      <bottom/>
      <diagonal/>
    </border>
    <border>
      <left style="medium">
        <color rgb="FFFFFF00"/>
      </left>
      <right/>
      <top style="medium">
        <color rgb="FF07FF01"/>
      </top>
      <bottom style="medium">
        <color rgb="FF07FF01"/>
      </bottom>
      <diagonal/>
    </border>
    <border>
      <left style="medium">
        <color rgb="FFFF00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0000"/>
      </left>
      <right style="medium">
        <color rgb="FFFFFF00"/>
      </right>
      <top style="medium">
        <color rgb="FF7030A0"/>
      </top>
      <bottom/>
      <diagonal/>
    </border>
    <border>
      <left/>
      <right style="thin">
        <color theme="1" tint="4.9989318521683403E-2"/>
      </right>
      <top/>
      <bottom style="medium">
        <color auto="1"/>
      </bottom>
      <diagonal/>
    </border>
    <border>
      <left/>
      <right style="thin">
        <color theme="1" tint="4.9989318521683403E-2"/>
      </right>
      <top style="medium">
        <color auto="1"/>
      </top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medium">
        <color auto="1"/>
      </top>
      <bottom/>
      <diagonal/>
    </border>
    <border>
      <left style="thin">
        <color theme="1" tint="4.9989318521683403E-2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42" fillId="8" borderId="0" xfId="0" applyFont="1" applyFill="1" applyAlignment="1">
      <alignment horizontal="center" vertical="center"/>
    </xf>
    <xf numFmtId="166" fontId="0" fillId="56" borderId="0" xfId="0" applyNumberFormat="1" applyFill="1"/>
    <xf numFmtId="0" fontId="0" fillId="56" borderId="0" xfId="0" applyFill="1"/>
    <xf numFmtId="0" fontId="0" fillId="0" borderId="1" xfId="0" applyBorder="1"/>
    <xf numFmtId="166" fontId="0" fillId="0" borderId="25" xfId="0" applyNumberFormat="1" applyBorder="1"/>
    <xf numFmtId="1" fontId="43" fillId="0" borderId="26" xfId="0" applyNumberFormat="1" applyFont="1" applyBorder="1"/>
    <xf numFmtId="0" fontId="0" fillId="0" borderId="5" xfId="0" applyBorder="1"/>
    <xf numFmtId="0" fontId="0" fillId="56" borderId="71" xfId="0" applyFill="1" applyBorder="1"/>
    <xf numFmtId="166" fontId="0" fillId="56" borderId="71" xfId="0" applyNumberFormat="1" applyFill="1" applyBorder="1"/>
    <xf numFmtId="0" fontId="0" fillId="0" borderId="71" xfId="0" applyBorder="1"/>
    <xf numFmtId="0" fontId="0" fillId="0" borderId="75" xfId="0" applyBorder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57" borderId="0" xfId="0" applyFont="1" applyFill="1" applyAlignment="1">
      <alignment horizontal="left" vertical="center"/>
    </xf>
    <xf numFmtId="0" fontId="0" fillId="57" borderId="0" xfId="0" applyFill="1" applyAlignment="1">
      <alignment horizontal="left" vertical="center"/>
    </xf>
    <xf numFmtId="0" fontId="4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2" fillId="57" borderId="18" xfId="0" applyFont="1" applyFill="1" applyBorder="1" applyAlignment="1">
      <alignment horizontal="left" vertical="center"/>
    </xf>
    <xf numFmtId="0" fontId="42" fillId="57" borderId="5" xfId="0" applyFont="1" applyFill="1" applyBorder="1" applyAlignment="1">
      <alignment horizontal="left" vertical="center"/>
    </xf>
    <xf numFmtId="0" fontId="0" fillId="57" borderId="19" xfId="0" applyFill="1" applyBorder="1" applyAlignment="1">
      <alignment horizontal="left" vertical="center"/>
    </xf>
    <xf numFmtId="0" fontId="0" fillId="57" borderId="1" xfId="0" applyFill="1" applyBorder="1" applyAlignment="1">
      <alignment horizontal="left" vertical="center"/>
    </xf>
    <xf numFmtId="0" fontId="42" fillId="57" borderId="5" xfId="0" applyFont="1" applyFill="1" applyBorder="1" applyAlignment="1">
      <alignment horizontal="center"/>
    </xf>
    <xf numFmtId="0" fontId="0" fillId="57" borderId="5" xfId="0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0" borderId="78" xfId="0" applyBorder="1"/>
    <xf numFmtId="0" fontId="0" fillId="60" borderId="81" xfId="0" applyFill="1" applyBorder="1"/>
    <xf numFmtId="0" fontId="0" fillId="0" borderId="82" xfId="0" applyBorder="1"/>
    <xf numFmtId="0" fontId="0" fillId="0" borderId="83" xfId="0" applyBorder="1"/>
    <xf numFmtId="0" fontId="0" fillId="0" borderId="80" xfId="0" applyBorder="1"/>
    <xf numFmtId="0" fontId="42" fillId="8" borderId="0" xfId="0" applyFont="1" applyFill="1" applyBorder="1" applyAlignment="1">
      <alignment horizontal="center" vertical="center"/>
    </xf>
    <xf numFmtId="0" fontId="0" fillId="0" borderId="0" xfId="0" applyBorder="1"/>
    <xf numFmtId="166" fontId="0" fillId="60" borderId="79" xfId="0" applyNumberFormat="1" applyFill="1" applyBorder="1"/>
    <xf numFmtId="166" fontId="0" fillId="60" borderId="81" xfId="0" applyNumberFormat="1" applyFill="1" applyBorder="1"/>
    <xf numFmtId="0" fontId="0" fillId="58" borderId="79" xfId="0" applyFill="1" applyBorder="1" applyAlignment="1">
      <alignment horizontal="left"/>
    </xf>
    <xf numFmtId="0" fontId="0" fillId="56" borderId="92" xfId="0" applyFill="1" applyBorder="1"/>
    <xf numFmtId="166" fontId="0" fillId="56" borderId="92" xfId="0" applyNumberFormat="1" applyFill="1" applyBorder="1"/>
    <xf numFmtId="0" fontId="0" fillId="0" borderId="92" xfId="0" applyBorder="1"/>
    <xf numFmtId="0" fontId="0" fillId="0" borderId="93" xfId="0" applyBorder="1"/>
    <xf numFmtId="0" fontId="0" fillId="0" borderId="96" xfId="0" applyBorder="1"/>
    <xf numFmtId="0" fontId="0" fillId="59" borderId="87" xfId="0" applyFill="1" applyBorder="1" applyAlignment="1">
      <alignment horizontal="left"/>
    </xf>
    <xf numFmtId="0" fontId="0" fillId="56" borderId="99" xfId="0" applyFill="1" applyBorder="1"/>
    <xf numFmtId="0" fontId="0" fillId="56" borderId="114" xfId="0" applyFill="1" applyBorder="1"/>
    <xf numFmtId="0" fontId="0" fillId="60" borderId="79" xfId="0" applyFill="1" applyBorder="1"/>
    <xf numFmtId="0" fontId="0" fillId="60" borderId="85" xfId="0" applyFill="1" applyBorder="1"/>
    <xf numFmtId="0" fontId="0" fillId="60" borderId="82" xfId="0" applyFill="1" applyBorder="1"/>
    <xf numFmtId="0" fontId="0" fillId="60" borderId="123" xfId="0" applyFill="1" applyBorder="1"/>
    <xf numFmtId="0" fontId="0" fillId="0" borderId="124" xfId="0" applyBorder="1"/>
    <xf numFmtId="0" fontId="0" fillId="0" borderId="128" xfId="0" applyBorder="1"/>
    <xf numFmtId="0" fontId="0" fillId="0" borderId="130" xfId="0" applyBorder="1"/>
    <xf numFmtId="0" fontId="0" fillId="0" borderId="133" xfId="0" applyBorder="1"/>
    <xf numFmtId="0" fontId="0" fillId="0" borderId="136" xfId="0" applyBorder="1"/>
    <xf numFmtId="0" fontId="0" fillId="0" borderId="138" xfId="0" applyBorder="1"/>
    <xf numFmtId="0" fontId="0" fillId="0" borderId="141" xfId="0" applyBorder="1"/>
    <xf numFmtId="166" fontId="0" fillId="0" borderId="82" xfId="0" applyNumberFormat="1" applyBorder="1" applyAlignment="1">
      <alignment horizontal="center"/>
    </xf>
    <xf numFmtId="166" fontId="0" fillId="0" borderId="95" xfId="0" applyNumberFormat="1" applyBorder="1" applyAlignment="1">
      <alignment horizontal="center"/>
    </xf>
    <xf numFmtId="166" fontId="0" fillId="0" borderId="13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42" fillId="57" borderId="82" xfId="0" applyNumberFormat="1" applyFont="1" applyFill="1" applyBorder="1" applyAlignment="1">
      <alignment horizontal="center"/>
    </xf>
    <xf numFmtId="0" fontId="0" fillId="60" borderId="79" xfId="0" applyFill="1" applyBorder="1" applyAlignment="1">
      <alignment horizontal="center"/>
    </xf>
    <xf numFmtId="166" fontId="0" fillId="61" borderId="87" xfId="0" applyNumberFormat="1" applyFill="1" applyBorder="1"/>
    <xf numFmtId="166" fontId="0" fillId="61" borderId="88" xfId="0" applyNumberFormat="1" applyFill="1" applyBorder="1"/>
    <xf numFmtId="166" fontId="0" fillId="61" borderId="89" xfId="0" applyNumberFormat="1" applyFill="1" applyBorder="1"/>
    <xf numFmtId="166" fontId="0" fillId="61" borderId="90" xfId="0" applyNumberFormat="1" applyFill="1" applyBorder="1"/>
    <xf numFmtId="0" fontId="0" fillId="61" borderId="88" xfId="0" applyFill="1" applyBorder="1"/>
    <xf numFmtId="0" fontId="0" fillId="61" borderId="87" xfId="0" applyFill="1" applyBorder="1"/>
    <xf numFmtId="0" fontId="0" fillId="61" borderId="91" xfId="0" applyFill="1" applyBorder="1"/>
    <xf numFmtId="0" fontId="0" fillId="61" borderId="97" xfId="0" applyFill="1" applyBorder="1"/>
    <xf numFmtId="0" fontId="0" fillId="62" borderId="14" xfId="0" applyFill="1" applyBorder="1" applyAlignment="1">
      <alignment horizontal="left"/>
    </xf>
    <xf numFmtId="0" fontId="0" fillId="62" borderId="104" xfId="0" applyFill="1" applyBorder="1" applyAlignment="1">
      <alignment horizontal="left"/>
    </xf>
    <xf numFmtId="166" fontId="0" fillId="63" borderId="14" xfId="0" applyNumberFormat="1" applyFill="1" applyBorder="1"/>
    <xf numFmtId="166" fontId="0" fillId="63" borderId="15" xfId="0" applyNumberFormat="1" applyFill="1" applyBorder="1"/>
    <xf numFmtId="166" fontId="0" fillId="63" borderId="100" xfId="0" applyNumberFormat="1" applyFill="1" applyBorder="1"/>
    <xf numFmtId="166" fontId="0" fillId="63" borderId="101" xfId="0" applyNumberFormat="1" applyFill="1" applyBorder="1"/>
    <xf numFmtId="0" fontId="0" fillId="63" borderId="102" xfId="0" applyFill="1" applyBorder="1"/>
    <xf numFmtId="0" fontId="0" fillId="63" borderId="15" xfId="0" applyFill="1" applyBorder="1"/>
    <xf numFmtId="0" fontId="0" fillId="63" borderId="103" xfId="0" applyFill="1" applyBorder="1"/>
    <xf numFmtId="0" fontId="0" fillId="63" borderId="120" xfId="0" applyFill="1" applyBorder="1"/>
    <xf numFmtId="0" fontId="0" fillId="63" borderId="105" xfId="0" applyFill="1" applyBorder="1"/>
    <xf numFmtId="0" fontId="0" fillId="63" borderId="106" xfId="0" applyFill="1" applyBorder="1"/>
    <xf numFmtId="0" fontId="0" fillId="64" borderId="108" xfId="0" applyFill="1" applyBorder="1" applyAlignment="1">
      <alignment horizontal="left"/>
    </xf>
    <xf numFmtId="0" fontId="0" fillId="64" borderId="109" xfId="0" applyFill="1" applyBorder="1" applyAlignment="1">
      <alignment horizontal="left"/>
    </xf>
    <xf numFmtId="166" fontId="0" fillId="65" borderId="109" xfId="0" applyNumberFormat="1" applyFill="1" applyBorder="1"/>
    <xf numFmtId="166" fontId="0" fillId="66" borderId="110" xfId="0" applyNumberFormat="1" applyFill="1" applyBorder="1"/>
    <xf numFmtId="0" fontId="0" fillId="66" borderId="110" xfId="0" applyFill="1" applyBorder="1"/>
    <xf numFmtId="0" fontId="0" fillId="66" borderId="109" xfId="0" applyFill="1" applyBorder="1"/>
    <xf numFmtId="0" fontId="0" fillId="66" borderId="111" xfId="0" applyFill="1" applyBorder="1"/>
    <xf numFmtId="0" fontId="0" fillId="66" borderId="121" xfId="0" applyFill="1" applyBorder="1"/>
    <xf numFmtId="0" fontId="0" fillId="66" borderId="112" xfId="0" applyFill="1" applyBorder="1"/>
    <xf numFmtId="0" fontId="0" fillId="66" borderId="135" xfId="0" applyFill="1" applyBorder="1"/>
    <xf numFmtId="0" fontId="0" fillId="66" borderId="126" xfId="0" applyFill="1" applyBorder="1"/>
    <xf numFmtId="0" fontId="0" fillId="66" borderId="131" xfId="0" applyFill="1" applyBorder="1"/>
    <xf numFmtId="0" fontId="0" fillId="66" borderId="119" xfId="0" applyFill="1" applyBorder="1"/>
    <xf numFmtId="0" fontId="0" fillId="61" borderId="94" xfId="0" applyFill="1" applyBorder="1"/>
    <xf numFmtId="0" fontId="0" fillId="0" borderId="0" xfId="0" applyAlignment="1"/>
    <xf numFmtId="0" fontId="0" fillId="67" borderId="16" xfId="0" applyFill="1" applyBorder="1" applyAlignment="1">
      <alignment horizontal="left"/>
    </xf>
    <xf numFmtId="0" fontId="0" fillId="67" borderId="17" xfId="0" applyFill="1" applyBorder="1" applyAlignment="1">
      <alignment horizontal="left"/>
    </xf>
    <xf numFmtId="166" fontId="0" fillId="68" borderId="17" xfId="0" applyNumberFormat="1" applyFill="1" applyBorder="1"/>
    <xf numFmtId="0" fontId="0" fillId="68" borderId="115" xfId="0" applyFill="1" applyBorder="1"/>
    <xf numFmtId="0" fontId="0" fillId="68" borderId="17" xfId="0" applyFill="1" applyBorder="1"/>
    <xf numFmtId="0" fontId="0" fillId="68" borderId="116" xfId="0" applyFill="1" applyBorder="1"/>
    <xf numFmtId="0" fontId="0" fillId="68" borderId="122" xfId="0" applyFill="1" applyBorder="1"/>
    <xf numFmtId="0" fontId="0" fillId="68" borderId="117" xfId="0" applyFill="1" applyBorder="1"/>
    <xf numFmtId="0" fontId="0" fillId="61" borderId="143" xfId="0" applyFill="1" applyBorder="1"/>
    <xf numFmtId="0" fontId="0" fillId="63" borderId="125" xfId="0" applyFill="1" applyBorder="1"/>
    <xf numFmtId="0" fontId="0" fillId="63" borderId="142" xfId="0" applyFill="1" applyBorder="1"/>
    <xf numFmtId="0" fontId="0" fillId="68" borderId="127" xfId="0" applyFill="1" applyBorder="1"/>
    <xf numFmtId="0" fontId="0" fillId="68" borderId="132" xfId="0" applyFill="1" applyBorder="1"/>
    <xf numFmtId="0" fontId="0" fillId="68" borderId="137" xfId="0" applyFill="1" applyBorder="1"/>
    <xf numFmtId="0" fontId="0" fillId="69" borderId="72" xfId="0" applyFill="1" applyBorder="1" applyAlignment="1">
      <alignment horizontal="left"/>
    </xf>
    <xf numFmtId="166" fontId="0" fillId="70" borderId="72" xfId="0" applyNumberFormat="1" applyFill="1" applyBorder="1"/>
    <xf numFmtId="166" fontId="0" fillId="70" borderId="73" xfId="0" applyNumberFormat="1" applyFill="1" applyBorder="1"/>
    <xf numFmtId="0" fontId="0" fillId="70" borderId="73" xfId="0" applyFill="1" applyBorder="1"/>
    <xf numFmtId="0" fontId="0" fillId="70" borderId="72" xfId="0" applyFill="1" applyBorder="1"/>
    <xf numFmtId="0" fontId="0" fillId="70" borderId="84" xfId="0" applyFill="1" applyBorder="1"/>
    <xf numFmtId="0" fontId="0" fillId="70" borderId="129" xfId="0" applyFill="1" applyBorder="1"/>
    <xf numFmtId="0" fontId="0" fillId="70" borderId="134" xfId="0" applyFill="1" applyBorder="1"/>
    <xf numFmtId="0" fontId="0" fillId="70" borderId="139" xfId="0" applyFill="1" applyBorder="1"/>
    <xf numFmtId="0" fontId="0" fillId="70" borderId="140" xfId="0" applyFill="1" applyBorder="1"/>
    <xf numFmtId="0" fontId="0" fillId="70" borderId="74" xfId="0" applyFill="1" applyBorder="1"/>
    <xf numFmtId="0" fontId="0" fillId="70" borderId="76" xfId="0" applyFill="1" applyBorder="1"/>
    <xf numFmtId="166" fontId="42" fillId="57" borderId="97" xfId="0" applyNumberFormat="1" applyFont="1" applyFill="1" applyBorder="1" applyAlignment="1">
      <alignment horizontal="center"/>
    </xf>
    <xf numFmtId="166" fontId="42" fillId="57" borderId="117" xfId="0" applyNumberFormat="1" applyFont="1" applyFill="1" applyBorder="1" applyAlignment="1">
      <alignment horizontal="center"/>
    </xf>
    <xf numFmtId="166" fontId="42" fillId="57" borderId="76" xfId="0" applyNumberFormat="1" applyFont="1" applyFill="1" applyBorder="1" applyAlignment="1">
      <alignment horizontal="center"/>
    </xf>
    <xf numFmtId="166" fontId="42" fillId="57" borderId="105" xfId="0" applyNumberFormat="1" applyFont="1" applyFill="1" applyBorder="1" applyAlignment="1">
      <alignment horizontal="center"/>
    </xf>
    <xf numFmtId="166" fontId="42" fillId="57" borderId="112" xfId="0" applyNumberFormat="1" applyFont="1" applyFill="1" applyBorder="1" applyAlignment="1">
      <alignment horizontal="center"/>
    </xf>
    <xf numFmtId="0" fontId="0" fillId="0" borderId="144" xfId="0" applyBorder="1"/>
    <xf numFmtId="164" fontId="0" fillId="71" borderId="1" xfId="0" applyNumberFormat="1" applyFill="1" applyBorder="1" applyAlignment="1">
      <alignment horizontal="center"/>
    </xf>
    <xf numFmtId="0" fontId="0" fillId="71" borderId="26" xfId="0" applyFill="1" applyBorder="1"/>
    <xf numFmtId="0" fontId="0" fillId="71" borderId="25" xfId="0" applyFill="1" applyBorder="1"/>
    <xf numFmtId="166" fontId="42" fillId="57" borderId="26" xfId="0" applyNumberFormat="1" applyFont="1" applyFill="1" applyBorder="1" applyAlignment="1">
      <alignment horizontal="center"/>
    </xf>
    <xf numFmtId="166" fontId="45" fillId="71" borderId="26" xfId="0" applyNumberFormat="1" applyFont="1" applyFill="1" applyBorder="1" applyAlignment="1">
      <alignment horizontal="right"/>
    </xf>
    <xf numFmtId="166" fontId="45" fillId="0" borderId="82" xfId="0" applyNumberFormat="1" applyFont="1" applyBorder="1" applyAlignment="1">
      <alignment horizontal="right"/>
    </xf>
    <xf numFmtId="166" fontId="45" fillId="60" borderId="82" xfId="0" applyNumberFormat="1" applyFont="1" applyFill="1" applyBorder="1" applyAlignment="1">
      <alignment horizontal="right"/>
    </xf>
    <xf numFmtId="166" fontId="45" fillId="0" borderId="95" xfId="0" applyNumberFormat="1" applyFont="1" applyBorder="1" applyAlignment="1">
      <alignment horizontal="right"/>
    </xf>
    <xf numFmtId="166" fontId="45" fillId="0" borderId="97" xfId="0" applyNumberFormat="1" applyFont="1" applyBorder="1" applyAlignment="1">
      <alignment horizontal="right"/>
    </xf>
    <xf numFmtId="166" fontId="45" fillId="0" borderId="130" xfId="0" applyNumberFormat="1" applyFont="1" applyBorder="1" applyAlignment="1">
      <alignment horizontal="right"/>
    </xf>
    <xf numFmtId="166" fontId="45" fillId="0" borderId="105" xfId="0" applyNumberFormat="1" applyFont="1" applyBorder="1" applyAlignment="1">
      <alignment horizontal="right"/>
    </xf>
    <xf numFmtId="166" fontId="45" fillId="0" borderId="0" xfId="0" applyNumberFormat="1" applyFont="1" applyAlignment="1">
      <alignment horizontal="right"/>
    </xf>
    <xf numFmtId="166" fontId="45" fillId="0" borderId="112" xfId="0" applyNumberFormat="1" applyFont="1" applyBorder="1" applyAlignment="1">
      <alignment horizontal="right"/>
    </xf>
    <xf numFmtId="166" fontId="45" fillId="0" borderId="117" xfId="0" applyNumberFormat="1" applyFont="1" applyBorder="1" applyAlignment="1">
      <alignment horizontal="right"/>
    </xf>
    <xf numFmtId="166" fontId="45" fillId="0" borderId="76" xfId="0" applyNumberFormat="1" applyFont="1" applyBorder="1" applyAlignment="1">
      <alignment horizontal="right"/>
    </xf>
    <xf numFmtId="166" fontId="45" fillId="0" borderId="106" xfId="0" applyNumberFormat="1" applyFont="1" applyBorder="1" applyAlignment="1">
      <alignment horizontal="right"/>
    </xf>
    <xf numFmtId="164" fontId="45" fillId="71" borderId="26" xfId="0" applyNumberFormat="1" applyFont="1" applyFill="1" applyBorder="1" applyAlignment="1">
      <alignment horizontal="center" vertical="center"/>
    </xf>
    <xf numFmtId="0" fontId="45" fillId="0" borderId="82" xfId="0" applyFont="1" applyBorder="1" applyAlignment="1">
      <alignment horizontal="right"/>
    </xf>
    <xf numFmtId="166" fontId="45" fillId="60" borderId="86" xfId="0" applyNumberFormat="1" applyFont="1" applyFill="1" applyBorder="1" applyAlignment="1">
      <alignment horizontal="right"/>
    </xf>
    <xf numFmtId="0" fontId="45" fillId="0" borderId="95" xfId="0" applyFont="1" applyBorder="1" applyAlignment="1">
      <alignment horizontal="right"/>
    </xf>
    <xf numFmtId="166" fontId="45" fillId="0" borderId="98" xfId="0" applyNumberFormat="1" applyFont="1" applyBorder="1" applyAlignment="1">
      <alignment horizontal="right"/>
    </xf>
    <xf numFmtId="0" fontId="45" fillId="0" borderId="0" xfId="0" applyFont="1" applyAlignment="1">
      <alignment horizontal="right"/>
    </xf>
    <xf numFmtId="166" fontId="45" fillId="0" borderId="107" xfId="0" applyNumberFormat="1" applyFont="1" applyBorder="1" applyAlignment="1">
      <alignment horizontal="right"/>
    </xf>
    <xf numFmtId="166" fontId="45" fillId="0" borderId="113" xfId="0" applyNumberFormat="1" applyFont="1" applyBorder="1" applyAlignment="1">
      <alignment horizontal="right"/>
    </xf>
    <xf numFmtId="166" fontId="45" fillId="0" borderId="118" xfId="0" applyNumberFormat="1" applyFont="1" applyBorder="1" applyAlignment="1">
      <alignment horizontal="right"/>
    </xf>
    <xf numFmtId="166" fontId="45" fillId="0" borderId="77" xfId="0" applyNumberFormat="1" applyFont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4" fontId="0" fillId="71" borderId="145" xfId="0" applyNumberFormat="1" applyFill="1" applyBorder="1" applyAlignment="1">
      <alignment horizontal="center"/>
    </xf>
    <xf numFmtId="0" fontId="0" fillId="57" borderId="146" xfId="0" applyFill="1" applyBorder="1" applyAlignment="1">
      <alignment horizontal="center"/>
    </xf>
    <xf numFmtId="0" fontId="0" fillId="0" borderId="147" xfId="0" applyBorder="1"/>
    <xf numFmtId="0" fontId="0" fillId="71" borderId="148" xfId="0" applyFill="1" applyBorder="1"/>
    <xf numFmtId="0" fontId="0" fillId="71" borderId="149" xfId="0" applyFill="1" applyBorder="1"/>
    <xf numFmtId="164" fontId="0" fillId="2" borderId="14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07FF01"/>
      <color rgb="FFE5B0EE"/>
      <color rgb="FFDD97E9"/>
      <color rgb="FFADBAE5"/>
      <color rgb="FFE5FBE6"/>
      <color rgb="FFFDFDDB"/>
      <color rgb="FFD7E8F9"/>
      <color rgb="FFF3DDDC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0-426A-9F45-0EBD8C666CAE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0-426A-9F45-0EBD8C666CAE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6A-9F45-0EBD8C666CAE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0-426A-9F45-0EBD8C666CAE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10-426A-9F45-0EBD8C666CAE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0-426A-9F45-0EBD8C66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000" b="1">
                <a:solidFill>
                  <a:sysClr val="windowText" lastClr="000000"/>
                </a:solidFill>
              </a:rPr>
              <a:t>Fonction</a:t>
            </a:r>
            <a:r>
              <a:rPr lang="fr-CA" sz="2000" b="1" baseline="0">
                <a:solidFill>
                  <a:sysClr val="windowText" lastClr="000000"/>
                </a:solidFill>
              </a:rPr>
              <a:t>s Mathémathiques</a:t>
            </a:r>
            <a:endParaRPr lang="fr-CA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916070623462143E-2"/>
          <c:y val="0.17141844659376257"/>
          <c:w val="0.92369967531823616"/>
          <c:h val="0.816078253040414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'Feuil1 (2)'!$O$21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(2)'!$O$22:$O$122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9-4535-8D67-C701D7729970}"/>
            </c:ext>
          </c:extLst>
        </c:ser>
        <c:ser>
          <c:idx val="1"/>
          <c:order val="1"/>
          <c:tx>
            <c:strRef>
              <c:f>'Feuil1 (2)'!$P$21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0000"/>
                  </a:gs>
                  <a:gs pos="98000">
                    <a:srgbClr val="FF0000"/>
                  </a:gs>
                  <a:gs pos="100000">
                    <a:srgbClr val="010DFF"/>
                  </a:gs>
                  <a:gs pos="100000">
                    <a:srgbClr val="BACDE5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57"/>
            <c:marker>
              <c:symbol val="none"/>
            </c:marker>
            <c:bubble3D val="0"/>
            <c:spPr>
              <a:ln w="34925" cap="rnd">
                <a:gradFill>
                  <a:gsLst>
                    <a:gs pos="0">
                      <a:srgbClr val="FF0000"/>
                    </a:gs>
                    <a:gs pos="98000">
                      <a:srgbClr val="FF0000"/>
                    </a:gs>
                    <a:gs pos="100000">
                      <a:srgbClr val="010DFF"/>
                    </a:gs>
                    <a:gs pos="100000">
                      <a:srgbClr val="BACDE5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F9-4535-8D67-C701D7729970}"/>
              </c:ext>
            </c:extLst>
          </c:dPt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(2)'!$P$22:$P$122</c:f>
              <c:numCache>
                <c:formatCode>#,##0.000\ _$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9-4535-8D67-C701D7729970}"/>
            </c:ext>
          </c:extLst>
        </c:ser>
        <c:ser>
          <c:idx val="2"/>
          <c:order val="2"/>
          <c:tx>
            <c:strRef>
              <c:f>'Feuil1 (2)'!$Q$21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(2)'!$Q$22:$Q$122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9-4535-8D67-C701D7729970}"/>
            </c:ext>
          </c:extLst>
        </c:ser>
        <c:ser>
          <c:idx val="3"/>
          <c:order val="3"/>
          <c:tx>
            <c:strRef>
              <c:f>'Feuil1 (2)'!$R$21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(2)'!$R$22:$R$122</c:f>
              <c:numCache>
                <c:formatCode>#,##0.000\ _$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F9-4535-8D67-C701D7729970}"/>
            </c:ext>
          </c:extLst>
        </c:ser>
        <c:ser>
          <c:idx val="4"/>
          <c:order val="4"/>
          <c:tx>
            <c:strRef>
              <c:f>'Feuil1 (2)'!$S$21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(2)'!$S$22:$S$122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F9-4535-8D67-C701D7729970}"/>
            </c:ext>
          </c:extLst>
        </c:ser>
        <c:ser>
          <c:idx val="5"/>
          <c:order val="5"/>
          <c:tx>
            <c:strRef>
              <c:f>'Feuil1 (2)'!$T$21</c:f>
              <c:strCache>
                <c:ptCount val="1"/>
                <c:pt idx="0">
                  <c:v>Pol. Deg 2</c:v>
                </c:pt>
              </c:strCache>
            </c:strRef>
          </c:tx>
          <c:spPr>
            <a:ln w="25400" cap="rnd">
              <a:solidFill>
                <a:srgbClr val="07FF01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(2)'!$T$22:$T$122</c:f>
              <c:numCache>
                <c:formatCode>#,##0.000\ _$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F9-4535-8D67-C701D7729970}"/>
            </c:ext>
          </c:extLst>
        </c:ser>
        <c:ser>
          <c:idx val="6"/>
          <c:order val="6"/>
          <c:tx>
            <c:strRef>
              <c:f>'Feuil1 (2)'!$U$21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(2)'!$U$22:$U$122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F9-4535-8D67-C701D7729970}"/>
            </c:ext>
          </c:extLst>
        </c:ser>
        <c:ser>
          <c:idx val="7"/>
          <c:order val="7"/>
          <c:tx>
            <c:strRef>
              <c:f>'Feuil1 (2)'!$V$21</c:f>
              <c:strCache>
                <c:ptCount val="1"/>
                <c:pt idx="0">
                  <c:v>Pol. Deg.3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(2)'!$V$22:$V$122</c:f>
              <c:numCache>
                <c:formatCode>#,##0.000\ _$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F9-4535-8D67-C701D7729970}"/>
            </c:ext>
          </c:extLst>
        </c:ser>
        <c:ser>
          <c:idx val="8"/>
          <c:order val="8"/>
          <c:tx>
            <c:strRef>
              <c:f>'Feuil1 (2)'!$W$21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(2)'!$W$22:$W$122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F9-4535-8D67-C701D7729970}"/>
            </c:ext>
          </c:extLst>
        </c:ser>
        <c:ser>
          <c:idx val="9"/>
          <c:order val="9"/>
          <c:tx>
            <c:strRef>
              <c:f>'Feuil1 (2)'!$X$21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010DFF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(2)'!$X$22:$X$122</c:f>
              <c:numCache>
                <c:formatCode>#,##0.000\ _$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F9-4535-8D67-C701D7729970}"/>
            </c:ext>
          </c:extLst>
        </c:ser>
        <c:ser>
          <c:idx val="10"/>
          <c:order val="10"/>
          <c:tx>
            <c:strRef>
              <c:f>'Feuil1 (2)'!$Y$21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(2)'!$Y$22:$Y$122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F9-4535-8D67-C701D7729970}"/>
            </c:ext>
          </c:extLst>
        </c:ser>
        <c:ser>
          <c:idx val="11"/>
          <c:order val="11"/>
          <c:tx>
            <c:strRef>
              <c:f>'Feuil1 (2)'!$Z$21</c:f>
              <c:strCache>
                <c:ptCount val="1"/>
                <c:pt idx="0">
                  <c:v>Log.</c:v>
                </c:pt>
              </c:strCache>
            </c:strRef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(2)'!$Z$22:$Z$122</c:f>
              <c:numCache>
                <c:formatCode>#,##0.000\ _$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F9-4535-8D67-C701D772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25568"/>
        <c:axId val="1363924736"/>
      </c:scatterChart>
      <c:valAx>
        <c:axId val="1363925568"/>
        <c:scaling>
          <c:orientation val="minMax"/>
          <c:min val="-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4736"/>
        <c:crosses val="autoZero"/>
        <c:crossBetween val="midCat"/>
      </c:valAx>
      <c:valAx>
        <c:axId val="1363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68965897176322"/>
          <c:y val="0.10786160134377094"/>
          <c:w val="0.83913772716647406"/>
          <c:h val="3.8414913835581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D-4962-BA01-50AD87AF612B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D-4962-BA01-50AD87AF612B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D-4962-BA01-50AD87AF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394609</xdr:colOff>
      <xdr:row>22</xdr:row>
      <xdr:rowOff>81644</xdr:rowOff>
    </xdr:from>
    <xdr:to>
      <xdr:col>11</xdr:col>
      <xdr:colOff>680357</xdr:colOff>
      <xdr:row>51</xdr:row>
      <xdr:rowOff>136071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E87F81-86D1-4175-A3F2-5C7CCF08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topLeftCell="A11" zoomScale="85" zoomScaleNormal="85" workbookViewId="0">
      <selection activeCell="H7" sqref="H7"/>
    </sheetView>
  </sheetViews>
  <sheetFormatPr baseColWidth="10" defaultColWidth="11.5546875" defaultRowHeight="10.199999999999999" customHeight="1" x14ac:dyDescent="0.2"/>
  <cols>
    <col min="1" max="1" width="1.109375" style="1" customWidth="1"/>
    <col min="2" max="2" width="0.5546875" style="1" customWidth="1"/>
    <col min="3" max="3" width="1.6640625" style="1" customWidth="1"/>
    <col min="4" max="4" width="0.5546875" style="1" customWidth="1"/>
    <col min="5" max="5" width="19.44140625" style="1" customWidth="1"/>
    <col min="6" max="6" width="27.6640625" style="4" customWidth="1"/>
    <col min="7" max="12" width="8.33203125" style="2" customWidth="1"/>
    <col min="13" max="13" width="5.5546875" style="2" customWidth="1"/>
    <col min="14" max="14" width="3.33203125" style="2" customWidth="1"/>
    <col min="15" max="15" width="0.5546875" style="2" customWidth="1"/>
    <col min="16" max="16" width="9.44140625" style="2" customWidth="1"/>
    <col min="17" max="17" width="0.6640625" style="2" customWidth="1"/>
    <col min="18" max="18" width="9.44140625" style="2" customWidth="1"/>
    <col min="19" max="19" width="0.5546875" style="2" customWidth="1"/>
    <col min="20" max="20" width="9.44140625" style="2" customWidth="1"/>
    <col min="21" max="21" width="0.5546875" style="2" customWidth="1"/>
    <col min="22" max="22" width="9.44140625" style="2" customWidth="1"/>
    <col min="23" max="23" width="0.5546875" style="2" customWidth="1"/>
    <col min="24" max="24" width="9.44140625" style="2" customWidth="1"/>
    <col min="25" max="25" width="0.5546875" style="2" customWidth="1"/>
    <col min="26" max="26" width="9.44140625" style="2" customWidth="1"/>
    <col min="27" max="27" width="0.5546875" style="2" customWidth="1"/>
    <col min="28" max="28" width="9.44140625" style="2" customWidth="1"/>
    <col min="29" max="16384" width="11.5546875" style="1"/>
  </cols>
  <sheetData>
    <row r="1" spans="2:28" ht="6" customHeight="1" x14ac:dyDescent="0.2"/>
    <row r="2" spans="2:28" ht="18" customHeight="1" x14ac:dyDescent="0.2">
      <c r="B2" s="203" t="s">
        <v>9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</row>
    <row r="3" spans="2:28" ht="15" customHeight="1" thickBot="1" x14ac:dyDescent="0.25"/>
    <row r="4" spans="2:28" ht="10.199999999999999" customHeight="1" x14ac:dyDescent="0.2">
      <c r="C4" s="25"/>
      <c r="D4" s="23"/>
      <c r="E4" s="204" t="s">
        <v>22</v>
      </c>
      <c r="F4" s="204"/>
      <c r="G4" s="206" t="s">
        <v>23</v>
      </c>
      <c r="H4" s="207"/>
      <c r="I4" s="207"/>
      <c r="J4" s="207"/>
      <c r="K4" s="207"/>
      <c r="L4" s="207"/>
      <c r="M4" s="18"/>
      <c r="P4" s="12"/>
      <c r="Q4" s="12"/>
    </row>
    <row r="5" spans="2:28" ht="10.199999999999999" customHeight="1" thickBot="1" x14ac:dyDescent="0.25">
      <c r="C5" s="26"/>
      <c r="D5" s="24"/>
      <c r="E5" s="205"/>
      <c r="F5" s="205"/>
      <c r="G5" s="14" t="s">
        <v>16</v>
      </c>
      <c r="H5" s="15" t="s">
        <v>17</v>
      </c>
      <c r="I5" s="15" t="s">
        <v>18</v>
      </c>
      <c r="J5" s="15" t="s">
        <v>19</v>
      </c>
      <c r="K5" s="16" t="s">
        <v>20</v>
      </c>
      <c r="L5" s="16" t="s">
        <v>35</v>
      </c>
      <c r="M5" s="18"/>
      <c r="P5" s="13"/>
      <c r="Q5" s="13"/>
    </row>
    <row r="6" spans="2:28" ht="3" customHeight="1" thickBot="1" x14ac:dyDescent="0.25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2" customHeight="1" thickBot="1" x14ac:dyDescent="0.35">
      <c r="C7" s="76"/>
      <c r="D7" s="215" t="s">
        <v>15</v>
      </c>
      <c r="E7" s="215"/>
      <c r="F7" s="165" t="s">
        <v>41</v>
      </c>
      <c r="G7" s="146">
        <v>-1</v>
      </c>
      <c r="H7" s="147">
        <v>5</v>
      </c>
      <c r="I7" s="147">
        <v>-25</v>
      </c>
      <c r="J7" s="147">
        <v>50</v>
      </c>
      <c r="K7" s="148"/>
      <c r="L7" s="149"/>
      <c r="M7" s="213"/>
      <c r="N7" s="213"/>
      <c r="O7" s="213"/>
      <c r="P7" s="213"/>
      <c r="Q7" s="77"/>
      <c r="R7" s="78"/>
    </row>
    <row r="8" spans="2:28" s="9" customFormat="1" ht="3" customHeight="1" thickBot="1" x14ac:dyDescent="0.35">
      <c r="F8" s="166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2" customHeight="1" thickBot="1" x14ac:dyDescent="0.35">
      <c r="C9" s="87"/>
      <c r="D9" s="216" t="s">
        <v>10</v>
      </c>
      <c r="E9" s="216"/>
      <c r="F9" s="167" t="s">
        <v>42</v>
      </c>
      <c r="G9" s="150">
        <v>-4</v>
      </c>
      <c r="H9" s="151">
        <v>10</v>
      </c>
      <c r="I9" s="152"/>
      <c r="J9" s="152"/>
      <c r="K9" s="152"/>
      <c r="L9" s="152"/>
      <c r="M9" s="214"/>
      <c r="N9" s="214"/>
      <c r="O9" s="214"/>
      <c r="P9" s="214"/>
      <c r="Q9" s="88"/>
      <c r="R9" s="79"/>
      <c r="S9" s="89"/>
      <c r="T9" s="90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35">
      <c r="F10" s="166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1"/>
      <c r="U10" s="8"/>
      <c r="V10" s="8"/>
      <c r="W10" s="8"/>
      <c r="X10" s="8"/>
      <c r="Y10" s="8"/>
      <c r="Z10" s="8"/>
      <c r="AA10" s="8"/>
      <c r="AB10" s="8"/>
    </row>
    <row r="11" spans="2:28" s="9" customFormat="1" ht="13.2" customHeight="1" thickBot="1" x14ac:dyDescent="0.25">
      <c r="C11" s="98"/>
      <c r="D11" s="217" t="s">
        <v>11</v>
      </c>
      <c r="E11" s="217"/>
      <c r="F11" s="168" t="s">
        <v>43</v>
      </c>
      <c r="G11" s="153">
        <v>0.5</v>
      </c>
      <c r="H11" s="154">
        <v>3</v>
      </c>
      <c r="I11" s="154">
        <v>-25</v>
      </c>
      <c r="J11" s="155"/>
      <c r="K11" s="155"/>
      <c r="L11" s="155"/>
      <c r="M11" s="195"/>
      <c r="N11" s="195"/>
      <c r="O11" s="195"/>
      <c r="P11" s="195"/>
      <c r="Q11" s="99"/>
      <c r="R11" s="80"/>
      <c r="S11" s="100"/>
      <c r="T11" s="92"/>
      <c r="U11" s="101"/>
      <c r="V11" s="102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5">
      <c r="F12" s="166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2"/>
      <c r="U12" s="28"/>
      <c r="V12" s="103"/>
      <c r="W12" s="28"/>
      <c r="X12" s="28"/>
      <c r="Y12" s="28"/>
      <c r="Z12" s="28"/>
      <c r="AA12" s="28"/>
      <c r="AB12" s="28"/>
    </row>
    <row r="13" spans="2:28" s="9" customFormat="1" ht="13.2" customHeight="1" thickBot="1" x14ac:dyDescent="0.25">
      <c r="C13" s="110"/>
      <c r="D13" s="218" t="s">
        <v>12</v>
      </c>
      <c r="E13" s="218"/>
      <c r="F13" s="169" t="s">
        <v>44</v>
      </c>
      <c r="G13" s="156">
        <v>7.4999999999999997E-2</v>
      </c>
      <c r="H13" s="157">
        <v>0.25</v>
      </c>
      <c r="I13" s="157">
        <v>-3</v>
      </c>
      <c r="J13" s="157">
        <v>0</v>
      </c>
      <c r="K13" s="158"/>
      <c r="L13" s="158"/>
      <c r="M13" s="194"/>
      <c r="N13" s="194"/>
      <c r="O13" s="194"/>
      <c r="P13" s="194"/>
      <c r="Q13" s="111"/>
      <c r="R13" s="82"/>
      <c r="S13" s="112"/>
      <c r="T13" s="93"/>
      <c r="U13" s="113"/>
      <c r="V13" s="104"/>
      <c r="W13" s="114"/>
      <c r="X13" s="115"/>
      <c r="Y13" s="30"/>
      <c r="Z13" s="29"/>
      <c r="AA13" s="29"/>
      <c r="AB13" s="29"/>
    </row>
    <row r="14" spans="2:28" s="9" customFormat="1" ht="3" customHeight="1" thickBot="1" x14ac:dyDescent="0.25">
      <c r="F14" s="166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3"/>
      <c r="U14" s="30"/>
      <c r="V14" s="104"/>
      <c r="W14" s="30"/>
      <c r="X14" s="116"/>
      <c r="Y14" s="30"/>
      <c r="Z14" s="29"/>
      <c r="AA14" s="29"/>
      <c r="AB14" s="29"/>
    </row>
    <row r="15" spans="2:28" s="9" customFormat="1" ht="13.2" customHeight="1" thickBot="1" x14ac:dyDescent="0.35">
      <c r="C15" s="121"/>
      <c r="D15" s="197" t="s">
        <v>13</v>
      </c>
      <c r="E15" s="197"/>
      <c r="F15" s="170" t="s">
        <v>45</v>
      </c>
      <c r="G15" s="159">
        <v>1</v>
      </c>
      <c r="H15" s="160">
        <v>2</v>
      </c>
      <c r="I15" s="160">
        <v>0.5</v>
      </c>
      <c r="J15" s="160">
        <v>0</v>
      </c>
      <c r="K15" s="160">
        <v>-20</v>
      </c>
      <c r="L15" s="161"/>
      <c r="M15" s="196"/>
      <c r="N15" s="196"/>
      <c r="O15" s="196"/>
      <c r="P15" s="196"/>
      <c r="Q15" s="123"/>
      <c r="R15" s="83"/>
      <c r="S15" s="124"/>
      <c r="T15" s="94"/>
      <c r="U15" s="124"/>
      <c r="V15" s="105"/>
      <c r="W15" s="124"/>
      <c r="X15" s="117"/>
      <c r="Y15" s="124"/>
      <c r="Z15" s="125"/>
      <c r="AA15" s="31"/>
      <c r="AB15" s="31"/>
    </row>
    <row r="16" spans="2:28" s="9" customFormat="1" ht="3" customHeight="1" thickBot="1" x14ac:dyDescent="0.35">
      <c r="F16" s="166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4"/>
      <c r="U16" s="75"/>
      <c r="V16" s="105"/>
      <c r="W16" s="75"/>
      <c r="X16" s="117"/>
      <c r="Y16" s="75"/>
      <c r="Z16" s="126"/>
      <c r="AA16" s="31"/>
      <c r="AB16" s="31"/>
    </row>
    <row r="17" spans="2:28" s="9" customFormat="1" ht="13.2" customHeight="1" thickBot="1" x14ac:dyDescent="0.35">
      <c r="C17" s="131"/>
      <c r="D17" s="199" t="s">
        <v>14</v>
      </c>
      <c r="E17" s="199"/>
      <c r="F17" s="171" t="s">
        <v>46</v>
      </c>
      <c r="G17" s="162">
        <v>-10</v>
      </c>
      <c r="H17" s="163">
        <v>1</v>
      </c>
      <c r="I17" s="163">
        <v>11</v>
      </c>
      <c r="J17" s="163">
        <v>50</v>
      </c>
      <c r="K17" s="164"/>
      <c r="L17" s="164"/>
      <c r="M17" s="198"/>
      <c r="N17" s="198"/>
      <c r="O17" s="198"/>
      <c r="P17" s="198"/>
      <c r="Q17" s="133"/>
      <c r="R17" s="79"/>
      <c r="S17" s="132"/>
      <c r="T17" s="91"/>
      <c r="U17" s="132"/>
      <c r="V17" s="106"/>
      <c r="W17" s="132"/>
      <c r="X17" s="118"/>
      <c r="Y17" s="132"/>
      <c r="Z17" s="127"/>
      <c r="AA17" s="132"/>
      <c r="AB17" s="134"/>
    </row>
    <row r="18" spans="2:28" ht="3" customHeight="1" x14ac:dyDescent="0.2">
      <c r="R18" s="84"/>
      <c r="T18" s="95"/>
      <c r="V18" s="107"/>
      <c r="X18" s="119"/>
      <c r="Z18" s="128"/>
      <c r="AB18" s="135"/>
    </row>
    <row r="19" spans="2:28" ht="9" customHeight="1" thickBot="1" x14ac:dyDescent="0.25">
      <c r="R19" s="84"/>
      <c r="T19" s="95"/>
      <c r="V19" s="107"/>
      <c r="X19" s="119"/>
      <c r="Z19" s="128"/>
      <c r="AB19" s="135"/>
    </row>
    <row r="20" spans="2:28" ht="10.199999999999999" customHeight="1" x14ac:dyDescent="0.2">
      <c r="B20" s="23"/>
      <c r="C20" s="23"/>
      <c r="D20" s="23"/>
      <c r="E20" s="204" t="s">
        <v>26</v>
      </c>
      <c r="F20" s="208"/>
      <c r="G20" s="211" t="s">
        <v>24</v>
      </c>
      <c r="H20" s="200"/>
      <c r="I20" s="200" t="s">
        <v>25</v>
      </c>
      <c r="J20" s="200"/>
      <c r="K20" s="200" t="s">
        <v>36</v>
      </c>
      <c r="L20" s="201"/>
      <c r="M20" s="35"/>
      <c r="N20" s="36"/>
      <c r="O20" s="36"/>
      <c r="P20" s="37"/>
      <c r="R20" s="84"/>
      <c r="T20" s="95"/>
      <c r="V20" s="107"/>
      <c r="X20" s="119"/>
      <c r="Z20" s="128"/>
      <c r="AB20" s="135"/>
    </row>
    <row r="21" spans="2:28" ht="10.199999999999999" customHeight="1" thickBot="1" x14ac:dyDescent="0.25">
      <c r="B21" s="24"/>
      <c r="C21" s="24"/>
      <c r="D21" s="24"/>
      <c r="E21" s="209"/>
      <c r="F21" s="210"/>
      <c r="G21" s="212">
        <v>-10</v>
      </c>
      <c r="H21" s="212"/>
      <c r="I21" s="212">
        <v>0.2</v>
      </c>
      <c r="J21" s="212"/>
      <c r="K21" s="202">
        <f>G21+100*I21</f>
        <v>10</v>
      </c>
      <c r="L21" s="202"/>
      <c r="M21" s="38"/>
      <c r="N21" s="39"/>
      <c r="O21" s="39"/>
      <c r="P21" s="40"/>
      <c r="R21" s="84"/>
      <c r="T21" s="95"/>
      <c r="V21" s="107"/>
      <c r="X21" s="119"/>
      <c r="Z21" s="128"/>
      <c r="AB21" s="135"/>
    </row>
    <row r="22" spans="2:28" ht="9" customHeight="1" x14ac:dyDescent="0.2">
      <c r="P22" s="41"/>
      <c r="R22" s="84"/>
      <c r="T22" s="95"/>
      <c r="V22" s="107"/>
      <c r="X22" s="119"/>
      <c r="Z22" s="128"/>
      <c r="AB22" s="135"/>
    </row>
    <row r="23" spans="2:28" ht="9" customHeight="1" x14ac:dyDescent="0.2">
      <c r="P23" s="41"/>
      <c r="R23" s="84"/>
      <c r="T23" s="95"/>
      <c r="V23" s="107"/>
      <c r="X23" s="119"/>
      <c r="Z23" s="128"/>
      <c r="AB23" s="135"/>
    </row>
    <row r="24" spans="2:28" s="6" customFormat="1" ht="22.95" customHeight="1" x14ac:dyDescent="0.2">
      <c r="G24" s="7"/>
      <c r="H24" s="7"/>
      <c r="I24" s="7"/>
      <c r="J24" s="7"/>
      <c r="K24" s="7"/>
      <c r="L24" s="7"/>
      <c r="M24" s="7"/>
      <c r="N24" s="33"/>
      <c r="O24" s="33"/>
      <c r="P24" s="138" t="s">
        <v>21</v>
      </c>
      <c r="Q24" s="139"/>
      <c r="R24" s="140" t="s">
        <v>15</v>
      </c>
      <c r="S24" s="139"/>
      <c r="T24" s="141" t="s">
        <v>10</v>
      </c>
      <c r="U24" s="139" t="s">
        <v>47</v>
      </c>
      <c r="V24" s="142" t="s">
        <v>48</v>
      </c>
      <c r="W24" s="139"/>
      <c r="X24" s="143" t="s">
        <v>49</v>
      </c>
      <c r="Y24" s="139"/>
      <c r="Z24" s="144" t="s">
        <v>50</v>
      </c>
      <c r="AA24" s="139"/>
      <c r="AB24" s="137" t="s">
        <v>51</v>
      </c>
    </row>
    <row r="25" spans="2:28" ht="10.199999999999999" customHeight="1" x14ac:dyDescent="0.2">
      <c r="F25" s="1"/>
      <c r="N25" s="44">
        <v>1</v>
      </c>
      <c r="O25" s="34"/>
      <c r="P25" s="42">
        <f>G21</f>
        <v>-10</v>
      </c>
      <c r="Q25" s="32"/>
      <c r="R25" s="86">
        <f>$G$7 * ABS($H$7*P25+$I$7)+$J$7</f>
        <v>-25</v>
      </c>
      <c r="S25" s="32"/>
      <c r="T25" s="97">
        <f>$G$9*P25+$H$9</f>
        <v>50</v>
      </c>
      <c r="U25" s="32"/>
      <c r="V25" s="109">
        <f>$G$11*P25^2+$H$11*P25+$I$11</f>
        <v>-5</v>
      </c>
      <c r="W25" s="32"/>
      <c r="X25" s="122">
        <f>$G$13*P25^3+$H$13*P25^2+$I$13*P25+$J$13</f>
        <v>-20</v>
      </c>
      <c r="Y25" s="32"/>
      <c r="Z25" s="130">
        <f>$G$15*$H$15^($I$15*P25+$J$15)+$K$15</f>
        <v>-19.96875</v>
      </c>
      <c r="AA25" s="32"/>
      <c r="AB25" s="145">
        <f>IFERROR($G$17*LN($H$17*P25+$I$17) + $J$17,"")</f>
        <v>50</v>
      </c>
    </row>
    <row r="26" spans="2:28" ht="10.199999999999999" customHeight="1" x14ac:dyDescent="0.2">
      <c r="N26" s="44">
        <v>2</v>
      </c>
      <c r="O26" s="34"/>
      <c r="P26" s="43">
        <f>P25+$I$21</f>
        <v>-9.8000000000000007</v>
      </c>
      <c r="Q26" s="32"/>
      <c r="R26" s="85">
        <f t="shared" ref="R26:R65" si="0">$G$7 * ABS($H$7*P26+$I$7)+$J$7</f>
        <v>-24</v>
      </c>
      <c r="S26" s="32"/>
      <c r="T26" s="96">
        <f t="shared" ref="T26:T65" si="1">$G$9*P26+$H$9</f>
        <v>49.2</v>
      </c>
      <c r="U26" s="32"/>
      <c r="V26" s="108">
        <f t="shared" ref="V26:V65" si="2">$G$11*P26^2+$H$11*P26+$I$11</f>
        <v>-6.3799999999999919</v>
      </c>
      <c r="W26" s="32"/>
      <c r="X26" s="120">
        <f t="shared" ref="X26:X65" si="3">$G$13*P26^3+$H$13*P26^2+$I$13*P26+$J$13</f>
        <v>-17.179400000000005</v>
      </c>
      <c r="Y26" s="32"/>
      <c r="Z26" s="129">
        <f t="shared" ref="Z26:Z65" si="4">$G$15*$H$15^($I$15*P26+$J$15)+$K$15</f>
        <v>-19.966507079295742</v>
      </c>
      <c r="AA26" s="32"/>
      <c r="AB26" s="136">
        <f t="shared" ref="AB26:AB65" si="5">IFERROR($G$17*LN($H$17*P26+$I$17) + $J$17,"")</f>
        <v>48.176784432060458</v>
      </c>
    </row>
    <row r="27" spans="2:28" ht="10.199999999999999" customHeight="1" x14ac:dyDescent="0.2">
      <c r="N27" s="44">
        <v>3</v>
      </c>
      <c r="O27" s="34"/>
      <c r="P27" s="42">
        <f t="shared" ref="P27:P90" si="6">P26+$I$21</f>
        <v>-9.6000000000000014</v>
      </c>
      <c r="Q27" s="32"/>
      <c r="R27" s="86">
        <f t="shared" si="0"/>
        <v>-23</v>
      </c>
      <c r="S27" s="32"/>
      <c r="T27" s="97">
        <f t="shared" si="1"/>
        <v>48.400000000000006</v>
      </c>
      <c r="U27" s="32"/>
      <c r="V27" s="109">
        <f t="shared" si="2"/>
        <v>-7.7199999999999918</v>
      </c>
      <c r="W27" s="32"/>
      <c r="X27" s="122">
        <f t="shared" si="3"/>
        <v>-14.515200000000014</v>
      </c>
      <c r="Y27" s="32"/>
      <c r="Z27" s="130">
        <f t="shared" si="4"/>
        <v>-19.964103176406343</v>
      </c>
      <c r="AA27" s="32"/>
      <c r="AB27" s="145">
        <f t="shared" si="5"/>
        <v>46.635277633787879</v>
      </c>
    </row>
    <row r="28" spans="2:28" ht="10.199999999999999" customHeight="1" x14ac:dyDescent="0.2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-9.4000000000000021</v>
      </c>
      <c r="Q28" s="32"/>
      <c r="R28" s="85">
        <f t="shared" si="0"/>
        <v>-22.000000000000014</v>
      </c>
      <c r="S28" s="32"/>
      <c r="T28" s="96">
        <f t="shared" si="1"/>
        <v>47.600000000000009</v>
      </c>
      <c r="U28" s="32"/>
      <c r="V28" s="108">
        <f t="shared" si="2"/>
        <v>-9.0199999999999854</v>
      </c>
      <c r="W28" s="32"/>
      <c r="X28" s="120">
        <f t="shared" si="3"/>
        <v>-12.00380000000003</v>
      </c>
      <c r="Y28" s="32"/>
      <c r="Z28" s="129">
        <f t="shared" si="4"/>
        <v>-19.96152673708297</v>
      </c>
      <c r="AA28" s="32"/>
      <c r="AB28" s="136">
        <f t="shared" si="5"/>
        <v>45.299963707542659</v>
      </c>
    </row>
    <row r="29" spans="2:28" ht="10.199999999999999" customHeight="1" x14ac:dyDescent="0.2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-9.2000000000000028</v>
      </c>
      <c r="Q29" s="32"/>
      <c r="R29" s="86">
        <f t="shared" si="0"/>
        <v>-21.000000000000014</v>
      </c>
      <c r="S29" s="32"/>
      <c r="T29" s="97">
        <f t="shared" si="1"/>
        <v>46.800000000000011</v>
      </c>
      <c r="U29" s="32"/>
      <c r="V29" s="109">
        <f t="shared" si="2"/>
        <v>-10.27999999999998</v>
      </c>
      <c r="W29" s="32"/>
      <c r="X29" s="122">
        <f t="shared" si="3"/>
        <v>-9.6416000000000395</v>
      </c>
      <c r="Y29" s="32"/>
      <c r="Z29" s="130">
        <f t="shared" si="4"/>
        <v>-19.958765377788346</v>
      </c>
      <c r="AA29" s="32"/>
      <c r="AB29" s="145">
        <f t="shared" si="5"/>
        <v>44.122133350978828</v>
      </c>
    </row>
    <row r="30" spans="2:28" ht="10.199999999999999" customHeight="1" x14ac:dyDescent="0.2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-9.0000000000000036</v>
      </c>
      <c r="Q30" s="32"/>
      <c r="R30" s="85">
        <f t="shared" si="0"/>
        <v>-20.000000000000014</v>
      </c>
      <c r="S30" s="32"/>
      <c r="T30" s="96">
        <f t="shared" si="1"/>
        <v>46.000000000000014</v>
      </c>
      <c r="U30" s="32"/>
      <c r="V30" s="108">
        <f t="shared" si="2"/>
        <v>-11.499999999999982</v>
      </c>
      <c r="W30" s="32"/>
      <c r="X30" s="120">
        <f t="shared" si="3"/>
        <v>-7.4250000000000362</v>
      </c>
      <c r="Y30" s="32"/>
      <c r="Z30" s="129">
        <f t="shared" si="4"/>
        <v>-19.95580582617584</v>
      </c>
      <c r="AA30" s="32"/>
      <c r="AB30" s="136">
        <f t="shared" si="5"/>
        <v>43.068528194400564</v>
      </c>
    </row>
    <row r="31" spans="2:28" ht="10.199999999999999" customHeight="1" x14ac:dyDescent="0.2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-8.8000000000000043</v>
      </c>
      <c r="Q31" s="32"/>
      <c r="R31" s="86">
        <f t="shared" si="0"/>
        <v>-19.000000000000028</v>
      </c>
      <c r="S31" s="32"/>
      <c r="T31" s="97">
        <f t="shared" si="1"/>
        <v>45.200000000000017</v>
      </c>
      <c r="U31" s="32"/>
      <c r="V31" s="109">
        <f t="shared" si="2"/>
        <v>-12.679999999999978</v>
      </c>
      <c r="W31" s="32"/>
      <c r="X31" s="122">
        <f t="shared" si="3"/>
        <v>-5.3504000000000325</v>
      </c>
      <c r="Y31" s="32"/>
      <c r="Z31" s="130">
        <f t="shared" si="4"/>
        <v>-19.952633857296551</v>
      </c>
      <c r="AA31" s="32"/>
      <c r="AB31" s="145">
        <f t="shared" si="5"/>
        <v>42.115426396357314</v>
      </c>
    </row>
    <row r="32" spans="2:28" ht="10.199999999999999" customHeight="1" x14ac:dyDescent="0.2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-8.600000000000005</v>
      </c>
      <c r="Q32" s="32"/>
      <c r="R32" s="86">
        <f t="shared" si="0"/>
        <v>-18.000000000000028</v>
      </c>
      <c r="S32" s="32"/>
      <c r="T32" s="97">
        <f t="shared" si="1"/>
        <v>44.40000000000002</v>
      </c>
      <c r="U32" s="32"/>
      <c r="V32" s="109">
        <f t="shared" si="2"/>
        <v>-13.819999999999975</v>
      </c>
      <c r="W32" s="32"/>
      <c r="X32" s="122">
        <f t="shared" si="3"/>
        <v>-3.4142000000000436</v>
      </c>
      <c r="Y32" s="32"/>
      <c r="Z32" s="130">
        <f t="shared" si="4"/>
        <v>-19.949234225227734</v>
      </c>
      <c r="AA32" s="32"/>
      <c r="AB32" s="145">
        <f t="shared" si="5"/>
        <v>41.245312626461022</v>
      </c>
    </row>
    <row r="33" spans="6:28" ht="10.199999999999999" customHeight="1" x14ac:dyDescent="0.2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-8.4000000000000057</v>
      </c>
      <c r="Q33" s="32"/>
      <c r="R33" s="85">
        <f t="shared" si="0"/>
        <v>-17.000000000000028</v>
      </c>
      <c r="S33" s="32"/>
      <c r="T33" s="96">
        <f t="shared" si="1"/>
        <v>43.600000000000023</v>
      </c>
      <c r="U33" s="32"/>
      <c r="V33" s="108">
        <f t="shared" si="2"/>
        <v>-14.919999999999966</v>
      </c>
      <c r="W33" s="32"/>
      <c r="X33" s="120">
        <f t="shared" si="3"/>
        <v>-1.6128000000000462</v>
      </c>
      <c r="Y33" s="32"/>
      <c r="Z33" s="129">
        <f t="shared" si="4"/>
        <v>-19.945590589793991</v>
      </c>
      <c r="AA33" s="32"/>
      <c r="AB33" s="136">
        <f t="shared" si="5"/>
        <v>40.444885549725655</v>
      </c>
    </row>
    <row r="34" spans="6:28" ht="10.199999999999999" customHeight="1" x14ac:dyDescent="0.2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-8.2000000000000064</v>
      </c>
      <c r="Q34" s="32"/>
      <c r="R34" s="86">
        <f t="shared" si="0"/>
        <v>-16.000000000000028</v>
      </c>
      <c r="S34" s="32"/>
      <c r="T34" s="97">
        <f t="shared" si="1"/>
        <v>42.800000000000026</v>
      </c>
      <c r="U34" s="32"/>
      <c r="V34" s="109">
        <f t="shared" si="2"/>
        <v>-15.979999999999965</v>
      </c>
      <c r="W34" s="32"/>
      <c r="X34" s="122">
        <f t="shared" si="3"/>
        <v>5.739999999995149E-2</v>
      </c>
      <c r="Y34" s="32"/>
      <c r="Z34" s="130">
        <f t="shared" si="4"/>
        <v>-19.941685438028948</v>
      </c>
      <c r="AA34" s="32"/>
      <c r="AB34" s="145">
        <f t="shared" si="5"/>
        <v>39.703805828188443</v>
      </c>
    </row>
    <row r="35" spans="6:28" ht="10.199999999999999" customHeight="1" x14ac:dyDescent="0.2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-8.0000000000000071</v>
      </c>
      <c r="Q35" s="32"/>
      <c r="R35" s="85">
        <f t="shared" si="0"/>
        <v>-15.000000000000028</v>
      </c>
      <c r="S35" s="32"/>
      <c r="T35" s="96">
        <f t="shared" si="1"/>
        <v>42.000000000000028</v>
      </c>
      <c r="U35" s="32"/>
      <c r="V35" s="108">
        <f t="shared" si="2"/>
        <v>-16.999999999999964</v>
      </c>
      <c r="W35" s="32"/>
      <c r="X35" s="120">
        <f t="shared" si="3"/>
        <v>1.5999999999999517</v>
      </c>
      <c r="Y35" s="32"/>
      <c r="Z35" s="129">
        <f t="shared" si="4"/>
        <v>-19.9375</v>
      </c>
      <c r="AA35" s="32"/>
      <c r="AB35" s="136">
        <f t="shared" si="5"/>
        <v>39.013877113318927</v>
      </c>
    </row>
    <row r="36" spans="6:28" ht="10.199999999999999" customHeight="1" x14ac:dyDescent="0.2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-7.8000000000000069</v>
      </c>
      <c r="Q36" s="32"/>
      <c r="R36" s="86">
        <f t="shared" si="0"/>
        <v>-14.000000000000028</v>
      </c>
      <c r="S36" s="32"/>
      <c r="T36" s="97">
        <f t="shared" si="1"/>
        <v>41.200000000000031</v>
      </c>
      <c r="U36" s="32"/>
      <c r="V36" s="109">
        <f t="shared" si="2"/>
        <v>-17.979999999999965</v>
      </c>
      <c r="W36" s="32"/>
      <c r="X36" s="122">
        <f t="shared" si="3"/>
        <v>3.0185999999999567</v>
      </c>
      <c r="Y36" s="32"/>
      <c r="Z36" s="130">
        <f t="shared" si="4"/>
        <v>-19.933014158591483</v>
      </c>
      <c r="AA36" s="32"/>
      <c r="AB36" s="145">
        <f t="shared" si="5"/>
        <v>38.368491901943216</v>
      </c>
    </row>
    <row r="37" spans="6:28" ht="10.199999999999999" customHeight="1" x14ac:dyDescent="0.2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-7.6000000000000068</v>
      </c>
      <c r="Q37" s="32"/>
      <c r="R37" s="85">
        <f t="shared" si="0"/>
        <v>-13.000000000000036</v>
      </c>
      <c r="S37" s="32"/>
      <c r="T37" s="96">
        <f t="shared" si="1"/>
        <v>40.400000000000027</v>
      </c>
      <c r="U37" s="32"/>
      <c r="V37" s="108">
        <f t="shared" si="2"/>
        <v>-18.919999999999966</v>
      </c>
      <c r="W37" s="32"/>
      <c r="X37" s="120">
        <f t="shared" si="3"/>
        <v>4.316799999999958</v>
      </c>
      <c r="Y37" s="32"/>
      <c r="Z37" s="129">
        <f t="shared" si="4"/>
        <v>-19.928206352812687</v>
      </c>
      <c r="AA37" s="32"/>
      <c r="AB37" s="136">
        <f t="shared" si="5"/>
        <v>37.762245683778865</v>
      </c>
    </row>
    <row r="38" spans="6:28" ht="10.199999999999999" customHeight="1" x14ac:dyDescent="0.2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-7.4000000000000066</v>
      </c>
      <c r="Q38" s="32"/>
      <c r="R38" s="86">
        <f t="shared" si="0"/>
        <v>-12.000000000000036</v>
      </c>
      <c r="S38" s="32"/>
      <c r="T38" s="97">
        <f t="shared" si="1"/>
        <v>39.600000000000023</v>
      </c>
      <c r="U38" s="32"/>
      <c r="V38" s="109">
        <f t="shared" si="2"/>
        <v>-19.819999999999972</v>
      </c>
      <c r="W38" s="32"/>
      <c r="X38" s="122">
        <f t="shared" si="3"/>
        <v>5.4981999999999651</v>
      </c>
      <c r="Y38" s="32"/>
      <c r="Z38" s="130">
        <f t="shared" si="4"/>
        <v>-19.923053474165943</v>
      </c>
      <c r="AA38" s="32"/>
      <c r="AB38" s="145">
        <f t="shared" si="5"/>
        <v>37.190661545379378</v>
      </c>
    </row>
    <row r="39" spans="6:28" ht="10.199999999999999" customHeight="1" x14ac:dyDescent="0.2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-7.2000000000000064</v>
      </c>
      <c r="Q39" s="32"/>
      <c r="R39" s="86">
        <f t="shared" si="0"/>
        <v>-11.000000000000028</v>
      </c>
      <c r="S39" s="32"/>
      <c r="T39" s="97">
        <f t="shared" si="1"/>
        <v>38.800000000000026</v>
      </c>
      <c r="U39" s="32"/>
      <c r="V39" s="109">
        <f t="shared" si="2"/>
        <v>-20.679999999999975</v>
      </c>
      <c r="W39" s="32"/>
      <c r="X39" s="122">
        <f t="shared" si="3"/>
        <v>6.5663999999999696</v>
      </c>
      <c r="Y39" s="32"/>
      <c r="Z39" s="130">
        <f t="shared" si="4"/>
        <v>-19.917530755576696</v>
      </c>
      <c r="AA39" s="32"/>
      <c r="AB39" s="145">
        <f t="shared" si="5"/>
        <v>36.649989332676611</v>
      </c>
    </row>
    <row r="40" spans="6:28" ht="10.199999999999999" customHeight="1" x14ac:dyDescent="0.2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-7.0000000000000062</v>
      </c>
      <c r="Q40" s="32"/>
      <c r="R40" s="85">
        <f t="shared" si="0"/>
        <v>-10.000000000000028</v>
      </c>
      <c r="S40" s="32"/>
      <c r="T40" s="96">
        <f t="shared" si="1"/>
        <v>38.000000000000028</v>
      </c>
      <c r="U40" s="32"/>
      <c r="V40" s="108">
        <f t="shared" si="2"/>
        <v>-21.499999999999975</v>
      </c>
      <c r="W40" s="32"/>
      <c r="X40" s="120">
        <f t="shared" si="3"/>
        <v>7.5249999999999702</v>
      </c>
      <c r="Y40" s="32"/>
      <c r="Z40" s="129">
        <f t="shared" si="4"/>
        <v>-19.911611652351681</v>
      </c>
      <c r="AA40" s="32"/>
      <c r="AB40" s="136">
        <f t="shared" si="5"/>
        <v>36.137056388801113</v>
      </c>
    </row>
    <row r="41" spans="6:28" ht="10.199999999999999" customHeight="1" x14ac:dyDescent="0.2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-6.800000000000006</v>
      </c>
      <c r="Q41" s="32"/>
      <c r="R41" s="86">
        <f t="shared" si="0"/>
        <v>-9.0000000000000284</v>
      </c>
      <c r="S41" s="32"/>
      <c r="T41" s="97">
        <f t="shared" si="1"/>
        <v>37.200000000000024</v>
      </c>
      <c r="U41" s="32"/>
      <c r="V41" s="109">
        <f t="shared" si="2"/>
        <v>-22.27999999999998</v>
      </c>
      <c r="W41" s="32"/>
      <c r="X41" s="122">
        <f t="shared" si="3"/>
        <v>8.3775999999999797</v>
      </c>
      <c r="Y41" s="32"/>
      <c r="Z41" s="130">
        <f t="shared" si="4"/>
        <v>-19.905267714593101</v>
      </c>
      <c r="AA41" s="32"/>
      <c r="AB41" s="145">
        <f t="shared" si="5"/>
        <v>35.649154747106792</v>
      </c>
    </row>
    <row r="42" spans="6:28" ht="10.199999999999999" customHeight="1" x14ac:dyDescent="0.2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-6.6000000000000059</v>
      </c>
      <c r="Q42" s="32"/>
      <c r="R42" s="85">
        <f t="shared" si="0"/>
        <v>-8.0000000000000284</v>
      </c>
      <c r="S42" s="32"/>
      <c r="T42" s="96">
        <f t="shared" si="1"/>
        <v>36.40000000000002</v>
      </c>
      <c r="U42" s="32"/>
      <c r="V42" s="108">
        <f t="shared" si="2"/>
        <v>-23.019999999999978</v>
      </c>
      <c r="W42" s="32"/>
      <c r="X42" s="120">
        <f t="shared" si="3"/>
        <v>9.127799999999981</v>
      </c>
      <c r="Y42" s="32"/>
      <c r="Z42" s="129">
        <f t="shared" si="4"/>
        <v>-19.898468450455471</v>
      </c>
      <c r="AA42" s="32"/>
      <c r="AB42" s="136">
        <f t="shared" si="5"/>
        <v>35.183954590757857</v>
      </c>
    </row>
    <row r="43" spans="6:28" ht="10.199999999999999" customHeight="1" x14ac:dyDescent="0.2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-6.4000000000000057</v>
      </c>
      <c r="Q43" s="32"/>
      <c r="R43" s="86">
        <f t="shared" si="0"/>
        <v>-7.0000000000000284</v>
      </c>
      <c r="S43" s="32"/>
      <c r="T43" s="97">
        <f t="shared" si="1"/>
        <v>35.600000000000023</v>
      </c>
      <c r="U43" s="32"/>
      <c r="V43" s="109">
        <f t="shared" si="2"/>
        <v>-23.719999999999981</v>
      </c>
      <c r="W43" s="32"/>
      <c r="X43" s="122">
        <f t="shared" si="3"/>
        <v>9.7791999999999835</v>
      </c>
      <c r="Y43" s="32"/>
      <c r="Z43" s="130">
        <f t="shared" si="4"/>
        <v>-19.891181179587985</v>
      </c>
      <c r="AA43" s="32"/>
      <c r="AB43" s="145">
        <f t="shared" si="5"/>
        <v>34.739436965049521</v>
      </c>
    </row>
    <row r="44" spans="6:28" ht="10.199999999999999" customHeight="1" x14ac:dyDescent="0.2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-6.2000000000000055</v>
      </c>
      <c r="Q44" s="32"/>
      <c r="R44" s="85">
        <f t="shared" si="0"/>
        <v>-6.0000000000000284</v>
      </c>
      <c r="S44" s="32"/>
      <c r="T44" s="96">
        <f t="shared" si="1"/>
        <v>34.800000000000026</v>
      </c>
      <c r="U44" s="32"/>
      <c r="V44" s="108">
        <f t="shared" si="2"/>
        <v>-24.379999999999981</v>
      </c>
      <c r="W44" s="32"/>
      <c r="X44" s="120">
        <f t="shared" si="3"/>
        <v>10.335399999999986</v>
      </c>
      <c r="Y44" s="32"/>
      <c r="Z44" s="129">
        <f t="shared" si="4"/>
        <v>-19.883370876057899</v>
      </c>
      <c r="AA44" s="32"/>
      <c r="AB44" s="136">
        <f t="shared" si="5"/>
        <v>34.313840820861557</v>
      </c>
    </row>
    <row r="45" spans="6:28" ht="10.199999999999999" customHeight="1" x14ac:dyDescent="0.2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-6.0000000000000053</v>
      </c>
      <c r="Q45" s="32"/>
      <c r="R45" s="86">
        <f t="shared" si="0"/>
        <v>-5.0000000000000284</v>
      </c>
      <c r="S45" s="32"/>
      <c r="T45" s="97">
        <f t="shared" si="1"/>
        <v>34.000000000000021</v>
      </c>
      <c r="U45" s="32"/>
      <c r="V45" s="109">
        <f t="shared" si="2"/>
        <v>-24.999999999999982</v>
      </c>
      <c r="W45" s="32"/>
      <c r="X45" s="122">
        <f t="shared" si="3"/>
        <v>10.799999999999988</v>
      </c>
      <c r="Y45" s="32"/>
      <c r="Z45" s="130">
        <f t="shared" si="4"/>
        <v>-19.875</v>
      </c>
      <c r="AA45" s="32"/>
      <c r="AB45" s="145">
        <f t="shared" si="5"/>
        <v>33.905620875659011</v>
      </c>
    </row>
    <row r="46" spans="6:28" ht="10.199999999999999" customHeight="1" x14ac:dyDescent="0.2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-5.8000000000000052</v>
      </c>
      <c r="Q46" s="32"/>
      <c r="R46" s="86">
        <f t="shared" si="0"/>
        <v>-4.0000000000000284</v>
      </c>
      <c r="S46" s="32"/>
      <c r="T46" s="97">
        <f t="shared" si="1"/>
        <v>33.200000000000017</v>
      </c>
      <c r="U46" s="32"/>
      <c r="V46" s="109">
        <f t="shared" si="2"/>
        <v>-25.579999999999988</v>
      </c>
      <c r="W46" s="32"/>
      <c r="X46" s="122">
        <f t="shared" si="3"/>
        <v>11.176599999999993</v>
      </c>
      <c r="Y46" s="32"/>
      <c r="Z46" s="130">
        <f t="shared" si="4"/>
        <v>-19.866028317182963</v>
      </c>
      <c r="AA46" s="32"/>
      <c r="AB46" s="145">
        <f t="shared" si="5"/>
        <v>33.513413744126197</v>
      </c>
    </row>
    <row r="47" spans="6:28" ht="10.199999999999999" customHeight="1" x14ac:dyDescent="0.2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-5.600000000000005</v>
      </c>
      <c r="Q47" s="32"/>
      <c r="R47" s="85">
        <f t="shared" si="0"/>
        <v>-3.0000000000000284</v>
      </c>
      <c r="S47" s="32"/>
      <c r="T47" s="96">
        <f t="shared" si="1"/>
        <v>32.40000000000002</v>
      </c>
      <c r="U47" s="32"/>
      <c r="V47" s="108">
        <f t="shared" si="2"/>
        <v>-26.119999999999987</v>
      </c>
      <c r="W47" s="32"/>
      <c r="X47" s="120">
        <f t="shared" si="3"/>
        <v>11.468799999999995</v>
      </c>
      <c r="Y47" s="32"/>
      <c r="Z47" s="129">
        <f t="shared" si="4"/>
        <v>-19.85641270562537</v>
      </c>
      <c r="AA47" s="32"/>
      <c r="AB47" s="136">
        <f t="shared" si="5"/>
        <v>33.136010464297726</v>
      </c>
    </row>
    <row r="48" spans="6:28" ht="10.199999999999999" customHeight="1" x14ac:dyDescent="0.2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-5.4000000000000048</v>
      </c>
      <c r="Q48" s="32"/>
      <c r="R48" s="86">
        <f t="shared" si="0"/>
        <v>-2.0000000000000284</v>
      </c>
      <c r="S48" s="32"/>
      <c r="T48" s="97">
        <f t="shared" si="1"/>
        <v>31.600000000000019</v>
      </c>
      <c r="U48" s="32"/>
      <c r="V48" s="109">
        <f t="shared" si="2"/>
        <v>-26.619999999999987</v>
      </c>
      <c r="W48" s="32"/>
      <c r="X48" s="122">
        <f t="shared" si="3"/>
        <v>11.680199999999996</v>
      </c>
      <c r="Y48" s="32"/>
      <c r="Z48" s="130">
        <f t="shared" si="4"/>
        <v>-19.846106948331887</v>
      </c>
      <c r="AA48" s="32"/>
      <c r="AB48" s="145">
        <f t="shared" si="5"/>
        <v>32.772334022588979</v>
      </c>
    </row>
    <row r="49" spans="6:28" ht="10.199999999999999" customHeight="1" x14ac:dyDescent="0.2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-5.2000000000000046</v>
      </c>
      <c r="Q49" s="32"/>
      <c r="R49" s="85">
        <f t="shared" si="0"/>
        <v>-1.0000000000000213</v>
      </c>
      <c r="S49" s="32"/>
      <c r="T49" s="96">
        <f t="shared" si="1"/>
        <v>30.800000000000018</v>
      </c>
      <c r="U49" s="32"/>
      <c r="V49" s="108">
        <f t="shared" si="2"/>
        <v>-27.079999999999991</v>
      </c>
      <c r="W49" s="32"/>
      <c r="X49" s="120">
        <f t="shared" si="3"/>
        <v>11.814399999999999</v>
      </c>
      <c r="Y49" s="32"/>
      <c r="Z49" s="129">
        <f t="shared" si="4"/>
        <v>-19.835061511153388</v>
      </c>
      <c r="AA49" s="32"/>
      <c r="AB49" s="136">
        <f t="shared" si="5"/>
        <v>32.421420824476272</v>
      </c>
    </row>
    <row r="50" spans="6:28" ht="10.199999999999999" customHeight="1" x14ac:dyDescent="0.2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-5.0000000000000044</v>
      </c>
      <c r="Q50" s="32"/>
      <c r="R50" s="86">
        <f t="shared" si="0"/>
        <v>0</v>
      </c>
      <c r="S50" s="32"/>
      <c r="T50" s="97">
        <f t="shared" si="1"/>
        <v>30.000000000000018</v>
      </c>
      <c r="U50" s="32"/>
      <c r="V50" s="109">
        <f t="shared" si="2"/>
        <v>-27.499999999999993</v>
      </c>
      <c r="W50" s="32"/>
      <c r="X50" s="122">
        <f t="shared" si="3"/>
        <v>11.875</v>
      </c>
      <c r="Y50" s="32"/>
      <c r="Z50" s="130">
        <f t="shared" si="4"/>
        <v>-19.823223304703362</v>
      </c>
      <c r="AA50" s="32"/>
      <c r="AB50" s="145">
        <f t="shared" si="5"/>
        <v>32.082405307719455</v>
      </c>
    </row>
    <row r="51" spans="6:28" ht="10.199999999999999" customHeight="1" x14ac:dyDescent="0.2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-4.8000000000000043</v>
      </c>
      <c r="Q51" s="32"/>
      <c r="R51" s="85">
        <f t="shared" si="0"/>
        <v>0.99999999999997868</v>
      </c>
      <c r="S51" s="32"/>
      <c r="T51" s="96">
        <f t="shared" si="1"/>
        <v>29.200000000000017</v>
      </c>
      <c r="U51" s="32"/>
      <c r="V51" s="108">
        <f t="shared" si="2"/>
        <v>-27.879999999999992</v>
      </c>
      <c r="W51" s="32"/>
      <c r="X51" s="120">
        <f t="shared" si="3"/>
        <v>11.865600000000001</v>
      </c>
      <c r="Y51" s="32"/>
      <c r="Z51" s="129">
        <f t="shared" si="4"/>
        <v>-19.810535429186199</v>
      </c>
      <c r="AA51" s="32"/>
      <c r="AB51" s="136">
        <f t="shared" si="5"/>
        <v>31.754507079489549</v>
      </c>
    </row>
    <row r="52" spans="6:28" ht="10.199999999999999" customHeight="1" x14ac:dyDescent="0.2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-4.6000000000000041</v>
      </c>
      <c r="Q52" s="32"/>
      <c r="R52" s="86">
        <f t="shared" si="0"/>
        <v>1.9999999999999787</v>
      </c>
      <c r="S52" s="32"/>
      <c r="T52" s="97">
        <f t="shared" si="1"/>
        <v>28.400000000000016</v>
      </c>
      <c r="U52" s="32"/>
      <c r="V52" s="109">
        <f t="shared" si="2"/>
        <v>-28.219999999999992</v>
      </c>
      <c r="W52" s="32"/>
      <c r="X52" s="122">
        <f t="shared" si="3"/>
        <v>11.789800000000001</v>
      </c>
      <c r="Y52" s="32"/>
      <c r="Z52" s="130">
        <f t="shared" si="4"/>
        <v>-19.796936900910943</v>
      </c>
      <c r="AA52" s="32"/>
      <c r="AB52" s="145">
        <f t="shared" si="5"/>
        <v>31.437020096343744</v>
      </c>
    </row>
    <row r="53" spans="6:28" ht="10.199999999999999" customHeight="1" x14ac:dyDescent="0.2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-4.4000000000000039</v>
      </c>
      <c r="Q53" s="32"/>
      <c r="R53" s="86">
        <f t="shared" si="0"/>
        <v>2.9999999999999787</v>
      </c>
      <c r="S53" s="32"/>
      <c r="T53" s="97">
        <f t="shared" si="1"/>
        <v>27.600000000000016</v>
      </c>
      <c r="U53" s="32"/>
      <c r="V53" s="109">
        <f t="shared" si="2"/>
        <v>-28.519999999999996</v>
      </c>
      <c r="W53" s="32"/>
      <c r="X53" s="122">
        <f t="shared" si="3"/>
        <v>11.651200000000003</v>
      </c>
      <c r="Y53" s="32"/>
      <c r="Z53" s="130">
        <f t="shared" si="4"/>
        <v>-19.78236235917597</v>
      </c>
      <c r="AA53" s="32"/>
      <c r="AB53" s="145">
        <f t="shared" si="5"/>
        <v>31.129303509676205</v>
      </c>
    </row>
    <row r="54" spans="6:28" ht="10.199999999999999" customHeight="1" x14ac:dyDescent="0.2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-4.2000000000000037</v>
      </c>
      <c r="Q54" s="32"/>
      <c r="R54" s="85">
        <f t="shared" si="0"/>
        <v>3.9999999999999858</v>
      </c>
      <c r="S54" s="32"/>
      <c r="T54" s="96">
        <f t="shared" si="1"/>
        <v>26.800000000000015</v>
      </c>
      <c r="U54" s="32"/>
      <c r="V54" s="108">
        <f t="shared" si="2"/>
        <v>-28.779999999999994</v>
      </c>
      <c r="W54" s="32"/>
      <c r="X54" s="120">
        <f t="shared" si="3"/>
        <v>11.453400000000006</v>
      </c>
      <c r="Y54" s="32"/>
      <c r="Z54" s="129">
        <f t="shared" si="4"/>
        <v>-19.766741752115799</v>
      </c>
      <c r="AA54" s="32"/>
      <c r="AB54" s="136">
        <f t="shared" si="5"/>
        <v>30.830773878179397</v>
      </c>
    </row>
    <row r="55" spans="6:28" ht="10.199999999999999" customHeight="1" x14ac:dyDescent="0.2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-4.0000000000000036</v>
      </c>
      <c r="Q55" s="32"/>
      <c r="R55" s="86">
        <f t="shared" si="0"/>
        <v>4.9999999999999858</v>
      </c>
      <c r="S55" s="32"/>
      <c r="T55" s="97">
        <f t="shared" si="1"/>
        <v>26.000000000000014</v>
      </c>
      <c r="U55" s="32"/>
      <c r="V55" s="109">
        <f t="shared" si="2"/>
        <v>-28.999999999999996</v>
      </c>
      <c r="W55" s="32"/>
      <c r="X55" s="122">
        <f t="shared" si="3"/>
        <v>11.200000000000006</v>
      </c>
      <c r="Y55" s="32"/>
      <c r="Z55" s="130">
        <f t="shared" si="4"/>
        <v>-19.75</v>
      </c>
      <c r="AA55" s="32"/>
      <c r="AB55" s="145">
        <f t="shared" si="5"/>
        <v>30.540898509446873</v>
      </c>
    </row>
    <row r="56" spans="6:28" ht="10.199999999999999" customHeight="1" x14ac:dyDescent="0.2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-3.8000000000000034</v>
      </c>
      <c r="Q56" s="32"/>
      <c r="R56" s="85">
        <f t="shared" si="0"/>
        <v>5.9999999999999858</v>
      </c>
      <c r="S56" s="32"/>
      <c r="T56" s="96">
        <f t="shared" si="1"/>
        <v>25.200000000000014</v>
      </c>
      <c r="U56" s="32"/>
      <c r="V56" s="108">
        <f t="shared" si="2"/>
        <v>-29.179999999999996</v>
      </c>
      <c r="W56" s="32"/>
      <c r="X56" s="120">
        <f t="shared" si="3"/>
        <v>10.894600000000004</v>
      </c>
      <c r="Y56" s="32"/>
      <c r="Z56" s="129">
        <f t="shared" si="4"/>
        <v>-19.732056634365929</v>
      </c>
      <c r="AA56" s="32"/>
      <c r="AB56" s="136">
        <f t="shared" si="5"/>
        <v>30.259189739779909</v>
      </c>
    </row>
    <row r="57" spans="6:28" ht="10.199999999999999" customHeight="1" x14ac:dyDescent="0.2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-3.6000000000000032</v>
      </c>
      <c r="Q57" s="32"/>
      <c r="R57" s="86">
        <f t="shared" si="0"/>
        <v>6.9999999999999858</v>
      </c>
      <c r="S57" s="32"/>
      <c r="T57" s="97">
        <f t="shared" si="1"/>
        <v>24.400000000000013</v>
      </c>
      <c r="U57" s="32"/>
      <c r="V57" s="109">
        <f t="shared" si="2"/>
        <v>-29.32</v>
      </c>
      <c r="W57" s="32"/>
      <c r="X57" s="122">
        <f t="shared" si="3"/>
        <v>10.540800000000006</v>
      </c>
      <c r="Y57" s="32"/>
      <c r="Z57" s="130">
        <f t="shared" si="4"/>
        <v>-19.712825411250741</v>
      </c>
      <c r="AA57" s="32"/>
      <c r="AB57" s="145">
        <f t="shared" si="5"/>
        <v>29.985199997898761</v>
      </c>
    </row>
    <row r="58" spans="6:28" ht="10.199999999999999" customHeight="1" x14ac:dyDescent="0.2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-3.400000000000003</v>
      </c>
      <c r="Q58" s="32"/>
      <c r="R58" s="85">
        <f t="shared" si="0"/>
        <v>7.9999999999999858</v>
      </c>
      <c r="S58" s="32"/>
      <c r="T58" s="96">
        <f t="shared" si="1"/>
        <v>23.600000000000012</v>
      </c>
      <c r="U58" s="32"/>
      <c r="V58" s="108">
        <f t="shared" si="2"/>
        <v>-29.42</v>
      </c>
      <c r="W58" s="32"/>
      <c r="X58" s="120">
        <f t="shared" si="3"/>
        <v>10.142200000000008</v>
      </c>
      <c r="Y58" s="32"/>
      <c r="Z58" s="129">
        <f t="shared" si="4"/>
        <v>-19.69221389666377</v>
      </c>
      <c r="AA58" s="32"/>
      <c r="AB58" s="136">
        <f t="shared" si="5"/>
        <v>29.718517527077147</v>
      </c>
    </row>
    <row r="59" spans="6:28" ht="10.199999999999999" customHeight="1" x14ac:dyDescent="0.2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-3.2000000000000028</v>
      </c>
      <c r="Q59" s="32"/>
      <c r="R59" s="86">
        <f t="shared" si="0"/>
        <v>8.9999999999999858</v>
      </c>
      <c r="S59" s="32"/>
      <c r="T59" s="97">
        <f t="shared" si="1"/>
        <v>22.800000000000011</v>
      </c>
      <c r="U59" s="32"/>
      <c r="V59" s="109">
        <f t="shared" si="2"/>
        <v>-29.48</v>
      </c>
      <c r="W59" s="32"/>
      <c r="X59" s="122">
        <f t="shared" si="3"/>
        <v>9.7024000000000061</v>
      </c>
      <c r="Y59" s="32"/>
      <c r="Z59" s="130">
        <f t="shared" si="4"/>
        <v>-19.670123022306775</v>
      </c>
      <c r="AA59" s="32"/>
      <c r="AB59" s="145">
        <f t="shared" si="5"/>
        <v>29.458762663044542</v>
      </c>
    </row>
    <row r="60" spans="6:28" ht="10.199999999999999" customHeight="1" x14ac:dyDescent="0.2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-3.0000000000000027</v>
      </c>
      <c r="Q60" s="32"/>
      <c r="R60" s="86">
        <f t="shared" si="0"/>
        <v>9.9999999999999858</v>
      </c>
      <c r="S60" s="32"/>
      <c r="T60" s="97">
        <f t="shared" si="1"/>
        <v>22.000000000000011</v>
      </c>
      <c r="U60" s="32"/>
      <c r="V60" s="109">
        <f t="shared" si="2"/>
        <v>-29.5</v>
      </c>
      <c r="W60" s="32"/>
      <c r="X60" s="122">
        <f t="shared" si="3"/>
        <v>9.225000000000005</v>
      </c>
      <c r="Y60" s="32"/>
      <c r="Z60" s="130">
        <f t="shared" si="4"/>
        <v>-19.646446609406727</v>
      </c>
      <c r="AA60" s="32"/>
      <c r="AB60" s="145">
        <f t="shared" si="5"/>
        <v>29.205584583201642</v>
      </c>
    </row>
    <row r="61" spans="6:28" ht="10.199999999999999" customHeight="1" x14ac:dyDescent="0.2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-2.8000000000000025</v>
      </c>
      <c r="Q61" s="32"/>
      <c r="R61" s="85">
        <f t="shared" si="0"/>
        <v>10.999999999999986</v>
      </c>
      <c r="S61" s="32"/>
      <c r="T61" s="96">
        <f t="shared" si="1"/>
        <v>21.20000000000001</v>
      </c>
      <c r="U61" s="32"/>
      <c r="V61" s="108">
        <f t="shared" si="2"/>
        <v>-29.48</v>
      </c>
      <c r="W61" s="32"/>
      <c r="X61" s="120">
        <f t="shared" si="3"/>
        <v>8.7136000000000067</v>
      </c>
      <c r="Y61" s="32"/>
      <c r="Z61" s="129">
        <f t="shared" si="4"/>
        <v>-19.621070858372402</v>
      </c>
      <c r="AA61" s="32"/>
      <c r="AB61" s="136">
        <f t="shared" si="5"/>
        <v>28.958658457297929</v>
      </c>
    </row>
    <row r="62" spans="6:28" ht="10.199999999999999" customHeight="1" x14ac:dyDescent="0.2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-2.6000000000000023</v>
      </c>
      <c r="Q62" s="32"/>
      <c r="R62" s="86">
        <f t="shared" si="0"/>
        <v>11.999999999999986</v>
      </c>
      <c r="S62" s="32"/>
      <c r="T62" s="97">
        <f t="shared" si="1"/>
        <v>20.400000000000009</v>
      </c>
      <c r="U62" s="32"/>
      <c r="V62" s="109">
        <f t="shared" si="2"/>
        <v>-29.42</v>
      </c>
      <c r="W62" s="32"/>
      <c r="X62" s="122">
        <f t="shared" si="3"/>
        <v>8.1718000000000064</v>
      </c>
      <c r="Y62" s="32"/>
      <c r="Z62" s="130">
        <f t="shared" si="4"/>
        <v>-19.593873801821882</v>
      </c>
      <c r="AA62" s="32"/>
      <c r="AB62" s="145">
        <f t="shared" si="5"/>
        <v>28.71768294150732</v>
      </c>
    </row>
    <row r="63" spans="6:28" ht="10.199999999999999" customHeight="1" x14ac:dyDescent="0.2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-2.4000000000000021</v>
      </c>
      <c r="Q63" s="32"/>
      <c r="R63" s="85">
        <f t="shared" si="0"/>
        <v>12.999999999999986</v>
      </c>
      <c r="S63" s="32"/>
      <c r="T63" s="96">
        <f t="shared" si="1"/>
        <v>19.600000000000009</v>
      </c>
      <c r="U63" s="32"/>
      <c r="V63" s="108">
        <f t="shared" si="2"/>
        <v>-29.32</v>
      </c>
      <c r="W63" s="32"/>
      <c r="X63" s="120">
        <f t="shared" si="3"/>
        <v>7.6032000000000064</v>
      </c>
      <c r="Y63" s="32"/>
      <c r="Z63" s="129">
        <f t="shared" si="4"/>
        <v>-19.56472471835194</v>
      </c>
      <c r="AA63" s="32"/>
      <c r="AB63" s="136">
        <f t="shared" si="5"/>
        <v>28.48237796740538</v>
      </c>
    </row>
    <row r="64" spans="6:28" ht="10.199999999999999" customHeight="1" x14ac:dyDescent="0.2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-2.200000000000002</v>
      </c>
      <c r="Q64" s="32"/>
      <c r="R64" s="86">
        <f t="shared" si="0"/>
        <v>13.999999999999986</v>
      </c>
      <c r="S64" s="32"/>
      <c r="T64" s="97">
        <f t="shared" si="1"/>
        <v>18.800000000000008</v>
      </c>
      <c r="U64" s="32"/>
      <c r="V64" s="109">
        <f t="shared" si="2"/>
        <v>-29.18</v>
      </c>
      <c r="W64" s="32"/>
      <c r="X64" s="122">
        <f t="shared" si="3"/>
        <v>7.0114000000000063</v>
      </c>
      <c r="Y64" s="32"/>
      <c r="Z64" s="130">
        <f t="shared" si="4"/>
        <v>-19.533483504231597</v>
      </c>
      <c r="AA64" s="32"/>
      <c r="AB64" s="145">
        <f t="shared" si="5"/>
        <v>28.252482785158396</v>
      </c>
    </row>
    <row r="65" spans="6:28" ht="10.199999999999999" customHeight="1" x14ac:dyDescent="0.2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-2.0000000000000018</v>
      </c>
      <c r="Q65" s="32"/>
      <c r="R65" s="85">
        <f t="shared" si="0"/>
        <v>14.999999999999993</v>
      </c>
      <c r="S65" s="32"/>
      <c r="T65" s="96">
        <f t="shared" si="1"/>
        <v>18.000000000000007</v>
      </c>
      <c r="U65" s="32"/>
      <c r="V65" s="108">
        <f t="shared" si="2"/>
        <v>-29</v>
      </c>
      <c r="W65" s="32"/>
      <c r="X65" s="120">
        <f t="shared" si="3"/>
        <v>6.4000000000000057</v>
      </c>
      <c r="Y65" s="32"/>
      <c r="Z65" s="129">
        <f t="shared" si="4"/>
        <v>-19.5</v>
      </c>
      <c r="AA65" s="32"/>
      <c r="AB65" s="136">
        <f t="shared" si="5"/>
        <v>28.027754226637811</v>
      </c>
    </row>
    <row r="66" spans="6:28" ht="10.199999999999999" customHeight="1" x14ac:dyDescent="0.2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-1.8000000000000018</v>
      </c>
      <c r="Q66" s="11"/>
      <c r="R66" s="86">
        <f t="shared" ref="R66:R125" si="7">$G$7 * ABS($H$7*P66+$I$7)+$J$7</f>
        <v>15.999999999999993</v>
      </c>
      <c r="S66" s="32"/>
      <c r="T66" s="97">
        <f t="shared" ref="T66:T125" si="8">$G$9*P66+$H$9</f>
        <v>17.200000000000006</v>
      </c>
      <c r="U66" s="32"/>
      <c r="V66" s="109">
        <f t="shared" ref="V66:V125" si="9">$G$11*P66^2+$H$11*P66+$I$11</f>
        <v>-28.78</v>
      </c>
      <c r="W66" s="32"/>
      <c r="X66" s="122">
        <f t="shared" ref="X66:X125" si="10">$G$13*P66^3+$H$13*P66^2+$I$13*P66+$J$13</f>
        <v>5.7726000000000059</v>
      </c>
      <c r="Y66" s="32"/>
      <c r="Z66" s="130">
        <f t="shared" ref="Z66:Z125" si="11">$G$15*$H$15^($I$15*P66+$J$15)+$K$15</f>
        <v>-19.464113268731854</v>
      </c>
      <c r="AA66" s="32"/>
      <c r="AB66" s="145">
        <f t="shared" ref="AB66:AB125" si="12">IFERROR($G$17*LN($H$17*P66+$I$17) + $J$17,"")</f>
        <v>27.807965159450056</v>
      </c>
    </row>
    <row r="67" spans="6:28" ht="10.199999999999999" customHeight="1" x14ac:dyDescent="0.2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-1.6000000000000019</v>
      </c>
      <c r="Q67" s="11"/>
      <c r="R67" s="86">
        <f t="shared" si="7"/>
        <v>16.999999999999993</v>
      </c>
      <c r="S67" s="32"/>
      <c r="T67" s="97">
        <f t="shared" si="8"/>
        <v>16.400000000000006</v>
      </c>
      <c r="U67" s="32"/>
      <c r="V67" s="109">
        <f t="shared" si="9"/>
        <v>-28.520000000000003</v>
      </c>
      <c r="W67" s="32"/>
      <c r="X67" s="122">
        <f t="shared" si="10"/>
        <v>5.1328000000000067</v>
      </c>
      <c r="Y67" s="32"/>
      <c r="Z67" s="130">
        <f t="shared" si="11"/>
        <v>-19.425650822501481</v>
      </c>
      <c r="AA67" s="32"/>
      <c r="AB67" s="145">
        <f t="shared" si="12"/>
        <v>27.592903107240421</v>
      </c>
    </row>
    <row r="68" spans="6:28" ht="10.199999999999999" customHeight="1" x14ac:dyDescent="0.2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-1.4000000000000019</v>
      </c>
      <c r="Q68" s="11"/>
      <c r="R68" s="85">
        <f t="shared" si="7"/>
        <v>17.999999999999993</v>
      </c>
      <c r="S68" s="32"/>
      <c r="T68" s="96">
        <f t="shared" si="8"/>
        <v>15.600000000000009</v>
      </c>
      <c r="U68" s="32"/>
      <c r="V68" s="108">
        <f t="shared" si="9"/>
        <v>-28.220000000000002</v>
      </c>
      <c r="W68" s="32"/>
      <c r="X68" s="120">
        <f t="shared" si="10"/>
        <v>4.4842000000000057</v>
      </c>
      <c r="Y68" s="32"/>
      <c r="Z68" s="129">
        <f t="shared" si="11"/>
        <v>-19.384427793327543</v>
      </c>
      <c r="AA68" s="32"/>
      <c r="AB68" s="136">
        <f t="shared" si="12"/>
        <v>27.3823690152621</v>
      </c>
    </row>
    <row r="69" spans="6:28" ht="10.199999999999999" customHeight="1" x14ac:dyDescent="0.2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-1.200000000000002</v>
      </c>
      <c r="Q69" s="11"/>
      <c r="R69" s="86">
        <f t="shared" si="7"/>
        <v>18.999999999999989</v>
      </c>
      <c r="S69" s="32"/>
      <c r="T69" s="97">
        <f t="shared" si="8"/>
        <v>14.800000000000008</v>
      </c>
      <c r="U69" s="32"/>
      <c r="V69" s="109">
        <f t="shared" si="9"/>
        <v>-27.880000000000003</v>
      </c>
      <c r="W69" s="32"/>
      <c r="X69" s="122">
        <f t="shared" si="10"/>
        <v>3.8304000000000062</v>
      </c>
      <c r="Y69" s="32"/>
      <c r="Z69" s="130">
        <f t="shared" si="11"/>
        <v>-19.340246044613554</v>
      </c>
      <c r="AA69" s="32"/>
      <c r="AB69" s="145">
        <f t="shared" si="12"/>
        <v>27.176176143234741</v>
      </c>
    </row>
    <row r="70" spans="6:28" ht="10.199999999999999" customHeight="1" x14ac:dyDescent="0.2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-1.000000000000002</v>
      </c>
      <c r="Q70" s="11"/>
      <c r="R70" s="85">
        <f t="shared" si="7"/>
        <v>19.999999999999989</v>
      </c>
      <c r="S70" s="32"/>
      <c r="T70" s="96">
        <f t="shared" si="8"/>
        <v>14.000000000000007</v>
      </c>
      <c r="U70" s="32"/>
      <c r="V70" s="108">
        <f t="shared" si="9"/>
        <v>-27.500000000000004</v>
      </c>
      <c r="W70" s="32"/>
      <c r="X70" s="120">
        <f t="shared" si="10"/>
        <v>3.1750000000000069</v>
      </c>
      <c r="Y70" s="32"/>
      <c r="Z70" s="129">
        <f t="shared" si="11"/>
        <v>-19.292893218813454</v>
      </c>
      <c r="AA70" s="32"/>
      <c r="AB70" s="136">
        <f t="shared" si="12"/>
        <v>26.974149070059546</v>
      </c>
    </row>
    <row r="71" spans="6:28" ht="10.199999999999999" customHeight="1" x14ac:dyDescent="0.2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-0.80000000000000204</v>
      </c>
      <c r="Q71" s="11"/>
      <c r="R71" s="86">
        <f t="shared" si="7"/>
        <v>20.999999999999989</v>
      </c>
      <c r="S71" s="32"/>
      <c r="T71" s="97">
        <f t="shared" si="8"/>
        <v>13.200000000000008</v>
      </c>
      <c r="U71" s="32"/>
      <c r="V71" s="109">
        <f t="shared" si="9"/>
        <v>-27.080000000000005</v>
      </c>
      <c r="W71" s="32"/>
      <c r="X71" s="122">
        <f t="shared" si="10"/>
        <v>2.5216000000000065</v>
      </c>
      <c r="Y71" s="32"/>
      <c r="Z71" s="130">
        <f t="shared" si="11"/>
        <v>-19.242141716744801</v>
      </c>
      <c r="AA71" s="32"/>
      <c r="AB71" s="145">
        <f t="shared" si="12"/>
        <v>26.776122797097749</v>
      </c>
    </row>
    <row r="72" spans="6:28" ht="10.199999999999999" customHeight="1" x14ac:dyDescent="0.2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-0.60000000000000209</v>
      </c>
      <c r="Q72" s="11"/>
      <c r="R72" s="85">
        <f t="shared" si="7"/>
        <v>21.999999999999989</v>
      </c>
      <c r="S72" s="32"/>
      <c r="T72" s="96">
        <f t="shared" si="8"/>
        <v>12.400000000000009</v>
      </c>
      <c r="U72" s="32"/>
      <c r="V72" s="108">
        <f t="shared" si="9"/>
        <v>-26.620000000000005</v>
      </c>
      <c r="W72" s="32"/>
      <c r="X72" s="120">
        <f t="shared" si="10"/>
        <v>1.8738000000000068</v>
      </c>
      <c r="Y72" s="32"/>
      <c r="Z72" s="129">
        <f t="shared" si="11"/>
        <v>-19.187747603643764</v>
      </c>
      <c r="AA72" s="32"/>
      <c r="AB72" s="136">
        <f t="shared" si="12"/>
        <v>26.581941938526729</v>
      </c>
    </row>
    <row r="73" spans="6:28" ht="10.199999999999999" customHeight="1" x14ac:dyDescent="0.2">
      <c r="N73" s="44">
        <v>49</v>
      </c>
      <c r="P73" s="42">
        <f t="shared" si="6"/>
        <v>-0.40000000000000208</v>
      </c>
      <c r="R73" s="86">
        <f t="shared" si="7"/>
        <v>22.999999999999989</v>
      </c>
      <c r="S73" s="32"/>
      <c r="T73" s="97">
        <f t="shared" si="8"/>
        <v>11.600000000000009</v>
      </c>
      <c r="U73" s="32"/>
      <c r="V73" s="109">
        <f t="shared" si="9"/>
        <v>-26.120000000000005</v>
      </c>
      <c r="W73" s="32"/>
      <c r="X73" s="122">
        <f t="shared" si="10"/>
        <v>1.2352000000000065</v>
      </c>
      <c r="Y73" s="32"/>
      <c r="Z73" s="130">
        <f t="shared" si="11"/>
        <v>-19.129449436703876</v>
      </c>
      <c r="AA73" s="32"/>
      <c r="AB73" s="145">
        <f t="shared" si="12"/>
        <v>26.391459988819786</v>
      </c>
    </row>
    <row r="74" spans="6:28" ht="10.199999999999999" customHeight="1" x14ac:dyDescent="0.2">
      <c r="N74" s="44">
        <v>50</v>
      </c>
      <c r="P74" s="43">
        <f t="shared" si="6"/>
        <v>-0.20000000000000207</v>
      </c>
      <c r="R74" s="86">
        <f t="shared" si="7"/>
        <v>23.999999999999989</v>
      </c>
      <c r="S74" s="32"/>
      <c r="T74" s="97">
        <f t="shared" si="8"/>
        <v>10.800000000000008</v>
      </c>
      <c r="U74" s="32"/>
      <c r="V74" s="109">
        <f t="shared" si="9"/>
        <v>-25.580000000000005</v>
      </c>
      <c r="W74" s="32"/>
      <c r="X74" s="122">
        <f t="shared" si="10"/>
        <v>0.60940000000000638</v>
      </c>
      <c r="Y74" s="32"/>
      <c r="Z74" s="130">
        <f t="shared" si="11"/>
        <v>-19.066967008463195</v>
      </c>
      <c r="AA74" s="32"/>
      <c r="AB74" s="145">
        <f t="shared" si="12"/>
        <v>26.204538658698265</v>
      </c>
    </row>
    <row r="75" spans="6:28" ht="10.199999999999999" customHeight="1" x14ac:dyDescent="0.2">
      <c r="N75" s="44">
        <v>51</v>
      </c>
      <c r="P75" s="42">
        <f t="shared" si="6"/>
        <v>-2.0539125955565396E-15</v>
      </c>
      <c r="R75" s="85">
        <f t="shared" si="7"/>
        <v>24.999999999999989</v>
      </c>
      <c r="S75" s="32"/>
      <c r="T75" s="96">
        <f t="shared" si="8"/>
        <v>10.000000000000009</v>
      </c>
      <c r="U75" s="32"/>
      <c r="V75" s="108">
        <f t="shared" si="9"/>
        <v>-25.000000000000007</v>
      </c>
      <c r="W75" s="32"/>
      <c r="X75" s="120">
        <f t="shared" si="10"/>
        <v>6.1617377866696196E-15</v>
      </c>
      <c r="Y75" s="32"/>
      <c r="Z75" s="129">
        <f t="shared" si="11"/>
        <v>-19</v>
      </c>
      <c r="AA75" s="32"/>
      <c r="AB75" s="136">
        <f t="shared" si="12"/>
        <v>26.021047272016297</v>
      </c>
    </row>
    <row r="76" spans="6:28" ht="10.199999999999999" customHeight="1" x14ac:dyDescent="0.2">
      <c r="N76" s="44">
        <v>52</v>
      </c>
      <c r="P76" s="43">
        <f t="shared" si="6"/>
        <v>0.19999999999999796</v>
      </c>
      <c r="R76" s="86">
        <f t="shared" si="7"/>
        <v>25.999999999999989</v>
      </c>
      <c r="S76" s="32"/>
      <c r="T76" s="97">
        <f t="shared" si="8"/>
        <v>9.2000000000000082</v>
      </c>
      <c r="U76" s="32"/>
      <c r="V76" s="109">
        <f t="shared" si="9"/>
        <v>-24.380000000000006</v>
      </c>
      <c r="W76" s="32"/>
      <c r="X76" s="122">
        <f t="shared" si="10"/>
        <v>-0.58939999999999415</v>
      </c>
      <c r="Y76" s="32"/>
      <c r="Z76" s="130">
        <f t="shared" si="11"/>
        <v>-18.928226537463708</v>
      </c>
      <c r="AA76" s="32"/>
      <c r="AB76" s="145">
        <f t="shared" si="12"/>
        <v>25.840862216989514</v>
      </c>
    </row>
    <row r="77" spans="6:28" ht="10.199999999999999" customHeight="1" x14ac:dyDescent="0.2">
      <c r="N77" s="44">
        <v>53</v>
      </c>
      <c r="P77" s="42">
        <f t="shared" si="6"/>
        <v>0.39999999999999797</v>
      </c>
      <c r="R77" s="85">
        <f t="shared" si="7"/>
        <v>26.999999999999989</v>
      </c>
      <c r="S77" s="32"/>
      <c r="T77" s="96">
        <f t="shared" si="8"/>
        <v>8.4000000000000075</v>
      </c>
      <c r="U77" s="32"/>
      <c r="V77" s="108">
        <f t="shared" si="9"/>
        <v>-23.720000000000006</v>
      </c>
      <c r="W77" s="32"/>
      <c r="X77" s="120">
        <f t="shared" si="10"/>
        <v>-1.1551999999999945</v>
      </c>
      <c r="Y77" s="32"/>
      <c r="Z77" s="129">
        <f t="shared" si="11"/>
        <v>-18.851301645002966</v>
      </c>
      <c r="AA77" s="32"/>
      <c r="AB77" s="136">
        <f t="shared" si="12"/>
        <v>25.663866445995502</v>
      </c>
    </row>
    <row r="78" spans="6:28" ht="10.199999999999999" customHeight="1" x14ac:dyDescent="0.2">
      <c r="N78" s="44">
        <v>54</v>
      </c>
      <c r="P78" s="43">
        <f t="shared" si="6"/>
        <v>0.59999999999999798</v>
      </c>
      <c r="R78" s="86">
        <f t="shared" si="7"/>
        <v>27.999999999999989</v>
      </c>
      <c r="S78" s="32"/>
      <c r="T78" s="97">
        <f t="shared" si="8"/>
        <v>7.6000000000000085</v>
      </c>
      <c r="U78" s="32"/>
      <c r="V78" s="109">
        <f t="shared" si="9"/>
        <v>-23.020000000000007</v>
      </c>
      <c r="W78" s="32"/>
      <c r="X78" s="122">
        <f t="shared" si="10"/>
        <v>-1.6937999999999949</v>
      </c>
      <c r="Y78" s="32"/>
      <c r="Z78" s="130">
        <f t="shared" si="11"/>
        <v>-18.768855586655086</v>
      </c>
      <c r="AA78" s="32"/>
      <c r="AB78" s="145">
        <f t="shared" si="12"/>
        <v>25.489949018876814</v>
      </c>
    </row>
    <row r="79" spans="6:28" ht="10.199999999999999" customHeight="1" x14ac:dyDescent="0.2">
      <c r="N79" s="44">
        <v>55</v>
      </c>
      <c r="P79" s="42">
        <f t="shared" si="6"/>
        <v>0.79999999999999805</v>
      </c>
      <c r="R79" s="85">
        <f t="shared" si="7"/>
        <v>28.999999999999989</v>
      </c>
      <c r="S79" s="32"/>
      <c r="T79" s="96">
        <f t="shared" si="8"/>
        <v>6.8000000000000078</v>
      </c>
      <c r="U79" s="32"/>
      <c r="V79" s="108">
        <f t="shared" si="9"/>
        <v>-22.280000000000008</v>
      </c>
      <c r="W79" s="32"/>
      <c r="X79" s="120">
        <f t="shared" si="10"/>
        <v>-2.2015999999999951</v>
      </c>
      <c r="Y79" s="32"/>
      <c r="Z79" s="129">
        <f t="shared" si="11"/>
        <v>-18.680492089227108</v>
      </c>
      <c r="AA79" s="32"/>
      <c r="AB79" s="136">
        <f t="shared" si="12"/>
        <v>25.319004685283812</v>
      </c>
    </row>
    <row r="80" spans="6:28" ht="10.199999999999999" customHeight="1" x14ac:dyDescent="0.2">
      <c r="N80" s="44">
        <v>56</v>
      </c>
      <c r="P80" s="43">
        <f t="shared" si="6"/>
        <v>0.999999999999998</v>
      </c>
      <c r="R80" s="86">
        <f t="shared" si="7"/>
        <v>29.999999999999989</v>
      </c>
      <c r="S80" s="32"/>
      <c r="T80" s="97">
        <f t="shared" si="8"/>
        <v>6.000000000000008</v>
      </c>
      <c r="U80" s="32"/>
      <c r="V80" s="109">
        <f t="shared" si="9"/>
        <v>-21.500000000000007</v>
      </c>
      <c r="W80" s="32"/>
      <c r="X80" s="122">
        <f t="shared" si="10"/>
        <v>-2.6749999999999954</v>
      </c>
      <c r="Y80" s="32"/>
      <c r="Z80" s="130">
        <f t="shared" si="11"/>
        <v>-18.585786437626908</v>
      </c>
      <c r="AA80" s="32"/>
      <c r="AB80" s="145">
        <f t="shared" si="12"/>
        <v>25.150933502119997</v>
      </c>
    </row>
    <row r="81" spans="14:28" ht="10.199999999999999" customHeight="1" x14ac:dyDescent="0.2">
      <c r="N81" s="44">
        <v>57</v>
      </c>
      <c r="P81" s="42">
        <f t="shared" si="6"/>
        <v>1.199999999999998</v>
      </c>
      <c r="R81" s="86">
        <f t="shared" si="7"/>
        <v>30.999999999999989</v>
      </c>
      <c r="S81" s="32"/>
      <c r="T81" s="97">
        <f t="shared" si="8"/>
        <v>5.2000000000000082</v>
      </c>
      <c r="U81" s="32"/>
      <c r="V81" s="109">
        <f t="shared" si="9"/>
        <v>-20.680000000000007</v>
      </c>
      <c r="W81" s="32"/>
      <c r="X81" s="122">
        <f t="shared" si="10"/>
        <v>-3.1103999999999958</v>
      </c>
      <c r="Y81" s="32"/>
      <c r="Z81" s="130">
        <f t="shared" si="11"/>
        <v>-18.484283433489605</v>
      </c>
      <c r="AA81" s="32"/>
      <c r="AB81" s="145">
        <f t="shared" si="12"/>
        <v>24.985640482607891</v>
      </c>
    </row>
    <row r="82" spans="14:28" ht="10.199999999999999" customHeight="1" x14ac:dyDescent="0.2">
      <c r="N82" s="44">
        <v>58</v>
      </c>
      <c r="P82" s="43">
        <f t="shared" si="6"/>
        <v>1.3999999999999979</v>
      </c>
      <c r="R82" s="85">
        <f t="shared" si="7"/>
        <v>31.999999999999989</v>
      </c>
      <c r="S82" s="32"/>
      <c r="T82" s="96">
        <f t="shared" si="8"/>
        <v>4.4000000000000083</v>
      </c>
      <c r="U82" s="32"/>
      <c r="V82" s="108">
        <f t="shared" si="9"/>
        <v>-19.820000000000007</v>
      </c>
      <c r="W82" s="32"/>
      <c r="X82" s="120">
        <f t="shared" si="10"/>
        <v>-3.5041999999999964</v>
      </c>
      <c r="Y82" s="32"/>
      <c r="Z82" s="129">
        <f t="shared" si="11"/>
        <v>-18.375495207287528</v>
      </c>
      <c r="AA82" s="32"/>
      <c r="AB82" s="136">
        <f t="shared" si="12"/>
        <v>24.823035273890088</v>
      </c>
    </row>
    <row r="83" spans="14:28" ht="10.199999999999999" customHeight="1" x14ac:dyDescent="0.2">
      <c r="N83" s="44">
        <v>59</v>
      </c>
      <c r="P83" s="42">
        <f t="shared" si="6"/>
        <v>1.5999999999999979</v>
      </c>
      <c r="R83" s="86">
        <f t="shared" si="7"/>
        <v>32.999999999999986</v>
      </c>
      <c r="S83" s="32"/>
      <c r="T83" s="97">
        <f t="shared" si="8"/>
        <v>3.6000000000000085</v>
      </c>
      <c r="U83" s="32"/>
      <c r="V83" s="109">
        <f t="shared" si="9"/>
        <v>-18.920000000000009</v>
      </c>
      <c r="W83" s="32"/>
      <c r="X83" s="122">
        <f t="shared" si="10"/>
        <v>-3.8527999999999967</v>
      </c>
      <c r="Y83" s="32"/>
      <c r="Z83" s="130">
        <f t="shared" si="11"/>
        <v>-18.258898873407752</v>
      </c>
      <c r="AA83" s="32"/>
      <c r="AB83" s="145">
        <f t="shared" si="12"/>
        <v>24.663031860425679</v>
      </c>
    </row>
    <row r="84" spans="14:28" ht="10.199999999999999" customHeight="1" x14ac:dyDescent="0.2">
      <c r="N84" s="44">
        <v>60</v>
      </c>
      <c r="P84" s="43">
        <f t="shared" si="6"/>
        <v>1.7999999999999978</v>
      </c>
      <c r="R84" s="85">
        <f t="shared" si="7"/>
        <v>33.999999999999986</v>
      </c>
      <c r="S84" s="32"/>
      <c r="T84" s="96">
        <f t="shared" si="8"/>
        <v>2.8000000000000087</v>
      </c>
      <c r="U84" s="32"/>
      <c r="V84" s="108">
        <f t="shared" si="9"/>
        <v>-17.980000000000011</v>
      </c>
      <c r="W84" s="32"/>
      <c r="X84" s="120">
        <f t="shared" si="10"/>
        <v>-4.152599999999997</v>
      </c>
      <c r="Y84" s="32"/>
      <c r="Z84" s="129">
        <f t="shared" si="11"/>
        <v>-18.133934016926386</v>
      </c>
      <c r="AA84" s="32"/>
      <c r="AB84" s="136">
        <f t="shared" si="12"/>
        <v>24.505548290744287</v>
      </c>
    </row>
    <row r="85" spans="14:28" ht="10.199999999999999" customHeight="1" x14ac:dyDescent="0.2">
      <c r="N85" s="44">
        <v>61</v>
      </c>
      <c r="P85" s="42">
        <f t="shared" si="6"/>
        <v>1.9999999999999978</v>
      </c>
      <c r="R85" s="86">
        <f t="shared" si="7"/>
        <v>34.999999999999986</v>
      </c>
      <c r="S85" s="32"/>
      <c r="T85" s="97">
        <f t="shared" si="8"/>
        <v>2.0000000000000089</v>
      </c>
      <c r="U85" s="32"/>
      <c r="V85" s="109">
        <f t="shared" si="9"/>
        <v>-17.000000000000011</v>
      </c>
      <c r="W85" s="32"/>
      <c r="X85" s="122">
        <f t="shared" si="10"/>
        <v>-4.3999999999999968</v>
      </c>
      <c r="Y85" s="32"/>
      <c r="Z85" s="130">
        <f t="shared" si="11"/>
        <v>-18</v>
      </c>
      <c r="AA85" s="32"/>
      <c r="AB85" s="145">
        <f t="shared" si="12"/>
        <v>24.350506425384634</v>
      </c>
    </row>
    <row r="86" spans="14:28" ht="10.199999999999999" customHeight="1" x14ac:dyDescent="0.2">
      <c r="N86" s="44">
        <v>62</v>
      </c>
      <c r="P86" s="43">
        <f t="shared" si="6"/>
        <v>2.199999999999998</v>
      </c>
      <c r="R86" s="85">
        <f t="shared" si="7"/>
        <v>35.999999999999986</v>
      </c>
      <c r="S86" s="32"/>
      <c r="T86" s="96">
        <f t="shared" si="8"/>
        <v>1.2000000000000082</v>
      </c>
      <c r="U86" s="32"/>
      <c r="V86" s="108">
        <f t="shared" si="9"/>
        <v>-15.980000000000011</v>
      </c>
      <c r="W86" s="32"/>
      <c r="X86" s="120">
        <f t="shared" si="10"/>
        <v>-4.5913999999999984</v>
      </c>
      <c r="Y86" s="32"/>
      <c r="Z86" s="129">
        <f t="shared" si="11"/>
        <v>-17.856453074927416</v>
      </c>
      <c r="AA86" s="32"/>
      <c r="AB86" s="136">
        <f t="shared" si="12"/>
        <v>24.197831704076748</v>
      </c>
    </row>
    <row r="87" spans="14:28" ht="10.199999999999999" customHeight="1" x14ac:dyDescent="0.2">
      <c r="N87" s="44">
        <v>63</v>
      </c>
      <c r="P87" s="42">
        <f t="shared" si="6"/>
        <v>2.3999999999999981</v>
      </c>
      <c r="R87" s="86">
        <f t="shared" si="7"/>
        <v>36.999999999999993</v>
      </c>
      <c r="S87" s="32"/>
      <c r="T87" s="97">
        <f t="shared" si="8"/>
        <v>0.40000000000000746</v>
      </c>
      <c r="U87" s="32"/>
      <c r="V87" s="109">
        <f t="shared" si="9"/>
        <v>-14.920000000000011</v>
      </c>
      <c r="W87" s="32"/>
      <c r="X87" s="122">
        <f t="shared" si="10"/>
        <v>-4.7231999999999985</v>
      </c>
      <c r="Y87" s="32"/>
      <c r="Z87" s="130">
        <f t="shared" si="11"/>
        <v>-17.702603290005932</v>
      </c>
      <c r="AA87" s="32"/>
      <c r="AB87" s="145">
        <f t="shared" si="12"/>
        <v>24.047452930431344</v>
      </c>
    </row>
    <row r="88" spans="14:28" ht="10.199999999999999" customHeight="1" x14ac:dyDescent="0.2">
      <c r="N88" s="44">
        <v>64</v>
      </c>
      <c r="P88" s="43">
        <f t="shared" si="6"/>
        <v>2.5999999999999983</v>
      </c>
      <c r="R88" s="86">
        <f t="shared" si="7"/>
        <v>37.999999999999993</v>
      </c>
      <c r="S88" s="32"/>
      <c r="T88" s="97">
        <f t="shared" si="8"/>
        <v>-0.39999999999999325</v>
      </c>
      <c r="U88" s="32"/>
      <c r="V88" s="109">
        <f t="shared" si="9"/>
        <v>-13.820000000000009</v>
      </c>
      <c r="W88" s="32"/>
      <c r="X88" s="122">
        <f t="shared" si="10"/>
        <v>-4.7918000000000003</v>
      </c>
      <c r="Y88" s="32"/>
      <c r="Z88" s="130">
        <f t="shared" si="11"/>
        <v>-17.537711173310168</v>
      </c>
      <c r="AA88" s="32"/>
      <c r="AB88" s="145">
        <f t="shared" si="12"/>
        <v>23.899302072579939</v>
      </c>
    </row>
    <row r="89" spans="14:28" ht="10.199999999999999" customHeight="1" x14ac:dyDescent="0.2">
      <c r="N89" s="44">
        <v>65</v>
      </c>
      <c r="P89" s="42">
        <f t="shared" si="6"/>
        <v>2.7999999999999985</v>
      </c>
      <c r="R89" s="85">
        <f t="shared" si="7"/>
        <v>38.999999999999993</v>
      </c>
      <c r="S89" s="32"/>
      <c r="T89" s="96">
        <f t="shared" si="8"/>
        <v>-1.199999999999994</v>
      </c>
      <c r="U89" s="32"/>
      <c r="V89" s="108">
        <f t="shared" si="9"/>
        <v>-12.680000000000009</v>
      </c>
      <c r="W89" s="32"/>
      <c r="X89" s="120">
        <f t="shared" si="10"/>
        <v>-4.7935999999999996</v>
      </c>
      <c r="Y89" s="32"/>
      <c r="Z89" s="129">
        <f t="shared" si="11"/>
        <v>-17.360984178454213</v>
      </c>
      <c r="AA89" s="32"/>
      <c r="AB89" s="136">
        <f t="shared" si="12"/>
        <v>23.753314078368412</v>
      </c>
    </row>
    <row r="90" spans="14:28" ht="10.199999999999999" customHeight="1" x14ac:dyDescent="0.2">
      <c r="N90" s="44">
        <v>66</v>
      </c>
      <c r="P90" s="43">
        <f t="shared" si="6"/>
        <v>2.9999999999999987</v>
      </c>
      <c r="R90" s="86">
        <f t="shared" si="7"/>
        <v>39.999999999999993</v>
      </c>
      <c r="S90" s="32"/>
      <c r="T90" s="97">
        <f t="shared" si="8"/>
        <v>-1.9999999999999947</v>
      </c>
      <c r="U90" s="32"/>
      <c r="V90" s="109">
        <f t="shared" si="9"/>
        <v>-11.500000000000007</v>
      </c>
      <c r="W90" s="32"/>
      <c r="X90" s="122">
        <f t="shared" si="10"/>
        <v>-4.7250000000000005</v>
      </c>
      <c r="Y90" s="32"/>
      <c r="Z90" s="130">
        <f t="shared" si="11"/>
        <v>-17.171572875253812</v>
      </c>
      <c r="AA90" s="32"/>
      <c r="AB90" s="145">
        <f t="shared" si="12"/>
        <v>23.609426703847415</v>
      </c>
    </row>
    <row r="91" spans="14:28" ht="10.199999999999999" customHeight="1" x14ac:dyDescent="0.2">
      <c r="N91" s="44">
        <v>67</v>
      </c>
      <c r="P91" s="42">
        <f t="shared" ref="P91:P125" si="13">P90+$I$21</f>
        <v>3.1999999999999988</v>
      </c>
      <c r="R91" s="85">
        <f t="shared" si="7"/>
        <v>40.999999999999993</v>
      </c>
      <c r="S91" s="32"/>
      <c r="T91" s="96">
        <f t="shared" si="8"/>
        <v>-2.7999999999999954</v>
      </c>
      <c r="U91" s="32"/>
      <c r="V91" s="108">
        <f t="shared" si="9"/>
        <v>-10.280000000000008</v>
      </c>
      <c r="W91" s="32"/>
      <c r="X91" s="120">
        <f t="shared" si="10"/>
        <v>-4.5824000000000007</v>
      </c>
      <c r="Y91" s="32"/>
      <c r="Z91" s="129">
        <f t="shared" si="11"/>
        <v>-16.968566866979206</v>
      </c>
      <c r="AA91" s="32"/>
      <c r="AB91" s="136">
        <f t="shared" si="12"/>
        <v>23.46758035392785</v>
      </c>
    </row>
    <row r="92" spans="14:28" ht="10.199999999999999" customHeight="1" x14ac:dyDescent="0.2">
      <c r="N92" s="44">
        <v>68</v>
      </c>
      <c r="P92" s="43">
        <f t="shared" si="13"/>
        <v>3.399999999999999</v>
      </c>
      <c r="R92" s="86">
        <f t="shared" si="7"/>
        <v>42</v>
      </c>
      <c r="S92" s="32"/>
      <c r="T92" s="97">
        <f t="shared" si="8"/>
        <v>-3.5999999999999961</v>
      </c>
      <c r="U92" s="32"/>
      <c r="V92" s="109">
        <f t="shared" si="9"/>
        <v>-9.0200000000000067</v>
      </c>
      <c r="W92" s="32"/>
      <c r="X92" s="122">
        <f t="shared" si="10"/>
        <v>-4.3622000000000014</v>
      </c>
      <c r="Y92" s="32"/>
      <c r="Z92" s="130">
        <f t="shared" si="11"/>
        <v>-16.75099041457506</v>
      </c>
      <c r="AA92" s="32"/>
      <c r="AB92" s="145">
        <f t="shared" si="12"/>
        <v>23.327717934180452</v>
      </c>
    </row>
    <row r="93" spans="14:28" ht="10.199999999999999" customHeight="1" x14ac:dyDescent="0.2">
      <c r="N93" s="44">
        <v>69</v>
      </c>
      <c r="P93" s="42">
        <f t="shared" si="13"/>
        <v>3.5999999999999992</v>
      </c>
      <c r="R93" s="85">
        <f t="shared" si="7"/>
        <v>43</v>
      </c>
      <c r="S93" s="32"/>
      <c r="T93" s="96">
        <f t="shared" si="8"/>
        <v>-4.3999999999999968</v>
      </c>
      <c r="U93" s="32"/>
      <c r="V93" s="108">
        <f t="shared" si="9"/>
        <v>-7.720000000000006</v>
      </c>
      <c r="W93" s="32"/>
      <c r="X93" s="120">
        <f t="shared" si="10"/>
        <v>-4.0608000000000004</v>
      </c>
      <c r="Y93" s="32"/>
      <c r="Z93" s="129">
        <f t="shared" si="11"/>
        <v>-16.517797746815504</v>
      </c>
      <c r="AA93" s="32"/>
      <c r="AB93" s="136">
        <f t="shared" si="12"/>
        <v>23.18978471285709</v>
      </c>
    </row>
    <row r="94" spans="14:28" ht="10.199999999999999" customHeight="1" x14ac:dyDescent="0.2">
      <c r="N94" s="44">
        <v>70</v>
      </c>
      <c r="P94" s="43">
        <f t="shared" si="13"/>
        <v>3.7999999999999994</v>
      </c>
      <c r="R94" s="86">
        <f t="shared" si="7"/>
        <v>44</v>
      </c>
      <c r="S94" s="32"/>
      <c r="T94" s="97">
        <f t="shared" si="8"/>
        <v>-5.1999999999999975</v>
      </c>
      <c r="U94" s="32"/>
      <c r="V94" s="109">
        <f t="shared" si="9"/>
        <v>-6.3800000000000026</v>
      </c>
      <c r="W94" s="32"/>
      <c r="X94" s="122">
        <f t="shared" si="10"/>
        <v>-3.6746000000000016</v>
      </c>
      <c r="Y94" s="32"/>
      <c r="Z94" s="130">
        <f t="shared" si="11"/>
        <v>-16.267868033852771</v>
      </c>
      <c r="AA94" s="32"/>
      <c r="AB94" s="145">
        <f t="shared" si="12"/>
        <v>23.053728192299307</v>
      </c>
    </row>
    <row r="95" spans="14:28" ht="10.199999999999999" customHeight="1" x14ac:dyDescent="0.2">
      <c r="N95" s="44">
        <v>71</v>
      </c>
      <c r="P95" s="42">
        <f t="shared" si="13"/>
        <v>3.9999999999999996</v>
      </c>
      <c r="R95" s="86">
        <f t="shared" si="7"/>
        <v>45</v>
      </c>
      <c r="S95" s="32"/>
      <c r="T95" s="97">
        <f t="shared" si="8"/>
        <v>-5.9999999999999982</v>
      </c>
      <c r="U95" s="32"/>
      <c r="V95" s="109">
        <f t="shared" si="9"/>
        <v>-5.0000000000000036</v>
      </c>
      <c r="W95" s="32"/>
      <c r="X95" s="122">
        <f t="shared" si="10"/>
        <v>-3.2000000000000011</v>
      </c>
      <c r="Y95" s="32"/>
      <c r="Z95" s="130">
        <f t="shared" si="11"/>
        <v>-16</v>
      </c>
      <c r="AA95" s="32"/>
      <c r="AB95" s="145">
        <f t="shared" si="12"/>
        <v>22.919497988977898</v>
      </c>
    </row>
    <row r="96" spans="14:28" ht="10.199999999999999" customHeight="1" x14ac:dyDescent="0.2">
      <c r="N96" s="44">
        <v>72</v>
      </c>
      <c r="P96" s="43">
        <f t="shared" si="13"/>
        <v>4.1999999999999993</v>
      </c>
      <c r="R96" s="85">
        <f t="shared" si="7"/>
        <v>46</v>
      </c>
      <c r="S96" s="32"/>
      <c r="T96" s="96">
        <f t="shared" si="8"/>
        <v>-6.7999999999999972</v>
      </c>
      <c r="U96" s="32"/>
      <c r="V96" s="108">
        <f t="shared" si="9"/>
        <v>-3.5800000000000054</v>
      </c>
      <c r="W96" s="32"/>
      <c r="X96" s="120">
        <f t="shared" si="10"/>
        <v>-2.6334000000000017</v>
      </c>
      <c r="Y96" s="32"/>
      <c r="Z96" s="129">
        <f t="shared" si="11"/>
        <v>-15.712906149854827</v>
      </c>
      <c r="AA96" s="32"/>
      <c r="AB96" s="136">
        <f t="shared" si="12"/>
        <v>22.787045721477696</v>
      </c>
    </row>
    <row r="97" spans="14:28" ht="10.199999999999999" customHeight="1" x14ac:dyDescent="0.2">
      <c r="N97" s="44">
        <v>73</v>
      </c>
      <c r="P97" s="42">
        <f t="shared" si="13"/>
        <v>4.3999999999999995</v>
      </c>
      <c r="R97" s="86">
        <f t="shared" si="7"/>
        <v>47</v>
      </c>
      <c r="S97" s="32"/>
      <c r="T97" s="97">
        <f t="shared" si="8"/>
        <v>-7.5999999999999979</v>
      </c>
      <c r="U97" s="32"/>
      <c r="V97" s="109">
        <f t="shared" si="9"/>
        <v>-2.1200000000000045</v>
      </c>
      <c r="W97" s="32"/>
      <c r="X97" s="122">
        <f t="shared" si="10"/>
        <v>-1.9712000000000032</v>
      </c>
      <c r="Y97" s="32"/>
      <c r="Z97" s="130">
        <f t="shared" si="11"/>
        <v>-15.40520658001186</v>
      </c>
      <c r="AA97" s="32"/>
      <c r="AB97" s="145">
        <f t="shared" si="12"/>
        <v>22.656324905804169</v>
      </c>
    </row>
    <row r="98" spans="14:28" ht="10.199999999999999" customHeight="1" x14ac:dyDescent="0.2">
      <c r="N98" s="44">
        <v>74</v>
      </c>
      <c r="P98" s="43">
        <f t="shared" si="13"/>
        <v>4.5999999999999996</v>
      </c>
      <c r="R98" s="85">
        <f t="shared" si="7"/>
        <v>48</v>
      </c>
      <c r="S98" s="32"/>
      <c r="T98" s="96">
        <f t="shared" si="8"/>
        <v>-8.3999999999999986</v>
      </c>
      <c r="U98" s="32"/>
      <c r="V98" s="108">
        <f t="shared" si="9"/>
        <v>-0.62000000000000455</v>
      </c>
      <c r="W98" s="32"/>
      <c r="X98" s="120">
        <f t="shared" si="10"/>
        <v>-1.2098000000000031</v>
      </c>
      <c r="Y98" s="32"/>
      <c r="Z98" s="129">
        <f t="shared" si="11"/>
        <v>-15.075422346620336</v>
      </c>
      <c r="AA98" s="32"/>
      <c r="AB98" s="136">
        <f t="shared" si="12"/>
        <v>22.527290857445088</v>
      </c>
    </row>
    <row r="99" spans="14:28" ht="10.199999999999999" customHeight="1" x14ac:dyDescent="0.2">
      <c r="N99" s="44">
        <v>75</v>
      </c>
      <c r="P99" s="42">
        <f t="shared" si="13"/>
        <v>4.8</v>
      </c>
      <c r="R99" s="86">
        <f t="shared" si="7"/>
        <v>49</v>
      </c>
      <c r="S99" s="32"/>
      <c r="T99" s="97">
        <f t="shared" si="8"/>
        <v>-9.1999999999999993</v>
      </c>
      <c r="U99" s="32"/>
      <c r="V99" s="109">
        <f t="shared" si="9"/>
        <v>0.91999999999999815</v>
      </c>
      <c r="W99" s="32"/>
      <c r="X99" s="122">
        <f t="shared" si="10"/>
        <v>-0.34559999999999924</v>
      </c>
      <c r="Y99" s="32"/>
      <c r="Z99" s="130">
        <f t="shared" si="11"/>
        <v>-14.721968356908423</v>
      </c>
      <c r="AA99" s="32"/>
      <c r="AB99" s="145">
        <f t="shared" si="12"/>
        <v>22.39990059967079</v>
      </c>
    </row>
    <row r="100" spans="14:28" ht="10.199999999999999" customHeight="1" x14ac:dyDescent="0.2">
      <c r="N100" s="44">
        <v>76</v>
      </c>
      <c r="P100" s="43">
        <f t="shared" si="13"/>
        <v>5</v>
      </c>
      <c r="R100" s="85">
        <f t="shared" si="7"/>
        <v>50</v>
      </c>
      <c r="S100" s="32"/>
      <c r="T100" s="96">
        <f t="shared" si="8"/>
        <v>-10</v>
      </c>
      <c r="U100" s="32"/>
      <c r="V100" s="108">
        <f t="shared" si="9"/>
        <v>2.5</v>
      </c>
      <c r="W100" s="32"/>
      <c r="X100" s="120">
        <f t="shared" si="10"/>
        <v>0.625</v>
      </c>
      <c r="Y100" s="32"/>
      <c r="Z100" s="129">
        <f t="shared" si="11"/>
        <v>-14.34314575050762</v>
      </c>
      <c r="AA100" s="32"/>
      <c r="AB100" s="136">
        <f t="shared" si="12"/>
        <v>22.274112777602188</v>
      </c>
    </row>
    <row r="101" spans="14:28" ht="10.199999999999999" customHeight="1" x14ac:dyDescent="0.2">
      <c r="N101" s="44">
        <v>77</v>
      </c>
      <c r="P101" s="42">
        <f t="shared" si="13"/>
        <v>5.2</v>
      </c>
      <c r="R101" s="86">
        <f t="shared" si="7"/>
        <v>49</v>
      </c>
      <c r="S101" s="32"/>
      <c r="T101" s="97">
        <f t="shared" si="8"/>
        <v>-10.8</v>
      </c>
      <c r="U101" s="32"/>
      <c r="V101" s="109">
        <f t="shared" si="9"/>
        <v>4.1200000000000045</v>
      </c>
      <c r="W101" s="32"/>
      <c r="X101" s="122">
        <f t="shared" si="10"/>
        <v>1.7056000000000004</v>
      </c>
      <c r="Y101" s="32"/>
      <c r="Z101" s="130">
        <f t="shared" si="11"/>
        <v>-13.937133733958408</v>
      </c>
      <c r="AA101" s="32"/>
      <c r="AB101" s="145">
        <f t="shared" si="12"/>
        <v>22.149887577616617</v>
      </c>
    </row>
    <row r="102" spans="14:28" ht="10.199999999999999" customHeight="1" x14ac:dyDescent="0.2">
      <c r="N102" s="44">
        <v>78</v>
      </c>
      <c r="P102" s="43">
        <f t="shared" si="13"/>
        <v>5.4</v>
      </c>
      <c r="R102" s="86">
        <f t="shared" si="7"/>
        <v>48</v>
      </c>
      <c r="S102" s="32"/>
      <c r="T102" s="97">
        <f t="shared" si="8"/>
        <v>-11.600000000000001</v>
      </c>
      <c r="U102" s="32"/>
      <c r="V102" s="109">
        <f t="shared" si="9"/>
        <v>5.7800000000000047</v>
      </c>
      <c r="W102" s="32"/>
      <c r="X102" s="122">
        <f t="shared" si="10"/>
        <v>2.899799999999999</v>
      </c>
      <c r="Y102" s="32"/>
      <c r="Z102" s="130">
        <f t="shared" si="11"/>
        <v>-13.501980829150115</v>
      </c>
      <c r="AA102" s="32"/>
      <c r="AB102" s="145">
        <f t="shared" si="12"/>
        <v>22.027186651698472</v>
      </c>
    </row>
    <row r="103" spans="14:28" ht="10.199999999999999" customHeight="1" x14ac:dyDescent="0.2">
      <c r="N103" s="44">
        <v>79</v>
      </c>
      <c r="P103" s="42">
        <f t="shared" si="13"/>
        <v>5.6000000000000005</v>
      </c>
      <c r="R103" s="85">
        <f t="shared" si="7"/>
        <v>47</v>
      </c>
      <c r="S103" s="32"/>
      <c r="T103" s="96">
        <f t="shared" si="8"/>
        <v>-12.400000000000002</v>
      </c>
      <c r="U103" s="32"/>
      <c r="V103" s="108">
        <f t="shared" si="9"/>
        <v>7.480000000000004</v>
      </c>
      <c r="W103" s="32"/>
      <c r="X103" s="120">
        <f t="shared" si="10"/>
        <v>4.2112000000000016</v>
      </c>
      <c r="Y103" s="32"/>
      <c r="Z103" s="129">
        <f t="shared" si="11"/>
        <v>-13.035595493631007</v>
      </c>
      <c r="AA103" s="32"/>
      <c r="AB103" s="136">
        <f t="shared" si="12"/>
        <v>21.905973046375024</v>
      </c>
    </row>
    <row r="104" spans="14:28" ht="10.199999999999999" customHeight="1" x14ac:dyDescent="0.2">
      <c r="N104" s="44">
        <v>80</v>
      </c>
      <c r="P104" s="43">
        <f t="shared" si="13"/>
        <v>5.8000000000000007</v>
      </c>
      <c r="R104" s="86">
        <f t="shared" si="7"/>
        <v>46</v>
      </c>
      <c r="S104" s="32"/>
      <c r="T104" s="97">
        <f t="shared" si="8"/>
        <v>-13.200000000000003</v>
      </c>
      <c r="U104" s="32"/>
      <c r="V104" s="109">
        <f t="shared" si="9"/>
        <v>9.220000000000006</v>
      </c>
      <c r="W104" s="32"/>
      <c r="X104" s="122">
        <f t="shared" si="10"/>
        <v>5.6434000000000033</v>
      </c>
      <c r="Y104" s="32"/>
      <c r="Z104" s="130">
        <f t="shared" si="11"/>
        <v>-12.535736067705539</v>
      </c>
      <c r="AA104" s="32"/>
      <c r="AB104" s="145">
        <f t="shared" si="12"/>
        <v>21.786211135907866</v>
      </c>
    </row>
    <row r="105" spans="14:28" ht="10.199999999999999" customHeight="1" x14ac:dyDescent="0.2">
      <c r="N105" s="44">
        <v>81</v>
      </c>
      <c r="P105" s="42">
        <f t="shared" si="13"/>
        <v>6.0000000000000009</v>
      </c>
      <c r="R105" s="85">
        <f t="shared" si="7"/>
        <v>45</v>
      </c>
      <c r="S105" s="32"/>
      <c r="T105" s="96">
        <f t="shared" si="8"/>
        <v>-14.000000000000004</v>
      </c>
      <c r="U105" s="32"/>
      <c r="V105" s="108">
        <f t="shared" si="9"/>
        <v>11.000000000000014</v>
      </c>
      <c r="W105" s="32"/>
      <c r="X105" s="120">
        <f t="shared" si="10"/>
        <v>7.2000000000000064</v>
      </c>
      <c r="Y105" s="32"/>
      <c r="Z105" s="129">
        <f t="shared" si="11"/>
        <v>-11.999999999999998</v>
      </c>
      <c r="AA105" s="32"/>
      <c r="AB105" s="136">
        <f t="shared" si="12"/>
        <v>21.66786655943784</v>
      </c>
    </row>
    <row r="106" spans="14:28" ht="10.199999999999999" customHeight="1" x14ac:dyDescent="0.2">
      <c r="N106" s="44">
        <v>82</v>
      </c>
      <c r="P106" s="43">
        <f t="shared" si="13"/>
        <v>6.2000000000000011</v>
      </c>
      <c r="R106" s="86">
        <f t="shared" si="7"/>
        <v>43.999999999999993</v>
      </c>
      <c r="S106" s="32"/>
      <c r="T106" s="97">
        <f t="shared" si="8"/>
        <v>-14.800000000000004</v>
      </c>
      <c r="U106" s="32"/>
      <c r="V106" s="109">
        <f t="shared" si="9"/>
        <v>12.820000000000007</v>
      </c>
      <c r="W106" s="32"/>
      <c r="X106" s="122">
        <f t="shared" si="10"/>
        <v>8.8846000000000096</v>
      </c>
      <c r="Y106" s="32"/>
      <c r="Z106" s="130">
        <f t="shared" si="11"/>
        <v>-11.425812299709653</v>
      </c>
      <c r="AA106" s="32"/>
      <c r="AB106" s="145">
        <f t="shared" si="12"/>
        <v>21.550906161805923</v>
      </c>
    </row>
    <row r="107" spans="14:28" ht="10.199999999999999" customHeight="1" x14ac:dyDescent="0.2">
      <c r="N107" s="44">
        <v>83</v>
      </c>
      <c r="P107" s="42">
        <f t="shared" si="13"/>
        <v>6.4000000000000012</v>
      </c>
      <c r="R107" s="85">
        <f t="shared" si="7"/>
        <v>42.999999999999993</v>
      </c>
      <c r="S107" s="32"/>
      <c r="T107" s="96">
        <f t="shared" si="8"/>
        <v>-15.600000000000005</v>
      </c>
      <c r="U107" s="32"/>
      <c r="V107" s="108">
        <f t="shared" si="9"/>
        <v>14.680000000000007</v>
      </c>
      <c r="W107" s="32"/>
      <c r="X107" s="120">
        <f t="shared" si="10"/>
        <v>10.700800000000008</v>
      </c>
      <c r="Y107" s="32"/>
      <c r="Z107" s="129">
        <f t="shared" si="11"/>
        <v>-10.810413160023717</v>
      </c>
      <c r="AA107" s="32"/>
      <c r="AB107" s="136">
        <f t="shared" si="12"/>
        <v>21.435297937795163</v>
      </c>
    </row>
    <row r="108" spans="14:28" ht="10.199999999999999" customHeight="1" x14ac:dyDescent="0.2">
      <c r="N108" s="44">
        <v>84</v>
      </c>
      <c r="P108" s="43">
        <f t="shared" si="13"/>
        <v>6.6000000000000014</v>
      </c>
      <c r="R108" s="86">
        <f t="shared" si="7"/>
        <v>41.999999999999993</v>
      </c>
      <c r="S108" s="32"/>
      <c r="T108" s="97">
        <f t="shared" si="8"/>
        <v>-16.400000000000006</v>
      </c>
      <c r="U108" s="32"/>
      <c r="V108" s="109">
        <f t="shared" si="9"/>
        <v>16.580000000000013</v>
      </c>
      <c r="W108" s="32"/>
      <c r="X108" s="122">
        <f t="shared" si="10"/>
        <v>12.652200000000015</v>
      </c>
      <c r="Y108" s="32"/>
      <c r="Z108" s="130">
        <f t="shared" si="11"/>
        <v>-10.150844693240668</v>
      </c>
      <c r="AA108" s="32"/>
      <c r="AB108" s="145">
        <f t="shared" si="12"/>
        <v>21.321010979558935</v>
      </c>
    </row>
    <row r="109" spans="14:28" ht="10.199999999999999" customHeight="1" x14ac:dyDescent="0.2">
      <c r="N109" s="44">
        <v>85</v>
      </c>
      <c r="P109" s="42">
        <f t="shared" si="13"/>
        <v>6.8000000000000016</v>
      </c>
      <c r="R109" s="86">
        <f t="shared" si="7"/>
        <v>40.999999999999993</v>
      </c>
      <c r="S109" s="32"/>
      <c r="T109" s="97">
        <f t="shared" si="8"/>
        <v>-17.200000000000006</v>
      </c>
      <c r="U109" s="32"/>
      <c r="V109" s="109">
        <f t="shared" si="9"/>
        <v>18.520000000000017</v>
      </c>
      <c r="W109" s="32"/>
      <c r="X109" s="122">
        <f t="shared" si="10"/>
        <v>14.742400000000018</v>
      </c>
      <c r="Y109" s="32"/>
      <c r="Z109" s="130">
        <f t="shared" si="11"/>
        <v>-9.4439367138168429</v>
      </c>
      <c r="AA109" s="32"/>
      <c r="AB109" s="145">
        <f t="shared" si="12"/>
        <v>21.208015427019603</v>
      </c>
    </row>
    <row r="110" spans="14:28" ht="10.199999999999999" customHeight="1" x14ac:dyDescent="0.2">
      <c r="N110" s="44">
        <v>86</v>
      </c>
      <c r="P110" s="43">
        <f t="shared" si="13"/>
        <v>7.0000000000000018</v>
      </c>
      <c r="R110" s="85">
        <f t="shared" si="7"/>
        <v>39.999999999999993</v>
      </c>
      <c r="S110" s="32"/>
      <c r="T110" s="96">
        <f t="shared" si="8"/>
        <v>-18.000000000000007</v>
      </c>
      <c r="U110" s="32"/>
      <c r="V110" s="108">
        <f t="shared" si="9"/>
        <v>20.500000000000021</v>
      </c>
      <c r="W110" s="32"/>
      <c r="X110" s="120">
        <f t="shared" si="10"/>
        <v>16.975000000000016</v>
      </c>
      <c r="Y110" s="32"/>
      <c r="Z110" s="129">
        <f t="shared" si="11"/>
        <v>-8.6862915010152317</v>
      </c>
      <c r="AA110" s="32"/>
      <c r="AB110" s="136">
        <f t="shared" si="12"/>
        <v>21.096282421038353</v>
      </c>
    </row>
    <row r="111" spans="14:28" ht="10.199999999999999" customHeight="1" x14ac:dyDescent="0.2">
      <c r="N111" s="44">
        <v>87</v>
      </c>
      <c r="P111" s="42">
        <f t="shared" si="13"/>
        <v>7.200000000000002</v>
      </c>
      <c r="R111" s="86">
        <f t="shared" si="7"/>
        <v>38.999999999999993</v>
      </c>
      <c r="S111" s="32"/>
      <c r="T111" s="97">
        <f t="shared" si="8"/>
        <v>-18.800000000000008</v>
      </c>
      <c r="U111" s="32"/>
      <c r="V111" s="109">
        <f t="shared" si="9"/>
        <v>22.520000000000017</v>
      </c>
      <c r="W111" s="32"/>
      <c r="X111" s="122">
        <f t="shared" si="10"/>
        <v>19.353600000000018</v>
      </c>
      <c r="Y111" s="32"/>
      <c r="Z111" s="130">
        <f t="shared" si="11"/>
        <v>-7.8742674679168054</v>
      </c>
      <c r="AA111" s="32"/>
      <c r="AB111" s="145">
        <f t="shared" si="12"/>
        <v>20.985784059172502</v>
      </c>
    </row>
    <row r="112" spans="14:28" ht="10.199999999999999" customHeight="1" x14ac:dyDescent="0.2">
      <c r="N112" s="44">
        <v>88</v>
      </c>
      <c r="P112" s="43">
        <f t="shared" si="13"/>
        <v>7.4000000000000021</v>
      </c>
      <c r="R112" s="85">
        <f t="shared" si="7"/>
        <v>37.999999999999986</v>
      </c>
      <c r="S112" s="32"/>
      <c r="T112" s="96">
        <f t="shared" si="8"/>
        <v>-19.600000000000009</v>
      </c>
      <c r="U112" s="32"/>
      <c r="V112" s="108">
        <f t="shared" si="9"/>
        <v>24.580000000000027</v>
      </c>
      <c r="W112" s="32"/>
      <c r="X112" s="120">
        <f t="shared" si="10"/>
        <v>21.88180000000003</v>
      </c>
      <c r="Y112" s="32"/>
      <c r="Z112" s="129">
        <f t="shared" si="11"/>
        <v>-7.0039616583002218</v>
      </c>
      <c r="AA112" s="32"/>
      <c r="AB112" s="136">
        <f t="shared" si="12"/>
        <v>20.876493353850599</v>
      </c>
    </row>
    <row r="113" spans="14:28" ht="10.199999999999999" customHeight="1" x14ac:dyDescent="0.2">
      <c r="N113" s="44">
        <v>89</v>
      </c>
      <c r="P113" s="42">
        <f t="shared" si="13"/>
        <v>7.6000000000000023</v>
      </c>
      <c r="R113" s="86">
        <f t="shared" si="7"/>
        <v>36.999999999999986</v>
      </c>
      <c r="S113" s="32"/>
      <c r="T113" s="97">
        <f t="shared" si="8"/>
        <v>-20.400000000000009</v>
      </c>
      <c r="U113" s="32"/>
      <c r="V113" s="109">
        <f t="shared" si="9"/>
        <v>26.680000000000021</v>
      </c>
      <c r="W113" s="32"/>
      <c r="X113" s="122">
        <f t="shared" si="10"/>
        <v>24.563200000000027</v>
      </c>
      <c r="Y113" s="32"/>
      <c r="Z113" s="130">
        <f t="shared" si="11"/>
        <v>-6.0711909872620033</v>
      </c>
      <c r="AA113" s="32"/>
      <c r="AB113" s="145">
        <f t="shared" si="12"/>
        <v>20.768384192808441</v>
      </c>
    </row>
    <row r="114" spans="14:28" ht="10.199999999999999" customHeight="1" x14ac:dyDescent="0.2">
      <c r="N114" s="44">
        <v>90</v>
      </c>
      <c r="P114" s="43">
        <f t="shared" si="13"/>
        <v>7.8000000000000025</v>
      </c>
      <c r="R114" s="85">
        <f t="shared" si="7"/>
        <v>35.999999999999986</v>
      </c>
      <c r="S114" s="32"/>
      <c r="T114" s="96">
        <f t="shared" si="8"/>
        <v>-21.20000000000001</v>
      </c>
      <c r="U114" s="32"/>
      <c r="V114" s="108">
        <f t="shared" si="9"/>
        <v>28.820000000000022</v>
      </c>
      <c r="W114" s="32"/>
      <c r="X114" s="120">
        <f t="shared" si="10"/>
        <v>27.401400000000038</v>
      </c>
      <c r="Y114" s="32"/>
      <c r="Z114" s="129">
        <f t="shared" si="11"/>
        <v>-5.071472135411069</v>
      </c>
      <c r="AA114" s="32"/>
      <c r="AB114" s="136">
        <f t="shared" si="12"/>
        <v>20.661431301640963</v>
      </c>
    </row>
    <row r="115" spans="14:28" ht="10.199999999999999" customHeight="1" x14ac:dyDescent="0.2">
      <c r="N115" s="44">
        <v>91</v>
      </c>
      <c r="P115" s="42">
        <f t="shared" si="13"/>
        <v>8.0000000000000018</v>
      </c>
      <c r="R115" s="86">
        <f t="shared" si="7"/>
        <v>34.999999999999993</v>
      </c>
      <c r="S115" s="32"/>
      <c r="T115" s="97">
        <f t="shared" si="8"/>
        <v>-22.000000000000007</v>
      </c>
      <c r="U115" s="32"/>
      <c r="V115" s="109">
        <f t="shared" si="9"/>
        <v>31.000000000000021</v>
      </c>
      <c r="W115" s="32"/>
      <c r="X115" s="122">
        <f t="shared" si="10"/>
        <v>30.400000000000027</v>
      </c>
      <c r="Y115" s="32"/>
      <c r="Z115" s="130">
        <f t="shared" si="11"/>
        <v>-3.9999999999999929</v>
      </c>
      <c r="AA115" s="32"/>
      <c r="AB115" s="145">
        <f t="shared" si="12"/>
        <v>20.555610208335597</v>
      </c>
    </row>
    <row r="116" spans="14:28" ht="10.199999999999999" customHeight="1" x14ac:dyDescent="0.2">
      <c r="N116" s="44">
        <v>92</v>
      </c>
      <c r="P116" s="43">
        <f t="shared" si="13"/>
        <v>8.2000000000000011</v>
      </c>
      <c r="R116" s="86">
        <f t="shared" si="7"/>
        <v>33.999999999999993</v>
      </c>
      <c r="S116" s="32"/>
      <c r="T116" s="97">
        <f t="shared" si="8"/>
        <v>-22.800000000000004</v>
      </c>
      <c r="U116" s="32"/>
      <c r="V116" s="109">
        <f t="shared" si="9"/>
        <v>33.220000000000013</v>
      </c>
      <c r="W116" s="32"/>
      <c r="X116" s="122">
        <f t="shared" si="10"/>
        <v>33.562600000000025</v>
      </c>
      <c r="Y116" s="32"/>
      <c r="Z116" s="130">
        <f t="shared" si="11"/>
        <v>-2.8516245994193028</v>
      </c>
      <c r="AA116" s="32"/>
      <c r="AB116" s="145">
        <f t="shared" si="12"/>
        <v>20.450897209662639</v>
      </c>
    </row>
    <row r="117" spans="14:28" ht="10.199999999999999" customHeight="1" x14ac:dyDescent="0.2">
      <c r="N117" s="44">
        <v>93</v>
      </c>
      <c r="P117" s="42">
        <f t="shared" si="13"/>
        <v>8.4</v>
      </c>
      <c r="R117" s="85">
        <f t="shared" si="7"/>
        <v>33</v>
      </c>
      <c r="S117" s="32"/>
      <c r="T117" s="96">
        <f t="shared" si="8"/>
        <v>-23.6</v>
      </c>
      <c r="U117" s="32"/>
      <c r="V117" s="108">
        <f t="shared" si="9"/>
        <v>35.480000000000004</v>
      </c>
      <c r="W117" s="32"/>
      <c r="X117" s="120">
        <f t="shared" si="10"/>
        <v>36.892800000000001</v>
      </c>
      <c r="Y117" s="32"/>
      <c r="Z117" s="129">
        <f t="shared" si="11"/>
        <v>-1.620826320047442</v>
      </c>
      <c r="AA117" s="32"/>
      <c r="AB117" s="136">
        <f t="shared" si="12"/>
        <v>20.347269339307175</v>
      </c>
    </row>
    <row r="118" spans="14:28" ht="10.199999999999999" customHeight="1" x14ac:dyDescent="0.2">
      <c r="N118" s="44">
        <v>94</v>
      </c>
      <c r="P118" s="43">
        <f t="shared" si="13"/>
        <v>8.6</v>
      </c>
      <c r="R118" s="86">
        <f t="shared" si="7"/>
        <v>32</v>
      </c>
      <c r="S118" s="32"/>
      <c r="T118" s="97">
        <f t="shared" si="8"/>
        <v>-24.4</v>
      </c>
      <c r="U118" s="32"/>
      <c r="V118" s="109">
        <f t="shared" si="9"/>
        <v>37.779999999999994</v>
      </c>
      <c r="W118" s="32"/>
      <c r="X118" s="122">
        <f t="shared" si="10"/>
        <v>40.394199999999998</v>
      </c>
      <c r="Y118" s="32"/>
      <c r="Z118" s="130">
        <f t="shared" si="11"/>
        <v>-0.30168938648133903</v>
      </c>
      <c r="AA118" s="32"/>
      <c r="AB118" s="145">
        <f t="shared" si="12"/>
        <v>20.244704337635284</v>
      </c>
    </row>
    <row r="119" spans="14:28" ht="10.199999999999999" customHeight="1" x14ac:dyDescent="0.2">
      <c r="N119" s="44">
        <v>95</v>
      </c>
      <c r="P119" s="42">
        <f t="shared" si="13"/>
        <v>8.7999999999999989</v>
      </c>
      <c r="R119" s="85">
        <f t="shared" si="7"/>
        <v>31.000000000000007</v>
      </c>
      <c r="S119" s="32"/>
      <c r="T119" s="96">
        <f t="shared" si="8"/>
        <v>-25.199999999999996</v>
      </c>
      <c r="U119" s="32"/>
      <c r="V119" s="108">
        <f t="shared" si="9"/>
        <v>40.11999999999999</v>
      </c>
      <c r="W119" s="32"/>
      <c r="X119" s="120">
        <f t="shared" si="10"/>
        <v>44.070399999999971</v>
      </c>
      <c r="Y119" s="32"/>
      <c r="Z119" s="129">
        <f t="shared" si="11"/>
        <v>1.1121265723662965</v>
      </c>
      <c r="AA119" s="32"/>
      <c r="AB119" s="136">
        <f t="shared" si="12"/>
        <v>20.143180622995107</v>
      </c>
    </row>
    <row r="120" spans="14:28" ht="10.199999999999999" customHeight="1" x14ac:dyDescent="0.2">
      <c r="N120" s="44">
        <v>96</v>
      </c>
      <c r="P120" s="43">
        <f t="shared" si="13"/>
        <v>8.9999999999999982</v>
      </c>
      <c r="R120" s="86">
        <f t="shared" si="7"/>
        <v>30.000000000000007</v>
      </c>
      <c r="S120" s="32"/>
      <c r="T120" s="97">
        <f t="shared" si="8"/>
        <v>-25.999999999999993</v>
      </c>
      <c r="U120" s="32"/>
      <c r="V120" s="109">
        <f t="shared" si="9"/>
        <v>42.499999999999972</v>
      </c>
      <c r="W120" s="32"/>
      <c r="X120" s="122">
        <f t="shared" si="10"/>
        <v>47.924999999999962</v>
      </c>
      <c r="Y120" s="32"/>
      <c r="Z120" s="130">
        <f t="shared" si="11"/>
        <v>2.627416997969501</v>
      </c>
      <c r="AA120" s="32"/>
      <c r="AB120" s="145">
        <f t="shared" si="12"/>
        <v>20.042677264460092</v>
      </c>
    </row>
    <row r="121" spans="14:28" ht="10.199999999999999" customHeight="1" x14ac:dyDescent="0.2">
      <c r="N121" s="44">
        <v>97</v>
      </c>
      <c r="P121" s="42">
        <f t="shared" si="13"/>
        <v>9.1999999999999975</v>
      </c>
      <c r="R121" s="85">
        <f t="shared" si="7"/>
        <v>29.000000000000014</v>
      </c>
      <c r="S121" s="32"/>
      <c r="T121" s="96">
        <f t="shared" si="8"/>
        <v>-26.79999999999999</v>
      </c>
      <c r="U121" s="32"/>
      <c r="V121" s="108">
        <f t="shared" si="9"/>
        <v>44.919999999999973</v>
      </c>
      <c r="W121" s="32"/>
      <c r="X121" s="120">
        <f t="shared" si="10"/>
        <v>51.961599999999947</v>
      </c>
      <c r="Y121" s="32"/>
      <c r="Z121" s="129">
        <f t="shared" si="11"/>
        <v>4.2514650641663465</v>
      </c>
      <c r="AA121" s="32"/>
      <c r="AB121" s="136">
        <f t="shared" si="12"/>
        <v>19.943173955928412</v>
      </c>
    </row>
    <row r="122" spans="14:28" ht="10.199999999999999" customHeight="1" x14ac:dyDescent="0.2">
      <c r="N122" s="44">
        <v>98</v>
      </c>
      <c r="P122" s="43">
        <f t="shared" si="13"/>
        <v>9.3999999999999968</v>
      </c>
      <c r="R122" s="86">
        <f t="shared" si="7"/>
        <v>28.000000000000014</v>
      </c>
      <c r="S122" s="32"/>
      <c r="T122" s="97">
        <f t="shared" si="8"/>
        <v>-27.599999999999987</v>
      </c>
      <c r="U122" s="32"/>
      <c r="V122" s="109">
        <f t="shared" si="9"/>
        <v>47.379999999999967</v>
      </c>
      <c r="W122" s="32"/>
      <c r="X122" s="122">
        <f t="shared" si="10"/>
        <v>56.183799999999934</v>
      </c>
      <c r="Y122" s="32"/>
      <c r="Z122" s="130">
        <f t="shared" si="11"/>
        <v>5.9920766833994996</v>
      </c>
      <c r="AA122" s="32"/>
      <c r="AB122" s="145">
        <f t="shared" si="12"/>
        <v>19.844650991498295</v>
      </c>
    </row>
    <row r="123" spans="14:28" ht="10.199999999999999" customHeight="1" x14ac:dyDescent="0.2">
      <c r="N123" s="44">
        <v>99</v>
      </c>
      <c r="P123" s="42">
        <f t="shared" si="13"/>
        <v>9.5999999999999961</v>
      </c>
      <c r="R123" s="86">
        <f t="shared" si="7"/>
        <v>27.000000000000021</v>
      </c>
      <c r="S123" s="32"/>
      <c r="T123" s="97">
        <f t="shared" si="8"/>
        <v>-28.399999999999984</v>
      </c>
      <c r="U123" s="32"/>
      <c r="V123" s="109">
        <f t="shared" si="9"/>
        <v>49.879999999999953</v>
      </c>
      <c r="W123" s="32"/>
      <c r="X123" s="122">
        <f t="shared" si="10"/>
        <v>60.595199999999913</v>
      </c>
      <c r="Y123" s="32"/>
      <c r="Z123" s="130">
        <f t="shared" si="11"/>
        <v>7.8576180254759365</v>
      </c>
      <c r="AA123" s="32"/>
      <c r="AB123" s="145">
        <f t="shared" si="12"/>
        <v>19.747089242044652</v>
      </c>
    </row>
    <row r="124" spans="14:28" ht="10.199999999999999" customHeight="1" x14ac:dyDescent="0.2">
      <c r="N124" s="44">
        <v>100</v>
      </c>
      <c r="P124" s="43">
        <f t="shared" si="13"/>
        <v>9.7999999999999954</v>
      </c>
      <c r="R124" s="85">
        <f t="shared" si="7"/>
        <v>26.000000000000021</v>
      </c>
      <c r="S124" s="32"/>
      <c r="T124" s="96">
        <f t="shared" si="8"/>
        <v>-29.199999999999982</v>
      </c>
      <c r="U124" s="32"/>
      <c r="V124" s="108">
        <f t="shared" si="9"/>
        <v>52.419999999999931</v>
      </c>
      <c r="W124" s="32"/>
      <c r="X124" s="120">
        <f t="shared" si="10"/>
        <v>65.199399999999883</v>
      </c>
      <c r="Y124" s="32"/>
      <c r="Z124" s="129">
        <f t="shared" si="11"/>
        <v>9.8570557291777838</v>
      </c>
      <c r="AA124" s="32"/>
      <c r="AB124" s="136">
        <f t="shared" si="12"/>
        <v>19.650470132927282</v>
      </c>
    </row>
    <row r="125" spans="14:28" ht="10.199999999999999" customHeight="1" x14ac:dyDescent="0.2">
      <c r="N125" s="44">
        <v>101</v>
      </c>
      <c r="P125" s="42">
        <f t="shared" si="13"/>
        <v>9.9999999999999947</v>
      </c>
      <c r="R125" s="86">
        <f t="shared" si="7"/>
        <v>25.000000000000028</v>
      </c>
      <c r="S125" s="32"/>
      <c r="T125" s="97">
        <f t="shared" si="8"/>
        <v>-29.999999999999979</v>
      </c>
      <c r="U125" s="32"/>
      <c r="V125" s="109">
        <f t="shared" si="9"/>
        <v>54.999999999999929</v>
      </c>
      <c r="W125" s="32"/>
      <c r="X125" s="122">
        <f t="shared" si="10"/>
        <v>69.999999999999858</v>
      </c>
      <c r="Y125" s="32"/>
      <c r="Z125" s="130">
        <f t="shared" si="11"/>
        <v>11.999999999999943</v>
      </c>
      <c r="AA125" s="32"/>
      <c r="AB125" s="145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EFED-0823-45AF-BC2C-CD7BDF514FE7}">
  <dimension ref="B2:AB123"/>
  <sheetViews>
    <sheetView tabSelected="1" topLeftCell="A3" zoomScale="56" zoomScaleNormal="218" workbookViewId="0">
      <selection activeCell="AE29" sqref="AE29"/>
    </sheetView>
  </sheetViews>
  <sheetFormatPr baseColWidth="10" defaultRowHeight="14.4" x14ac:dyDescent="0.3"/>
  <cols>
    <col min="1" max="1" width="1.88671875" customWidth="1"/>
    <col min="2" max="2" width="0.5546875" customWidth="1"/>
    <col min="3" max="3" width="0.44140625" customWidth="1"/>
    <col min="4" max="4" width="0.5546875" customWidth="1"/>
    <col min="5" max="6" width="30.88671875" customWidth="1"/>
    <col min="15" max="15" width="1.44140625" customWidth="1"/>
    <col min="17" max="17" width="1.5546875" customWidth="1"/>
    <col min="19" max="19" width="1.5546875" customWidth="1"/>
    <col min="21" max="21" width="1.44140625" customWidth="1"/>
    <col min="23" max="23" width="1.5546875" customWidth="1"/>
    <col min="25" max="25" width="1" customWidth="1"/>
    <col min="27" max="27" width="1" customWidth="1"/>
  </cols>
  <sheetData>
    <row r="2" spans="2:28" ht="23.25" customHeight="1" x14ac:dyDescent="0.3">
      <c r="B2" s="219" t="s">
        <v>59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</row>
    <row r="4" spans="2:28" x14ac:dyDescent="0.3">
      <c r="E4" s="221" t="s">
        <v>58</v>
      </c>
      <c r="F4" s="221"/>
      <c r="G4" s="223" t="s">
        <v>23</v>
      </c>
      <c r="H4" s="224"/>
      <c r="I4" s="224"/>
      <c r="J4" s="224"/>
      <c r="K4" s="224"/>
      <c r="L4" s="224"/>
      <c r="P4" s="367"/>
    </row>
    <row r="5" spans="2:28" x14ac:dyDescent="0.3">
      <c r="E5" s="222"/>
      <c r="F5" s="222"/>
      <c r="G5" s="183" t="s">
        <v>16</v>
      </c>
      <c r="H5" s="241" t="s">
        <v>17</v>
      </c>
      <c r="I5" s="183" t="s">
        <v>18</v>
      </c>
      <c r="J5" s="183" t="s">
        <v>19</v>
      </c>
      <c r="K5" s="183" t="s">
        <v>20</v>
      </c>
      <c r="L5" s="241" t="s">
        <v>35</v>
      </c>
      <c r="M5" s="242"/>
      <c r="N5" s="242"/>
      <c r="V5" s="305"/>
    </row>
    <row r="6" spans="2:28" ht="3" customHeight="1" thickBot="1" x14ac:dyDescent="0.35">
      <c r="E6" s="236"/>
      <c r="F6" s="236"/>
      <c r="G6" s="236"/>
      <c r="H6" s="236"/>
      <c r="I6" s="236"/>
      <c r="J6" s="236"/>
      <c r="K6" s="236"/>
      <c r="L6" s="240"/>
      <c r="M6" s="236"/>
      <c r="N6" s="236"/>
      <c r="O6" s="236"/>
      <c r="P6" s="236"/>
    </row>
    <row r="7" spans="2:28" ht="15" thickBot="1" x14ac:dyDescent="0.35">
      <c r="E7" s="245" t="s">
        <v>57</v>
      </c>
      <c r="F7" s="245"/>
      <c r="G7" s="243">
        <v>-1</v>
      </c>
      <c r="H7" s="243">
        <v>5</v>
      </c>
      <c r="I7" s="243">
        <v>-25</v>
      </c>
      <c r="J7" s="243">
        <v>50</v>
      </c>
      <c r="K7" s="244"/>
      <c r="L7" s="237"/>
      <c r="M7" s="254"/>
      <c r="N7" s="270"/>
      <c r="O7" s="270"/>
      <c r="P7" s="255"/>
    </row>
    <row r="8" spans="2:28" ht="3" customHeight="1" thickBot="1" x14ac:dyDescent="0.35">
      <c r="E8" s="246"/>
      <c r="F8" s="246"/>
      <c r="G8" s="247"/>
      <c r="H8" s="247"/>
      <c r="I8" s="247"/>
      <c r="J8" s="247"/>
      <c r="K8" s="247"/>
      <c r="L8" s="246"/>
      <c r="M8" s="248"/>
      <c r="N8" s="248"/>
      <c r="O8" s="249"/>
      <c r="P8" s="257"/>
      <c r="Q8" s="248"/>
      <c r="R8" s="248"/>
    </row>
    <row r="9" spans="2:28" ht="15" thickBot="1" x14ac:dyDescent="0.35">
      <c r="E9" s="251" t="s">
        <v>56</v>
      </c>
      <c r="F9" s="251"/>
      <c r="G9" s="271">
        <v>-4</v>
      </c>
      <c r="H9" s="271">
        <v>10</v>
      </c>
      <c r="I9" s="272"/>
      <c r="J9" s="273"/>
      <c r="K9" s="274"/>
      <c r="L9" s="275"/>
      <c r="M9" s="276"/>
      <c r="N9" s="276"/>
      <c r="O9" s="277"/>
      <c r="P9" s="257"/>
      <c r="Q9" s="314"/>
      <c r="R9" s="304"/>
    </row>
    <row r="10" spans="2:28" ht="3" customHeight="1" thickBot="1" x14ac:dyDescent="0.35">
      <c r="E10" s="185"/>
      <c r="F10" s="185"/>
      <c r="G10" s="184"/>
      <c r="H10" s="184"/>
      <c r="I10" s="184"/>
      <c r="J10" s="184"/>
      <c r="K10" s="184"/>
      <c r="L10" s="252"/>
      <c r="O10" s="238"/>
      <c r="P10" s="257"/>
      <c r="Q10" s="258"/>
      <c r="R10" s="278"/>
    </row>
    <row r="11" spans="2:28" ht="15" thickBot="1" x14ac:dyDescent="0.35">
      <c r="E11" s="279" t="s">
        <v>61</v>
      </c>
      <c r="F11" s="280"/>
      <c r="G11" s="281">
        <v>0.5</v>
      </c>
      <c r="H11" s="282">
        <v>3</v>
      </c>
      <c r="I11" s="282">
        <v>-25</v>
      </c>
      <c r="J11" s="283"/>
      <c r="K11" s="284"/>
      <c r="L11" s="285"/>
      <c r="M11" s="286"/>
      <c r="N11" s="286"/>
      <c r="O11" s="287"/>
      <c r="P11" s="257"/>
      <c r="Q11" s="315"/>
      <c r="R11" s="278"/>
      <c r="S11" s="316"/>
      <c r="T11" s="288"/>
    </row>
    <row r="12" spans="2:28" ht="3" customHeight="1" thickBot="1" x14ac:dyDescent="0.35">
      <c r="E12" s="185"/>
      <c r="F12" s="185"/>
      <c r="G12" s="184"/>
      <c r="H12" s="184"/>
      <c r="I12" s="184"/>
      <c r="J12" s="184"/>
      <c r="K12" s="184"/>
      <c r="L12" s="252"/>
      <c r="O12" s="238"/>
      <c r="P12" s="257"/>
      <c r="Q12" s="258"/>
      <c r="R12" s="278"/>
      <c r="S12" s="260"/>
      <c r="T12" s="290"/>
    </row>
    <row r="13" spans="2:28" ht="15" thickBot="1" x14ac:dyDescent="0.35">
      <c r="E13" s="291" t="s">
        <v>60</v>
      </c>
      <c r="F13" s="292"/>
      <c r="G13" s="293">
        <v>7.4999999999999997E-2</v>
      </c>
      <c r="H13" s="293">
        <v>0.25</v>
      </c>
      <c r="I13" s="293">
        <v>-3</v>
      </c>
      <c r="J13" s="293">
        <v>0</v>
      </c>
      <c r="K13" s="294"/>
      <c r="L13" s="295"/>
      <c r="M13" s="296"/>
      <c r="N13" s="296"/>
      <c r="O13" s="297"/>
      <c r="P13" s="257"/>
      <c r="Q13" s="301"/>
      <c r="R13" s="278"/>
      <c r="S13" s="302"/>
      <c r="T13" s="290"/>
      <c r="U13" s="303"/>
      <c r="V13" s="298"/>
    </row>
    <row r="14" spans="2:28" ht="3" customHeight="1" thickBot="1" x14ac:dyDescent="0.35">
      <c r="E14" s="185"/>
      <c r="F14" s="185"/>
      <c r="G14" s="184"/>
      <c r="H14" s="184"/>
      <c r="I14" s="184"/>
      <c r="J14" s="184"/>
      <c r="K14" s="184"/>
      <c r="L14" s="252"/>
      <c r="O14" s="238"/>
      <c r="P14" s="257"/>
      <c r="Q14" s="258"/>
      <c r="R14" s="278"/>
      <c r="S14" s="260"/>
      <c r="T14" s="290"/>
      <c r="U14" s="262"/>
      <c r="V14" s="299"/>
    </row>
    <row r="15" spans="2:28" ht="15" thickBot="1" x14ac:dyDescent="0.35">
      <c r="E15" s="306" t="s">
        <v>62</v>
      </c>
      <c r="F15" s="307"/>
      <c r="G15" s="308">
        <v>1</v>
      </c>
      <c r="H15" s="308">
        <v>2</v>
      </c>
      <c r="I15" s="308">
        <v>0.5</v>
      </c>
      <c r="J15" s="308">
        <v>0</v>
      </c>
      <c r="K15" s="308">
        <v>-20</v>
      </c>
      <c r="L15" s="309"/>
      <c r="M15" s="310"/>
      <c r="N15" s="310"/>
      <c r="O15" s="311"/>
      <c r="P15" s="257"/>
      <c r="Q15" s="317"/>
      <c r="R15" s="278"/>
      <c r="S15" s="318"/>
      <c r="T15" s="290"/>
      <c r="U15" s="319"/>
      <c r="V15" s="299"/>
      <c r="W15" s="310"/>
      <c r="X15" s="312"/>
      <c r="Z15" s="305"/>
    </row>
    <row r="16" spans="2:28" ht="3" customHeight="1" thickBot="1" x14ac:dyDescent="0.35">
      <c r="E16" s="190"/>
      <c r="F16" s="190"/>
      <c r="G16" s="191"/>
      <c r="H16" s="191"/>
      <c r="I16" s="191"/>
      <c r="J16" s="191"/>
      <c r="K16" s="191"/>
      <c r="L16" s="253"/>
      <c r="M16" s="192"/>
      <c r="N16" s="192"/>
      <c r="O16" s="239"/>
      <c r="P16" s="257"/>
      <c r="Q16" s="259"/>
      <c r="R16" s="278"/>
      <c r="S16" s="261"/>
      <c r="T16" s="290"/>
      <c r="U16" s="263"/>
      <c r="V16" s="299"/>
      <c r="W16" s="192"/>
      <c r="X16" s="313"/>
      <c r="Y16" s="192"/>
      <c r="Z16" s="192"/>
    </row>
    <row r="17" spans="5:28" ht="15" thickBot="1" x14ac:dyDescent="0.35">
      <c r="E17" s="320" t="s">
        <v>63</v>
      </c>
      <c r="F17" s="320"/>
      <c r="G17" s="321">
        <v>-10</v>
      </c>
      <c r="H17" s="321">
        <v>1</v>
      </c>
      <c r="I17" s="321">
        <v>11</v>
      </c>
      <c r="J17" s="321">
        <v>50</v>
      </c>
      <c r="K17" s="322"/>
      <c r="L17" s="323"/>
      <c r="M17" s="324"/>
      <c r="N17" s="324"/>
      <c r="O17" s="325"/>
      <c r="P17" s="257"/>
      <c r="Q17" s="326"/>
      <c r="R17" s="278"/>
      <c r="S17" s="327"/>
      <c r="T17" s="290"/>
      <c r="U17" s="328"/>
      <c r="V17" s="299"/>
      <c r="W17" s="329"/>
      <c r="X17" s="313"/>
      <c r="Y17" s="324"/>
      <c r="Z17" s="330"/>
    </row>
    <row r="18" spans="5:28" ht="15" thickBot="1" x14ac:dyDescent="0.35">
      <c r="M18" s="186"/>
      <c r="N18" s="186"/>
      <c r="O18" s="238"/>
      <c r="P18" s="256"/>
      <c r="Q18" s="337"/>
      <c r="R18" s="278"/>
      <c r="S18" s="260"/>
      <c r="T18" s="290"/>
      <c r="U18" s="262"/>
      <c r="V18" s="299"/>
      <c r="W18" s="264"/>
      <c r="X18" s="313"/>
      <c r="Y18" s="193"/>
      <c r="Z18" s="331"/>
    </row>
    <row r="19" spans="5:28" x14ac:dyDescent="0.3">
      <c r="E19" s="225" t="s">
        <v>55</v>
      </c>
      <c r="F19" s="226"/>
      <c r="G19" s="229" t="s">
        <v>24</v>
      </c>
      <c r="H19" s="230"/>
      <c r="I19" s="229" t="s">
        <v>54</v>
      </c>
      <c r="J19" s="230"/>
      <c r="K19" s="229" t="s">
        <v>36</v>
      </c>
      <c r="L19" s="366"/>
      <c r="M19" s="368"/>
      <c r="N19" s="340"/>
      <c r="O19" s="238"/>
      <c r="P19" s="256"/>
      <c r="Q19" s="258"/>
      <c r="R19" s="278"/>
      <c r="S19" s="260"/>
      <c r="T19" s="289"/>
      <c r="U19" s="262"/>
      <c r="V19" s="300"/>
      <c r="X19" s="313"/>
      <c r="Z19" s="331"/>
    </row>
    <row r="20" spans="5:28" ht="15" thickBot="1" x14ac:dyDescent="0.35">
      <c r="E20" s="227"/>
      <c r="F20" s="228"/>
      <c r="G20" s="364">
        <v>-10</v>
      </c>
      <c r="H20" s="364"/>
      <c r="I20" s="364">
        <v>0.2</v>
      </c>
      <c r="J20" s="370"/>
      <c r="K20" s="338">
        <v>10</v>
      </c>
      <c r="L20" s="365"/>
      <c r="M20" s="369"/>
      <c r="N20" s="339"/>
      <c r="O20" s="238"/>
      <c r="P20" s="256"/>
      <c r="Q20" s="258"/>
      <c r="R20" s="278"/>
      <c r="S20" s="260"/>
      <c r="T20" s="289"/>
      <c r="V20" s="299"/>
      <c r="X20" s="313"/>
      <c r="Z20" s="331"/>
    </row>
    <row r="21" spans="5:28" x14ac:dyDescent="0.3">
      <c r="M21" s="187"/>
      <c r="N21" s="341" t="s">
        <v>66</v>
      </c>
      <c r="O21" s="265"/>
      <c r="P21" s="269" t="s">
        <v>15</v>
      </c>
      <c r="Q21" s="266"/>
      <c r="R21" s="332" t="s">
        <v>10</v>
      </c>
      <c r="S21" s="267"/>
      <c r="T21" s="335" t="s">
        <v>65</v>
      </c>
      <c r="U21" s="268"/>
      <c r="V21" s="336" t="s">
        <v>64</v>
      </c>
      <c r="W21" s="268"/>
      <c r="X21" s="333" t="s">
        <v>50</v>
      </c>
      <c r="Y21" s="268"/>
      <c r="Z21" s="334" t="s">
        <v>51</v>
      </c>
    </row>
    <row r="22" spans="5:28" x14ac:dyDescent="0.3">
      <c r="M22" s="188">
        <v>1</v>
      </c>
      <c r="N22" s="342">
        <f>G20</f>
        <v>-10</v>
      </c>
      <c r="O22" s="343"/>
      <c r="P22" s="344">
        <f>$G$7*ABS($H$7*N22+$I$7)+$J$7</f>
        <v>-25</v>
      </c>
      <c r="Q22" s="345"/>
      <c r="R22" s="346">
        <f t="shared" ref="R22:R53" si="0">$G$9 * N22 +$H$9</f>
        <v>50</v>
      </c>
      <c r="S22" s="347"/>
      <c r="T22" s="348">
        <f>$G$11*(N22^2) +$H$11*N22 +$I$11</f>
        <v>-5</v>
      </c>
      <c r="U22" s="349"/>
      <c r="V22" s="350">
        <f>$G$13*(N22^3)+$H$13*(N22^2) +$I$13 *N22+$J$13</f>
        <v>-20</v>
      </c>
      <c r="W22" s="349"/>
      <c r="X22" s="351">
        <f>$G$15*($H$15^($I$15*N22+$J$15)+$K$15)</f>
        <v>-19.96875</v>
      </c>
      <c r="Y22" s="349"/>
      <c r="Z22" s="352">
        <f>$G$17*LN($H$17*N22+$I$17)+$J$17</f>
        <v>50</v>
      </c>
      <c r="AB22" s="305"/>
    </row>
    <row r="23" spans="5:28" x14ac:dyDescent="0.3">
      <c r="M23" s="188">
        <f t="shared" ref="M23:M54" si="1">M22+1</f>
        <v>2</v>
      </c>
      <c r="N23" s="342">
        <f t="shared" ref="N23:N54" si="2">N22+$I$20</f>
        <v>-9.8000000000000007</v>
      </c>
      <c r="O23" s="343"/>
      <c r="P23" s="344">
        <f>$G$7*ABS($H$7*N23+$I$7)+$J$7</f>
        <v>-24</v>
      </c>
      <c r="Q23" s="345"/>
      <c r="R23" s="346">
        <f t="shared" si="0"/>
        <v>49.2</v>
      </c>
      <c r="S23" s="349"/>
      <c r="T23" s="353">
        <f t="shared" ref="T23:T86" si="3">$G$11*(N23^2) +$H$11*N23 +$I$11</f>
        <v>-6.3799999999999919</v>
      </c>
      <c r="U23" s="349"/>
      <c r="V23" s="350">
        <f t="shared" ref="V23:V86" si="4">$G$13*(N23^3)+$H$13*(N23^2) +$I$13 *N23+$J$13</f>
        <v>-17.179400000000005</v>
      </c>
      <c r="W23" s="349"/>
      <c r="X23" s="351">
        <f t="shared" ref="X23:X86" si="5">$G$15*($H$15^($I$15*N23+$J$15)+$K$15)</f>
        <v>-19.966507079295742</v>
      </c>
      <c r="Y23" s="349"/>
      <c r="Z23" s="352">
        <f t="shared" ref="Z23:Z86" si="6">$G$17*LN($H$17*N23+$I$17)+$J$17</f>
        <v>48.176784432060458</v>
      </c>
    </row>
    <row r="24" spans="5:28" x14ac:dyDescent="0.3">
      <c r="M24" s="188">
        <f t="shared" si="1"/>
        <v>3</v>
      </c>
      <c r="N24" s="342">
        <f t="shared" si="2"/>
        <v>-9.6000000000000014</v>
      </c>
      <c r="O24" s="343"/>
      <c r="P24" s="344">
        <f>$G$7*ABS($H$7*N24+$I$7)+$J$7</f>
        <v>-23</v>
      </c>
      <c r="Q24" s="345"/>
      <c r="R24" s="346">
        <f t="shared" si="0"/>
        <v>48.400000000000006</v>
      </c>
      <c r="S24" s="349"/>
      <c r="T24" s="353">
        <f t="shared" si="3"/>
        <v>-7.7199999999999918</v>
      </c>
      <c r="U24" s="349"/>
      <c r="V24" s="350">
        <f t="shared" si="4"/>
        <v>-14.515200000000014</v>
      </c>
      <c r="W24" s="349"/>
      <c r="X24" s="351">
        <f t="shared" si="5"/>
        <v>-19.964103176406343</v>
      </c>
      <c r="Y24" s="349"/>
      <c r="Z24" s="352">
        <f t="shared" si="6"/>
        <v>46.635277633787879</v>
      </c>
    </row>
    <row r="25" spans="5:28" x14ac:dyDescent="0.3">
      <c r="M25" s="188">
        <f t="shared" si="1"/>
        <v>4</v>
      </c>
      <c r="N25" s="342">
        <f t="shared" si="2"/>
        <v>-9.4000000000000021</v>
      </c>
      <c r="O25" s="343"/>
      <c r="P25" s="344">
        <f>$G$7*ABS($H$7*N25+$I$7)+$J$7</f>
        <v>-22.000000000000014</v>
      </c>
      <c r="Q25" s="345"/>
      <c r="R25" s="346">
        <f t="shared" si="0"/>
        <v>47.600000000000009</v>
      </c>
      <c r="S25" s="349"/>
      <c r="T25" s="353">
        <f t="shared" si="3"/>
        <v>-9.0199999999999854</v>
      </c>
      <c r="U25" s="349"/>
      <c r="V25" s="350">
        <f t="shared" si="4"/>
        <v>-12.00380000000003</v>
      </c>
      <c r="W25" s="349"/>
      <c r="X25" s="351">
        <f t="shared" si="5"/>
        <v>-19.96152673708297</v>
      </c>
      <c r="Y25" s="349"/>
      <c r="Z25" s="352">
        <f t="shared" si="6"/>
        <v>45.299963707542659</v>
      </c>
    </row>
    <row r="26" spans="5:28" x14ac:dyDescent="0.3">
      <c r="M26" s="188">
        <f t="shared" si="1"/>
        <v>5</v>
      </c>
      <c r="N26" s="342">
        <f t="shared" si="2"/>
        <v>-9.2000000000000028</v>
      </c>
      <c r="O26" s="343"/>
      <c r="P26" s="344">
        <f>$G$7*ABS($H$7*N26+$I$7)+$J$7</f>
        <v>-21.000000000000014</v>
      </c>
      <c r="Q26" s="345"/>
      <c r="R26" s="346">
        <f t="shared" si="0"/>
        <v>46.800000000000011</v>
      </c>
      <c r="S26" s="349"/>
      <c r="T26" s="353">
        <f t="shared" si="3"/>
        <v>-10.27999999999998</v>
      </c>
      <c r="U26" s="349"/>
      <c r="V26" s="350">
        <f t="shared" si="4"/>
        <v>-9.6416000000000395</v>
      </c>
      <c r="W26" s="349"/>
      <c r="X26" s="351">
        <f t="shared" si="5"/>
        <v>-19.958765377788346</v>
      </c>
      <c r="Y26" s="349"/>
      <c r="Z26" s="352">
        <f t="shared" si="6"/>
        <v>44.122133350978828</v>
      </c>
    </row>
    <row r="27" spans="5:28" x14ac:dyDescent="0.3">
      <c r="M27" s="188">
        <f t="shared" si="1"/>
        <v>6</v>
      </c>
      <c r="N27" s="342">
        <f t="shared" si="2"/>
        <v>-9.0000000000000036</v>
      </c>
      <c r="O27" s="343"/>
      <c r="P27" s="344">
        <f>$G$7*ABS($H$7*N27+$I$7)+$J$7</f>
        <v>-20.000000000000014</v>
      </c>
      <c r="Q27" s="345"/>
      <c r="R27" s="346">
        <f t="shared" si="0"/>
        <v>46.000000000000014</v>
      </c>
      <c r="S27" s="349"/>
      <c r="T27" s="353">
        <f t="shared" si="3"/>
        <v>-11.499999999999982</v>
      </c>
      <c r="U27" s="349"/>
      <c r="V27" s="350">
        <f t="shared" si="4"/>
        <v>-7.4250000000000362</v>
      </c>
      <c r="W27" s="349"/>
      <c r="X27" s="351">
        <f t="shared" si="5"/>
        <v>-19.95580582617584</v>
      </c>
      <c r="Y27" s="349"/>
      <c r="Z27" s="352">
        <f t="shared" si="6"/>
        <v>43.068528194400564</v>
      </c>
    </row>
    <row r="28" spans="5:28" x14ac:dyDescent="0.3">
      <c r="M28" s="188">
        <f t="shared" si="1"/>
        <v>7</v>
      </c>
      <c r="N28" s="342">
        <f t="shared" si="2"/>
        <v>-8.8000000000000043</v>
      </c>
      <c r="O28" s="343"/>
      <c r="P28" s="344">
        <f>$G$7*ABS($H$7*N28+$I$7)+$J$7</f>
        <v>-19.000000000000028</v>
      </c>
      <c r="Q28" s="345"/>
      <c r="R28" s="346">
        <f t="shared" si="0"/>
        <v>45.200000000000017</v>
      </c>
      <c r="S28" s="349"/>
      <c r="T28" s="353">
        <f t="shared" si="3"/>
        <v>-12.679999999999978</v>
      </c>
      <c r="U28" s="349"/>
      <c r="V28" s="350">
        <f t="shared" si="4"/>
        <v>-5.3504000000000325</v>
      </c>
      <c r="W28" s="349"/>
      <c r="X28" s="351">
        <f t="shared" si="5"/>
        <v>-19.952633857296551</v>
      </c>
      <c r="Y28" s="349"/>
      <c r="Z28" s="352">
        <f t="shared" si="6"/>
        <v>42.115426396357314</v>
      </c>
    </row>
    <row r="29" spans="5:28" x14ac:dyDescent="0.3">
      <c r="M29" s="188">
        <f t="shared" si="1"/>
        <v>8</v>
      </c>
      <c r="N29" s="342">
        <f t="shared" si="2"/>
        <v>-8.600000000000005</v>
      </c>
      <c r="O29" s="343"/>
      <c r="P29" s="344">
        <f>$G$7*ABS($H$7*N29+$I$7)+$J$7</f>
        <v>-18.000000000000028</v>
      </c>
      <c r="Q29" s="345"/>
      <c r="R29" s="346">
        <f t="shared" si="0"/>
        <v>44.40000000000002</v>
      </c>
      <c r="S29" s="349"/>
      <c r="T29" s="353">
        <f t="shared" si="3"/>
        <v>-13.819999999999975</v>
      </c>
      <c r="U29" s="349"/>
      <c r="V29" s="350">
        <f t="shared" si="4"/>
        <v>-3.4142000000000436</v>
      </c>
      <c r="W29" s="349"/>
      <c r="X29" s="351">
        <f t="shared" si="5"/>
        <v>-19.949234225227734</v>
      </c>
      <c r="Y29" s="349"/>
      <c r="Z29" s="352">
        <f t="shared" si="6"/>
        <v>41.245312626461022</v>
      </c>
    </row>
    <row r="30" spans="5:28" x14ac:dyDescent="0.3">
      <c r="M30" s="188">
        <f t="shared" si="1"/>
        <v>9</v>
      </c>
      <c r="N30" s="342">
        <f t="shared" si="2"/>
        <v>-8.4000000000000057</v>
      </c>
      <c r="O30" s="343"/>
      <c r="P30" s="344">
        <f>$G$7*ABS($H$7*N30+$I$7)+$J$7</f>
        <v>-17.000000000000028</v>
      </c>
      <c r="Q30" s="345"/>
      <c r="R30" s="346">
        <f t="shared" si="0"/>
        <v>43.600000000000023</v>
      </c>
      <c r="S30" s="349"/>
      <c r="T30" s="353">
        <f t="shared" si="3"/>
        <v>-14.919999999999966</v>
      </c>
      <c r="U30" s="349"/>
      <c r="V30" s="350">
        <f t="shared" si="4"/>
        <v>-1.6128000000000462</v>
      </c>
      <c r="W30" s="349"/>
      <c r="X30" s="351">
        <f t="shared" si="5"/>
        <v>-19.945590589793991</v>
      </c>
      <c r="Y30" s="349"/>
      <c r="Z30" s="352">
        <f t="shared" si="6"/>
        <v>40.444885549725655</v>
      </c>
    </row>
    <row r="31" spans="5:28" x14ac:dyDescent="0.3">
      <c r="M31" s="188">
        <f t="shared" si="1"/>
        <v>10</v>
      </c>
      <c r="N31" s="342">
        <f t="shared" si="2"/>
        <v>-8.2000000000000064</v>
      </c>
      <c r="O31" s="343"/>
      <c r="P31" s="344">
        <f>$G$7*ABS($H$7*N31+$I$7)+$J$7</f>
        <v>-16.000000000000028</v>
      </c>
      <c r="Q31" s="345"/>
      <c r="R31" s="346">
        <f t="shared" si="0"/>
        <v>42.800000000000026</v>
      </c>
      <c r="S31" s="349"/>
      <c r="T31" s="353">
        <f t="shared" si="3"/>
        <v>-15.979999999999965</v>
      </c>
      <c r="U31" s="349"/>
      <c r="V31" s="350">
        <f t="shared" si="4"/>
        <v>5.739999999995149E-2</v>
      </c>
      <c r="W31" s="349"/>
      <c r="X31" s="351">
        <f t="shared" si="5"/>
        <v>-19.941685438028948</v>
      </c>
      <c r="Y31" s="349"/>
      <c r="Z31" s="352">
        <f t="shared" si="6"/>
        <v>39.703805828188443</v>
      </c>
    </row>
    <row r="32" spans="5:28" x14ac:dyDescent="0.3">
      <c r="M32" s="188">
        <f t="shared" si="1"/>
        <v>11</v>
      </c>
      <c r="N32" s="342">
        <f t="shared" si="2"/>
        <v>-8.0000000000000071</v>
      </c>
      <c r="O32" s="343"/>
      <c r="P32" s="344">
        <f>$G$7*ABS($H$7*N32+$I$7)+$J$7</f>
        <v>-15.000000000000028</v>
      </c>
      <c r="Q32" s="345"/>
      <c r="R32" s="346">
        <f t="shared" si="0"/>
        <v>42.000000000000028</v>
      </c>
      <c r="S32" s="349"/>
      <c r="T32" s="353">
        <f t="shared" si="3"/>
        <v>-16.999999999999964</v>
      </c>
      <c r="U32" s="349"/>
      <c r="V32" s="350">
        <f t="shared" si="4"/>
        <v>1.5999999999999517</v>
      </c>
      <c r="W32" s="349"/>
      <c r="X32" s="351">
        <f t="shared" si="5"/>
        <v>-19.9375</v>
      </c>
      <c r="Y32" s="349"/>
      <c r="Z32" s="352">
        <f t="shared" si="6"/>
        <v>39.013877113318927</v>
      </c>
    </row>
    <row r="33" spans="13:26" x14ac:dyDescent="0.3">
      <c r="M33" s="188">
        <f t="shared" si="1"/>
        <v>12</v>
      </c>
      <c r="N33" s="342">
        <f t="shared" si="2"/>
        <v>-7.8000000000000069</v>
      </c>
      <c r="O33" s="343"/>
      <c r="P33" s="344">
        <f>$G$7*ABS($H$7*N33+$I$7)+$J$7</f>
        <v>-14.000000000000028</v>
      </c>
      <c r="Q33" s="345"/>
      <c r="R33" s="346">
        <f t="shared" si="0"/>
        <v>41.200000000000031</v>
      </c>
      <c r="S33" s="349"/>
      <c r="T33" s="353">
        <f t="shared" si="3"/>
        <v>-17.979999999999965</v>
      </c>
      <c r="U33" s="349"/>
      <c r="V33" s="350">
        <f t="shared" si="4"/>
        <v>3.0185999999999567</v>
      </c>
      <c r="W33" s="349"/>
      <c r="X33" s="351">
        <f t="shared" si="5"/>
        <v>-19.933014158591483</v>
      </c>
      <c r="Y33" s="349"/>
      <c r="Z33" s="352">
        <f t="shared" si="6"/>
        <v>38.368491901943216</v>
      </c>
    </row>
    <row r="34" spans="13:26" x14ac:dyDescent="0.3">
      <c r="M34" s="188">
        <f t="shared" si="1"/>
        <v>13</v>
      </c>
      <c r="N34" s="342">
        <f t="shared" si="2"/>
        <v>-7.6000000000000068</v>
      </c>
      <c r="O34" s="343"/>
      <c r="P34" s="344">
        <f>$G$7*ABS($H$7*N34+$I$7)+$J$7</f>
        <v>-13.000000000000036</v>
      </c>
      <c r="Q34" s="345"/>
      <c r="R34" s="346">
        <f t="shared" si="0"/>
        <v>40.400000000000027</v>
      </c>
      <c r="S34" s="349"/>
      <c r="T34" s="353">
        <f t="shared" si="3"/>
        <v>-18.919999999999966</v>
      </c>
      <c r="U34" s="349"/>
      <c r="V34" s="350">
        <f t="shared" si="4"/>
        <v>4.316799999999958</v>
      </c>
      <c r="W34" s="349"/>
      <c r="X34" s="351">
        <f t="shared" si="5"/>
        <v>-19.928206352812687</v>
      </c>
      <c r="Y34" s="349"/>
      <c r="Z34" s="352">
        <f t="shared" si="6"/>
        <v>37.762245683778865</v>
      </c>
    </row>
    <row r="35" spans="13:26" x14ac:dyDescent="0.3">
      <c r="M35" s="188">
        <f t="shared" si="1"/>
        <v>14</v>
      </c>
      <c r="N35" s="342">
        <f t="shared" si="2"/>
        <v>-7.4000000000000066</v>
      </c>
      <c r="O35" s="343"/>
      <c r="P35" s="344">
        <f>$G$7*ABS($H$7*N35+$I$7)+$J$7</f>
        <v>-12.000000000000036</v>
      </c>
      <c r="Q35" s="345"/>
      <c r="R35" s="346">
        <f t="shared" si="0"/>
        <v>39.600000000000023</v>
      </c>
      <c r="S35" s="349"/>
      <c r="T35" s="353">
        <f t="shared" si="3"/>
        <v>-19.819999999999972</v>
      </c>
      <c r="U35" s="349"/>
      <c r="V35" s="350">
        <f t="shared" si="4"/>
        <v>5.4981999999999651</v>
      </c>
      <c r="W35" s="349"/>
      <c r="X35" s="351">
        <f t="shared" si="5"/>
        <v>-19.923053474165943</v>
      </c>
      <c r="Y35" s="349"/>
      <c r="Z35" s="352">
        <f t="shared" si="6"/>
        <v>37.190661545379378</v>
      </c>
    </row>
    <row r="36" spans="13:26" x14ac:dyDescent="0.3">
      <c r="M36" s="188">
        <f t="shared" si="1"/>
        <v>15</v>
      </c>
      <c r="N36" s="342">
        <f t="shared" si="2"/>
        <v>-7.2000000000000064</v>
      </c>
      <c r="O36" s="343"/>
      <c r="P36" s="344">
        <f>$G$7*ABS($H$7*N36+$I$7)+$J$7</f>
        <v>-11.000000000000028</v>
      </c>
      <c r="Q36" s="345"/>
      <c r="R36" s="346">
        <f t="shared" si="0"/>
        <v>38.800000000000026</v>
      </c>
      <c r="S36" s="349"/>
      <c r="T36" s="353">
        <f t="shared" si="3"/>
        <v>-20.679999999999975</v>
      </c>
      <c r="U36" s="349"/>
      <c r="V36" s="350">
        <f t="shared" si="4"/>
        <v>6.5663999999999696</v>
      </c>
      <c r="W36" s="349"/>
      <c r="X36" s="351">
        <f t="shared" si="5"/>
        <v>-19.917530755576696</v>
      </c>
      <c r="Y36" s="349"/>
      <c r="Z36" s="352">
        <f t="shared" si="6"/>
        <v>36.649989332676611</v>
      </c>
    </row>
    <row r="37" spans="13:26" x14ac:dyDescent="0.3">
      <c r="M37" s="188">
        <f t="shared" si="1"/>
        <v>16</v>
      </c>
      <c r="N37" s="342">
        <f t="shared" si="2"/>
        <v>-7.0000000000000062</v>
      </c>
      <c r="O37" s="343"/>
      <c r="P37" s="344">
        <f>$G$7*ABS($H$7*N37+$I$7)+$J$7</f>
        <v>-10.000000000000028</v>
      </c>
      <c r="Q37" s="345"/>
      <c r="R37" s="346">
        <f t="shared" si="0"/>
        <v>38.000000000000028</v>
      </c>
      <c r="S37" s="349"/>
      <c r="T37" s="353">
        <f t="shared" si="3"/>
        <v>-21.499999999999975</v>
      </c>
      <c r="U37" s="349"/>
      <c r="V37" s="350">
        <f t="shared" si="4"/>
        <v>7.5249999999999702</v>
      </c>
      <c r="W37" s="349"/>
      <c r="X37" s="351">
        <f t="shared" si="5"/>
        <v>-19.911611652351681</v>
      </c>
      <c r="Y37" s="349"/>
      <c r="Z37" s="352">
        <f t="shared" si="6"/>
        <v>36.137056388801113</v>
      </c>
    </row>
    <row r="38" spans="13:26" x14ac:dyDescent="0.3">
      <c r="M38" s="188">
        <f t="shared" si="1"/>
        <v>17</v>
      </c>
      <c r="N38" s="342">
        <f t="shared" si="2"/>
        <v>-6.800000000000006</v>
      </c>
      <c r="O38" s="343"/>
      <c r="P38" s="344">
        <f>$G$7*ABS($H$7*N38+$I$7)+$J$7</f>
        <v>-9.0000000000000284</v>
      </c>
      <c r="Q38" s="345"/>
      <c r="R38" s="346">
        <f t="shared" si="0"/>
        <v>37.200000000000024</v>
      </c>
      <c r="S38" s="349"/>
      <c r="T38" s="353">
        <f t="shared" si="3"/>
        <v>-22.27999999999998</v>
      </c>
      <c r="U38" s="349"/>
      <c r="V38" s="350">
        <f t="shared" si="4"/>
        <v>8.3775999999999797</v>
      </c>
      <c r="W38" s="349"/>
      <c r="X38" s="351">
        <f t="shared" si="5"/>
        <v>-19.905267714593101</v>
      </c>
      <c r="Y38" s="349"/>
      <c r="Z38" s="352">
        <f t="shared" si="6"/>
        <v>35.649154747106792</v>
      </c>
    </row>
    <row r="39" spans="13:26" x14ac:dyDescent="0.3">
      <c r="M39" s="188">
        <f t="shared" si="1"/>
        <v>18</v>
      </c>
      <c r="N39" s="342">
        <f t="shared" si="2"/>
        <v>-6.6000000000000059</v>
      </c>
      <c r="O39" s="343"/>
      <c r="P39" s="344">
        <f>$G$7*ABS($H$7*N39+$I$7)+$J$7</f>
        <v>-8.0000000000000284</v>
      </c>
      <c r="Q39" s="345"/>
      <c r="R39" s="346">
        <f t="shared" si="0"/>
        <v>36.40000000000002</v>
      </c>
      <c r="S39" s="349"/>
      <c r="T39" s="353">
        <f t="shared" si="3"/>
        <v>-23.019999999999978</v>
      </c>
      <c r="U39" s="349"/>
      <c r="V39" s="350">
        <f t="shared" si="4"/>
        <v>9.127799999999981</v>
      </c>
      <c r="W39" s="349"/>
      <c r="X39" s="351">
        <f t="shared" si="5"/>
        <v>-19.898468450455471</v>
      </c>
      <c r="Y39" s="349"/>
      <c r="Z39" s="352">
        <f t="shared" si="6"/>
        <v>35.183954590757857</v>
      </c>
    </row>
    <row r="40" spans="13:26" x14ac:dyDescent="0.3">
      <c r="M40" s="188">
        <f t="shared" si="1"/>
        <v>19</v>
      </c>
      <c r="N40" s="342">
        <f t="shared" si="2"/>
        <v>-6.4000000000000057</v>
      </c>
      <c r="O40" s="343"/>
      <c r="P40" s="344">
        <f>$G$7*ABS($H$7*N40+$I$7)+$J$7</f>
        <v>-7.0000000000000284</v>
      </c>
      <c r="Q40" s="345"/>
      <c r="R40" s="346">
        <f t="shared" si="0"/>
        <v>35.600000000000023</v>
      </c>
      <c r="S40" s="349"/>
      <c r="T40" s="353">
        <f t="shared" si="3"/>
        <v>-23.719999999999981</v>
      </c>
      <c r="U40" s="349"/>
      <c r="V40" s="350">
        <f t="shared" si="4"/>
        <v>9.7791999999999835</v>
      </c>
      <c r="W40" s="349"/>
      <c r="X40" s="351">
        <f t="shared" si="5"/>
        <v>-19.891181179587985</v>
      </c>
      <c r="Y40" s="349"/>
      <c r="Z40" s="352">
        <f t="shared" si="6"/>
        <v>34.739436965049521</v>
      </c>
    </row>
    <row r="41" spans="13:26" x14ac:dyDescent="0.3">
      <c r="M41" s="188">
        <f t="shared" si="1"/>
        <v>20</v>
      </c>
      <c r="N41" s="342">
        <f t="shared" si="2"/>
        <v>-6.2000000000000055</v>
      </c>
      <c r="O41" s="343"/>
      <c r="P41" s="344">
        <f>$G$7*ABS($H$7*N41+$I$7)+$J$7</f>
        <v>-6.0000000000000284</v>
      </c>
      <c r="Q41" s="345"/>
      <c r="R41" s="346">
        <f t="shared" si="0"/>
        <v>34.800000000000026</v>
      </c>
      <c r="S41" s="349"/>
      <c r="T41" s="353">
        <f t="shared" si="3"/>
        <v>-24.379999999999981</v>
      </c>
      <c r="U41" s="349"/>
      <c r="V41" s="350">
        <f t="shared" si="4"/>
        <v>10.335399999999986</v>
      </c>
      <c r="W41" s="349"/>
      <c r="X41" s="351">
        <f t="shared" si="5"/>
        <v>-19.883370876057899</v>
      </c>
      <c r="Y41" s="349"/>
      <c r="Z41" s="352">
        <f t="shared" si="6"/>
        <v>34.313840820861557</v>
      </c>
    </row>
    <row r="42" spans="13:26" x14ac:dyDescent="0.3">
      <c r="M42" s="188">
        <f t="shared" si="1"/>
        <v>21</v>
      </c>
      <c r="N42" s="342">
        <f t="shared" si="2"/>
        <v>-6.0000000000000053</v>
      </c>
      <c r="O42" s="343"/>
      <c r="P42" s="344">
        <f>$G$7*ABS($H$7*N42+$I$7)+$J$7</f>
        <v>-5.0000000000000284</v>
      </c>
      <c r="Q42" s="345"/>
      <c r="R42" s="346">
        <f t="shared" si="0"/>
        <v>34.000000000000021</v>
      </c>
      <c r="S42" s="349"/>
      <c r="T42" s="353">
        <f t="shared" si="3"/>
        <v>-24.999999999999982</v>
      </c>
      <c r="U42" s="349"/>
      <c r="V42" s="350">
        <f t="shared" si="4"/>
        <v>10.799999999999988</v>
      </c>
      <c r="W42" s="349"/>
      <c r="X42" s="351">
        <f t="shared" si="5"/>
        <v>-19.875</v>
      </c>
      <c r="Y42" s="349"/>
      <c r="Z42" s="352">
        <f t="shared" si="6"/>
        <v>33.905620875659011</v>
      </c>
    </row>
    <row r="43" spans="13:26" x14ac:dyDescent="0.3">
      <c r="M43" s="188">
        <f t="shared" si="1"/>
        <v>22</v>
      </c>
      <c r="N43" s="342">
        <f t="shared" si="2"/>
        <v>-5.8000000000000052</v>
      </c>
      <c r="O43" s="343"/>
      <c r="P43" s="344">
        <f>$G$7*ABS($H$7*N43+$I$7)+$J$7</f>
        <v>-4.0000000000000284</v>
      </c>
      <c r="Q43" s="345"/>
      <c r="R43" s="346">
        <f t="shared" si="0"/>
        <v>33.200000000000017</v>
      </c>
      <c r="S43" s="349"/>
      <c r="T43" s="353">
        <f t="shared" si="3"/>
        <v>-25.579999999999988</v>
      </c>
      <c r="U43" s="349"/>
      <c r="V43" s="350">
        <f t="shared" si="4"/>
        <v>11.176599999999993</v>
      </c>
      <c r="W43" s="349"/>
      <c r="X43" s="351">
        <f t="shared" si="5"/>
        <v>-19.866028317182963</v>
      </c>
      <c r="Y43" s="349"/>
      <c r="Z43" s="352">
        <f t="shared" si="6"/>
        <v>33.513413744126197</v>
      </c>
    </row>
    <row r="44" spans="13:26" x14ac:dyDescent="0.3">
      <c r="M44" s="188">
        <f t="shared" si="1"/>
        <v>23</v>
      </c>
      <c r="N44" s="342">
        <f t="shared" si="2"/>
        <v>-5.600000000000005</v>
      </c>
      <c r="O44" s="343"/>
      <c r="P44" s="344">
        <f>$G$7*ABS($H$7*N44+$I$7)+$J$7</f>
        <v>-3.0000000000000284</v>
      </c>
      <c r="Q44" s="345"/>
      <c r="R44" s="346">
        <f t="shared" si="0"/>
        <v>32.40000000000002</v>
      </c>
      <c r="S44" s="349"/>
      <c r="T44" s="353">
        <f t="shared" si="3"/>
        <v>-26.119999999999987</v>
      </c>
      <c r="U44" s="349"/>
      <c r="V44" s="350">
        <f t="shared" si="4"/>
        <v>11.468799999999995</v>
      </c>
      <c r="W44" s="349"/>
      <c r="X44" s="351">
        <f t="shared" si="5"/>
        <v>-19.85641270562537</v>
      </c>
      <c r="Y44" s="349"/>
      <c r="Z44" s="352">
        <f t="shared" si="6"/>
        <v>33.136010464297726</v>
      </c>
    </row>
    <row r="45" spans="13:26" x14ac:dyDescent="0.3">
      <c r="M45" s="188">
        <f t="shared" si="1"/>
        <v>24</v>
      </c>
      <c r="N45" s="342">
        <f t="shared" si="2"/>
        <v>-5.4000000000000048</v>
      </c>
      <c r="O45" s="343"/>
      <c r="P45" s="344">
        <f>$G$7*ABS($H$7*N45+$I$7)+$J$7</f>
        <v>-2.0000000000000284</v>
      </c>
      <c r="Q45" s="345"/>
      <c r="R45" s="346">
        <f t="shared" si="0"/>
        <v>31.600000000000019</v>
      </c>
      <c r="S45" s="349"/>
      <c r="T45" s="353">
        <f t="shared" si="3"/>
        <v>-26.619999999999987</v>
      </c>
      <c r="U45" s="349"/>
      <c r="V45" s="350">
        <f t="shared" si="4"/>
        <v>11.680199999999996</v>
      </c>
      <c r="W45" s="349"/>
      <c r="X45" s="351">
        <f t="shared" si="5"/>
        <v>-19.846106948331887</v>
      </c>
      <c r="Y45" s="349"/>
      <c r="Z45" s="352">
        <f t="shared" si="6"/>
        <v>32.772334022588979</v>
      </c>
    </row>
    <row r="46" spans="13:26" x14ac:dyDescent="0.3">
      <c r="M46" s="188">
        <f t="shared" si="1"/>
        <v>25</v>
      </c>
      <c r="N46" s="342">
        <f t="shared" si="2"/>
        <v>-5.2000000000000046</v>
      </c>
      <c r="O46" s="343"/>
      <c r="P46" s="344">
        <f>$G$7*ABS($H$7*N46+$I$7)+$J$7</f>
        <v>-1.0000000000000213</v>
      </c>
      <c r="Q46" s="345"/>
      <c r="R46" s="346">
        <f t="shared" si="0"/>
        <v>30.800000000000018</v>
      </c>
      <c r="S46" s="349"/>
      <c r="T46" s="353">
        <f t="shared" si="3"/>
        <v>-27.079999999999991</v>
      </c>
      <c r="U46" s="349"/>
      <c r="V46" s="350">
        <f t="shared" si="4"/>
        <v>11.814399999999999</v>
      </c>
      <c r="W46" s="349"/>
      <c r="X46" s="351">
        <f t="shared" si="5"/>
        <v>-19.835061511153388</v>
      </c>
      <c r="Y46" s="349"/>
      <c r="Z46" s="352">
        <f t="shared" si="6"/>
        <v>32.421420824476272</v>
      </c>
    </row>
    <row r="47" spans="13:26" x14ac:dyDescent="0.3">
      <c r="M47" s="188">
        <f t="shared" si="1"/>
        <v>26</v>
      </c>
      <c r="N47" s="342">
        <f t="shared" si="2"/>
        <v>-5.0000000000000044</v>
      </c>
      <c r="O47" s="343"/>
      <c r="P47" s="344">
        <f>$G$7*ABS($H$7*N47+$I$7)+$J$7</f>
        <v>0</v>
      </c>
      <c r="Q47" s="345"/>
      <c r="R47" s="346">
        <f t="shared" si="0"/>
        <v>30.000000000000018</v>
      </c>
      <c r="S47" s="349"/>
      <c r="T47" s="353">
        <f t="shared" si="3"/>
        <v>-27.499999999999993</v>
      </c>
      <c r="U47" s="349"/>
      <c r="V47" s="350">
        <f t="shared" si="4"/>
        <v>11.875</v>
      </c>
      <c r="W47" s="349"/>
      <c r="X47" s="351">
        <f t="shared" si="5"/>
        <v>-19.823223304703362</v>
      </c>
      <c r="Y47" s="349"/>
      <c r="Z47" s="352">
        <f t="shared" si="6"/>
        <v>32.082405307719455</v>
      </c>
    </row>
    <row r="48" spans="13:26" x14ac:dyDescent="0.3">
      <c r="M48" s="188">
        <f t="shared" si="1"/>
        <v>27</v>
      </c>
      <c r="N48" s="342">
        <f t="shared" si="2"/>
        <v>-4.8000000000000043</v>
      </c>
      <c r="O48" s="343"/>
      <c r="P48" s="344">
        <f>$G$7*ABS($H$7*N48+$I$7)+$J$7</f>
        <v>0.99999999999997868</v>
      </c>
      <c r="Q48" s="345"/>
      <c r="R48" s="346">
        <f t="shared" si="0"/>
        <v>29.200000000000017</v>
      </c>
      <c r="S48" s="349"/>
      <c r="T48" s="353">
        <f t="shared" si="3"/>
        <v>-27.879999999999992</v>
      </c>
      <c r="U48" s="349"/>
      <c r="V48" s="350">
        <f t="shared" si="4"/>
        <v>11.865600000000001</v>
      </c>
      <c r="W48" s="349"/>
      <c r="X48" s="351">
        <f t="shared" si="5"/>
        <v>-19.810535429186199</v>
      </c>
      <c r="Y48" s="349"/>
      <c r="Z48" s="352">
        <f t="shared" si="6"/>
        <v>31.754507079489549</v>
      </c>
    </row>
    <row r="49" spans="13:26" x14ac:dyDescent="0.3">
      <c r="M49" s="188">
        <f t="shared" si="1"/>
        <v>28</v>
      </c>
      <c r="N49" s="342">
        <f t="shared" si="2"/>
        <v>-4.6000000000000041</v>
      </c>
      <c r="O49" s="343"/>
      <c r="P49" s="344">
        <f>$G$7*ABS($H$7*N49+$I$7)+$J$7</f>
        <v>1.9999999999999787</v>
      </c>
      <c r="Q49" s="345"/>
      <c r="R49" s="346">
        <f t="shared" si="0"/>
        <v>28.400000000000016</v>
      </c>
      <c r="S49" s="349"/>
      <c r="T49" s="353">
        <f t="shared" si="3"/>
        <v>-28.219999999999992</v>
      </c>
      <c r="U49" s="349"/>
      <c r="V49" s="350">
        <f t="shared" si="4"/>
        <v>11.789800000000001</v>
      </c>
      <c r="W49" s="349"/>
      <c r="X49" s="351">
        <f t="shared" si="5"/>
        <v>-19.796936900910943</v>
      </c>
      <c r="Y49" s="349"/>
      <c r="Z49" s="352">
        <f t="shared" si="6"/>
        <v>31.437020096343744</v>
      </c>
    </row>
    <row r="50" spans="13:26" x14ac:dyDescent="0.3">
      <c r="M50" s="188">
        <f t="shared" si="1"/>
        <v>29</v>
      </c>
      <c r="N50" s="342">
        <f t="shared" si="2"/>
        <v>-4.4000000000000039</v>
      </c>
      <c r="O50" s="343"/>
      <c r="P50" s="344">
        <f>$G$7*ABS($H$7*N50+$I$7)+$J$7</f>
        <v>2.9999999999999787</v>
      </c>
      <c r="Q50" s="345"/>
      <c r="R50" s="346">
        <f t="shared" si="0"/>
        <v>27.600000000000016</v>
      </c>
      <c r="S50" s="349"/>
      <c r="T50" s="353">
        <f t="shared" si="3"/>
        <v>-28.519999999999996</v>
      </c>
      <c r="U50" s="349"/>
      <c r="V50" s="350">
        <f t="shared" si="4"/>
        <v>11.651200000000003</v>
      </c>
      <c r="W50" s="349"/>
      <c r="X50" s="351">
        <f t="shared" si="5"/>
        <v>-19.78236235917597</v>
      </c>
      <c r="Y50" s="349"/>
      <c r="Z50" s="352">
        <f t="shared" si="6"/>
        <v>31.129303509676205</v>
      </c>
    </row>
    <row r="51" spans="13:26" x14ac:dyDescent="0.3">
      <c r="M51" s="188">
        <f t="shared" si="1"/>
        <v>30</v>
      </c>
      <c r="N51" s="342">
        <f t="shared" si="2"/>
        <v>-4.2000000000000037</v>
      </c>
      <c r="O51" s="343"/>
      <c r="P51" s="344">
        <f>$G$7*ABS($H$7*N51+$I$7)+$J$7</f>
        <v>3.9999999999999858</v>
      </c>
      <c r="Q51" s="345"/>
      <c r="R51" s="346">
        <f t="shared" si="0"/>
        <v>26.800000000000015</v>
      </c>
      <c r="S51" s="349"/>
      <c r="T51" s="353">
        <f t="shared" si="3"/>
        <v>-28.779999999999994</v>
      </c>
      <c r="U51" s="349"/>
      <c r="V51" s="350">
        <f t="shared" si="4"/>
        <v>11.453400000000006</v>
      </c>
      <c r="W51" s="349"/>
      <c r="X51" s="351">
        <f t="shared" si="5"/>
        <v>-19.766741752115799</v>
      </c>
      <c r="Y51" s="349"/>
      <c r="Z51" s="352">
        <f t="shared" si="6"/>
        <v>30.830773878179397</v>
      </c>
    </row>
    <row r="52" spans="13:26" x14ac:dyDescent="0.3">
      <c r="M52" s="188">
        <f t="shared" si="1"/>
        <v>31</v>
      </c>
      <c r="N52" s="342">
        <f t="shared" si="2"/>
        <v>-4.0000000000000036</v>
      </c>
      <c r="O52" s="343"/>
      <c r="P52" s="344">
        <f>$G$7*ABS($H$7*N52+$I$7)+$J$7</f>
        <v>4.9999999999999858</v>
      </c>
      <c r="Q52" s="345"/>
      <c r="R52" s="346">
        <f t="shared" si="0"/>
        <v>26.000000000000014</v>
      </c>
      <c r="S52" s="349"/>
      <c r="T52" s="353">
        <f t="shared" si="3"/>
        <v>-28.999999999999996</v>
      </c>
      <c r="U52" s="349"/>
      <c r="V52" s="350">
        <f t="shared" si="4"/>
        <v>11.200000000000006</v>
      </c>
      <c r="W52" s="349"/>
      <c r="X52" s="351">
        <f t="shared" si="5"/>
        <v>-19.75</v>
      </c>
      <c r="Y52" s="349"/>
      <c r="Z52" s="352">
        <f t="shared" si="6"/>
        <v>30.540898509446873</v>
      </c>
    </row>
    <row r="53" spans="13:26" x14ac:dyDescent="0.3">
      <c r="M53" s="188">
        <f t="shared" si="1"/>
        <v>32</v>
      </c>
      <c r="N53" s="342">
        <f t="shared" si="2"/>
        <v>-3.8000000000000034</v>
      </c>
      <c r="O53" s="343"/>
      <c r="P53" s="344">
        <f>$G$7*ABS($H$7*N53+$I$7)+$J$7</f>
        <v>5.9999999999999858</v>
      </c>
      <c r="Q53" s="345"/>
      <c r="R53" s="346">
        <f t="shared" si="0"/>
        <v>25.200000000000014</v>
      </c>
      <c r="S53" s="349"/>
      <c r="T53" s="353">
        <f t="shared" si="3"/>
        <v>-29.179999999999996</v>
      </c>
      <c r="U53" s="349"/>
      <c r="V53" s="350">
        <f t="shared" si="4"/>
        <v>10.894600000000004</v>
      </c>
      <c r="W53" s="349"/>
      <c r="X53" s="351">
        <f t="shared" si="5"/>
        <v>-19.732056634365929</v>
      </c>
      <c r="Y53" s="349"/>
      <c r="Z53" s="352">
        <f t="shared" si="6"/>
        <v>30.259189739779909</v>
      </c>
    </row>
    <row r="54" spans="13:26" x14ac:dyDescent="0.3">
      <c r="M54" s="188">
        <f t="shared" si="1"/>
        <v>33</v>
      </c>
      <c r="N54" s="342">
        <f t="shared" si="2"/>
        <v>-3.6000000000000032</v>
      </c>
      <c r="O54" s="343"/>
      <c r="P54" s="344">
        <f>$G$7*ABS($H$7*N54+$I$7)+$J$7</f>
        <v>6.9999999999999858</v>
      </c>
      <c r="Q54" s="345"/>
      <c r="R54" s="346">
        <f t="shared" ref="R54:R85" si="7">$G$9 * N54 +$H$9</f>
        <v>24.400000000000013</v>
      </c>
      <c r="S54" s="349"/>
      <c r="T54" s="353">
        <f t="shared" si="3"/>
        <v>-29.32</v>
      </c>
      <c r="U54" s="349"/>
      <c r="V54" s="350">
        <f t="shared" si="4"/>
        <v>10.540800000000006</v>
      </c>
      <c r="W54" s="349"/>
      <c r="X54" s="351">
        <f t="shared" si="5"/>
        <v>-19.712825411250741</v>
      </c>
      <c r="Y54" s="349"/>
      <c r="Z54" s="352">
        <f t="shared" si="6"/>
        <v>29.985199997898761</v>
      </c>
    </row>
    <row r="55" spans="13:26" x14ac:dyDescent="0.3">
      <c r="M55" s="188">
        <f t="shared" ref="M55:M86" si="8">M54+1</f>
        <v>34</v>
      </c>
      <c r="N55" s="342">
        <f t="shared" ref="N55:N86" si="9">N54+$I$20</f>
        <v>-3.400000000000003</v>
      </c>
      <c r="O55" s="343"/>
      <c r="P55" s="344">
        <f>$G$7*ABS($H$7*N55+$I$7)+$J$7</f>
        <v>7.9999999999999858</v>
      </c>
      <c r="Q55" s="345"/>
      <c r="R55" s="346">
        <f t="shared" si="7"/>
        <v>23.600000000000012</v>
      </c>
      <c r="S55" s="349"/>
      <c r="T55" s="353">
        <f t="shared" si="3"/>
        <v>-29.42</v>
      </c>
      <c r="U55" s="349"/>
      <c r="V55" s="350">
        <f t="shared" si="4"/>
        <v>10.142200000000008</v>
      </c>
      <c r="W55" s="349"/>
      <c r="X55" s="351">
        <f t="shared" si="5"/>
        <v>-19.69221389666377</v>
      </c>
      <c r="Y55" s="349"/>
      <c r="Z55" s="352">
        <f t="shared" si="6"/>
        <v>29.718517527077147</v>
      </c>
    </row>
    <row r="56" spans="13:26" x14ac:dyDescent="0.3">
      <c r="M56" s="188">
        <f t="shared" si="8"/>
        <v>35</v>
      </c>
      <c r="N56" s="342">
        <f t="shared" si="9"/>
        <v>-3.2000000000000028</v>
      </c>
      <c r="O56" s="343"/>
      <c r="P56" s="344">
        <f>$G$7*ABS($H$7*N56+$I$7)+$J$7</f>
        <v>8.9999999999999858</v>
      </c>
      <c r="Q56" s="345"/>
      <c r="R56" s="346">
        <f t="shared" si="7"/>
        <v>22.800000000000011</v>
      </c>
      <c r="S56" s="349"/>
      <c r="T56" s="353">
        <f t="shared" si="3"/>
        <v>-29.48</v>
      </c>
      <c r="U56" s="349"/>
      <c r="V56" s="350">
        <f t="shared" si="4"/>
        <v>9.7024000000000061</v>
      </c>
      <c r="W56" s="349"/>
      <c r="X56" s="351">
        <f t="shared" si="5"/>
        <v>-19.670123022306775</v>
      </c>
      <c r="Y56" s="349"/>
      <c r="Z56" s="352">
        <f t="shared" si="6"/>
        <v>29.458762663044542</v>
      </c>
    </row>
    <row r="57" spans="13:26" x14ac:dyDescent="0.3">
      <c r="M57" s="188">
        <f t="shared" si="8"/>
        <v>36</v>
      </c>
      <c r="N57" s="342">
        <f t="shared" si="9"/>
        <v>-3.0000000000000027</v>
      </c>
      <c r="O57" s="343"/>
      <c r="P57" s="344">
        <f>$G$7*ABS($H$7*N57+$I$7)+$J$7</f>
        <v>9.9999999999999858</v>
      </c>
      <c r="Q57" s="345"/>
      <c r="R57" s="346">
        <f t="shared" si="7"/>
        <v>22.000000000000011</v>
      </c>
      <c r="S57" s="349"/>
      <c r="T57" s="353">
        <f t="shared" si="3"/>
        <v>-29.5</v>
      </c>
      <c r="U57" s="349"/>
      <c r="V57" s="350">
        <f t="shared" si="4"/>
        <v>9.225000000000005</v>
      </c>
      <c r="W57" s="349"/>
      <c r="X57" s="351">
        <f t="shared" si="5"/>
        <v>-19.646446609406727</v>
      </c>
      <c r="Y57" s="349"/>
      <c r="Z57" s="352">
        <f t="shared" si="6"/>
        <v>29.205584583201642</v>
      </c>
    </row>
    <row r="58" spans="13:26" x14ac:dyDescent="0.3">
      <c r="M58" s="188">
        <f t="shared" si="8"/>
        <v>37</v>
      </c>
      <c r="N58" s="342">
        <f t="shared" si="9"/>
        <v>-2.8000000000000025</v>
      </c>
      <c r="O58" s="343"/>
      <c r="P58" s="344">
        <f>$G$7*ABS($H$7*N58+$I$7)+$J$7</f>
        <v>10.999999999999986</v>
      </c>
      <c r="Q58" s="345"/>
      <c r="R58" s="346">
        <f t="shared" si="7"/>
        <v>21.20000000000001</v>
      </c>
      <c r="S58" s="349"/>
      <c r="T58" s="353">
        <f t="shared" si="3"/>
        <v>-29.48</v>
      </c>
      <c r="U58" s="349"/>
      <c r="V58" s="350">
        <f t="shared" si="4"/>
        <v>8.7136000000000067</v>
      </c>
      <c r="W58" s="349"/>
      <c r="X58" s="351">
        <f t="shared" si="5"/>
        <v>-19.621070858372402</v>
      </c>
      <c r="Y58" s="349"/>
      <c r="Z58" s="352">
        <f t="shared" si="6"/>
        <v>28.958658457297929</v>
      </c>
    </row>
    <row r="59" spans="13:26" x14ac:dyDescent="0.3">
      <c r="M59" s="188">
        <f t="shared" si="8"/>
        <v>38</v>
      </c>
      <c r="N59" s="342">
        <f t="shared" si="9"/>
        <v>-2.6000000000000023</v>
      </c>
      <c r="O59" s="343"/>
      <c r="P59" s="344">
        <f>$G$7*ABS($H$7*N59+$I$7)+$J$7</f>
        <v>11.999999999999986</v>
      </c>
      <c r="Q59" s="345"/>
      <c r="R59" s="346">
        <f t="shared" si="7"/>
        <v>20.400000000000009</v>
      </c>
      <c r="S59" s="349"/>
      <c r="T59" s="353">
        <f t="shared" si="3"/>
        <v>-29.42</v>
      </c>
      <c r="U59" s="349"/>
      <c r="V59" s="350">
        <f t="shared" si="4"/>
        <v>8.1718000000000064</v>
      </c>
      <c r="W59" s="349"/>
      <c r="X59" s="351">
        <f t="shared" si="5"/>
        <v>-19.593873801821882</v>
      </c>
      <c r="Y59" s="349"/>
      <c r="Z59" s="352">
        <f t="shared" si="6"/>
        <v>28.71768294150732</v>
      </c>
    </row>
    <row r="60" spans="13:26" x14ac:dyDescent="0.3">
      <c r="M60" s="188">
        <f t="shared" si="8"/>
        <v>39</v>
      </c>
      <c r="N60" s="342">
        <f t="shared" si="9"/>
        <v>-2.4000000000000021</v>
      </c>
      <c r="O60" s="343"/>
      <c r="P60" s="344">
        <f>$G$7*ABS($H$7*N60+$I$7)+$J$7</f>
        <v>12.999999999999986</v>
      </c>
      <c r="Q60" s="345"/>
      <c r="R60" s="346">
        <f t="shared" si="7"/>
        <v>19.600000000000009</v>
      </c>
      <c r="S60" s="349"/>
      <c r="T60" s="353">
        <f t="shared" si="3"/>
        <v>-29.32</v>
      </c>
      <c r="U60" s="349"/>
      <c r="V60" s="350">
        <f t="shared" si="4"/>
        <v>7.6032000000000064</v>
      </c>
      <c r="W60" s="349"/>
      <c r="X60" s="351">
        <f t="shared" si="5"/>
        <v>-19.56472471835194</v>
      </c>
      <c r="Y60" s="349"/>
      <c r="Z60" s="352">
        <f t="shared" si="6"/>
        <v>28.48237796740538</v>
      </c>
    </row>
    <row r="61" spans="13:26" x14ac:dyDescent="0.3">
      <c r="M61" s="188">
        <f t="shared" si="8"/>
        <v>40</v>
      </c>
      <c r="N61" s="342">
        <f t="shared" si="9"/>
        <v>-2.200000000000002</v>
      </c>
      <c r="O61" s="343"/>
      <c r="P61" s="344">
        <f>$G$7*ABS($H$7*N61+$I$7)+$J$7</f>
        <v>13.999999999999986</v>
      </c>
      <c r="Q61" s="345"/>
      <c r="R61" s="346">
        <f t="shared" si="7"/>
        <v>18.800000000000008</v>
      </c>
      <c r="S61" s="349"/>
      <c r="T61" s="353">
        <f t="shared" si="3"/>
        <v>-29.18</v>
      </c>
      <c r="U61" s="349"/>
      <c r="V61" s="350">
        <f t="shared" si="4"/>
        <v>7.0114000000000063</v>
      </c>
      <c r="W61" s="349"/>
      <c r="X61" s="351">
        <f t="shared" si="5"/>
        <v>-19.533483504231597</v>
      </c>
      <c r="Y61" s="349"/>
      <c r="Z61" s="352">
        <f t="shared" si="6"/>
        <v>28.252482785158396</v>
      </c>
    </row>
    <row r="62" spans="13:26" x14ac:dyDescent="0.3">
      <c r="M62" s="188">
        <f t="shared" si="8"/>
        <v>41</v>
      </c>
      <c r="N62" s="342">
        <f t="shared" si="9"/>
        <v>-2.0000000000000018</v>
      </c>
      <c r="O62" s="343"/>
      <c r="P62" s="344">
        <f>$G$7*ABS($H$7*N62+$I$7)+$J$7</f>
        <v>14.999999999999993</v>
      </c>
      <c r="Q62" s="345"/>
      <c r="R62" s="346">
        <f t="shared" si="7"/>
        <v>18.000000000000007</v>
      </c>
      <c r="S62" s="349"/>
      <c r="T62" s="353">
        <f t="shared" si="3"/>
        <v>-29</v>
      </c>
      <c r="U62" s="349"/>
      <c r="V62" s="350">
        <f t="shared" si="4"/>
        <v>6.4000000000000057</v>
      </c>
      <c r="W62" s="349"/>
      <c r="X62" s="351">
        <f t="shared" si="5"/>
        <v>-19.5</v>
      </c>
      <c r="Y62" s="349"/>
      <c r="Z62" s="352">
        <f t="shared" si="6"/>
        <v>28.027754226637811</v>
      </c>
    </row>
    <row r="63" spans="13:26" x14ac:dyDescent="0.3">
      <c r="M63" s="188">
        <f t="shared" si="8"/>
        <v>42</v>
      </c>
      <c r="N63" s="342">
        <f t="shared" si="9"/>
        <v>-1.8000000000000018</v>
      </c>
      <c r="O63" s="343"/>
      <c r="P63" s="344">
        <f>$G$7*ABS($H$7*N63+$I$7)+$J$7</f>
        <v>15.999999999999993</v>
      </c>
      <c r="Q63" s="345"/>
      <c r="R63" s="346">
        <f t="shared" si="7"/>
        <v>17.200000000000006</v>
      </c>
      <c r="S63" s="349"/>
      <c r="T63" s="353">
        <f t="shared" si="3"/>
        <v>-28.78</v>
      </c>
      <c r="U63" s="349"/>
      <c r="V63" s="350">
        <f t="shared" si="4"/>
        <v>5.7726000000000059</v>
      </c>
      <c r="W63" s="349"/>
      <c r="X63" s="351">
        <f t="shared" si="5"/>
        <v>-19.464113268731854</v>
      </c>
      <c r="Y63" s="349"/>
      <c r="Z63" s="352">
        <f t="shared" si="6"/>
        <v>27.807965159450056</v>
      </c>
    </row>
    <row r="64" spans="13:26" x14ac:dyDescent="0.3">
      <c r="M64" s="188">
        <f t="shared" si="8"/>
        <v>43</v>
      </c>
      <c r="N64" s="342">
        <f t="shared" si="9"/>
        <v>-1.6000000000000019</v>
      </c>
      <c r="O64" s="343"/>
      <c r="P64" s="344">
        <f>$G$7*ABS($H$7*N64+$I$7)+$J$7</f>
        <v>16.999999999999993</v>
      </c>
      <c r="Q64" s="345"/>
      <c r="R64" s="346">
        <f t="shared" si="7"/>
        <v>16.400000000000006</v>
      </c>
      <c r="S64" s="349"/>
      <c r="T64" s="353">
        <f t="shared" si="3"/>
        <v>-28.520000000000003</v>
      </c>
      <c r="U64" s="349"/>
      <c r="V64" s="350">
        <f t="shared" si="4"/>
        <v>5.1328000000000067</v>
      </c>
      <c r="W64" s="349"/>
      <c r="X64" s="351">
        <f t="shared" si="5"/>
        <v>-19.425650822501481</v>
      </c>
      <c r="Y64" s="349"/>
      <c r="Z64" s="352">
        <f t="shared" si="6"/>
        <v>27.592903107240421</v>
      </c>
    </row>
    <row r="65" spans="13:26" x14ac:dyDescent="0.3">
      <c r="M65" s="188">
        <f t="shared" si="8"/>
        <v>44</v>
      </c>
      <c r="N65" s="342">
        <f t="shared" si="9"/>
        <v>-1.4000000000000019</v>
      </c>
      <c r="O65" s="343"/>
      <c r="P65" s="344">
        <f>$G$7*ABS($H$7*N65+$I$7)+$J$7</f>
        <v>17.999999999999993</v>
      </c>
      <c r="Q65" s="345"/>
      <c r="R65" s="346">
        <f t="shared" si="7"/>
        <v>15.600000000000009</v>
      </c>
      <c r="S65" s="349"/>
      <c r="T65" s="353">
        <f t="shared" si="3"/>
        <v>-28.220000000000002</v>
      </c>
      <c r="U65" s="349"/>
      <c r="V65" s="350">
        <f t="shared" si="4"/>
        <v>4.4842000000000057</v>
      </c>
      <c r="W65" s="349"/>
      <c r="X65" s="351">
        <f t="shared" si="5"/>
        <v>-19.384427793327543</v>
      </c>
      <c r="Y65" s="349"/>
      <c r="Z65" s="352">
        <f t="shared" si="6"/>
        <v>27.3823690152621</v>
      </c>
    </row>
    <row r="66" spans="13:26" x14ac:dyDescent="0.3">
      <c r="M66" s="188">
        <f t="shared" si="8"/>
        <v>45</v>
      </c>
      <c r="N66" s="342">
        <f t="shared" si="9"/>
        <v>-1.200000000000002</v>
      </c>
      <c r="O66" s="343"/>
      <c r="P66" s="344">
        <f>$G$7*ABS($H$7*N66+$I$7)+$J$7</f>
        <v>18.999999999999989</v>
      </c>
      <c r="Q66" s="345"/>
      <c r="R66" s="346">
        <f t="shared" si="7"/>
        <v>14.800000000000008</v>
      </c>
      <c r="S66" s="349"/>
      <c r="T66" s="353">
        <f t="shared" si="3"/>
        <v>-27.880000000000003</v>
      </c>
      <c r="U66" s="349"/>
      <c r="V66" s="350">
        <f t="shared" si="4"/>
        <v>3.8304000000000062</v>
      </c>
      <c r="W66" s="349"/>
      <c r="X66" s="351">
        <f t="shared" si="5"/>
        <v>-19.340246044613554</v>
      </c>
      <c r="Y66" s="349"/>
      <c r="Z66" s="352">
        <f t="shared" si="6"/>
        <v>27.176176143234741</v>
      </c>
    </row>
    <row r="67" spans="13:26" x14ac:dyDescent="0.3">
      <c r="M67" s="188">
        <f t="shared" si="8"/>
        <v>46</v>
      </c>
      <c r="N67" s="342">
        <f t="shared" si="9"/>
        <v>-1.000000000000002</v>
      </c>
      <c r="O67" s="343"/>
      <c r="P67" s="344">
        <f>$G$7*ABS($H$7*N67+$I$7)+$J$7</f>
        <v>19.999999999999989</v>
      </c>
      <c r="Q67" s="345"/>
      <c r="R67" s="346">
        <f t="shared" si="7"/>
        <v>14.000000000000007</v>
      </c>
      <c r="S67" s="349"/>
      <c r="T67" s="353">
        <f t="shared" si="3"/>
        <v>-27.500000000000004</v>
      </c>
      <c r="U67" s="349"/>
      <c r="V67" s="350">
        <f t="shared" si="4"/>
        <v>3.1750000000000069</v>
      </c>
      <c r="W67" s="349"/>
      <c r="X67" s="351">
        <f t="shared" si="5"/>
        <v>-19.292893218813454</v>
      </c>
      <c r="Y67" s="349"/>
      <c r="Z67" s="352">
        <f t="shared" si="6"/>
        <v>26.974149070059546</v>
      </c>
    </row>
    <row r="68" spans="13:26" x14ac:dyDescent="0.3">
      <c r="M68" s="188">
        <f t="shared" si="8"/>
        <v>47</v>
      </c>
      <c r="N68" s="342">
        <f t="shared" si="9"/>
        <v>-0.80000000000000204</v>
      </c>
      <c r="O68" s="343"/>
      <c r="P68" s="344">
        <f>$G$7*ABS($H$7*N68+$I$7)+$J$7</f>
        <v>20.999999999999989</v>
      </c>
      <c r="Q68" s="345"/>
      <c r="R68" s="346">
        <f t="shared" si="7"/>
        <v>13.200000000000008</v>
      </c>
      <c r="S68" s="349"/>
      <c r="T68" s="353">
        <f t="shared" si="3"/>
        <v>-27.080000000000005</v>
      </c>
      <c r="U68" s="349"/>
      <c r="V68" s="350">
        <f t="shared" si="4"/>
        <v>2.5216000000000065</v>
      </c>
      <c r="W68" s="349"/>
      <c r="X68" s="351">
        <f t="shared" si="5"/>
        <v>-19.242141716744801</v>
      </c>
      <c r="Y68" s="349"/>
      <c r="Z68" s="352">
        <f t="shared" si="6"/>
        <v>26.776122797097749</v>
      </c>
    </row>
    <row r="69" spans="13:26" x14ac:dyDescent="0.3">
      <c r="M69" s="188">
        <f t="shared" si="8"/>
        <v>48</v>
      </c>
      <c r="N69" s="342">
        <f t="shared" si="9"/>
        <v>-0.60000000000000209</v>
      </c>
      <c r="O69" s="343"/>
      <c r="P69" s="344">
        <f>$G$7*ABS($H$7*N69+$I$7)+$J$7</f>
        <v>21.999999999999989</v>
      </c>
      <c r="Q69" s="345"/>
      <c r="R69" s="346">
        <f t="shared" si="7"/>
        <v>12.400000000000009</v>
      </c>
      <c r="S69" s="349"/>
      <c r="T69" s="353">
        <f t="shared" si="3"/>
        <v>-26.620000000000005</v>
      </c>
      <c r="U69" s="349"/>
      <c r="V69" s="350">
        <f t="shared" si="4"/>
        <v>1.8738000000000068</v>
      </c>
      <c r="W69" s="349"/>
      <c r="X69" s="351">
        <f t="shared" si="5"/>
        <v>-19.187747603643764</v>
      </c>
      <c r="Y69" s="349"/>
      <c r="Z69" s="352">
        <f t="shared" si="6"/>
        <v>26.581941938526729</v>
      </c>
    </row>
    <row r="70" spans="13:26" x14ac:dyDescent="0.3">
      <c r="M70" s="188">
        <f t="shared" si="8"/>
        <v>49</v>
      </c>
      <c r="N70" s="342">
        <f t="shared" si="9"/>
        <v>-0.40000000000000208</v>
      </c>
      <c r="O70" s="343"/>
      <c r="P70" s="344">
        <f>$G$7*ABS($H$7*N70+$I$7)+$J$7</f>
        <v>22.999999999999989</v>
      </c>
      <c r="Q70" s="345"/>
      <c r="R70" s="346">
        <f t="shared" si="7"/>
        <v>11.600000000000009</v>
      </c>
      <c r="S70" s="349"/>
      <c r="T70" s="353">
        <f t="shared" si="3"/>
        <v>-26.120000000000005</v>
      </c>
      <c r="U70" s="349"/>
      <c r="V70" s="350">
        <f t="shared" si="4"/>
        <v>1.2352000000000065</v>
      </c>
      <c r="W70" s="349"/>
      <c r="X70" s="351">
        <f t="shared" si="5"/>
        <v>-19.129449436703876</v>
      </c>
      <c r="Y70" s="349"/>
      <c r="Z70" s="352">
        <f t="shared" si="6"/>
        <v>26.391459988819786</v>
      </c>
    </row>
    <row r="71" spans="13:26" x14ac:dyDescent="0.3">
      <c r="M71" s="188">
        <f t="shared" si="8"/>
        <v>50</v>
      </c>
      <c r="N71" s="342">
        <f t="shared" si="9"/>
        <v>-0.20000000000000207</v>
      </c>
      <c r="O71" s="343"/>
      <c r="P71" s="344">
        <f>$G$7*ABS($H$7*N71+$I$7)+$J$7</f>
        <v>23.999999999999989</v>
      </c>
      <c r="Q71" s="345"/>
      <c r="R71" s="346">
        <f t="shared" si="7"/>
        <v>10.800000000000008</v>
      </c>
      <c r="S71" s="349"/>
      <c r="T71" s="353">
        <f t="shared" si="3"/>
        <v>-25.580000000000005</v>
      </c>
      <c r="U71" s="349"/>
      <c r="V71" s="350">
        <f t="shared" si="4"/>
        <v>0.60940000000000638</v>
      </c>
      <c r="W71" s="349"/>
      <c r="X71" s="351">
        <f t="shared" si="5"/>
        <v>-19.066967008463195</v>
      </c>
      <c r="Y71" s="349"/>
      <c r="Z71" s="352">
        <f t="shared" si="6"/>
        <v>26.204538658698265</v>
      </c>
    </row>
    <row r="72" spans="13:26" x14ac:dyDescent="0.3">
      <c r="M72" s="188">
        <f t="shared" si="8"/>
        <v>51</v>
      </c>
      <c r="N72" s="342">
        <f t="shared" si="9"/>
        <v>-2.0539125955565396E-15</v>
      </c>
      <c r="O72" s="343"/>
      <c r="P72" s="344">
        <f>$G$7*ABS($H$7*N72+$I$7)+$J$7</f>
        <v>24.999999999999989</v>
      </c>
      <c r="Q72" s="345"/>
      <c r="R72" s="346">
        <f t="shared" si="7"/>
        <v>10.000000000000009</v>
      </c>
      <c r="S72" s="349"/>
      <c r="T72" s="353">
        <f t="shared" si="3"/>
        <v>-25.000000000000007</v>
      </c>
      <c r="U72" s="349"/>
      <c r="V72" s="350">
        <f t="shared" si="4"/>
        <v>6.1617377866696196E-15</v>
      </c>
      <c r="W72" s="349"/>
      <c r="X72" s="351">
        <f t="shared" si="5"/>
        <v>-19</v>
      </c>
      <c r="Y72" s="349"/>
      <c r="Z72" s="352">
        <f t="shared" si="6"/>
        <v>26.021047272016297</v>
      </c>
    </row>
    <row r="73" spans="13:26" x14ac:dyDescent="0.3">
      <c r="M73" s="188">
        <f t="shared" si="8"/>
        <v>52</v>
      </c>
      <c r="N73" s="342">
        <f t="shared" si="9"/>
        <v>0.19999999999999796</v>
      </c>
      <c r="O73" s="343"/>
      <c r="P73" s="344">
        <f>$G$7*ABS($H$7*N73+$I$7)+$J$7</f>
        <v>25.999999999999989</v>
      </c>
      <c r="Q73" s="345"/>
      <c r="R73" s="346">
        <f t="shared" si="7"/>
        <v>9.2000000000000082</v>
      </c>
      <c r="S73" s="349"/>
      <c r="T73" s="353">
        <f t="shared" si="3"/>
        <v>-24.380000000000006</v>
      </c>
      <c r="U73" s="349"/>
      <c r="V73" s="350">
        <f t="shared" si="4"/>
        <v>-0.58939999999999415</v>
      </c>
      <c r="W73" s="349"/>
      <c r="X73" s="351">
        <f t="shared" si="5"/>
        <v>-18.928226537463708</v>
      </c>
      <c r="Y73" s="349"/>
      <c r="Z73" s="352">
        <f t="shared" si="6"/>
        <v>25.840862216989514</v>
      </c>
    </row>
    <row r="74" spans="13:26" x14ac:dyDescent="0.3">
      <c r="M74" s="188">
        <f t="shared" si="8"/>
        <v>53</v>
      </c>
      <c r="N74" s="342">
        <f t="shared" si="9"/>
        <v>0.39999999999999797</v>
      </c>
      <c r="O74" s="343"/>
      <c r="P74" s="344">
        <f>$G$7*ABS($H$7*N74+$I$7)+$J$7</f>
        <v>26.999999999999989</v>
      </c>
      <c r="Q74" s="345"/>
      <c r="R74" s="346">
        <f t="shared" si="7"/>
        <v>8.4000000000000075</v>
      </c>
      <c r="S74" s="349"/>
      <c r="T74" s="353">
        <f t="shared" si="3"/>
        <v>-23.720000000000006</v>
      </c>
      <c r="U74" s="349"/>
      <c r="V74" s="350">
        <f t="shared" si="4"/>
        <v>-1.1551999999999945</v>
      </c>
      <c r="W74" s="349"/>
      <c r="X74" s="351">
        <f t="shared" si="5"/>
        <v>-18.851301645002966</v>
      </c>
      <c r="Y74" s="349"/>
      <c r="Z74" s="352">
        <f t="shared" si="6"/>
        <v>25.663866445995502</v>
      </c>
    </row>
    <row r="75" spans="13:26" x14ac:dyDescent="0.3">
      <c r="M75" s="188">
        <f t="shared" si="8"/>
        <v>54</v>
      </c>
      <c r="N75" s="342">
        <f t="shared" si="9"/>
        <v>0.59999999999999798</v>
      </c>
      <c r="O75" s="343"/>
      <c r="P75" s="344">
        <f>$G$7*ABS($H$7*N75+$I$7)+$J$7</f>
        <v>27.999999999999989</v>
      </c>
      <c r="Q75" s="345"/>
      <c r="R75" s="346">
        <f t="shared" si="7"/>
        <v>7.6000000000000085</v>
      </c>
      <c r="S75" s="349"/>
      <c r="T75" s="353">
        <f t="shared" si="3"/>
        <v>-23.020000000000007</v>
      </c>
      <c r="U75" s="349"/>
      <c r="V75" s="350">
        <f t="shared" si="4"/>
        <v>-1.6937999999999949</v>
      </c>
      <c r="W75" s="349"/>
      <c r="X75" s="351">
        <f t="shared" si="5"/>
        <v>-18.768855586655086</v>
      </c>
      <c r="Y75" s="349"/>
      <c r="Z75" s="352">
        <f t="shared" si="6"/>
        <v>25.489949018876814</v>
      </c>
    </row>
    <row r="76" spans="13:26" x14ac:dyDescent="0.3">
      <c r="M76" s="188">
        <f t="shared" si="8"/>
        <v>55</v>
      </c>
      <c r="N76" s="342">
        <f t="shared" si="9"/>
        <v>0.79999999999999805</v>
      </c>
      <c r="O76" s="343"/>
      <c r="P76" s="344">
        <f>$G$7*ABS($H$7*N76+$I$7)+$J$7</f>
        <v>28.999999999999989</v>
      </c>
      <c r="Q76" s="345"/>
      <c r="R76" s="346">
        <f t="shared" si="7"/>
        <v>6.8000000000000078</v>
      </c>
      <c r="S76" s="349"/>
      <c r="T76" s="353">
        <f t="shared" si="3"/>
        <v>-22.280000000000008</v>
      </c>
      <c r="U76" s="349"/>
      <c r="V76" s="350">
        <f t="shared" si="4"/>
        <v>-2.2015999999999951</v>
      </c>
      <c r="W76" s="349"/>
      <c r="X76" s="351">
        <f t="shared" si="5"/>
        <v>-18.680492089227108</v>
      </c>
      <c r="Y76" s="349"/>
      <c r="Z76" s="352">
        <f t="shared" si="6"/>
        <v>25.319004685283812</v>
      </c>
    </row>
    <row r="77" spans="13:26" x14ac:dyDescent="0.3">
      <c r="M77" s="188">
        <f t="shared" si="8"/>
        <v>56</v>
      </c>
      <c r="N77" s="342">
        <f t="shared" si="9"/>
        <v>0.999999999999998</v>
      </c>
      <c r="O77" s="343"/>
      <c r="P77" s="344">
        <f>$G$7*ABS($H$7*N77+$I$7)+$J$7</f>
        <v>29.999999999999989</v>
      </c>
      <c r="Q77" s="345"/>
      <c r="R77" s="346">
        <f t="shared" si="7"/>
        <v>6.000000000000008</v>
      </c>
      <c r="S77" s="349"/>
      <c r="T77" s="353">
        <f t="shared" si="3"/>
        <v>-21.500000000000007</v>
      </c>
      <c r="U77" s="349"/>
      <c r="V77" s="350">
        <f t="shared" si="4"/>
        <v>-2.6749999999999954</v>
      </c>
      <c r="W77" s="349"/>
      <c r="X77" s="351">
        <f t="shared" si="5"/>
        <v>-18.585786437626908</v>
      </c>
      <c r="Y77" s="349"/>
      <c r="Z77" s="352">
        <f t="shared" si="6"/>
        <v>25.150933502119997</v>
      </c>
    </row>
    <row r="78" spans="13:26" x14ac:dyDescent="0.3">
      <c r="M78" s="188">
        <f t="shared" si="8"/>
        <v>57</v>
      </c>
      <c r="N78" s="342">
        <f t="shared" si="9"/>
        <v>1.199999999999998</v>
      </c>
      <c r="O78" s="343"/>
      <c r="P78" s="344">
        <f>$G$7*ABS($H$7*N78+$I$7)+$J$7</f>
        <v>30.999999999999989</v>
      </c>
      <c r="Q78" s="345"/>
      <c r="R78" s="346">
        <f t="shared" si="7"/>
        <v>5.2000000000000082</v>
      </c>
      <c r="S78" s="349"/>
      <c r="T78" s="353">
        <f t="shared" si="3"/>
        <v>-20.680000000000007</v>
      </c>
      <c r="U78" s="349"/>
      <c r="V78" s="350">
        <f t="shared" si="4"/>
        <v>-3.1103999999999958</v>
      </c>
      <c r="W78" s="349"/>
      <c r="X78" s="351">
        <f t="shared" si="5"/>
        <v>-18.484283433489605</v>
      </c>
      <c r="Y78" s="349"/>
      <c r="Z78" s="352">
        <f t="shared" si="6"/>
        <v>24.985640482607891</v>
      </c>
    </row>
    <row r="79" spans="13:26" x14ac:dyDescent="0.3">
      <c r="M79" s="188">
        <f t="shared" si="8"/>
        <v>58</v>
      </c>
      <c r="N79" s="342">
        <f t="shared" si="9"/>
        <v>1.3999999999999979</v>
      </c>
      <c r="O79" s="343"/>
      <c r="P79" s="344">
        <f>$G$7*ABS($H$7*N79+$I$7)+$J$7</f>
        <v>31.999999999999989</v>
      </c>
      <c r="Q79" s="345"/>
      <c r="R79" s="346">
        <f t="shared" si="7"/>
        <v>4.4000000000000083</v>
      </c>
      <c r="S79" s="349"/>
      <c r="T79" s="353">
        <f t="shared" si="3"/>
        <v>-19.820000000000007</v>
      </c>
      <c r="U79" s="349"/>
      <c r="V79" s="350">
        <f t="shared" si="4"/>
        <v>-3.5041999999999964</v>
      </c>
      <c r="W79" s="349"/>
      <c r="X79" s="351">
        <f t="shared" si="5"/>
        <v>-18.375495207287528</v>
      </c>
      <c r="Y79" s="349"/>
      <c r="Z79" s="352">
        <f t="shared" si="6"/>
        <v>24.823035273890088</v>
      </c>
    </row>
    <row r="80" spans="13:26" x14ac:dyDescent="0.3">
      <c r="M80" s="188">
        <f t="shared" si="8"/>
        <v>59</v>
      </c>
      <c r="N80" s="342">
        <f t="shared" si="9"/>
        <v>1.5999999999999979</v>
      </c>
      <c r="O80" s="343"/>
      <c r="P80" s="344">
        <f>$G$7*ABS($H$7*N80+$I$7)+$J$7</f>
        <v>32.999999999999986</v>
      </c>
      <c r="Q80" s="345"/>
      <c r="R80" s="346">
        <f t="shared" si="7"/>
        <v>3.6000000000000085</v>
      </c>
      <c r="S80" s="349"/>
      <c r="T80" s="353">
        <f t="shared" si="3"/>
        <v>-18.920000000000009</v>
      </c>
      <c r="U80" s="349"/>
      <c r="V80" s="350">
        <f t="shared" si="4"/>
        <v>-3.8527999999999967</v>
      </c>
      <c r="W80" s="349"/>
      <c r="X80" s="351">
        <f t="shared" si="5"/>
        <v>-18.258898873407752</v>
      </c>
      <c r="Y80" s="349"/>
      <c r="Z80" s="352">
        <f t="shared" si="6"/>
        <v>24.663031860425679</v>
      </c>
    </row>
    <row r="81" spans="13:26" x14ac:dyDescent="0.3">
      <c r="M81" s="188">
        <f t="shared" si="8"/>
        <v>60</v>
      </c>
      <c r="N81" s="342">
        <f t="shared" si="9"/>
        <v>1.7999999999999978</v>
      </c>
      <c r="O81" s="343"/>
      <c r="P81" s="344">
        <f>$G$7*ABS($H$7*N81+$I$7)+$J$7</f>
        <v>33.999999999999986</v>
      </c>
      <c r="Q81" s="345"/>
      <c r="R81" s="346">
        <f t="shared" si="7"/>
        <v>2.8000000000000087</v>
      </c>
      <c r="S81" s="349"/>
      <c r="T81" s="353">
        <f t="shared" si="3"/>
        <v>-17.980000000000011</v>
      </c>
      <c r="U81" s="349"/>
      <c r="V81" s="350">
        <f t="shared" si="4"/>
        <v>-4.152599999999997</v>
      </c>
      <c r="W81" s="349"/>
      <c r="X81" s="351">
        <f t="shared" si="5"/>
        <v>-18.133934016926386</v>
      </c>
      <c r="Y81" s="349"/>
      <c r="Z81" s="352">
        <f t="shared" si="6"/>
        <v>24.505548290744287</v>
      </c>
    </row>
    <row r="82" spans="13:26" x14ac:dyDescent="0.3">
      <c r="M82" s="188">
        <f t="shared" si="8"/>
        <v>61</v>
      </c>
      <c r="N82" s="342">
        <f t="shared" si="9"/>
        <v>1.9999999999999978</v>
      </c>
      <c r="O82" s="343"/>
      <c r="P82" s="344">
        <f>$G$7*ABS($H$7*N82+$I$7)+$J$7</f>
        <v>34.999999999999986</v>
      </c>
      <c r="Q82" s="345"/>
      <c r="R82" s="346">
        <f t="shared" si="7"/>
        <v>2.0000000000000089</v>
      </c>
      <c r="S82" s="349"/>
      <c r="T82" s="353">
        <f t="shared" si="3"/>
        <v>-17.000000000000011</v>
      </c>
      <c r="U82" s="349"/>
      <c r="V82" s="350">
        <f t="shared" si="4"/>
        <v>-4.3999999999999968</v>
      </c>
      <c r="W82" s="349"/>
      <c r="X82" s="351">
        <f t="shared" si="5"/>
        <v>-18</v>
      </c>
      <c r="Y82" s="349"/>
      <c r="Z82" s="352">
        <f t="shared" si="6"/>
        <v>24.350506425384634</v>
      </c>
    </row>
    <row r="83" spans="13:26" x14ac:dyDescent="0.3">
      <c r="M83" s="188">
        <f t="shared" si="8"/>
        <v>62</v>
      </c>
      <c r="N83" s="342">
        <f t="shared" si="9"/>
        <v>2.199999999999998</v>
      </c>
      <c r="O83" s="343"/>
      <c r="P83" s="344">
        <f>$G$7*ABS($H$7*N83+$I$7)+$J$7</f>
        <v>35.999999999999986</v>
      </c>
      <c r="Q83" s="345"/>
      <c r="R83" s="346">
        <f t="shared" si="7"/>
        <v>1.2000000000000082</v>
      </c>
      <c r="S83" s="349"/>
      <c r="T83" s="353">
        <f t="shared" si="3"/>
        <v>-15.980000000000011</v>
      </c>
      <c r="U83" s="349"/>
      <c r="V83" s="350">
        <f t="shared" si="4"/>
        <v>-4.5913999999999984</v>
      </c>
      <c r="W83" s="349"/>
      <c r="X83" s="351">
        <f t="shared" si="5"/>
        <v>-17.856453074927416</v>
      </c>
      <c r="Y83" s="349"/>
      <c r="Z83" s="352">
        <f t="shared" si="6"/>
        <v>24.197831704076748</v>
      </c>
    </row>
    <row r="84" spans="13:26" x14ac:dyDescent="0.3">
      <c r="M84" s="188">
        <f t="shared" si="8"/>
        <v>63</v>
      </c>
      <c r="N84" s="342">
        <f t="shared" si="9"/>
        <v>2.3999999999999981</v>
      </c>
      <c r="O84" s="343"/>
      <c r="P84" s="344">
        <f>$G$7*ABS($H$7*N84+$I$7)+$J$7</f>
        <v>36.999999999999993</v>
      </c>
      <c r="Q84" s="345"/>
      <c r="R84" s="346">
        <f t="shared" si="7"/>
        <v>0.40000000000000746</v>
      </c>
      <c r="S84" s="349"/>
      <c r="T84" s="353">
        <f t="shared" si="3"/>
        <v>-14.920000000000011</v>
      </c>
      <c r="U84" s="349"/>
      <c r="V84" s="350">
        <f t="shared" si="4"/>
        <v>-4.7231999999999985</v>
      </c>
      <c r="W84" s="349"/>
      <c r="X84" s="351">
        <f t="shared" si="5"/>
        <v>-17.702603290005932</v>
      </c>
      <c r="Y84" s="349"/>
      <c r="Z84" s="352">
        <f t="shared" si="6"/>
        <v>24.047452930431344</v>
      </c>
    </row>
    <row r="85" spans="13:26" x14ac:dyDescent="0.3">
      <c r="M85" s="188">
        <f t="shared" si="8"/>
        <v>64</v>
      </c>
      <c r="N85" s="342">
        <f t="shared" si="9"/>
        <v>2.5999999999999983</v>
      </c>
      <c r="O85" s="343"/>
      <c r="P85" s="344">
        <f>$G$7*ABS($H$7*N85+$I$7)+$J$7</f>
        <v>37.999999999999993</v>
      </c>
      <c r="Q85" s="345"/>
      <c r="R85" s="346">
        <f t="shared" si="7"/>
        <v>-0.39999999999999325</v>
      </c>
      <c r="S85" s="349"/>
      <c r="T85" s="353">
        <f t="shared" si="3"/>
        <v>-13.820000000000009</v>
      </c>
      <c r="U85" s="349"/>
      <c r="V85" s="350">
        <f t="shared" si="4"/>
        <v>-4.7918000000000003</v>
      </c>
      <c r="W85" s="349"/>
      <c r="X85" s="351">
        <f t="shared" si="5"/>
        <v>-17.537711173310168</v>
      </c>
      <c r="Y85" s="349"/>
      <c r="Z85" s="352">
        <f t="shared" si="6"/>
        <v>23.899302072579939</v>
      </c>
    </row>
    <row r="86" spans="13:26" x14ac:dyDescent="0.3">
      <c r="M86" s="188">
        <f t="shared" si="8"/>
        <v>65</v>
      </c>
      <c r="N86" s="342">
        <f t="shared" si="9"/>
        <v>2.7999999999999985</v>
      </c>
      <c r="O86" s="343"/>
      <c r="P86" s="344">
        <f>$G$7*ABS($H$7*N86+$I$7)+$J$7</f>
        <v>38.999999999999993</v>
      </c>
      <c r="Q86" s="345"/>
      <c r="R86" s="346">
        <f t="shared" ref="R86:R122" si="10">$G$9 * N86 +$H$9</f>
        <v>-1.199999999999994</v>
      </c>
      <c r="S86" s="349"/>
      <c r="T86" s="353">
        <f t="shared" si="3"/>
        <v>-12.680000000000009</v>
      </c>
      <c r="U86" s="349"/>
      <c r="V86" s="350">
        <f t="shared" si="4"/>
        <v>-4.7935999999999996</v>
      </c>
      <c r="W86" s="349"/>
      <c r="X86" s="351">
        <f t="shared" si="5"/>
        <v>-17.360984178454213</v>
      </c>
      <c r="Y86" s="349"/>
      <c r="Z86" s="352">
        <f t="shared" si="6"/>
        <v>23.753314078368412</v>
      </c>
    </row>
    <row r="87" spans="13:26" x14ac:dyDescent="0.3">
      <c r="M87" s="188">
        <f t="shared" ref="M87:M122" si="11">M86+1</f>
        <v>66</v>
      </c>
      <c r="N87" s="342">
        <f t="shared" ref="N87:N121" si="12">N86+$I$20</f>
        <v>2.9999999999999987</v>
      </c>
      <c r="O87" s="343"/>
      <c r="P87" s="344">
        <f>$G$7*ABS($H$7*N87+$I$7)+$J$7</f>
        <v>39.999999999999993</v>
      </c>
      <c r="Q87" s="345"/>
      <c r="R87" s="346">
        <f t="shared" si="10"/>
        <v>-1.9999999999999947</v>
      </c>
      <c r="S87" s="349"/>
      <c r="T87" s="353">
        <f t="shared" ref="T87:T122" si="13">$G$11*(N87^2) +$H$11*N87 +$I$11</f>
        <v>-11.500000000000007</v>
      </c>
      <c r="U87" s="349"/>
      <c r="V87" s="350">
        <f t="shared" ref="V87:V122" si="14">$G$13*(N87^3)+$H$13*(N87^2) +$I$13 *N87+$J$13</f>
        <v>-4.7250000000000005</v>
      </c>
      <c r="W87" s="349"/>
      <c r="X87" s="351">
        <f t="shared" ref="X87:X122" si="15">$G$15*($H$15^($I$15*N87+$J$15)+$K$15)</f>
        <v>-17.171572875253812</v>
      </c>
      <c r="Y87" s="349"/>
      <c r="Z87" s="352">
        <f t="shared" ref="Z87:Z122" si="16">$G$17*LN($H$17*N87+$I$17)+$J$17</f>
        <v>23.609426703847415</v>
      </c>
    </row>
    <row r="88" spans="13:26" x14ac:dyDescent="0.3">
      <c r="M88" s="188">
        <f t="shared" si="11"/>
        <v>67</v>
      </c>
      <c r="N88" s="342">
        <f t="shared" si="12"/>
        <v>3.1999999999999988</v>
      </c>
      <c r="O88" s="343"/>
      <c r="P88" s="344">
        <f>$G$7*ABS($H$7*N88+$I$7)+$J$7</f>
        <v>40.999999999999993</v>
      </c>
      <c r="Q88" s="345"/>
      <c r="R88" s="346">
        <f t="shared" si="10"/>
        <v>-2.7999999999999954</v>
      </c>
      <c r="S88" s="349"/>
      <c r="T88" s="353">
        <f t="shared" si="13"/>
        <v>-10.280000000000008</v>
      </c>
      <c r="U88" s="349"/>
      <c r="V88" s="350">
        <f t="shared" si="14"/>
        <v>-4.5824000000000007</v>
      </c>
      <c r="W88" s="349"/>
      <c r="X88" s="351">
        <f t="shared" si="15"/>
        <v>-16.968566866979206</v>
      </c>
      <c r="Y88" s="349"/>
      <c r="Z88" s="352">
        <f t="shared" si="16"/>
        <v>23.46758035392785</v>
      </c>
    </row>
    <row r="89" spans="13:26" x14ac:dyDescent="0.3">
      <c r="M89" s="188">
        <f t="shared" si="11"/>
        <v>68</v>
      </c>
      <c r="N89" s="342">
        <f t="shared" si="12"/>
        <v>3.399999999999999</v>
      </c>
      <c r="O89" s="343"/>
      <c r="P89" s="344">
        <f>$G$7*ABS($H$7*N89+$I$7)+$J$7</f>
        <v>42</v>
      </c>
      <c r="Q89" s="345"/>
      <c r="R89" s="346">
        <f t="shared" si="10"/>
        <v>-3.5999999999999961</v>
      </c>
      <c r="S89" s="349"/>
      <c r="T89" s="353">
        <f t="shared" si="13"/>
        <v>-9.0200000000000067</v>
      </c>
      <c r="U89" s="349"/>
      <c r="V89" s="350">
        <f t="shared" si="14"/>
        <v>-4.3622000000000014</v>
      </c>
      <c r="W89" s="349"/>
      <c r="X89" s="351">
        <f t="shared" si="15"/>
        <v>-16.75099041457506</v>
      </c>
      <c r="Y89" s="349"/>
      <c r="Z89" s="352">
        <f t="shared" si="16"/>
        <v>23.327717934180452</v>
      </c>
    </row>
    <row r="90" spans="13:26" x14ac:dyDescent="0.3">
      <c r="M90" s="188">
        <f t="shared" si="11"/>
        <v>69</v>
      </c>
      <c r="N90" s="342">
        <f t="shared" si="12"/>
        <v>3.5999999999999992</v>
      </c>
      <c r="O90" s="343"/>
      <c r="P90" s="344">
        <f>$G$7*ABS($H$7*N90+$I$7)+$J$7</f>
        <v>43</v>
      </c>
      <c r="Q90" s="345"/>
      <c r="R90" s="346">
        <f t="shared" si="10"/>
        <v>-4.3999999999999968</v>
      </c>
      <c r="S90" s="349"/>
      <c r="T90" s="353">
        <f t="shared" si="13"/>
        <v>-7.720000000000006</v>
      </c>
      <c r="U90" s="349"/>
      <c r="V90" s="350">
        <f t="shared" si="14"/>
        <v>-4.0608000000000004</v>
      </c>
      <c r="W90" s="349"/>
      <c r="X90" s="351">
        <f t="shared" si="15"/>
        <v>-16.517797746815504</v>
      </c>
      <c r="Y90" s="349"/>
      <c r="Z90" s="352">
        <f t="shared" si="16"/>
        <v>23.18978471285709</v>
      </c>
    </row>
    <row r="91" spans="13:26" x14ac:dyDescent="0.3">
      <c r="M91" s="188">
        <f t="shared" si="11"/>
        <v>70</v>
      </c>
      <c r="N91" s="342">
        <f t="shared" si="12"/>
        <v>3.7999999999999994</v>
      </c>
      <c r="O91" s="343"/>
      <c r="P91" s="344">
        <f>$G$7*ABS($H$7*N91+$I$7)+$J$7</f>
        <v>44</v>
      </c>
      <c r="Q91" s="345"/>
      <c r="R91" s="346">
        <f t="shared" si="10"/>
        <v>-5.1999999999999975</v>
      </c>
      <c r="S91" s="349"/>
      <c r="T91" s="353">
        <f t="shared" si="13"/>
        <v>-6.3800000000000026</v>
      </c>
      <c r="U91" s="349"/>
      <c r="V91" s="350">
        <f t="shared" si="14"/>
        <v>-3.6746000000000016</v>
      </c>
      <c r="W91" s="349"/>
      <c r="X91" s="351">
        <f t="shared" si="15"/>
        <v>-16.267868033852771</v>
      </c>
      <c r="Y91" s="349"/>
      <c r="Z91" s="352">
        <f t="shared" si="16"/>
        <v>23.053728192299307</v>
      </c>
    </row>
    <row r="92" spans="13:26" x14ac:dyDescent="0.3">
      <c r="M92" s="188">
        <f t="shared" si="11"/>
        <v>71</v>
      </c>
      <c r="N92" s="342">
        <f t="shared" si="12"/>
        <v>3.9999999999999996</v>
      </c>
      <c r="O92" s="343"/>
      <c r="P92" s="344">
        <f>$G$7*ABS($H$7*N92+$I$7)+$J$7</f>
        <v>45</v>
      </c>
      <c r="Q92" s="345"/>
      <c r="R92" s="346">
        <f t="shared" si="10"/>
        <v>-5.9999999999999982</v>
      </c>
      <c r="S92" s="349"/>
      <c r="T92" s="353">
        <f t="shared" si="13"/>
        <v>-5.0000000000000036</v>
      </c>
      <c r="U92" s="349"/>
      <c r="V92" s="350">
        <f t="shared" si="14"/>
        <v>-3.2000000000000011</v>
      </c>
      <c r="W92" s="349"/>
      <c r="X92" s="351">
        <f t="shared" si="15"/>
        <v>-16</v>
      </c>
      <c r="Y92" s="349"/>
      <c r="Z92" s="352">
        <f t="shared" si="16"/>
        <v>22.919497988977898</v>
      </c>
    </row>
    <row r="93" spans="13:26" x14ac:dyDescent="0.3">
      <c r="M93" s="188">
        <f t="shared" si="11"/>
        <v>72</v>
      </c>
      <c r="N93" s="342">
        <f t="shared" si="12"/>
        <v>4.1999999999999993</v>
      </c>
      <c r="O93" s="343"/>
      <c r="P93" s="344">
        <f>$G$7*ABS($H$7*N93+$I$7)+$J$7</f>
        <v>46</v>
      </c>
      <c r="Q93" s="345"/>
      <c r="R93" s="346">
        <f t="shared" si="10"/>
        <v>-6.7999999999999972</v>
      </c>
      <c r="S93" s="349"/>
      <c r="T93" s="353">
        <f t="shared" si="13"/>
        <v>-3.5800000000000054</v>
      </c>
      <c r="U93" s="349"/>
      <c r="V93" s="350">
        <f t="shared" si="14"/>
        <v>-2.6334000000000017</v>
      </c>
      <c r="W93" s="349"/>
      <c r="X93" s="351">
        <f t="shared" si="15"/>
        <v>-15.712906149854827</v>
      </c>
      <c r="Y93" s="349"/>
      <c r="Z93" s="352">
        <f t="shared" si="16"/>
        <v>22.787045721477696</v>
      </c>
    </row>
    <row r="94" spans="13:26" x14ac:dyDescent="0.3">
      <c r="M94" s="188">
        <f t="shared" si="11"/>
        <v>73</v>
      </c>
      <c r="N94" s="342">
        <f t="shared" si="12"/>
        <v>4.3999999999999995</v>
      </c>
      <c r="O94" s="343"/>
      <c r="P94" s="344">
        <f>$G$7*ABS($H$7*N94+$I$7)+$J$7</f>
        <v>47</v>
      </c>
      <c r="Q94" s="345"/>
      <c r="R94" s="346">
        <f t="shared" si="10"/>
        <v>-7.5999999999999979</v>
      </c>
      <c r="S94" s="349"/>
      <c r="T94" s="353">
        <f t="shared" si="13"/>
        <v>-2.1200000000000045</v>
      </c>
      <c r="U94" s="349"/>
      <c r="V94" s="350">
        <f t="shared" si="14"/>
        <v>-1.9712000000000032</v>
      </c>
      <c r="W94" s="349"/>
      <c r="X94" s="351">
        <f t="shared" si="15"/>
        <v>-15.40520658001186</v>
      </c>
      <c r="Y94" s="349"/>
      <c r="Z94" s="352">
        <f t="shared" si="16"/>
        <v>22.656324905804169</v>
      </c>
    </row>
    <row r="95" spans="13:26" x14ac:dyDescent="0.3">
      <c r="M95" s="188">
        <f t="shared" si="11"/>
        <v>74</v>
      </c>
      <c r="N95" s="342">
        <f t="shared" si="12"/>
        <v>4.5999999999999996</v>
      </c>
      <c r="O95" s="343"/>
      <c r="P95" s="344">
        <f>$G$7*ABS($H$7*N95+$I$7)+$J$7</f>
        <v>48</v>
      </c>
      <c r="Q95" s="345"/>
      <c r="R95" s="346">
        <f t="shared" si="10"/>
        <v>-8.3999999999999986</v>
      </c>
      <c r="S95" s="349"/>
      <c r="T95" s="353">
        <f t="shared" si="13"/>
        <v>-0.62000000000000455</v>
      </c>
      <c r="U95" s="349"/>
      <c r="V95" s="350">
        <f t="shared" si="14"/>
        <v>-1.2098000000000031</v>
      </c>
      <c r="W95" s="349"/>
      <c r="X95" s="351">
        <f t="shared" si="15"/>
        <v>-15.075422346620336</v>
      </c>
      <c r="Y95" s="349"/>
      <c r="Z95" s="352">
        <f t="shared" si="16"/>
        <v>22.527290857445088</v>
      </c>
    </row>
    <row r="96" spans="13:26" x14ac:dyDescent="0.3">
      <c r="M96" s="188">
        <f t="shared" si="11"/>
        <v>75</v>
      </c>
      <c r="N96" s="342">
        <f t="shared" si="12"/>
        <v>4.8</v>
      </c>
      <c r="O96" s="343"/>
      <c r="P96" s="344">
        <f>$G$7*ABS($H$7*N96+$I$7)+$J$7</f>
        <v>49</v>
      </c>
      <c r="Q96" s="345"/>
      <c r="R96" s="346">
        <f t="shared" si="10"/>
        <v>-9.1999999999999993</v>
      </c>
      <c r="S96" s="349"/>
      <c r="T96" s="353">
        <f t="shared" si="13"/>
        <v>0.91999999999999815</v>
      </c>
      <c r="U96" s="349"/>
      <c r="V96" s="350">
        <f t="shared" si="14"/>
        <v>-0.34559999999999924</v>
      </c>
      <c r="W96" s="349"/>
      <c r="X96" s="351">
        <f t="shared" si="15"/>
        <v>-14.721968356908423</v>
      </c>
      <c r="Y96" s="349"/>
      <c r="Z96" s="352">
        <f t="shared" si="16"/>
        <v>22.39990059967079</v>
      </c>
    </row>
    <row r="97" spans="13:26" x14ac:dyDescent="0.3">
      <c r="M97" s="188">
        <f t="shared" si="11"/>
        <v>76</v>
      </c>
      <c r="N97" s="342">
        <f t="shared" si="12"/>
        <v>5</v>
      </c>
      <c r="O97" s="343"/>
      <c r="P97" s="344">
        <f>$G$7*ABS($H$7*N97+$I$7)+$J$7</f>
        <v>50</v>
      </c>
      <c r="Q97" s="345"/>
      <c r="R97" s="346">
        <f t="shared" si="10"/>
        <v>-10</v>
      </c>
      <c r="S97" s="349"/>
      <c r="T97" s="353">
        <f t="shared" si="13"/>
        <v>2.5</v>
      </c>
      <c r="U97" s="349"/>
      <c r="V97" s="350">
        <f t="shared" si="14"/>
        <v>0.625</v>
      </c>
      <c r="W97" s="349"/>
      <c r="X97" s="351">
        <f t="shared" si="15"/>
        <v>-14.34314575050762</v>
      </c>
      <c r="Y97" s="349"/>
      <c r="Z97" s="352">
        <f t="shared" si="16"/>
        <v>22.274112777602188</v>
      </c>
    </row>
    <row r="98" spans="13:26" x14ac:dyDescent="0.3">
      <c r="M98" s="188">
        <f t="shared" si="11"/>
        <v>77</v>
      </c>
      <c r="N98" s="342">
        <f t="shared" si="12"/>
        <v>5.2</v>
      </c>
      <c r="O98" s="343"/>
      <c r="P98" s="344">
        <f>$G$7*ABS($H$7*N98+$I$7)+$J$7</f>
        <v>49</v>
      </c>
      <c r="Q98" s="345"/>
      <c r="R98" s="346">
        <f t="shared" si="10"/>
        <v>-10.8</v>
      </c>
      <c r="S98" s="349"/>
      <c r="T98" s="353">
        <f t="shared" si="13"/>
        <v>4.1200000000000045</v>
      </c>
      <c r="U98" s="349"/>
      <c r="V98" s="350">
        <f t="shared" si="14"/>
        <v>1.7056000000000004</v>
      </c>
      <c r="W98" s="349"/>
      <c r="X98" s="351">
        <f t="shared" si="15"/>
        <v>-13.937133733958408</v>
      </c>
      <c r="Y98" s="349"/>
      <c r="Z98" s="352">
        <f t="shared" si="16"/>
        <v>22.149887577616617</v>
      </c>
    </row>
    <row r="99" spans="13:26" x14ac:dyDescent="0.3">
      <c r="M99" s="188">
        <f t="shared" si="11"/>
        <v>78</v>
      </c>
      <c r="N99" s="342">
        <f t="shared" si="12"/>
        <v>5.4</v>
      </c>
      <c r="O99" s="343"/>
      <c r="P99" s="344">
        <f>$G$7*ABS($H$7*N99+$I$7)+$J$7</f>
        <v>48</v>
      </c>
      <c r="Q99" s="345"/>
      <c r="R99" s="346">
        <f t="shared" si="10"/>
        <v>-11.600000000000001</v>
      </c>
      <c r="S99" s="349"/>
      <c r="T99" s="353">
        <f t="shared" si="13"/>
        <v>5.7800000000000047</v>
      </c>
      <c r="U99" s="349"/>
      <c r="V99" s="350">
        <f t="shared" si="14"/>
        <v>2.899799999999999</v>
      </c>
      <c r="W99" s="349"/>
      <c r="X99" s="351">
        <f t="shared" si="15"/>
        <v>-13.501980829150115</v>
      </c>
      <c r="Y99" s="349"/>
      <c r="Z99" s="352">
        <f t="shared" si="16"/>
        <v>22.027186651698472</v>
      </c>
    </row>
    <row r="100" spans="13:26" x14ac:dyDescent="0.3">
      <c r="M100" s="188">
        <f t="shared" si="11"/>
        <v>79</v>
      </c>
      <c r="N100" s="342">
        <f t="shared" si="12"/>
        <v>5.6000000000000005</v>
      </c>
      <c r="O100" s="343"/>
      <c r="P100" s="344">
        <f>$G$7*ABS($H$7*N100+$I$7)+$J$7</f>
        <v>47</v>
      </c>
      <c r="Q100" s="345"/>
      <c r="R100" s="346">
        <f t="shared" si="10"/>
        <v>-12.400000000000002</v>
      </c>
      <c r="S100" s="349"/>
      <c r="T100" s="353">
        <f t="shared" si="13"/>
        <v>7.480000000000004</v>
      </c>
      <c r="U100" s="349"/>
      <c r="V100" s="350">
        <f t="shared" si="14"/>
        <v>4.2112000000000016</v>
      </c>
      <c r="W100" s="349"/>
      <c r="X100" s="351">
        <f t="shared" si="15"/>
        <v>-13.035595493631007</v>
      </c>
      <c r="Y100" s="349"/>
      <c r="Z100" s="352">
        <f t="shared" si="16"/>
        <v>21.905973046375024</v>
      </c>
    </row>
    <row r="101" spans="13:26" x14ac:dyDescent="0.3">
      <c r="M101" s="188">
        <f t="shared" si="11"/>
        <v>80</v>
      </c>
      <c r="N101" s="342">
        <f t="shared" si="12"/>
        <v>5.8000000000000007</v>
      </c>
      <c r="O101" s="343"/>
      <c r="P101" s="344">
        <f>$G$7*ABS($H$7*N101+$I$7)+$J$7</f>
        <v>46</v>
      </c>
      <c r="Q101" s="345"/>
      <c r="R101" s="346">
        <f t="shared" si="10"/>
        <v>-13.200000000000003</v>
      </c>
      <c r="S101" s="349"/>
      <c r="T101" s="353">
        <f t="shared" si="13"/>
        <v>9.220000000000006</v>
      </c>
      <c r="U101" s="349"/>
      <c r="V101" s="350">
        <f t="shared" si="14"/>
        <v>5.6434000000000033</v>
      </c>
      <c r="W101" s="349"/>
      <c r="X101" s="351">
        <f t="shared" si="15"/>
        <v>-12.535736067705539</v>
      </c>
      <c r="Y101" s="349"/>
      <c r="Z101" s="352">
        <f t="shared" si="16"/>
        <v>21.786211135907866</v>
      </c>
    </row>
    <row r="102" spans="13:26" x14ac:dyDescent="0.3">
      <c r="M102" s="188">
        <f t="shared" si="11"/>
        <v>81</v>
      </c>
      <c r="N102" s="342">
        <f t="shared" si="12"/>
        <v>6.0000000000000009</v>
      </c>
      <c r="O102" s="343"/>
      <c r="P102" s="344">
        <f>$G$7*ABS($H$7*N102+$I$7)+$J$7</f>
        <v>45</v>
      </c>
      <c r="Q102" s="345"/>
      <c r="R102" s="346">
        <f t="shared" si="10"/>
        <v>-14.000000000000004</v>
      </c>
      <c r="S102" s="349"/>
      <c r="T102" s="353">
        <f t="shared" si="13"/>
        <v>11.000000000000014</v>
      </c>
      <c r="U102" s="349"/>
      <c r="V102" s="350">
        <f t="shared" si="14"/>
        <v>7.2000000000000064</v>
      </c>
      <c r="W102" s="349"/>
      <c r="X102" s="351">
        <f t="shared" si="15"/>
        <v>-11.999999999999998</v>
      </c>
      <c r="Y102" s="349"/>
      <c r="Z102" s="352">
        <f t="shared" si="16"/>
        <v>21.66786655943784</v>
      </c>
    </row>
    <row r="103" spans="13:26" x14ac:dyDescent="0.3">
      <c r="M103" s="188">
        <f t="shared" si="11"/>
        <v>82</v>
      </c>
      <c r="N103" s="342">
        <f t="shared" si="12"/>
        <v>6.2000000000000011</v>
      </c>
      <c r="O103" s="343"/>
      <c r="P103" s="344">
        <f>$G$7*ABS($H$7*N103+$I$7)+$J$7</f>
        <v>43.999999999999993</v>
      </c>
      <c r="Q103" s="345"/>
      <c r="R103" s="346">
        <f t="shared" si="10"/>
        <v>-14.800000000000004</v>
      </c>
      <c r="S103" s="349"/>
      <c r="T103" s="353">
        <f t="shared" si="13"/>
        <v>12.820000000000007</v>
      </c>
      <c r="U103" s="349"/>
      <c r="V103" s="350">
        <f t="shared" si="14"/>
        <v>8.8846000000000096</v>
      </c>
      <c r="W103" s="349"/>
      <c r="X103" s="351">
        <f t="shared" si="15"/>
        <v>-11.425812299709653</v>
      </c>
      <c r="Y103" s="349"/>
      <c r="Z103" s="352">
        <f t="shared" si="16"/>
        <v>21.550906161805923</v>
      </c>
    </row>
    <row r="104" spans="13:26" x14ac:dyDescent="0.3">
      <c r="M104" s="188">
        <f t="shared" si="11"/>
        <v>83</v>
      </c>
      <c r="N104" s="342">
        <f t="shared" si="12"/>
        <v>6.4000000000000012</v>
      </c>
      <c r="O104" s="343"/>
      <c r="P104" s="344">
        <f>$G$7*ABS($H$7*N104+$I$7)+$J$7</f>
        <v>42.999999999999993</v>
      </c>
      <c r="Q104" s="345"/>
      <c r="R104" s="346">
        <f t="shared" si="10"/>
        <v>-15.600000000000005</v>
      </c>
      <c r="S104" s="349"/>
      <c r="T104" s="353">
        <f t="shared" si="13"/>
        <v>14.680000000000007</v>
      </c>
      <c r="U104" s="349"/>
      <c r="V104" s="350">
        <f t="shared" si="14"/>
        <v>10.700800000000008</v>
      </c>
      <c r="W104" s="349"/>
      <c r="X104" s="351">
        <f t="shared" si="15"/>
        <v>-10.810413160023717</v>
      </c>
      <c r="Y104" s="349"/>
      <c r="Z104" s="352">
        <f t="shared" si="16"/>
        <v>21.435297937795163</v>
      </c>
    </row>
    <row r="105" spans="13:26" x14ac:dyDescent="0.3">
      <c r="M105" s="188">
        <f t="shared" si="11"/>
        <v>84</v>
      </c>
      <c r="N105" s="342">
        <f t="shared" si="12"/>
        <v>6.6000000000000014</v>
      </c>
      <c r="O105" s="343"/>
      <c r="P105" s="344">
        <f>$G$7*ABS($H$7*N105+$I$7)+$J$7</f>
        <v>41.999999999999993</v>
      </c>
      <c r="Q105" s="345"/>
      <c r="R105" s="346">
        <f t="shared" si="10"/>
        <v>-16.400000000000006</v>
      </c>
      <c r="S105" s="349"/>
      <c r="T105" s="353">
        <f t="shared" si="13"/>
        <v>16.580000000000013</v>
      </c>
      <c r="U105" s="349"/>
      <c r="V105" s="350">
        <f t="shared" si="14"/>
        <v>12.652200000000015</v>
      </c>
      <c r="W105" s="349"/>
      <c r="X105" s="351">
        <f t="shared" si="15"/>
        <v>-10.150844693240668</v>
      </c>
      <c r="Y105" s="349"/>
      <c r="Z105" s="352">
        <f t="shared" si="16"/>
        <v>21.321010979558935</v>
      </c>
    </row>
    <row r="106" spans="13:26" x14ac:dyDescent="0.3">
      <c r="M106" s="188">
        <f t="shared" si="11"/>
        <v>85</v>
      </c>
      <c r="N106" s="342">
        <f t="shared" si="12"/>
        <v>6.8000000000000016</v>
      </c>
      <c r="O106" s="343"/>
      <c r="P106" s="344">
        <f>$G$7*ABS($H$7*N106+$I$7)+$J$7</f>
        <v>40.999999999999993</v>
      </c>
      <c r="Q106" s="345"/>
      <c r="R106" s="346">
        <f t="shared" si="10"/>
        <v>-17.200000000000006</v>
      </c>
      <c r="S106" s="349"/>
      <c r="T106" s="353">
        <f t="shared" si="13"/>
        <v>18.520000000000017</v>
      </c>
      <c r="U106" s="349"/>
      <c r="V106" s="350">
        <f t="shared" si="14"/>
        <v>14.742400000000018</v>
      </c>
      <c r="W106" s="349"/>
      <c r="X106" s="351">
        <f t="shared" si="15"/>
        <v>-9.4439367138168429</v>
      </c>
      <c r="Y106" s="349"/>
      <c r="Z106" s="352">
        <f t="shared" si="16"/>
        <v>21.208015427019603</v>
      </c>
    </row>
    <row r="107" spans="13:26" x14ac:dyDescent="0.3">
      <c r="M107" s="188">
        <f t="shared" si="11"/>
        <v>86</v>
      </c>
      <c r="N107" s="342">
        <f t="shared" si="12"/>
        <v>7.0000000000000018</v>
      </c>
      <c r="O107" s="343"/>
      <c r="P107" s="344">
        <f>$G$7*ABS($H$7*N107+$I$7)+$J$7</f>
        <v>39.999999999999993</v>
      </c>
      <c r="Q107" s="345"/>
      <c r="R107" s="346">
        <f t="shared" si="10"/>
        <v>-18.000000000000007</v>
      </c>
      <c r="S107" s="349"/>
      <c r="T107" s="353">
        <f t="shared" si="13"/>
        <v>20.500000000000021</v>
      </c>
      <c r="U107" s="349"/>
      <c r="V107" s="350">
        <f t="shared" si="14"/>
        <v>16.975000000000016</v>
      </c>
      <c r="W107" s="349"/>
      <c r="X107" s="351">
        <f t="shared" si="15"/>
        <v>-8.6862915010152317</v>
      </c>
      <c r="Y107" s="349"/>
      <c r="Z107" s="352">
        <f t="shared" si="16"/>
        <v>21.096282421038353</v>
      </c>
    </row>
    <row r="108" spans="13:26" x14ac:dyDescent="0.3">
      <c r="M108" s="188">
        <f t="shared" si="11"/>
        <v>87</v>
      </c>
      <c r="N108" s="342">
        <f t="shared" si="12"/>
        <v>7.200000000000002</v>
      </c>
      <c r="O108" s="343"/>
      <c r="P108" s="344">
        <f>$G$7*ABS($H$7*N108+$I$7)+$J$7</f>
        <v>38.999999999999993</v>
      </c>
      <c r="Q108" s="345"/>
      <c r="R108" s="346">
        <f t="shared" si="10"/>
        <v>-18.800000000000008</v>
      </c>
      <c r="S108" s="349"/>
      <c r="T108" s="353">
        <f t="shared" si="13"/>
        <v>22.520000000000017</v>
      </c>
      <c r="U108" s="349"/>
      <c r="V108" s="350">
        <f t="shared" si="14"/>
        <v>19.353600000000018</v>
      </c>
      <c r="W108" s="349"/>
      <c r="X108" s="351">
        <f t="shared" si="15"/>
        <v>-7.8742674679168054</v>
      </c>
      <c r="Y108" s="349"/>
      <c r="Z108" s="352">
        <f t="shared" si="16"/>
        <v>20.985784059172502</v>
      </c>
    </row>
    <row r="109" spans="13:26" x14ac:dyDescent="0.3">
      <c r="M109" s="188">
        <f t="shared" si="11"/>
        <v>88</v>
      </c>
      <c r="N109" s="342">
        <f t="shared" si="12"/>
        <v>7.4000000000000021</v>
      </c>
      <c r="O109" s="343"/>
      <c r="P109" s="344">
        <f>$G$7*ABS($H$7*N109+$I$7)+$J$7</f>
        <v>37.999999999999986</v>
      </c>
      <c r="Q109" s="345"/>
      <c r="R109" s="346">
        <f t="shared" si="10"/>
        <v>-19.600000000000009</v>
      </c>
      <c r="S109" s="349"/>
      <c r="T109" s="353">
        <f t="shared" si="13"/>
        <v>24.580000000000027</v>
      </c>
      <c r="U109" s="349"/>
      <c r="V109" s="350">
        <f t="shared" si="14"/>
        <v>21.88180000000003</v>
      </c>
      <c r="W109" s="349"/>
      <c r="X109" s="351">
        <f t="shared" si="15"/>
        <v>-7.0039616583002218</v>
      </c>
      <c r="Y109" s="349"/>
      <c r="Z109" s="352">
        <f t="shared" si="16"/>
        <v>20.876493353850599</v>
      </c>
    </row>
    <row r="110" spans="13:26" x14ac:dyDescent="0.3">
      <c r="M110" s="188">
        <f t="shared" si="11"/>
        <v>89</v>
      </c>
      <c r="N110" s="342">
        <f t="shared" si="12"/>
        <v>7.6000000000000023</v>
      </c>
      <c r="O110" s="343"/>
      <c r="P110" s="344">
        <f>$G$7*ABS($H$7*N110+$I$7)+$J$7</f>
        <v>36.999999999999986</v>
      </c>
      <c r="Q110" s="345"/>
      <c r="R110" s="346">
        <f t="shared" si="10"/>
        <v>-20.400000000000009</v>
      </c>
      <c r="S110" s="349"/>
      <c r="T110" s="353">
        <f t="shared" si="13"/>
        <v>26.680000000000021</v>
      </c>
      <c r="U110" s="349"/>
      <c r="V110" s="350">
        <f t="shared" si="14"/>
        <v>24.563200000000027</v>
      </c>
      <c r="W110" s="349"/>
      <c r="X110" s="351">
        <f t="shared" si="15"/>
        <v>-6.0711909872620033</v>
      </c>
      <c r="Y110" s="349"/>
      <c r="Z110" s="352">
        <f t="shared" si="16"/>
        <v>20.768384192808441</v>
      </c>
    </row>
    <row r="111" spans="13:26" x14ac:dyDescent="0.3">
      <c r="M111" s="188">
        <f t="shared" si="11"/>
        <v>90</v>
      </c>
      <c r="N111" s="342">
        <f t="shared" si="12"/>
        <v>7.8000000000000025</v>
      </c>
      <c r="O111" s="343"/>
      <c r="P111" s="344">
        <f>$G$7*ABS($H$7*N111+$I$7)+$J$7</f>
        <v>35.999999999999986</v>
      </c>
      <c r="Q111" s="345"/>
      <c r="R111" s="346">
        <f t="shared" si="10"/>
        <v>-21.20000000000001</v>
      </c>
      <c r="S111" s="349"/>
      <c r="T111" s="353">
        <f t="shared" si="13"/>
        <v>28.820000000000022</v>
      </c>
      <c r="U111" s="349"/>
      <c r="V111" s="350">
        <f t="shared" si="14"/>
        <v>27.401400000000038</v>
      </c>
      <c r="W111" s="349"/>
      <c r="X111" s="351">
        <f t="shared" si="15"/>
        <v>-5.071472135411069</v>
      </c>
      <c r="Y111" s="349"/>
      <c r="Z111" s="352">
        <f t="shared" si="16"/>
        <v>20.661431301640963</v>
      </c>
    </row>
    <row r="112" spans="13:26" x14ac:dyDescent="0.3">
      <c r="M112" s="188">
        <f t="shared" si="11"/>
        <v>91</v>
      </c>
      <c r="N112" s="342">
        <f t="shared" si="12"/>
        <v>8.0000000000000018</v>
      </c>
      <c r="O112" s="343"/>
      <c r="P112" s="344">
        <f>$G$7*ABS($H$7*N112+$I$7)+$J$7</f>
        <v>34.999999999999993</v>
      </c>
      <c r="Q112" s="345"/>
      <c r="R112" s="346">
        <f t="shared" si="10"/>
        <v>-22.000000000000007</v>
      </c>
      <c r="S112" s="349"/>
      <c r="T112" s="353">
        <f t="shared" si="13"/>
        <v>31.000000000000021</v>
      </c>
      <c r="U112" s="349"/>
      <c r="V112" s="350">
        <f t="shared" si="14"/>
        <v>30.400000000000027</v>
      </c>
      <c r="W112" s="349"/>
      <c r="X112" s="351">
        <f t="shared" si="15"/>
        <v>-3.9999999999999929</v>
      </c>
      <c r="Y112" s="349"/>
      <c r="Z112" s="352">
        <f t="shared" si="16"/>
        <v>20.555610208335597</v>
      </c>
    </row>
    <row r="113" spans="13:26" x14ac:dyDescent="0.3">
      <c r="M113" s="188">
        <f t="shared" si="11"/>
        <v>92</v>
      </c>
      <c r="N113" s="342">
        <f t="shared" si="12"/>
        <v>8.2000000000000011</v>
      </c>
      <c r="O113" s="343"/>
      <c r="P113" s="344">
        <f>$G$7*ABS($H$7*N113+$I$7)+$J$7</f>
        <v>33.999999999999993</v>
      </c>
      <c r="Q113" s="345"/>
      <c r="R113" s="346">
        <f t="shared" si="10"/>
        <v>-22.800000000000004</v>
      </c>
      <c r="S113" s="349"/>
      <c r="T113" s="353">
        <f t="shared" si="13"/>
        <v>33.220000000000013</v>
      </c>
      <c r="U113" s="349"/>
      <c r="V113" s="350">
        <f t="shared" si="14"/>
        <v>33.562600000000025</v>
      </c>
      <c r="W113" s="349"/>
      <c r="X113" s="351">
        <f t="shared" si="15"/>
        <v>-2.8516245994193028</v>
      </c>
      <c r="Y113" s="349"/>
      <c r="Z113" s="352">
        <f t="shared" si="16"/>
        <v>20.450897209662639</v>
      </c>
    </row>
    <row r="114" spans="13:26" x14ac:dyDescent="0.3">
      <c r="M114" s="188">
        <f t="shared" si="11"/>
        <v>93</v>
      </c>
      <c r="N114" s="342">
        <f t="shared" si="12"/>
        <v>8.4</v>
      </c>
      <c r="O114" s="343"/>
      <c r="P114" s="344">
        <f>$G$7*ABS($H$7*N114+$I$7)+$J$7</f>
        <v>33</v>
      </c>
      <c r="Q114" s="345"/>
      <c r="R114" s="346">
        <f t="shared" si="10"/>
        <v>-23.6</v>
      </c>
      <c r="S114" s="349"/>
      <c r="T114" s="353">
        <f t="shared" si="13"/>
        <v>35.480000000000004</v>
      </c>
      <c r="U114" s="349"/>
      <c r="V114" s="350">
        <f t="shared" si="14"/>
        <v>36.892800000000001</v>
      </c>
      <c r="W114" s="349"/>
      <c r="X114" s="351">
        <f t="shared" si="15"/>
        <v>-1.620826320047442</v>
      </c>
      <c r="Y114" s="349"/>
      <c r="Z114" s="352">
        <f t="shared" si="16"/>
        <v>20.347269339307175</v>
      </c>
    </row>
    <row r="115" spans="13:26" x14ac:dyDescent="0.3">
      <c r="M115" s="188">
        <f t="shared" si="11"/>
        <v>94</v>
      </c>
      <c r="N115" s="342">
        <f t="shared" si="12"/>
        <v>8.6</v>
      </c>
      <c r="O115" s="343"/>
      <c r="P115" s="344">
        <f>$G$7*ABS($H$7*N115+$I$7)+$J$7</f>
        <v>32</v>
      </c>
      <c r="Q115" s="345"/>
      <c r="R115" s="346">
        <f t="shared" si="10"/>
        <v>-24.4</v>
      </c>
      <c r="S115" s="349"/>
      <c r="T115" s="353">
        <f t="shared" si="13"/>
        <v>37.779999999999994</v>
      </c>
      <c r="U115" s="349"/>
      <c r="V115" s="350">
        <f t="shared" si="14"/>
        <v>40.394199999999998</v>
      </c>
      <c r="W115" s="349"/>
      <c r="X115" s="351">
        <f t="shared" si="15"/>
        <v>-0.30168938648133903</v>
      </c>
      <c r="Y115" s="349"/>
      <c r="Z115" s="352">
        <f t="shared" si="16"/>
        <v>20.244704337635284</v>
      </c>
    </row>
    <row r="116" spans="13:26" x14ac:dyDescent="0.3">
      <c r="M116" s="188">
        <f t="shared" si="11"/>
        <v>95</v>
      </c>
      <c r="N116" s="342">
        <f t="shared" si="12"/>
        <v>8.7999999999999989</v>
      </c>
      <c r="O116" s="343"/>
      <c r="P116" s="344">
        <f>$G$7*ABS($H$7*N116+$I$7)+$J$7</f>
        <v>31.000000000000007</v>
      </c>
      <c r="Q116" s="345"/>
      <c r="R116" s="346">
        <f t="shared" si="10"/>
        <v>-25.199999999999996</v>
      </c>
      <c r="S116" s="349"/>
      <c r="T116" s="353">
        <f t="shared" si="13"/>
        <v>40.11999999999999</v>
      </c>
      <c r="U116" s="349"/>
      <c r="V116" s="350">
        <f t="shared" si="14"/>
        <v>44.070399999999971</v>
      </c>
      <c r="W116" s="349"/>
      <c r="X116" s="351">
        <f t="shared" si="15"/>
        <v>1.1121265723662965</v>
      </c>
      <c r="Y116" s="349"/>
      <c r="Z116" s="352">
        <f t="shared" si="16"/>
        <v>20.143180622995107</v>
      </c>
    </row>
    <row r="117" spans="13:26" x14ac:dyDescent="0.3">
      <c r="M117" s="188">
        <f t="shared" si="11"/>
        <v>96</v>
      </c>
      <c r="N117" s="342">
        <f t="shared" si="12"/>
        <v>8.9999999999999982</v>
      </c>
      <c r="O117" s="343"/>
      <c r="P117" s="344">
        <f>$G$7*ABS($H$7*N117+$I$7)+$J$7</f>
        <v>30.000000000000007</v>
      </c>
      <c r="Q117" s="345"/>
      <c r="R117" s="346">
        <f t="shared" si="10"/>
        <v>-25.999999999999993</v>
      </c>
      <c r="S117" s="349"/>
      <c r="T117" s="353">
        <f t="shared" si="13"/>
        <v>42.499999999999972</v>
      </c>
      <c r="U117" s="349"/>
      <c r="V117" s="350">
        <f t="shared" si="14"/>
        <v>47.924999999999962</v>
      </c>
      <c r="W117" s="349"/>
      <c r="X117" s="351">
        <f t="shared" si="15"/>
        <v>2.627416997969501</v>
      </c>
      <c r="Y117" s="349"/>
      <c r="Z117" s="352">
        <f t="shared" si="16"/>
        <v>20.042677264460092</v>
      </c>
    </row>
    <row r="118" spans="13:26" x14ac:dyDescent="0.3">
      <c r="M118" s="188">
        <f t="shared" si="11"/>
        <v>97</v>
      </c>
      <c r="N118" s="342">
        <f t="shared" si="12"/>
        <v>9.1999999999999975</v>
      </c>
      <c r="O118" s="343"/>
      <c r="P118" s="344">
        <f>$G$7*ABS($H$7*N118+$I$7)+$J$7</f>
        <v>29.000000000000014</v>
      </c>
      <c r="Q118" s="345"/>
      <c r="R118" s="346">
        <f t="shared" si="10"/>
        <v>-26.79999999999999</v>
      </c>
      <c r="S118" s="349"/>
      <c r="T118" s="353">
        <f t="shared" si="13"/>
        <v>44.919999999999973</v>
      </c>
      <c r="U118" s="349"/>
      <c r="V118" s="350">
        <f t="shared" si="14"/>
        <v>51.961599999999947</v>
      </c>
      <c r="W118" s="349"/>
      <c r="X118" s="351">
        <f t="shared" si="15"/>
        <v>4.2514650641663465</v>
      </c>
      <c r="Y118" s="349"/>
      <c r="Z118" s="352">
        <f t="shared" si="16"/>
        <v>19.943173955928412</v>
      </c>
    </row>
    <row r="119" spans="13:26" x14ac:dyDescent="0.3">
      <c r="M119" s="188">
        <f t="shared" si="11"/>
        <v>98</v>
      </c>
      <c r="N119" s="342">
        <f t="shared" si="12"/>
        <v>9.3999999999999968</v>
      </c>
      <c r="O119" s="343"/>
      <c r="P119" s="344">
        <f>$G$7*ABS($H$7*N119+$I$7)+$J$7</f>
        <v>28.000000000000014</v>
      </c>
      <c r="Q119" s="345"/>
      <c r="R119" s="346">
        <f t="shared" si="10"/>
        <v>-27.599999999999987</v>
      </c>
      <c r="S119" s="349"/>
      <c r="T119" s="353">
        <f t="shared" si="13"/>
        <v>47.379999999999967</v>
      </c>
      <c r="U119" s="349"/>
      <c r="V119" s="350">
        <f t="shared" si="14"/>
        <v>56.183799999999934</v>
      </c>
      <c r="W119" s="349"/>
      <c r="X119" s="351">
        <f t="shared" si="15"/>
        <v>5.9920766833994996</v>
      </c>
      <c r="Y119" s="349"/>
      <c r="Z119" s="352">
        <f t="shared" si="16"/>
        <v>19.844650991498295</v>
      </c>
    </row>
    <row r="120" spans="13:26" x14ac:dyDescent="0.3">
      <c r="M120" s="188">
        <f t="shared" si="11"/>
        <v>99</v>
      </c>
      <c r="N120" s="342">
        <f t="shared" si="12"/>
        <v>9.5999999999999961</v>
      </c>
      <c r="O120" s="343"/>
      <c r="P120" s="344">
        <f>$G$7*ABS($H$7*N120+$I$7)+$J$7</f>
        <v>27.000000000000021</v>
      </c>
      <c r="Q120" s="345"/>
      <c r="R120" s="346">
        <f t="shared" si="10"/>
        <v>-28.399999999999984</v>
      </c>
      <c r="S120" s="349"/>
      <c r="T120" s="353">
        <f t="shared" si="13"/>
        <v>49.879999999999953</v>
      </c>
      <c r="U120" s="349"/>
      <c r="V120" s="350">
        <f t="shared" si="14"/>
        <v>60.595199999999913</v>
      </c>
      <c r="W120" s="349"/>
      <c r="X120" s="351">
        <f t="shared" si="15"/>
        <v>7.8576180254759365</v>
      </c>
      <c r="Y120" s="349"/>
      <c r="Z120" s="352">
        <f t="shared" si="16"/>
        <v>19.747089242044652</v>
      </c>
    </row>
    <row r="121" spans="13:26" x14ac:dyDescent="0.3">
      <c r="M121" s="188">
        <f t="shared" si="11"/>
        <v>100</v>
      </c>
      <c r="N121" s="342">
        <f t="shared" si="12"/>
        <v>9.7999999999999954</v>
      </c>
      <c r="O121" s="343"/>
      <c r="P121" s="344">
        <f>$G$7*ABS($H$7*N121+$I$7)+$J$7</f>
        <v>26.000000000000021</v>
      </c>
      <c r="Q121" s="345"/>
      <c r="R121" s="346">
        <f t="shared" si="10"/>
        <v>-29.199999999999982</v>
      </c>
      <c r="S121" s="349"/>
      <c r="T121" s="353">
        <f t="shared" si="13"/>
        <v>52.419999999999931</v>
      </c>
      <c r="U121" s="349"/>
      <c r="V121" s="350">
        <f t="shared" si="14"/>
        <v>65.199399999999883</v>
      </c>
      <c r="W121" s="349"/>
      <c r="X121" s="351">
        <f t="shared" si="15"/>
        <v>9.8570557291777838</v>
      </c>
      <c r="Y121" s="349"/>
      <c r="Z121" s="352">
        <f t="shared" si="16"/>
        <v>19.650470132927282</v>
      </c>
    </row>
    <row r="122" spans="13:26" ht="15" thickBot="1" x14ac:dyDescent="0.35">
      <c r="M122" s="188">
        <f t="shared" si="11"/>
        <v>101</v>
      </c>
      <c r="N122" s="354">
        <f>N121+$I$20</f>
        <v>9.9999999999999947</v>
      </c>
      <c r="O122" s="355"/>
      <c r="P122" s="356">
        <f>$G$7*ABS($H$7*N122+$I$7)+$J$7</f>
        <v>25.000000000000028</v>
      </c>
      <c r="Q122" s="357"/>
      <c r="R122" s="358">
        <f t="shared" si="10"/>
        <v>-29.999999999999979</v>
      </c>
      <c r="S122" s="359"/>
      <c r="T122" s="360">
        <f t="shared" si="13"/>
        <v>54.999999999999929</v>
      </c>
      <c r="U122" s="359"/>
      <c r="V122" s="361">
        <f t="shared" si="14"/>
        <v>69.999999999999858</v>
      </c>
      <c r="W122" s="359"/>
      <c r="X122" s="362">
        <f t="shared" si="15"/>
        <v>11.999999999999943</v>
      </c>
      <c r="Y122" s="359"/>
      <c r="Z122" s="363">
        <f t="shared" si="16"/>
        <v>19.554775622765774</v>
      </c>
    </row>
    <row r="123" spans="13:26" x14ac:dyDescent="0.3">
      <c r="N123" s="189"/>
      <c r="R123" s="250"/>
    </row>
  </sheetData>
  <mergeCells count="17">
    <mergeCell ref="E11:F11"/>
    <mergeCell ref="E19:F20"/>
    <mergeCell ref="G19:H19"/>
    <mergeCell ref="I19:J19"/>
    <mergeCell ref="K19:L19"/>
    <mergeCell ref="G20:H20"/>
    <mergeCell ref="I20:J20"/>
    <mergeCell ref="K20:L20"/>
    <mergeCell ref="E17:F17"/>
    <mergeCell ref="E13:F13"/>
    <mergeCell ref="E15:F15"/>
    <mergeCell ref="B2:AB2"/>
    <mergeCell ref="E4:F5"/>
    <mergeCell ref="G4:L4"/>
    <mergeCell ref="E7:F7"/>
    <mergeCell ref="E9:F9"/>
    <mergeCell ref="N7:O7"/>
  </mergeCells>
  <conditionalFormatting sqref="R9:R122">
    <cfRule type="colorScale" priority="10">
      <colorScale>
        <cfvo type="min"/>
        <cfvo type="max"/>
        <color rgb="FFFFFF00"/>
        <color theme="0"/>
      </colorScale>
    </cfRule>
  </conditionalFormatting>
  <conditionalFormatting sqref="P7:P122">
    <cfRule type="colorScale" priority="9">
      <colorScale>
        <cfvo type="min"/>
        <cfvo type="max"/>
        <color rgb="FFA80000"/>
        <color theme="0"/>
      </colorScale>
    </cfRule>
  </conditionalFormatting>
  <conditionalFormatting sqref="P22:P122">
    <cfRule type="colorScale" priority="8">
      <colorScale>
        <cfvo type="min"/>
        <cfvo type="max"/>
        <color rgb="FFC00000"/>
        <color theme="0"/>
      </colorScale>
    </cfRule>
  </conditionalFormatting>
  <conditionalFormatting sqref="N7:O7">
    <cfRule type="colorScale" priority="7">
      <colorScale>
        <cfvo type="min"/>
        <cfvo type="max"/>
        <color theme="1"/>
        <color theme="0"/>
      </colorScale>
    </cfRule>
  </conditionalFormatting>
  <conditionalFormatting sqref="T22:T122">
    <cfRule type="colorScale" priority="6">
      <colorScale>
        <cfvo type="min"/>
        <cfvo type="max"/>
        <color rgb="FF00B050"/>
        <color theme="0"/>
      </colorScale>
    </cfRule>
  </conditionalFormatting>
  <conditionalFormatting sqref="V22:V122">
    <cfRule type="colorScale" priority="5">
      <colorScale>
        <cfvo type="min"/>
        <cfvo type="max"/>
        <color theme="0"/>
        <color rgb="FF00B0F0"/>
      </colorScale>
    </cfRule>
  </conditionalFormatting>
  <conditionalFormatting sqref="X22:X122">
    <cfRule type="colorScale" priority="3">
      <colorScale>
        <cfvo type="min"/>
        <cfvo type="max"/>
        <color theme="8" tint="-0.249977111117893"/>
        <color theme="0"/>
      </colorScale>
    </cfRule>
    <cfRule type="colorScale" priority="4">
      <colorScale>
        <cfvo type="min"/>
        <cfvo type="max"/>
        <color rgb="FF010DFF"/>
        <color theme="0"/>
      </colorScale>
    </cfRule>
  </conditionalFormatting>
  <conditionalFormatting sqref="Z22:Z122">
    <cfRule type="colorScale" priority="1">
      <colorScale>
        <cfvo type="min"/>
        <cfvo type="max"/>
        <color rgb="FF7030A0"/>
        <color theme="0"/>
      </colorScale>
    </cfRule>
    <cfRule type="colorScale" priority="2">
      <colorScale>
        <cfvo type="min"/>
        <cfvo type="max"/>
        <color theme="0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zoomScaleNormal="100" workbookViewId="0">
      <selection activeCell="G7" sqref="G7"/>
    </sheetView>
  </sheetViews>
  <sheetFormatPr baseColWidth="10" defaultColWidth="11.5546875" defaultRowHeight="10.199999999999999" customHeight="1" x14ac:dyDescent="0.2"/>
  <cols>
    <col min="1" max="1" width="1.109375" style="1" customWidth="1"/>
    <col min="2" max="2" width="0.5546875" style="1" customWidth="1"/>
    <col min="3" max="3" width="1.6640625" style="1" customWidth="1"/>
    <col min="4" max="4" width="0.5546875" style="1" customWidth="1"/>
    <col min="5" max="5" width="19.5546875" style="1" customWidth="1"/>
    <col min="6" max="6" width="33.33203125" style="4" customWidth="1"/>
    <col min="7" max="10" width="11.109375" style="2" customWidth="1"/>
    <col min="11" max="11" width="2.6640625" style="2" customWidth="1"/>
    <col min="12" max="12" width="3.33203125" style="2" hidden="1" customWidth="1"/>
    <col min="13" max="13" width="0.5546875" style="2" hidden="1" customWidth="1"/>
    <col min="14" max="14" width="11.109375" style="2" hidden="1" customWidth="1"/>
    <col min="15" max="15" width="0.6640625" style="2" hidden="1" customWidth="1"/>
    <col min="16" max="16" width="11.109375" style="2" hidden="1" customWidth="1"/>
    <col min="17" max="17" width="0.5546875" style="2" hidden="1" customWidth="1"/>
    <col min="18" max="18" width="11.109375" style="2" hidden="1" customWidth="1"/>
    <col min="19" max="19" width="0.5546875" style="2" hidden="1" customWidth="1"/>
    <col min="20" max="20" width="11.109375" style="2" hidden="1" customWidth="1"/>
    <col min="21" max="16384" width="11.5546875" style="1"/>
  </cols>
  <sheetData>
    <row r="1" spans="2:20" ht="6" customHeight="1" x14ac:dyDescent="0.2"/>
    <row r="2" spans="2:20" ht="18" customHeight="1" x14ac:dyDescent="0.2">
      <c r="B2" s="203" t="s">
        <v>30</v>
      </c>
      <c r="C2" s="203"/>
      <c r="D2" s="203"/>
      <c r="E2" s="203"/>
      <c r="F2" s="203"/>
      <c r="G2" s="203"/>
      <c r="H2" s="203"/>
      <c r="I2" s="203"/>
      <c r="J2" s="203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5"/>
    <row r="4" spans="2:20" ht="10.199999999999999" customHeight="1" x14ac:dyDescent="0.2">
      <c r="C4" s="25"/>
      <c r="D4" s="23"/>
      <c r="E4" s="204" t="s">
        <v>22</v>
      </c>
      <c r="F4" s="204"/>
      <c r="G4" s="206" t="s">
        <v>23</v>
      </c>
      <c r="H4" s="207"/>
      <c r="I4" s="207"/>
      <c r="J4" s="207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199999999999999" customHeight="1" thickBot="1" x14ac:dyDescent="0.25">
      <c r="C5" s="26"/>
      <c r="D5" s="24"/>
      <c r="E5" s="205"/>
      <c r="F5" s="205"/>
      <c r="G5" s="14" t="s">
        <v>16</v>
      </c>
      <c r="H5" s="15" t="s">
        <v>17</v>
      </c>
      <c r="I5" s="15" t="s">
        <v>18</v>
      </c>
      <c r="J5" s="16" t="s">
        <v>19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5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2" customHeight="1" thickBot="1" x14ac:dyDescent="0.35">
      <c r="C7" s="20"/>
      <c r="D7" s="231" t="s">
        <v>27</v>
      </c>
      <c r="E7" s="231"/>
      <c r="F7" s="179" t="s">
        <v>52</v>
      </c>
      <c r="G7" s="172">
        <v>2</v>
      </c>
      <c r="H7" s="173">
        <v>2</v>
      </c>
      <c r="I7" s="173">
        <v>0</v>
      </c>
      <c r="J7" s="173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35">
      <c r="D8" s="3"/>
      <c r="E8" s="3"/>
      <c r="F8" s="18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2" customHeight="1" thickBot="1" x14ac:dyDescent="0.25">
      <c r="C9" s="21"/>
      <c r="D9" s="232" t="s">
        <v>28</v>
      </c>
      <c r="E9" s="232"/>
      <c r="F9" s="181" t="s">
        <v>52</v>
      </c>
      <c r="G9" s="174">
        <v>2</v>
      </c>
      <c r="H9" s="175">
        <v>1</v>
      </c>
      <c r="I9" s="175">
        <v>0</v>
      </c>
      <c r="J9" s="175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5">
      <c r="D10" s="3"/>
      <c r="E10" s="3"/>
      <c r="F10" s="18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2" customHeight="1" thickBot="1" x14ac:dyDescent="0.35">
      <c r="C11" s="22"/>
      <c r="D11" s="233" t="s">
        <v>29</v>
      </c>
      <c r="E11" s="233"/>
      <c r="F11" s="182" t="s">
        <v>53</v>
      </c>
      <c r="G11" s="176">
        <v>1</v>
      </c>
      <c r="H11" s="177">
        <v>1</v>
      </c>
      <c r="I11" s="177">
        <v>0</v>
      </c>
      <c r="J11" s="177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3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5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2">
      <c r="B14" s="23"/>
      <c r="C14" s="23"/>
      <c r="D14" s="23"/>
      <c r="E14" s="204" t="s">
        <v>26</v>
      </c>
      <c r="F14" s="208"/>
      <c r="G14" s="60" t="s">
        <v>24</v>
      </c>
      <c r="H14" s="61" t="s">
        <v>25</v>
      </c>
      <c r="I14" s="61" t="s">
        <v>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5">
      <c r="B15" s="24"/>
      <c r="C15" s="24"/>
      <c r="D15" s="24"/>
      <c r="E15" s="209"/>
      <c r="F15" s="210"/>
      <c r="G15" s="178">
        <f>-2*PI()</f>
        <v>-6.2831853071795862</v>
      </c>
      <c r="H15" s="62">
        <f>(I15-G15)/100</f>
        <v>0.12566370614359174</v>
      </c>
      <c r="I15" s="178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2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199999999999999" customHeight="1" x14ac:dyDescent="0.2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199999999999999" customHeight="1" x14ac:dyDescent="0.2">
      <c r="G18" s="7"/>
      <c r="H18" s="7"/>
      <c r="I18" s="7"/>
      <c r="J18" s="7"/>
      <c r="K18" s="54"/>
      <c r="L18" s="55"/>
      <c r="M18" s="55"/>
      <c r="N18" s="56" t="s">
        <v>21</v>
      </c>
      <c r="O18" s="56"/>
      <c r="P18" s="56" t="s">
        <v>27</v>
      </c>
      <c r="Q18" s="56"/>
      <c r="R18" s="56" t="s">
        <v>28</v>
      </c>
      <c r="S18" s="56"/>
      <c r="T18" s="56" t="s">
        <v>29</v>
      </c>
    </row>
    <row r="19" spans="6:20" ht="10.199999999999999" customHeight="1" x14ac:dyDescent="0.2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$G$7*COS($H$7*N19+$I$7)+$J$7</f>
        <v>2</v>
      </c>
      <c r="Q19" s="57"/>
      <c r="R19" s="57">
        <f>$G$9*SIN($H$9*N19+$I$9)+$J$9</f>
        <v>4.90059381963448E-16</v>
      </c>
      <c r="S19" s="57"/>
      <c r="T19" s="63">
        <f>$G$11*TAN($H$11*N19+$I$11)+$J$11</f>
        <v>2.45029690981724E-16</v>
      </c>
    </row>
    <row r="20" spans="6:20" ht="10.199999999999999" customHeight="1" x14ac:dyDescent="0.2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$G$7*COS($H$7*N20+$I$7)+$J$7</f>
        <v>1.9371663222572619</v>
      </c>
      <c r="Q20" s="57"/>
      <c r="R20" s="57">
        <f t="shared" ref="R20:R83" si="1">$G$9*SIN($H$9*N20+$I$9)+$J$9</f>
        <v>0.25066646712860929</v>
      </c>
      <c r="S20" s="57"/>
      <c r="T20" s="63">
        <f t="shared" ref="T20:T83" si="2">$G$11*TAN($H$11*N20+$I$11)+$J$11</f>
        <v>0.12632937844610859</v>
      </c>
    </row>
    <row r="21" spans="6:20" ht="10.199999999999999" customHeight="1" x14ac:dyDescent="0.2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199999999999999" customHeight="1" x14ac:dyDescent="0.2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0.39592800879772216</v>
      </c>
    </row>
    <row r="23" spans="6:20" ht="10.199999999999999" customHeight="1" x14ac:dyDescent="0.2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199999999999999" customHeight="1" x14ac:dyDescent="0.2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199999999999999" customHeight="1" x14ac:dyDescent="0.2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199999999999999" customHeight="1" x14ac:dyDescent="0.2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199999999999999" customHeight="1" x14ac:dyDescent="0.2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1.5757478599686567</v>
      </c>
    </row>
    <row r="28" spans="6:20" ht="10.199999999999999" customHeight="1" x14ac:dyDescent="0.2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199999999999999" customHeight="1" x14ac:dyDescent="0.2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-1.6180339887498996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199999999999999" customHeight="1" x14ac:dyDescent="0.2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199999999999999" customHeight="1" x14ac:dyDescent="0.2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15.894544843865891</v>
      </c>
    </row>
    <row r="32" spans="6:20" ht="10.199999999999999" customHeight="1" x14ac:dyDescent="0.2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-15.894544843864672</v>
      </c>
    </row>
    <row r="33" spans="6:20" ht="10.199999999999999" customHeight="1" x14ac:dyDescent="0.2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199999999999999" customHeight="1" x14ac:dyDescent="0.2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199999999999999" customHeight="1" x14ac:dyDescent="0.2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-2.1251081731571864</v>
      </c>
    </row>
    <row r="36" spans="6:20" ht="10.199999999999999" customHeight="1" x14ac:dyDescent="0.2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199999999999999" customHeight="1" x14ac:dyDescent="0.2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199999999999999" customHeight="1" x14ac:dyDescent="0.2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-0.93906250581748574</v>
      </c>
    </row>
    <row r="39" spans="6:20" ht="10.199999999999999" customHeight="1" x14ac:dyDescent="0.2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199999999999999" customHeight="1" x14ac:dyDescent="0.2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199999999999999" customHeight="1" x14ac:dyDescent="0.2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199999999999999" customHeight="1" x14ac:dyDescent="0.2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199999999999999" customHeight="1" x14ac:dyDescent="0.2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</v>
      </c>
    </row>
    <row r="44" spans="6:20" ht="10.199999999999999" customHeight="1" x14ac:dyDescent="0.2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-9.1268138879829763E-15</v>
      </c>
      <c r="S44" s="57"/>
      <c r="T44" s="63">
        <f t="shared" si="2"/>
        <v>4.5634069439914882E-15</v>
      </c>
    </row>
    <row r="45" spans="6:20" ht="10.199999999999999" customHeight="1" x14ac:dyDescent="0.2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0.126329378446113</v>
      </c>
    </row>
    <row r="46" spans="6:20" ht="10.199999999999999" customHeight="1" x14ac:dyDescent="0.2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199999999999999" customHeight="1" x14ac:dyDescent="0.2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199999999999999" customHeight="1" x14ac:dyDescent="0.2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199999999999999" customHeight="1" x14ac:dyDescent="0.2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-1.1755705045849549</v>
      </c>
      <c r="S49" s="57"/>
      <c r="T49" s="63">
        <f t="shared" si="2"/>
        <v>0.72654252800536923</v>
      </c>
    </row>
    <row r="50" spans="6:20" ht="10.199999999999999" customHeight="1" x14ac:dyDescent="0.2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199999999999999" customHeight="1" x14ac:dyDescent="0.2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199999999999999" customHeight="1" x14ac:dyDescent="0.2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1.5757478599686718</v>
      </c>
    </row>
    <row r="53" spans="6:20" ht="10.199999999999999" customHeight="1" x14ac:dyDescent="0.2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-1.2748479794973984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199999999999999" customHeight="1" x14ac:dyDescent="0.2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3.0776835371753171</v>
      </c>
    </row>
    <row r="55" spans="6:20" ht="10.199999999999999" customHeight="1" x14ac:dyDescent="0.2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199999999999999" customHeight="1" x14ac:dyDescent="0.2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15.894544843866818</v>
      </c>
    </row>
    <row r="57" spans="6:20" ht="10.199999999999999" customHeight="1" x14ac:dyDescent="0.2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199999999999999" customHeight="1" x14ac:dyDescent="0.2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-5.2421835811130091</v>
      </c>
    </row>
    <row r="59" spans="6:20" ht="10.199999999999999" customHeight="1" x14ac:dyDescent="0.2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-3.0776835371751923</v>
      </c>
    </row>
    <row r="60" spans="6:20" ht="10.199999999999999" customHeight="1" x14ac:dyDescent="0.2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199999999999999" customHeight="1" x14ac:dyDescent="0.2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-1.5757478599686312</v>
      </c>
    </row>
    <row r="62" spans="6:20" ht="10.199999999999999" customHeight="1" x14ac:dyDescent="0.2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199999999999999" customHeight="1" x14ac:dyDescent="0.2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-0.93906250581748174</v>
      </c>
    </row>
    <row r="64" spans="6:20" ht="10.199999999999999" customHeight="1" x14ac:dyDescent="0.2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199999999999999" customHeight="1" x14ac:dyDescent="0.2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199999999999999" customHeight="1" x14ac:dyDescent="0.2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199999999999999" customHeight="1" x14ac:dyDescent="0.2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199999999999999" customHeight="1" x14ac:dyDescent="0.2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199999999999999" customHeight="1" x14ac:dyDescent="0.2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199999999999999" customHeight="1" x14ac:dyDescent="0.2">
      <c r="L70" s="48">
        <v>52</v>
      </c>
      <c r="N70" s="57">
        <f t="shared" si="3"/>
        <v>0.12566370614359729</v>
      </c>
      <c r="P70" s="57">
        <f t="shared" si="0"/>
        <v>1.9371663222572566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199999999999999" customHeight="1" x14ac:dyDescent="0.2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199999999999999" customHeight="1" x14ac:dyDescent="0.2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199999999999999" customHeight="1" x14ac:dyDescent="0.2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199999999999999" customHeight="1" x14ac:dyDescent="0.2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0.72654252800536934</v>
      </c>
    </row>
    <row r="75" spans="6:20" ht="10.199999999999999" customHeight="1" x14ac:dyDescent="0.2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199999999999999" customHeight="1" x14ac:dyDescent="0.2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199999999999999" customHeight="1" x14ac:dyDescent="0.2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199999999999999" customHeight="1" x14ac:dyDescent="0.2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199999999999999" customHeight="1" x14ac:dyDescent="0.2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199999999999999" customHeight="1" x14ac:dyDescent="0.2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199999999999999" customHeight="1" x14ac:dyDescent="0.2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15.894544843866617</v>
      </c>
    </row>
    <row r="82" spans="12:20" ht="10.199999999999999" customHeight="1" x14ac:dyDescent="0.2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-15.894544843864002</v>
      </c>
    </row>
    <row r="83" spans="12:20" ht="10.199999999999999" customHeight="1" x14ac:dyDescent="0.2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199999999999999" customHeight="1" x14ac:dyDescent="0.2">
      <c r="L84" s="48">
        <v>66</v>
      </c>
      <c r="N84" s="57">
        <f t="shared" si="3"/>
        <v>1.884955592153881</v>
      </c>
      <c r="P84" s="57">
        <f t="shared" ref="P84:P119" si="4">$G$7*COS($H$7*N84+$I$7)+$J$7</f>
        <v>-1.6180339887498829</v>
      </c>
      <c r="Q84" s="57"/>
      <c r="R84" s="57">
        <f t="shared" ref="R84:R119" si="5">$G$9*SIN($H$9*N84+$I$9)+$J$9</f>
        <v>1.902113032590304</v>
      </c>
      <c r="S84" s="57"/>
      <c r="T84" s="63">
        <f t="shared" ref="T84:T119" si="6">$G$11*TAN($H$11*N84+$I$11)+$J$11</f>
        <v>-3.0776835371752007</v>
      </c>
    </row>
    <row r="85" spans="12:20" ht="10.199999999999999" customHeight="1" x14ac:dyDescent="0.2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199999999999999" customHeight="1" x14ac:dyDescent="0.2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-1.5757478599686332</v>
      </c>
    </row>
    <row r="87" spans="12:20" ht="10.199999999999999" customHeight="1" x14ac:dyDescent="0.2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-1.2087923504095961</v>
      </c>
    </row>
    <row r="88" spans="12:20" ht="10.199999999999999" customHeight="1" x14ac:dyDescent="0.2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1.3690942118573692</v>
      </c>
      <c r="S88" s="57"/>
      <c r="T88" s="63">
        <f t="shared" si="6"/>
        <v>-0.93906250581748196</v>
      </c>
    </row>
    <row r="89" spans="12:20" ht="10.199999999999999" customHeight="1" x14ac:dyDescent="0.2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199999999999999" customHeight="1" x14ac:dyDescent="0.2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-0.54975465219276243</v>
      </c>
    </row>
    <row r="91" spans="12:20" ht="10.199999999999999" customHeight="1" x14ac:dyDescent="0.2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199999999999999" customHeight="1" x14ac:dyDescent="0.2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-0.2567563603677202</v>
      </c>
    </row>
    <row r="93" spans="12:20" ht="10.199999999999999" customHeight="1" x14ac:dyDescent="0.2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199999999999999" customHeight="1" x14ac:dyDescent="0.2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-1.3077646604520154E-14</v>
      </c>
      <c r="S94" s="57"/>
      <c r="T94" s="63">
        <f t="shared" si="6"/>
        <v>6.5388233022600772E-15</v>
      </c>
    </row>
    <row r="95" spans="12:20" ht="10.199999999999999" customHeight="1" x14ac:dyDescent="0.2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199999999999999" customHeight="1" x14ac:dyDescent="0.2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199999999999999" customHeight="1" x14ac:dyDescent="0.2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199999999999999" customHeight="1" x14ac:dyDescent="0.2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199999999999999" customHeight="1" x14ac:dyDescent="0.2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199999999999999" customHeight="1" x14ac:dyDescent="0.2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199999999999999" customHeight="1" x14ac:dyDescent="0.2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199999999999999" customHeight="1" x14ac:dyDescent="0.2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1.5757478599686772</v>
      </c>
    </row>
    <row r="103" spans="12:20" ht="10.199999999999999" customHeight="1" x14ac:dyDescent="0.2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199999999999999" customHeight="1" x14ac:dyDescent="0.2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3.0776835371753353</v>
      </c>
    </row>
    <row r="105" spans="12:20" ht="10.199999999999999" customHeight="1" x14ac:dyDescent="0.2">
      <c r="L105" s="48">
        <v>87</v>
      </c>
      <c r="N105" s="57">
        <f t="shared" si="7"/>
        <v>4.5238934211693103</v>
      </c>
      <c r="P105" s="57">
        <f t="shared" si="4"/>
        <v>-1.8595529717765147</v>
      </c>
      <c r="Q105" s="57"/>
      <c r="R105" s="57">
        <f t="shared" si="5"/>
        <v>-1.9645745014573803</v>
      </c>
      <c r="S105" s="57"/>
      <c r="T105" s="63">
        <f t="shared" si="6"/>
        <v>5.2421835811134043</v>
      </c>
    </row>
    <row r="106" spans="12:20" ht="10.199999999999999" customHeight="1" x14ac:dyDescent="0.2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199999999999999" customHeight="1" x14ac:dyDescent="0.2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-15.894544843863189</v>
      </c>
    </row>
    <row r="108" spans="12:20" ht="10.199999999999999" customHeight="1" x14ac:dyDescent="0.2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199999999999999" customHeight="1" x14ac:dyDescent="0.2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-3.0776835371751625</v>
      </c>
    </row>
    <row r="110" spans="12:20" ht="10.199999999999999" customHeight="1" x14ac:dyDescent="0.2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199999999999999" customHeight="1" x14ac:dyDescent="0.2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199999999999999" customHeight="1" x14ac:dyDescent="0.2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199999999999999" customHeight="1" x14ac:dyDescent="0.2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-0.93906250581747475</v>
      </c>
    </row>
    <row r="114" spans="12:20" ht="10.199999999999999" customHeight="1" x14ac:dyDescent="0.2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199999999999999" customHeight="1" x14ac:dyDescent="0.2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199999999999999" customHeight="1" x14ac:dyDescent="0.2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199999999999999" customHeight="1" x14ac:dyDescent="0.2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199999999999999" customHeight="1" x14ac:dyDescent="0.2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-0.25066646712858814</v>
      </c>
      <c r="S118" s="57"/>
      <c r="T118" s="63">
        <f t="shared" si="6"/>
        <v>-0.12632937844609776</v>
      </c>
    </row>
    <row r="119" spans="12:20" ht="10.199999999999999" customHeight="1" x14ac:dyDescent="0.2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2.0826222690839558E-14</v>
      </c>
      <c r="S119" s="57"/>
      <c r="T119" s="63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09375" defaultRowHeight="10.199999999999999" x14ac:dyDescent="0.3"/>
  <cols>
    <col min="1" max="1" width="1.6640625" style="9" customWidth="1"/>
    <col min="2" max="2" width="2.6640625" style="9" customWidth="1"/>
    <col min="3" max="3" width="33.33203125" style="9" customWidth="1"/>
    <col min="4" max="4" width="100" style="9" customWidth="1"/>
    <col min="5" max="5" width="1.6640625" style="9" customWidth="1"/>
    <col min="6" max="16384" width="9.109375" style="9"/>
  </cols>
  <sheetData>
    <row r="1" spans="2:4" ht="6" customHeight="1" x14ac:dyDescent="0.3"/>
    <row r="2" spans="2:4" ht="13.8" x14ac:dyDescent="0.3">
      <c r="B2" s="234" t="s">
        <v>0</v>
      </c>
      <c r="C2" s="234"/>
      <c r="D2" s="234"/>
    </row>
    <row r="3" spans="2:4" ht="3" customHeight="1" x14ac:dyDescent="0.3"/>
    <row r="4" spans="2:4" ht="10.199999999999999" customHeight="1" x14ac:dyDescent="0.3">
      <c r="C4" s="235" t="s">
        <v>1</v>
      </c>
      <c r="D4" s="64" t="s">
        <v>2</v>
      </c>
    </row>
    <row r="5" spans="2:4" ht="10.199999999999999" customHeight="1" x14ac:dyDescent="0.3">
      <c r="C5" s="235"/>
      <c r="D5" s="65" t="s">
        <v>3</v>
      </c>
    </row>
    <row r="6" spans="2:4" ht="10.199999999999999" customHeight="1" x14ac:dyDescent="0.3">
      <c r="C6" s="235"/>
      <c r="D6" s="66" t="s">
        <v>4</v>
      </c>
    </row>
    <row r="7" spans="2:4" ht="10.199999999999999" customHeight="1" x14ac:dyDescent="0.3">
      <c r="C7" s="235"/>
      <c r="D7" s="65" t="s">
        <v>5</v>
      </c>
    </row>
    <row r="8" spans="2:4" ht="10.199999999999999" customHeight="1" x14ac:dyDescent="0.3">
      <c r="C8" s="235"/>
      <c r="D8" s="66" t="s">
        <v>6</v>
      </c>
    </row>
    <row r="9" spans="2:4" ht="10.199999999999999" customHeight="1" x14ac:dyDescent="0.3">
      <c r="C9" s="235"/>
      <c r="D9" s="67" t="s">
        <v>37</v>
      </c>
    </row>
    <row r="10" spans="2:4" ht="3" customHeight="1" x14ac:dyDescent="0.3">
      <c r="C10" s="3"/>
    </row>
    <row r="11" spans="2:4" ht="10.199999999999999" customHeight="1" x14ac:dyDescent="0.3">
      <c r="C11" s="235" t="s">
        <v>39</v>
      </c>
      <c r="D11" s="68" t="s">
        <v>40</v>
      </c>
    </row>
    <row r="12" spans="2:4" ht="10.199999999999999" customHeight="1" x14ac:dyDescent="0.3">
      <c r="C12" s="235"/>
      <c r="D12" s="65" t="s">
        <v>31</v>
      </c>
    </row>
    <row r="13" spans="2:4" ht="12" customHeight="1" x14ac:dyDescent="0.3">
      <c r="C13" s="235"/>
      <c r="D13" s="71" t="s">
        <v>38</v>
      </c>
    </row>
    <row r="14" spans="2:4" ht="3" customHeight="1" x14ac:dyDescent="0.3"/>
    <row r="15" spans="2:4" x14ac:dyDescent="0.3">
      <c r="C15" s="235" t="s">
        <v>7</v>
      </c>
      <c r="D15" s="64" t="s">
        <v>8</v>
      </c>
    </row>
    <row r="16" spans="2:4" x14ac:dyDescent="0.3">
      <c r="C16" s="235"/>
      <c r="D16" s="65" t="s">
        <v>34</v>
      </c>
    </row>
    <row r="17" spans="3:4" x14ac:dyDescent="0.3">
      <c r="C17" s="235"/>
      <c r="D17" s="70" t="s">
        <v>32</v>
      </c>
    </row>
    <row r="18" spans="3:4" x14ac:dyDescent="0.3">
      <c r="C18" s="235"/>
      <c r="D18" s="69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Feuil1 (2)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Laurentiu Dilion</cp:lastModifiedBy>
  <dcterms:created xsi:type="dcterms:W3CDTF">2013-09-23T22:09:39Z</dcterms:created>
  <dcterms:modified xsi:type="dcterms:W3CDTF">2022-11-02T16:17:46Z</dcterms:modified>
</cp:coreProperties>
</file>