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10" yWindow="830" windowWidth="18560" windowHeight="64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35" i="1"/>
  <c r="N10" s="1"/>
  <c r="O35"/>
  <c r="O10" s="1"/>
  <c r="P35"/>
  <c r="Q35"/>
  <c r="R35"/>
  <c r="R10" s="1"/>
  <c r="S35"/>
  <c r="S10" s="1"/>
  <c r="T35"/>
  <c r="U35"/>
  <c r="V35"/>
  <c r="V10" s="1"/>
  <c r="M35"/>
  <c r="N34"/>
  <c r="O34"/>
  <c r="P34"/>
  <c r="P9" s="1"/>
  <c r="Q34"/>
  <c r="R34"/>
  <c r="S34"/>
  <c r="T34"/>
  <c r="T9" s="1"/>
  <c r="U34"/>
  <c r="V34"/>
  <c r="M34"/>
  <c r="L30"/>
  <c r="L33"/>
  <c r="L36"/>
  <c r="L32"/>
  <c r="L31"/>
  <c r="L28"/>
  <c r="L8"/>
  <c r="L3"/>
  <c r="L4"/>
  <c r="L5"/>
  <c r="L6"/>
  <c r="L7"/>
  <c r="L11"/>
  <c r="L12"/>
  <c r="L13"/>
  <c r="L14"/>
  <c r="L15"/>
  <c r="L16"/>
  <c r="L17"/>
  <c r="L18"/>
  <c r="L19"/>
  <c r="L20"/>
  <c r="L21"/>
  <c r="L22"/>
  <c r="L23"/>
  <c r="L24"/>
  <c r="L25"/>
  <c r="L26"/>
  <c r="L27"/>
  <c r="L29"/>
  <c r="L37"/>
  <c r="L2"/>
  <c r="K3"/>
  <c r="K4"/>
  <c r="K5"/>
  <c r="K6"/>
  <c r="K7"/>
  <c r="K8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6"/>
  <c r="K37"/>
  <c r="K2"/>
  <c r="D3"/>
  <c r="J3"/>
  <c r="J4"/>
  <c r="J5"/>
  <c r="J6"/>
  <c r="J7"/>
  <c r="J8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6"/>
  <c r="J37"/>
  <c r="J2"/>
  <c r="U10"/>
  <c r="T10"/>
  <c r="Q10"/>
  <c r="P10"/>
  <c r="G8"/>
  <c r="F8"/>
  <c r="V30"/>
  <c r="U30"/>
  <c r="T30"/>
  <c r="S30"/>
  <c r="R30"/>
  <c r="Q30"/>
  <c r="P30"/>
  <c r="O30"/>
  <c r="N30"/>
  <c r="M30"/>
  <c r="G7"/>
  <c r="F7"/>
  <c r="G6"/>
  <c r="F6"/>
  <c r="G5"/>
  <c r="F5"/>
  <c r="G2"/>
  <c r="F2"/>
  <c r="G3"/>
  <c r="F3"/>
  <c r="G4"/>
  <c r="F4"/>
  <c r="F10"/>
  <c r="G9"/>
  <c r="F9"/>
  <c r="D9"/>
  <c r="N9"/>
  <c r="O9"/>
  <c r="Q9"/>
  <c r="R9"/>
  <c r="S9"/>
  <c r="U9"/>
  <c r="V9"/>
  <c r="N8"/>
  <c r="O8"/>
  <c r="P8"/>
  <c r="Q8"/>
  <c r="R8"/>
  <c r="S8"/>
  <c r="T8"/>
  <c r="U8"/>
  <c r="V8"/>
  <c r="M8"/>
  <c r="V36"/>
  <c r="U36"/>
  <c r="T36"/>
  <c r="S36"/>
  <c r="R36"/>
  <c r="Q36"/>
  <c r="P36"/>
  <c r="O36"/>
  <c r="N36"/>
  <c r="M36"/>
  <c r="V33"/>
  <c r="U33"/>
  <c r="T33"/>
  <c r="S33"/>
  <c r="R33"/>
  <c r="Q33"/>
  <c r="P33"/>
  <c r="O33"/>
  <c r="N33"/>
  <c r="M33"/>
  <c r="V32"/>
  <c r="U32"/>
  <c r="T32"/>
  <c r="S32"/>
  <c r="R32"/>
  <c r="Q32"/>
  <c r="P32"/>
  <c r="O32"/>
  <c r="N32"/>
  <c r="M32"/>
  <c r="V29"/>
  <c r="U29"/>
  <c r="T29"/>
  <c r="S29"/>
  <c r="R29"/>
  <c r="Q29"/>
  <c r="P29"/>
  <c r="O29"/>
  <c r="N29"/>
  <c r="M29"/>
  <c r="V31"/>
  <c r="U31"/>
  <c r="T31"/>
  <c r="S31"/>
  <c r="R31"/>
  <c r="Q31"/>
  <c r="P31"/>
  <c r="O31"/>
  <c r="N31"/>
  <c r="M31"/>
  <c r="N28"/>
  <c r="O28"/>
  <c r="P28"/>
  <c r="Q28"/>
  <c r="R28"/>
  <c r="S28"/>
  <c r="T28"/>
  <c r="U28"/>
  <c r="V28"/>
  <c r="M28"/>
  <c r="K35" l="1"/>
  <c r="J35"/>
  <c r="M10"/>
  <c r="L35"/>
  <c r="L34"/>
  <c r="M9"/>
  <c r="K34"/>
  <c r="J34"/>
  <c r="J10" l="1"/>
  <c r="K10"/>
  <c r="L10"/>
  <c r="J9"/>
  <c r="L9"/>
  <c r="K9"/>
</calcChain>
</file>

<file path=xl/sharedStrings.xml><?xml version="1.0" encoding="utf-8"?>
<sst xmlns="http://schemas.openxmlformats.org/spreadsheetml/2006/main" count="105" uniqueCount="72">
  <si>
    <t>Indice</t>
  </si>
  <si>
    <t>Raison Sociale</t>
  </si>
  <si>
    <t>Critere TTM</t>
  </si>
  <si>
    <t>Valeur TTM</t>
  </si>
  <si>
    <t>Critere 2 ans</t>
  </si>
  <si>
    <t>Valeur N</t>
  </si>
  <si>
    <t>Valeur N-1</t>
  </si>
  <si>
    <t>Critere</t>
  </si>
  <si>
    <t>CAC40</t>
  </si>
  <si>
    <t>TOTAL</t>
  </si>
  <si>
    <t>IH Score</t>
  </si>
  <si>
    <t>Shares</t>
  </si>
  <si>
    <t>Dividends USD</t>
  </si>
  <si>
    <t>Piotroski</t>
  </si>
  <si>
    <t>COSG</t>
  </si>
  <si>
    <t>Revenue USD Mil</t>
  </si>
  <si>
    <t>Rule#1</t>
  </si>
  <si>
    <t>Gross Margin</t>
  </si>
  <si>
    <t>Earnings Per Share USD</t>
  </si>
  <si>
    <t>Rdt</t>
  </si>
  <si>
    <t>Current Assets</t>
  </si>
  <si>
    <t>Total Stockholders' equity</t>
  </si>
  <si>
    <t>P/E</t>
  </si>
  <si>
    <t>Current Liabilites</t>
  </si>
  <si>
    <t>Long-term debt</t>
  </si>
  <si>
    <t>P/S</t>
  </si>
  <si>
    <t>Current Ratio</t>
  </si>
  <si>
    <t>Operating Cash Flow USD Mil</t>
  </si>
  <si>
    <t>P/B</t>
  </si>
  <si>
    <t>Asset Turnover</t>
  </si>
  <si>
    <t>ROE</t>
  </si>
  <si>
    <t>Debt/Equity</t>
  </si>
  <si>
    <t>ROA</t>
  </si>
  <si>
    <t>ROIC</t>
  </si>
  <si>
    <t>Comment</t>
  </si>
  <si>
    <t>CFO/Assets[1]</t>
  </si>
  <si>
    <t>ROCE</t>
  </si>
  <si>
    <t>Other ratios</t>
  </si>
  <si>
    <t>Shares Mil</t>
  </si>
  <si>
    <t>Cost of revenue</t>
  </si>
  <si>
    <t>Gross Margin %</t>
  </si>
  <si>
    <t>Operating Income USD Mil</t>
  </si>
  <si>
    <t>Tax Rate %</t>
  </si>
  <si>
    <t>Net Income USD Mil</t>
  </si>
  <si>
    <t>Total assets</t>
  </si>
  <si>
    <t>Total current assets</t>
  </si>
  <si>
    <t>Total current liabilities</t>
  </si>
  <si>
    <t>Short-term debt</t>
  </si>
  <si>
    <t>Asset Turnover (Average)</t>
  </si>
  <si>
    <t>Return on Assets %</t>
  </si>
  <si>
    <t>Return on Equity %</t>
  </si>
  <si>
    <t>Return on Invested Capital %</t>
  </si>
  <si>
    <t>Calculs verification Excel</t>
  </si>
  <si>
    <t>NOPAT</t>
  </si>
  <si>
    <t>Financials - Loan</t>
  </si>
  <si>
    <t>V.1an</t>
  </si>
  <si>
    <t>V.5an</t>
  </si>
  <si>
    <t>Min 5an</t>
  </si>
  <si>
    <t>Dividendes</t>
  </si>
  <si>
    <t>Sales</t>
  </si>
  <si>
    <t>EPS</t>
  </si>
  <si>
    <t>Equity</t>
  </si>
  <si>
    <t>Debt LT</t>
  </si>
  <si>
    <t>CFO</t>
  </si>
  <si>
    <t>Gross margin</t>
  </si>
  <si>
    <t>Oper income</t>
  </si>
  <si>
    <t>Tax rate</t>
  </si>
  <si>
    <t>Net income</t>
  </si>
  <si>
    <t>Current assets</t>
  </si>
  <si>
    <t>Current ratio</t>
  </si>
  <si>
    <t>Debt ST</t>
  </si>
  <si>
    <t>Asset turnover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</si>
</sst>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2" fillId="2" borderId="1" xfId="0" applyNumberFormat="1" applyFont="1" applyFill="1" applyBorder="1" applyAlignment="1">
      <alignment horizontal="center" vertical="top"/>
    </xf>
    <xf numFmtId="0" fontId="3" fillId="0" borderId="0" xfId="0" applyFont="1"/>
    <xf numFmtId="0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4" borderId="2" xfId="0" applyFont="1" applyFill="1" applyBorder="1"/>
    <xf numFmtId="0" fontId="2" fillId="2" borderId="5" xfId="0" applyFont="1" applyFill="1" applyBorder="1" applyAlignment="1">
      <alignment horizontal="center" vertical="top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1" fillId="3" borderId="2" xfId="0" applyNumberFormat="1" applyFont="1" applyFill="1" applyBorder="1"/>
    <xf numFmtId="164" fontId="1" fillId="4" borderId="0" xfId="1" applyNumberFormat="1" applyFont="1" applyFill="1"/>
    <xf numFmtId="2" fontId="1" fillId="4" borderId="0" xfId="0" applyNumberFormat="1" applyFont="1" applyFill="1"/>
    <xf numFmtId="10" fontId="1" fillId="4" borderId="0" xfId="1" applyNumberFormat="1" applyFont="1" applyFill="1"/>
    <xf numFmtId="1" fontId="1" fillId="4" borderId="0" xfId="0" applyNumberFormat="1" applyFont="1" applyFill="1"/>
    <xf numFmtId="10" fontId="1" fillId="4" borderId="0" xfId="0" applyNumberFormat="1" applyFont="1" applyFill="1"/>
    <xf numFmtId="164" fontId="1" fillId="4" borderId="0" xfId="0" applyNumberFormat="1" applyFont="1" applyFill="1"/>
    <xf numFmtId="10" fontId="1" fillId="4" borderId="2" xfId="0" applyNumberFormat="1" applyFont="1" applyFill="1" applyBorder="1"/>
    <xf numFmtId="10" fontId="1" fillId="4" borderId="4" xfId="0" applyNumberFormat="1" applyFont="1" applyFill="1" applyBorder="1"/>
    <xf numFmtId="10" fontId="1" fillId="4" borderId="2" xfId="1" applyNumberFormat="1" applyFont="1" applyFill="1" applyBorder="1"/>
    <xf numFmtId="164" fontId="1" fillId="4" borderId="3" xfId="0" applyNumberFormat="1" applyFont="1" applyFill="1" applyBorder="1"/>
    <xf numFmtId="164" fontId="1" fillId="4" borderId="4" xfId="0" applyNumberFormat="1" applyFont="1" applyFill="1" applyBorder="1"/>
    <xf numFmtId="2" fontId="1" fillId="4" borderId="3" xfId="0" applyNumberFormat="1" applyFont="1" applyFill="1" applyBorder="1"/>
    <xf numFmtId="2" fontId="1" fillId="4" borderId="4" xfId="0" applyNumberFormat="1" applyFont="1" applyFill="1" applyBorder="1"/>
    <xf numFmtId="9" fontId="1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7"/>
  <sheetViews>
    <sheetView tabSelected="1" topLeftCell="C1" workbookViewId="0">
      <selection activeCell="D3" sqref="D3:D9"/>
    </sheetView>
  </sheetViews>
  <sheetFormatPr defaultRowHeight="10.5"/>
  <cols>
    <col min="1" max="1" width="8.26953125" style="1" customWidth="1"/>
    <col min="2" max="2" width="9" style="1" customWidth="1"/>
    <col min="3" max="4" width="8.7265625" style="1"/>
    <col min="5" max="5" width="10" style="1" customWidth="1"/>
    <col min="6" max="6" width="8.6328125" style="1" customWidth="1"/>
    <col min="7" max="7" width="8.36328125" style="1" customWidth="1"/>
    <col min="8" max="8" width="16.90625" style="1" customWidth="1"/>
    <col min="9" max="9" width="11.1796875" style="1" customWidth="1"/>
    <col min="10" max="12" width="4.81640625" style="1" customWidth="1"/>
    <col min="13" max="22" width="7.36328125" style="1" customWidth="1"/>
    <col min="23" max="16384" width="8.7265625" style="1"/>
  </cols>
  <sheetData>
    <row r="1" spans="1:22" ht="1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10" t="s">
        <v>6</v>
      </c>
      <c r="H1" s="2" t="s">
        <v>7</v>
      </c>
      <c r="I1" s="2" t="s">
        <v>34</v>
      </c>
      <c r="J1" s="2" t="s">
        <v>55</v>
      </c>
      <c r="K1" s="2" t="s">
        <v>56</v>
      </c>
      <c r="L1" s="2" t="s">
        <v>57</v>
      </c>
      <c r="M1" s="3">
        <v>2018</v>
      </c>
      <c r="N1" s="3">
        <v>2017</v>
      </c>
      <c r="O1" s="3">
        <v>2016</v>
      </c>
      <c r="P1" s="3">
        <v>2015</v>
      </c>
      <c r="Q1" s="3">
        <v>2014</v>
      </c>
      <c r="R1" s="3">
        <v>2013</v>
      </c>
      <c r="S1" s="3">
        <v>2012</v>
      </c>
      <c r="T1" s="3">
        <v>2011</v>
      </c>
      <c r="U1" s="3">
        <v>2010</v>
      </c>
      <c r="V1" s="3">
        <v>2009</v>
      </c>
    </row>
    <row r="2" spans="1:22" ht="11" thickBot="1">
      <c r="A2" s="1" t="s">
        <v>8</v>
      </c>
      <c r="B2" s="1" t="s">
        <v>9</v>
      </c>
      <c r="C2" s="1" t="s">
        <v>10</v>
      </c>
      <c r="D2" s="6"/>
      <c r="E2" s="1" t="s">
        <v>11</v>
      </c>
      <c r="F2" s="11">
        <f>M12</f>
        <v>2624</v>
      </c>
      <c r="G2" s="12">
        <f>N12</f>
        <v>2495</v>
      </c>
      <c r="H2" s="1" t="s">
        <v>12</v>
      </c>
      <c r="I2" s="1" t="s">
        <v>58</v>
      </c>
      <c r="J2" s="29">
        <f>IF(N2&gt;0,(M2-N2)/N2,0)</f>
        <v>0</v>
      </c>
      <c r="K2" s="29">
        <f>IF(AND(M2&gt;0,N2&gt;0,O2&gt;0,P2&gt;0,Q2&gt;0),(M2/N2+N2/O2+O2/P2+P2/Q2)/4-1,-1)</f>
        <v>-0.19357113353395883</v>
      </c>
      <c r="L2" s="29">
        <f>IF(AND(M2&gt;0,N2&gt;0,O2&gt;0,P2&gt;0,Q2&gt;0),MIN(M2/N2,N2/O2,O2/P2,P2/Q2)-1,-1)</f>
        <v>-0.62825278810408913</v>
      </c>
      <c r="M2" s="5">
        <v>1</v>
      </c>
      <c r="N2" s="5">
        <v>1</v>
      </c>
      <c r="O2" s="5">
        <v>1</v>
      </c>
      <c r="P2" s="5">
        <v>2.69</v>
      </c>
      <c r="Q2" s="5">
        <v>3.15</v>
      </c>
      <c r="R2" s="5">
        <v>3.13</v>
      </c>
      <c r="S2" s="5">
        <v>2.99</v>
      </c>
      <c r="T2" s="5">
        <v>3.15</v>
      </c>
      <c r="U2" s="5">
        <v>2.89</v>
      </c>
      <c r="V2" s="5">
        <v>3.32</v>
      </c>
    </row>
    <row r="3" spans="1:22" ht="11" thickBot="1">
      <c r="A3" s="1" t="s">
        <v>8</v>
      </c>
      <c r="B3" s="1" t="s">
        <v>9</v>
      </c>
      <c r="C3" s="1" t="s">
        <v>13</v>
      </c>
      <c r="D3" s="9">
        <f>IF(AND(F5&gt;0,F6&gt;0),IF(F2&gt;G2,0,1)+IF(F4&gt;G4,1,0)+IF(F7&gt;G7,1,0)+IF(F8&gt;G8,1,0)+IF(F9&gt;G9,1,0)+IF(F10&gt;F9,1,0)+IF(M6&lt;N6,1,0)+IF(M7&gt;0,1,0)+IF(F9&gt;0,1,0),-1)</f>
        <v>6</v>
      </c>
      <c r="E3" s="1" t="s">
        <v>14</v>
      </c>
      <c r="F3" s="6">
        <f>M13</f>
        <v>139808</v>
      </c>
      <c r="G3" s="6">
        <f>N13</f>
        <v>115514</v>
      </c>
      <c r="H3" s="1" t="s">
        <v>15</v>
      </c>
      <c r="I3" s="1" t="s">
        <v>59</v>
      </c>
      <c r="J3" s="29">
        <f t="shared" ref="J3:J37" si="0">IF(N3&gt;0,(M3-N3)/N3,0)</f>
        <v>0.23479030711138238</v>
      </c>
      <c r="K3" s="29">
        <f t="shared" ref="K3:K37" si="1">IF(AND(M3&gt;0,N3&gt;0,O3&gt;0,P3&gt;0,Q3&gt;0),(M3/N3+N3/O3+O3/P3+P3/Q3)/4-1,-1)</f>
        <v>-7.8199156200071673E-3</v>
      </c>
      <c r="L3" s="29">
        <f t="shared" ref="L3:L37" si="2">IF(AND(M3&gt;0,N3&gt;0,O3&gt;0,P3&gt;0,Q3&gt;0),MIN(M3/N3,N3/O3,O3/P3,P3/Q3)-1,-1)</f>
        <v>-0.32354328406078725</v>
      </c>
      <c r="M3" s="5">
        <v>184106</v>
      </c>
      <c r="N3" s="5">
        <v>149099</v>
      </c>
      <c r="O3" s="5">
        <v>127925</v>
      </c>
      <c r="P3" s="5">
        <v>143421</v>
      </c>
      <c r="Q3" s="5">
        <v>212018</v>
      </c>
      <c r="R3" s="5">
        <v>237034</v>
      </c>
      <c r="S3" s="5">
        <v>241092</v>
      </c>
      <c r="T3" s="5">
        <v>215864</v>
      </c>
      <c r="U3" s="5">
        <v>186828</v>
      </c>
      <c r="V3" s="5">
        <v>160687</v>
      </c>
    </row>
    <row r="4" spans="1:22" ht="11" thickBot="1">
      <c r="A4" s="1" t="s">
        <v>8</v>
      </c>
      <c r="B4" s="1" t="s">
        <v>9</v>
      </c>
      <c r="C4" s="1" t="s">
        <v>16</v>
      </c>
      <c r="D4" s="7"/>
      <c r="E4" s="1" t="s">
        <v>17</v>
      </c>
      <c r="F4" s="25">
        <f>M28</f>
        <v>0.2406113869184057</v>
      </c>
      <c r="G4" s="26">
        <f>N28</f>
        <v>0.2252530198056325</v>
      </c>
      <c r="H4" s="1" t="s">
        <v>18</v>
      </c>
      <c r="I4" s="1" t="s">
        <v>60</v>
      </c>
      <c r="J4" s="29">
        <f t="shared" si="0"/>
        <v>0.2694610778443115</v>
      </c>
      <c r="K4" s="29">
        <f t="shared" si="1"/>
        <v>0.23086643207466184</v>
      </c>
      <c r="L4" s="29">
        <f t="shared" si="2"/>
        <v>0.16129032258064524</v>
      </c>
      <c r="M4" s="5">
        <v>4.24</v>
      </c>
      <c r="N4" s="5">
        <v>3.34</v>
      </c>
      <c r="O4" s="5">
        <v>2.5099999999999998</v>
      </c>
      <c r="P4" s="5">
        <v>2.16</v>
      </c>
      <c r="Q4" s="5">
        <v>1.86</v>
      </c>
      <c r="R4" s="5">
        <v>4.9400000000000004</v>
      </c>
      <c r="S4" s="5">
        <v>6.02</v>
      </c>
      <c r="T4" s="5">
        <v>7.06</v>
      </c>
      <c r="U4" s="5">
        <v>6.26</v>
      </c>
      <c r="V4" s="5">
        <v>5.42</v>
      </c>
    </row>
    <row r="5" spans="1:22" ht="11" thickBot="1">
      <c r="A5" s="1" t="s">
        <v>8</v>
      </c>
      <c r="B5" s="1" t="s">
        <v>9</v>
      </c>
      <c r="C5" s="1" t="s">
        <v>19</v>
      </c>
      <c r="D5" s="7"/>
      <c r="E5" s="1" t="s">
        <v>20</v>
      </c>
      <c r="F5" s="6">
        <f>M19</f>
        <v>84948</v>
      </c>
      <c r="G5" s="6">
        <f>N19</f>
        <v>84948</v>
      </c>
      <c r="H5" s="1" t="s">
        <v>21</v>
      </c>
      <c r="I5" s="1" t="s">
        <v>61</v>
      </c>
      <c r="J5" s="29">
        <f t="shared" si="0"/>
        <v>0</v>
      </c>
      <c r="K5" s="29">
        <f t="shared" si="1"/>
        <v>5.5329746162778193E-2</v>
      </c>
      <c r="L5" s="29">
        <f t="shared" si="2"/>
        <v>0</v>
      </c>
      <c r="M5" s="5">
        <v>111556</v>
      </c>
      <c r="N5" s="5">
        <v>111556</v>
      </c>
      <c r="O5" s="5">
        <v>98680</v>
      </c>
      <c r="P5" s="5">
        <v>92494</v>
      </c>
      <c r="Q5" s="5">
        <v>90330</v>
      </c>
      <c r="R5" s="6"/>
      <c r="S5" s="6"/>
      <c r="T5" s="6"/>
      <c r="U5" s="6"/>
      <c r="V5" s="6"/>
    </row>
    <row r="6" spans="1:22" ht="11" thickBot="1">
      <c r="A6" s="1" t="s">
        <v>8</v>
      </c>
      <c r="B6" s="1" t="s">
        <v>9</v>
      </c>
      <c r="C6" s="1" t="s">
        <v>22</v>
      </c>
      <c r="D6" s="7"/>
      <c r="E6" s="1" t="s">
        <v>23</v>
      </c>
      <c r="F6" s="6">
        <f>M20</f>
        <v>56705</v>
      </c>
      <c r="G6" s="6">
        <f>N20</f>
        <v>56705</v>
      </c>
      <c r="H6" s="1" t="s">
        <v>24</v>
      </c>
      <c r="I6" s="1" t="s">
        <v>62</v>
      </c>
      <c r="J6" s="29">
        <f t="shared" si="0"/>
        <v>0</v>
      </c>
      <c r="K6" s="29">
        <f t="shared" si="1"/>
        <v>-2.346999262749927E-2</v>
      </c>
      <c r="L6" s="29">
        <f t="shared" si="2"/>
        <v>-4.010030882113913E-2</v>
      </c>
      <c r="M6" s="13">
        <v>41340</v>
      </c>
      <c r="N6" s="14">
        <v>41340</v>
      </c>
      <c r="O6" s="5">
        <v>43067</v>
      </c>
      <c r="P6" s="5">
        <v>44464</v>
      </c>
      <c r="Q6" s="6">
        <v>45481</v>
      </c>
      <c r="R6" s="6"/>
      <c r="S6" s="6"/>
      <c r="T6" s="6"/>
      <c r="U6" s="6"/>
      <c r="V6" s="6"/>
    </row>
    <row r="7" spans="1:22" ht="11" thickBot="1">
      <c r="A7" s="1" t="s">
        <v>8</v>
      </c>
      <c r="B7" s="1" t="s">
        <v>9</v>
      </c>
      <c r="C7" s="1" t="s">
        <v>25</v>
      </c>
      <c r="D7" s="7"/>
      <c r="E7" s="1" t="s">
        <v>26</v>
      </c>
      <c r="F7" s="27">
        <f>F5/F6</f>
        <v>1.4980689533550833</v>
      </c>
      <c r="G7" s="28">
        <f>G5/G6</f>
        <v>1.4980689533550833</v>
      </c>
      <c r="H7" s="1" t="s">
        <v>27</v>
      </c>
      <c r="I7" s="1" t="s">
        <v>63</v>
      </c>
      <c r="J7" s="29">
        <f t="shared" si="0"/>
        <v>0.10681482145257404</v>
      </c>
      <c r="K7" s="29">
        <f t="shared" si="1"/>
        <v>1.6236423374872633E-2</v>
      </c>
      <c r="L7" s="29">
        <f t="shared" si="2"/>
        <v>-0.22110278038113085</v>
      </c>
      <c r="M7" s="15">
        <v>24703</v>
      </c>
      <c r="N7" s="5">
        <v>22319</v>
      </c>
      <c r="O7" s="5">
        <v>16521</v>
      </c>
      <c r="P7" s="5">
        <v>19946</v>
      </c>
      <c r="Q7" s="5">
        <v>25608</v>
      </c>
      <c r="R7" s="5">
        <v>29651</v>
      </c>
      <c r="S7" s="5">
        <v>29706</v>
      </c>
      <c r="T7" s="5">
        <v>25320</v>
      </c>
      <c r="U7" s="5">
        <v>24595</v>
      </c>
      <c r="V7" s="5">
        <v>17709</v>
      </c>
    </row>
    <row r="8" spans="1:22" ht="11" thickBot="1">
      <c r="A8" s="1" t="s">
        <v>8</v>
      </c>
      <c r="B8" s="1" t="s">
        <v>9</v>
      </c>
      <c r="C8" s="1" t="s">
        <v>28</v>
      </c>
      <c r="D8" s="7"/>
      <c r="E8" s="1" t="s">
        <v>29</v>
      </c>
      <c r="F8" s="27">
        <f>M30</f>
        <v>0.75879009689610977</v>
      </c>
      <c r="G8" s="28">
        <f>N30</f>
        <v>0.62962908221760994</v>
      </c>
      <c r="H8" s="1" t="s">
        <v>30</v>
      </c>
      <c r="J8" s="29">
        <f t="shared" si="0"/>
        <v>0.3261499246900707</v>
      </c>
      <c r="K8" s="29">
        <f t="shared" si="1"/>
        <v>0.21765155339693898</v>
      </c>
      <c r="L8" s="18">
        <f>IF(AND(M8&gt;0,N8&gt;0,O8&gt;0,P8&gt;0,Q8&gt;0),MIN(M8,N8,O8,P8,Q8),-1)</f>
        <v>4.6983283515996899E-2</v>
      </c>
      <c r="M8" s="20">
        <f>M32</f>
        <v>0.10260317687977338</v>
      </c>
      <c r="N8" s="20">
        <f t="shared" ref="N8:V8" si="3">N32</f>
        <v>7.7369213668471437E-2</v>
      </c>
      <c r="O8" s="20">
        <f t="shared" si="3"/>
        <v>6.2788812322659093E-2</v>
      </c>
      <c r="P8" s="20">
        <f t="shared" si="3"/>
        <v>5.4998162042943326E-2</v>
      </c>
      <c r="Q8" s="20">
        <f t="shared" si="3"/>
        <v>4.6983283515996899E-2</v>
      </c>
      <c r="R8" s="20">
        <f t="shared" si="3"/>
        <v>0</v>
      </c>
      <c r="S8" s="20">
        <f t="shared" si="3"/>
        <v>0</v>
      </c>
      <c r="T8" s="20">
        <f t="shared" si="3"/>
        <v>0</v>
      </c>
      <c r="U8" s="20">
        <f t="shared" si="3"/>
        <v>0</v>
      </c>
      <c r="V8" s="20">
        <f t="shared" si="3"/>
        <v>0</v>
      </c>
    </row>
    <row r="9" spans="1:22" ht="11" thickBot="1">
      <c r="A9" s="1" t="s">
        <v>8</v>
      </c>
      <c r="B9" s="1" t="s">
        <v>9</v>
      </c>
      <c r="C9" s="1" t="s">
        <v>31</v>
      </c>
      <c r="D9" s="21">
        <f>M36</f>
        <v>0.37057621284377351</v>
      </c>
      <c r="E9" s="1" t="s">
        <v>32</v>
      </c>
      <c r="F9" s="22">
        <f>M31</f>
        <v>4.717451603463696E-2</v>
      </c>
      <c r="G9" s="23">
        <f>N31</f>
        <v>3.5572536073296489E-2</v>
      </c>
      <c r="H9" s="1" t="s">
        <v>33</v>
      </c>
      <c r="J9" s="29">
        <f t="shared" si="0"/>
        <v>1.0232689230418224</v>
      </c>
      <c r="K9" s="29">
        <f t="shared" si="1"/>
        <v>0.92215982901376758</v>
      </c>
      <c r="L9" s="18">
        <f>IF(AND(M9&gt;0,N9&gt;0,O9&gt;0,P9&gt;0,Q9&gt;0),MIN(M9,N9,O9,P9,Q9),-1)</f>
        <v>5.9187064223866813E-3</v>
      </c>
      <c r="M9" s="20">
        <f>M34</f>
        <v>5.9699498756036883E-2</v>
      </c>
      <c r="N9" s="20">
        <f t="shared" ref="N9:V9" si="4">N34</f>
        <v>2.9506457632079614E-2</v>
      </c>
      <c r="O9" s="20">
        <f t="shared" si="4"/>
        <v>2.4427307007907906E-2</v>
      </c>
      <c r="P9" s="20">
        <f t="shared" si="4"/>
        <v>5.9187064223866813E-3</v>
      </c>
      <c r="Q9" s="20">
        <f t="shared" si="4"/>
        <v>1.7918908642412763E-2</v>
      </c>
      <c r="R9" s="20">
        <f t="shared" si="4"/>
        <v>0</v>
      </c>
      <c r="S9" s="20">
        <f t="shared" si="4"/>
        <v>0</v>
      </c>
      <c r="T9" s="20">
        <f t="shared" si="4"/>
        <v>0</v>
      </c>
      <c r="U9" s="20">
        <f t="shared" si="4"/>
        <v>0</v>
      </c>
      <c r="V9" s="20">
        <f t="shared" si="4"/>
        <v>0</v>
      </c>
    </row>
    <row r="10" spans="1:22" ht="11" thickBot="1">
      <c r="A10" s="1" t="s">
        <v>8</v>
      </c>
      <c r="B10" s="1" t="s">
        <v>9</v>
      </c>
      <c r="C10" s="1" t="s">
        <v>34</v>
      </c>
      <c r="D10" s="8"/>
      <c r="E10" s="1" t="s">
        <v>35</v>
      </c>
      <c r="F10" s="24">
        <f>M7/N18</f>
        <v>0.10181304120248443</v>
      </c>
      <c r="G10" s="7"/>
      <c r="H10" s="1" t="s">
        <v>36</v>
      </c>
      <c r="J10" s="29">
        <f t="shared" si="0"/>
        <v>1.3185465556396667</v>
      </c>
      <c r="K10" s="29">
        <f t="shared" si="1"/>
        <v>0.88281422837122103</v>
      </c>
      <c r="L10" s="18">
        <f>IF(AND(M10&gt;0,N10&gt;0,O10&gt;0,P10&gt;0,Q10&gt;0),MIN(M10,N10,O10,P10,Q10),-1)</f>
        <v>6.8584338564570135E-3</v>
      </c>
      <c r="M10" s="20">
        <f>M35</f>
        <v>8.2366102642986994E-2</v>
      </c>
      <c r="N10" s="20">
        <f t="shared" ref="N10:V10" si="5">N35</f>
        <v>3.5524886245065244E-2</v>
      </c>
      <c r="O10" s="20">
        <f t="shared" si="5"/>
        <v>2.4941432728469083E-2</v>
      </c>
      <c r="P10" s="20">
        <f t="shared" si="5"/>
        <v>6.8584338564570135E-3</v>
      </c>
      <c r="Q10" s="20">
        <f t="shared" si="5"/>
        <v>4.5189496096522355E-2</v>
      </c>
      <c r="R10" s="20">
        <f t="shared" si="5"/>
        <v>0</v>
      </c>
      <c r="S10" s="20">
        <f t="shared" si="5"/>
        <v>0</v>
      </c>
      <c r="T10" s="20">
        <f t="shared" si="5"/>
        <v>0</v>
      </c>
      <c r="U10" s="20">
        <f t="shared" si="5"/>
        <v>0</v>
      </c>
      <c r="V10" s="20">
        <f t="shared" si="5"/>
        <v>0</v>
      </c>
    </row>
    <row r="11" spans="1:22">
      <c r="H11" s="4" t="s">
        <v>37</v>
      </c>
      <c r="I11" s="4"/>
      <c r="J11" s="29">
        <f t="shared" si="0"/>
        <v>0</v>
      </c>
      <c r="K11" s="29">
        <f t="shared" si="1"/>
        <v>-1</v>
      </c>
      <c r="L11" s="29">
        <f t="shared" si="2"/>
        <v>-1</v>
      </c>
    </row>
    <row r="12" spans="1:22">
      <c r="H12" s="1" t="s">
        <v>38</v>
      </c>
      <c r="I12" s="1" t="s">
        <v>11</v>
      </c>
      <c r="J12" s="29">
        <f t="shared" si="0"/>
        <v>5.1703406813627256E-2</v>
      </c>
      <c r="K12" s="29">
        <f t="shared" si="1"/>
        <v>3.5761536723867726E-2</v>
      </c>
      <c r="L12" s="29">
        <f t="shared" si="2"/>
        <v>1.0083296799649366E-2</v>
      </c>
      <c r="M12" s="5">
        <v>2624</v>
      </c>
      <c r="N12" s="5">
        <v>2495</v>
      </c>
      <c r="O12" s="5">
        <v>2390</v>
      </c>
      <c r="P12" s="5">
        <v>2304</v>
      </c>
      <c r="Q12" s="5">
        <v>2281</v>
      </c>
      <c r="R12" s="5">
        <v>2272</v>
      </c>
      <c r="S12" s="5">
        <v>2267</v>
      </c>
      <c r="T12" s="5">
        <v>2257</v>
      </c>
      <c r="U12" s="5">
        <v>2244</v>
      </c>
      <c r="V12" s="5">
        <v>2237</v>
      </c>
    </row>
    <row r="13" spans="1:22">
      <c r="H13" s="1" t="s">
        <v>39</v>
      </c>
      <c r="I13" s="1" t="s">
        <v>14</v>
      </c>
      <c r="J13" s="29">
        <f t="shared" si="0"/>
        <v>0.21031216995342555</v>
      </c>
      <c r="K13" s="29">
        <f t="shared" si="1"/>
        <v>-2.1966314447888546E-2</v>
      </c>
      <c r="L13" s="29">
        <f t="shared" si="2"/>
        <v>-0.33736698507220608</v>
      </c>
      <c r="M13" s="5">
        <v>139808</v>
      </c>
      <c r="N13" s="5">
        <v>115514</v>
      </c>
      <c r="O13" s="5">
        <v>96900</v>
      </c>
      <c r="P13" s="5">
        <v>114391</v>
      </c>
      <c r="Q13" s="5">
        <v>172631</v>
      </c>
      <c r="R13" s="6"/>
      <c r="S13" s="6"/>
      <c r="T13" s="6"/>
      <c r="U13" s="6"/>
      <c r="V13" s="6"/>
    </row>
    <row r="14" spans="1:22">
      <c r="H14" s="1" t="s">
        <v>40</v>
      </c>
      <c r="I14" s="1" t="s">
        <v>64</v>
      </c>
      <c r="J14" s="29">
        <f t="shared" si="0"/>
        <v>7.111111111111118E-2</v>
      </c>
      <c r="K14" s="29">
        <f t="shared" si="1"/>
        <v>7.1507209860770971E-2</v>
      </c>
      <c r="L14" s="29">
        <f t="shared" si="2"/>
        <v>-7.407407407407407E-2</v>
      </c>
      <c r="M14" s="5">
        <v>24.1</v>
      </c>
      <c r="N14" s="5">
        <v>22.5</v>
      </c>
      <c r="O14" s="5">
        <v>24.3</v>
      </c>
      <c r="P14" s="5">
        <v>20.2</v>
      </c>
      <c r="Q14" s="5">
        <v>18.600000000000001</v>
      </c>
      <c r="R14" s="5">
        <v>24.2</v>
      </c>
      <c r="S14" s="5">
        <v>25.2</v>
      </c>
      <c r="T14" s="5">
        <v>31.6</v>
      </c>
      <c r="U14" s="5">
        <v>33.700000000000003</v>
      </c>
      <c r="V14" s="5">
        <v>36.6</v>
      </c>
    </row>
    <row r="15" spans="1:22">
      <c r="H15" s="1" t="s">
        <v>41</v>
      </c>
      <c r="I15" s="1" t="s">
        <v>65</v>
      </c>
      <c r="J15" s="29">
        <f t="shared" si="0"/>
        <v>1.3185465556396669</v>
      </c>
      <c r="K15" s="29">
        <f t="shared" si="1"/>
        <v>0.91629534343554253</v>
      </c>
      <c r="L15" s="29">
        <f t="shared" si="2"/>
        <v>-0.85048372911169745</v>
      </c>
      <c r="M15" s="5">
        <v>15314</v>
      </c>
      <c r="N15" s="5">
        <v>6605</v>
      </c>
      <c r="O15" s="5">
        <v>4397</v>
      </c>
      <c r="P15" s="5">
        <v>1190</v>
      </c>
      <c r="Q15" s="5">
        <v>7959</v>
      </c>
      <c r="R15" s="5">
        <v>23886</v>
      </c>
      <c r="S15" s="5">
        <v>27319</v>
      </c>
      <c r="T15" s="5">
        <v>29651</v>
      </c>
      <c r="U15" s="5">
        <v>24290</v>
      </c>
      <c r="V15" s="5">
        <v>21018</v>
      </c>
    </row>
    <row r="16" spans="1:22">
      <c r="H16" s="1" t="s">
        <v>42</v>
      </c>
      <c r="I16" s="1" t="s">
        <v>66</v>
      </c>
      <c r="J16" s="29">
        <f t="shared" si="0"/>
        <v>0.34891548242333592</v>
      </c>
      <c r="K16" s="29">
        <f t="shared" si="1"/>
        <v>5.91935453365946E-2</v>
      </c>
      <c r="L16" s="29">
        <f t="shared" si="2"/>
        <v>-0.61663679808841088</v>
      </c>
      <c r="M16" s="5">
        <v>36.07</v>
      </c>
      <c r="N16" s="5">
        <v>26.74</v>
      </c>
      <c r="O16" s="5">
        <v>13.52</v>
      </c>
      <c r="P16" s="5">
        <v>25.67</v>
      </c>
      <c r="Q16" s="5">
        <v>66.959999999999994</v>
      </c>
      <c r="R16" s="5">
        <v>56.19</v>
      </c>
      <c r="S16" s="5">
        <v>54.65</v>
      </c>
      <c r="T16" s="5">
        <v>52.8</v>
      </c>
      <c r="U16" s="5">
        <v>48.62</v>
      </c>
      <c r="V16" s="5">
        <v>47.32</v>
      </c>
    </row>
    <row r="17" spans="8:22">
      <c r="H17" s="1" t="s">
        <v>43</v>
      </c>
      <c r="I17" s="1" t="s">
        <v>67</v>
      </c>
      <c r="J17" s="29">
        <f t="shared" si="0"/>
        <v>0.3261499246900707</v>
      </c>
      <c r="K17" s="29">
        <f t="shared" si="1"/>
        <v>0.28394636352483005</v>
      </c>
      <c r="L17" s="29">
        <f t="shared" si="2"/>
        <v>0.19863336475023563</v>
      </c>
      <c r="M17" s="5">
        <v>11446</v>
      </c>
      <c r="N17" s="5">
        <v>8631</v>
      </c>
      <c r="O17" s="5">
        <v>6196</v>
      </c>
      <c r="P17" s="5">
        <v>5087</v>
      </c>
      <c r="Q17" s="5">
        <v>4244</v>
      </c>
      <c r="R17" s="5">
        <v>11655</v>
      </c>
      <c r="S17" s="5">
        <v>14143</v>
      </c>
      <c r="T17" s="5">
        <v>15911</v>
      </c>
      <c r="U17" s="5">
        <v>14059</v>
      </c>
      <c r="V17" s="5">
        <v>12102</v>
      </c>
    </row>
    <row r="18" spans="8:22">
      <c r="H18" s="1" t="s">
        <v>44</v>
      </c>
      <c r="I18" s="1" t="s">
        <v>44</v>
      </c>
      <c r="J18" s="29">
        <f t="shared" si="0"/>
        <v>0</v>
      </c>
      <c r="K18" s="29">
        <f t="shared" si="1"/>
        <v>1.406365000769294E-2</v>
      </c>
      <c r="L18" s="29">
        <f t="shared" si="2"/>
        <v>-2.3124657307722396E-2</v>
      </c>
      <c r="M18" s="5">
        <v>242631</v>
      </c>
      <c r="N18" s="5">
        <v>242631</v>
      </c>
      <c r="O18" s="5">
        <v>230978</v>
      </c>
      <c r="P18" s="5">
        <v>224484</v>
      </c>
      <c r="Q18" s="5">
        <v>229798</v>
      </c>
      <c r="R18" s="6"/>
      <c r="S18" s="6"/>
      <c r="T18" s="6"/>
      <c r="U18" s="6"/>
      <c r="V18" s="6"/>
    </row>
    <row r="19" spans="8:22">
      <c r="H19" s="1" t="s">
        <v>45</v>
      </c>
      <c r="I19" s="1" t="s">
        <v>68</v>
      </c>
      <c r="J19" s="29">
        <f t="shared" si="0"/>
        <v>0</v>
      </c>
      <c r="K19" s="29">
        <f t="shared" si="1"/>
        <v>2.6156308500131731E-2</v>
      </c>
      <c r="L19" s="29">
        <f t="shared" si="2"/>
        <v>-9.9272862510740301E-2</v>
      </c>
      <c r="M19" s="5">
        <v>84948</v>
      </c>
      <c r="N19" s="5">
        <v>84948</v>
      </c>
      <c r="O19" s="5">
        <v>72517</v>
      </c>
      <c r="P19" s="5">
        <v>70236</v>
      </c>
      <c r="Q19" s="5">
        <v>77977</v>
      </c>
      <c r="R19" s="6"/>
      <c r="S19" s="6"/>
      <c r="T19" s="6"/>
      <c r="U19" s="6"/>
      <c r="V19" s="6"/>
    </row>
    <row r="20" spans="8:22">
      <c r="H20" s="1" t="s">
        <v>46</v>
      </c>
      <c r="I20" s="1" t="s">
        <v>23</v>
      </c>
      <c r="J20" s="29">
        <f t="shared" si="0"/>
        <v>0</v>
      </c>
      <c r="K20" s="29">
        <f t="shared" si="1"/>
        <v>1.4863061656628762E-2</v>
      </c>
      <c r="L20" s="29">
        <f t="shared" si="2"/>
        <v>-5.0267359752575791E-2</v>
      </c>
      <c r="M20" s="5">
        <v>56705</v>
      </c>
      <c r="N20" s="5">
        <v>56705</v>
      </c>
      <c r="O20" s="5">
        <v>54685</v>
      </c>
      <c r="P20" s="5">
        <v>50975</v>
      </c>
      <c r="Q20" s="5">
        <v>53673</v>
      </c>
      <c r="R20" s="6"/>
      <c r="S20" s="6"/>
      <c r="T20" s="6"/>
      <c r="U20" s="6"/>
      <c r="V20" s="6"/>
    </row>
    <row r="21" spans="8:22">
      <c r="H21" s="1" t="s">
        <v>26</v>
      </c>
      <c r="I21" s="1" t="s">
        <v>69</v>
      </c>
      <c r="J21" s="29">
        <f t="shared" si="0"/>
        <v>-0.14666666666666664</v>
      </c>
      <c r="K21" s="29">
        <f t="shared" si="1"/>
        <v>-2.5838715980355698E-2</v>
      </c>
      <c r="L21" s="29">
        <f t="shared" si="2"/>
        <v>-0.14666666666666661</v>
      </c>
      <c r="M21" s="5">
        <v>1.28</v>
      </c>
      <c r="N21" s="5">
        <v>1.5</v>
      </c>
      <c r="O21" s="5">
        <v>1.33</v>
      </c>
      <c r="P21" s="5">
        <v>1.38</v>
      </c>
      <c r="Q21" s="5">
        <v>1.45</v>
      </c>
      <c r="R21" s="5">
        <v>1.37</v>
      </c>
      <c r="S21" s="5">
        <v>1.38</v>
      </c>
      <c r="T21" s="5">
        <v>1.36</v>
      </c>
      <c r="U21" s="5">
        <v>1.41</v>
      </c>
      <c r="V21" s="5">
        <v>1.45</v>
      </c>
    </row>
    <row r="22" spans="8:22">
      <c r="H22" s="1" t="s">
        <v>47</v>
      </c>
      <c r="I22" s="1" t="s">
        <v>70</v>
      </c>
      <c r="J22" s="29">
        <f t="shared" si="0"/>
        <v>0</v>
      </c>
      <c r="K22" s="29">
        <f t="shared" si="1"/>
        <v>1.3271740141509003E-2</v>
      </c>
      <c r="L22" s="29">
        <f t="shared" si="2"/>
        <v>-0.20287356321839078</v>
      </c>
      <c r="M22" s="5">
        <v>11096</v>
      </c>
      <c r="N22" s="5">
        <v>11096</v>
      </c>
      <c r="O22" s="5">
        <v>13920</v>
      </c>
      <c r="P22" s="5">
        <v>12488</v>
      </c>
      <c r="Q22" s="5">
        <v>10942</v>
      </c>
      <c r="R22" s="6"/>
      <c r="S22" s="6"/>
      <c r="T22" s="6"/>
      <c r="U22" s="6"/>
      <c r="V22" s="6"/>
    </row>
    <row r="23" spans="8:22">
      <c r="H23" s="1" t="s">
        <v>48</v>
      </c>
      <c r="I23" s="1" t="s">
        <v>71</v>
      </c>
      <c r="J23" s="29">
        <f t="shared" si="0"/>
        <v>0.17460317460317459</v>
      </c>
      <c r="K23" s="29">
        <f t="shared" si="1"/>
        <v>-2.7876984126984139E-2</v>
      </c>
      <c r="L23" s="29">
        <f t="shared" si="2"/>
        <v>-0.30000000000000004</v>
      </c>
      <c r="M23" s="5">
        <v>0.74</v>
      </c>
      <c r="N23" s="5">
        <v>0.63</v>
      </c>
      <c r="O23" s="5">
        <v>0.56000000000000005</v>
      </c>
      <c r="P23" s="5">
        <v>0.63</v>
      </c>
      <c r="Q23" s="5">
        <v>0.9</v>
      </c>
      <c r="R23" s="5">
        <v>1.02</v>
      </c>
      <c r="S23" s="5">
        <v>1.1000000000000001</v>
      </c>
      <c r="T23" s="5">
        <v>1.07</v>
      </c>
      <c r="U23" s="5">
        <v>1</v>
      </c>
      <c r="V23" s="5">
        <v>0.92</v>
      </c>
    </row>
    <row r="24" spans="8:22">
      <c r="H24" s="1" t="s">
        <v>49</v>
      </c>
      <c r="I24" s="1" t="s">
        <v>32</v>
      </c>
      <c r="J24" s="29">
        <f t="shared" si="0"/>
        <v>0.25824175824175821</v>
      </c>
      <c r="K24" s="29">
        <f t="shared" si="1"/>
        <v>0.26208295685465011</v>
      </c>
      <c r="L24" s="29">
        <f t="shared" si="2"/>
        <v>0.21428571428571419</v>
      </c>
      <c r="M24" s="5">
        <v>4.58</v>
      </c>
      <c r="N24" s="5">
        <v>3.64</v>
      </c>
      <c r="O24" s="5">
        <v>2.72</v>
      </c>
      <c r="P24" s="5">
        <v>2.2400000000000002</v>
      </c>
      <c r="Q24" s="5">
        <v>1.81</v>
      </c>
      <c r="R24" s="5">
        <v>4.99</v>
      </c>
      <c r="S24" s="5">
        <v>6.43</v>
      </c>
      <c r="T24" s="5">
        <v>7.88</v>
      </c>
      <c r="U24" s="5">
        <v>7.51</v>
      </c>
      <c r="V24" s="5">
        <v>6.96</v>
      </c>
    </row>
    <row r="25" spans="8:22">
      <c r="H25" s="1" t="s">
        <v>50</v>
      </c>
      <c r="I25" s="1" t="s">
        <v>30</v>
      </c>
      <c r="J25" s="29">
        <f t="shared" si="0"/>
        <v>0.22777101096224106</v>
      </c>
      <c r="K25" s="29">
        <f t="shared" si="1"/>
        <v>0.2274130369376719</v>
      </c>
      <c r="L25" s="29">
        <f t="shared" si="2"/>
        <v>0.16546762589928066</v>
      </c>
      <c r="M25" s="5">
        <v>10.08</v>
      </c>
      <c r="N25" s="5">
        <v>8.2100000000000009</v>
      </c>
      <c r="O25" s="5">
        <v>6.48</v>
      </c>
      <c r="P25" s="5">
        <v>5.56</v>
      </c>
      <c r="Q25" s="5">
        <v>4.45</v>
      </c>
      <c r="R25" s="5">
        <v>11.85</v>
      </c>
      <c r="S25" s="5">
        <v>15.32</v>
      </c>
      <c r="T25" s="5">
        <v>18.88</v>
      </c>
      <c r="U25" s="5">
        <v>18.07</v>
      </c>
      <c r="V25" s="5">
        <v>16.87</v>
      </c>
    </row>
    <row r="26" spans="8:22">
      <c r="H26" s="1" t="s">
        <v>51</v>
      </c>
      <c r="I26" s="1" t="s">
        <v>33</v>
      </c>
      <c r="J26" s="29">
        <f t="shared" si="0"/>
        <v>0.27272727272727271</v>
      </c>
      <c r="K26" s="29">
        <f t="shared" si="1"/>
        <v>0.24695892342951176</v>
      </c>
      <c r="L26" s="29">
        <f t="shared" si="2"/>
        <v>0.18181818181818166</v>
      </c>
      <c r="M26" s="5">
        <v>7.42</v>
      </c>
      <c r="N26" s="5">
        <v>5.83</v>
      </c>
      <c r="O26" s="5">
        <v>4.42</v>
      </c>
      <c r="P26" s="5">
        <v>3.74</v>
      </c>
      <c r="Q26" s="5">
        <v>3.08</v>
      </c>
      <c r="R26" s="5">
        <v>8.4</v>
      </c>
      <c r="S26" s="5">
        <v>10.67</v>
      </c>
      <c r="T26" s="5">
        <v>13.14</v>
      </c>
      <c r="U26" s="5">
        <v>12.39</v>
      </c>
      <c r="V26" s="5">
        <v>11.61</v>
      </c>
    </row>
    <row r="27" spans="8:22">
      <c r="H27" s="4" t="s">
        <v>52</v>
      </c>
      <c r="I27" s="4"/>
      <c r="J27" s="29">
        <f t="shared" si="0"/>
        <v>0</v>
      </c>
      <c r="K27" s="29">
        <f t="shared" si="1"/>
        <v>-1</v>
      </c>
      <c r="L27" s="29">
        <f t="shared" si="2"/>
        <v>-1</v>
      </c>
    </row>
    <row r="28" spans="8:22">
      <c r="H28" s="1" t="s">
        <v>17</v>
      </c>
      <c r="J28" s="29">
        <f t="shared" si="0"/>
        <v>6.8182735689961887E-2</v>
      </c>
      <c r="K28" s="29">
        <f t="shared" si="1"/>
        <v>7.1178302040205033E-2</v>
      </c>
      <c r="L28" s="18">
        <f>IF(AND(M28&gt;0,N28&gt;0,O28&gt;0,P28&gt;0,Q28&gt;0),MIN(M28,N28,O28,P28,Q28),-1)</f>
        <v>0.18577196275787905</v>
      </c>
      <c r="M28" s="16">
        <f>IF(M3&gt;0,(M3-M13)/M3,0)</f>
        <v>0.2406113869184057</v>
      </c>
      <c r="N28" s="16">
        <f t="shared" ref="N28:V28" si="6">IF(N3&gt;0,(N3-N13)/N3,0)</f>
        <v>0.2252530198056325</v>
      </c>
      <c r="O28" s="16">
        <f t="shared" si="6"/>
        <v>0.2425249169435216</v>
      </c>
      <c r="P28" s="16">
        <f t="shared" si="6"/>
        <v>0.20241108345360861</v>
      </c>
      <c r="Q28" s="16">
        <f t="shared" si="6"/>
        <v>0.18577196275787905</v>
      </c>
      <c r="R28" s="16">
        <f t="shared" si="6"/>
        <v>1</v>
      </c>
      <c r="S28" s="16">
        <f t="shared" si="6"/>
        <v>1</v>
      </c>
      <c r="T28" s="16">
        <f t="shared" si="6"/>
        <v>1</v>
      </c>
      <c r="U28" s="16">
        <f t="shared" si="6"/>
        <v>1</v>
      </c>
      <c r="V28" s="16">
        <f t="shared" si="6"/>
        <v>1</v>
      </c>
    </row>
    <row r="29" spans="8:22">
      <c r="H29" s="1" t="s">
        <v>26</v>
      </c>
      <c r="J29" s="29">
        <f t="shared" si="0"/>
        <v>0</v>
      </c>
      <c r="K29" s="29">
        <f t="shared" si="1"/>
        <v>1.0130732596459469E-2</v>
      </c>
      <c r="L29" s="29">
        <f t="shared" si="2"/>
        <v>-5.1599261393604046E-2</v>
      </c>
      <c r="M29" s="17">
        <f t="shared" ref="M29:V29" si="7">IF(M20&gt;0,M19/M20,0)</f>
        <v>1.4980689533550833</v>
      </c>
      <c r="N29" s="17">
        <f t="shared" si="7"/>
        <v>1.4980689533550833</v>
      </c>
      <c r="O29" s="17">
        <f t="shared" si="7"/>
        <v>1.3260857639206363</v>
      </c>
      <c r="P29" s="17">
        <f t="shared" si="7"/>
        <v>1.3778518881804807</v>
      </c>
      <c r="Q29" s="17">
        <f t="shared" si="7"/>
        <v>1.4528161272893261</v>
      </c>
      <c r="R29" s="17">
        <f t="shared" si="7"/>
        <v>0</v>
      </c>
      <c r="S29" s="17">
        <f t="shared" si="7"/>
        <v>0</v>
      </c>
      <c r="T29" s="17">
        <f t="shared" si="7"/>
        <v>0</v>
      </c>
      <c r="U29" s="17">
        <f t="shared" si="7"/>
        <v>0</v>
      </c>
      <c r="V29" s="17">
        <f t="shared" si="7"/>
        <v>0</v>
      </c>
    </row>
    <row r="30" spans="8:22">
      <c r="H30" s="1" t="s">
        <v>29</v>
      </c>
      <c r="J30" s="29">
        <f t="shared" si="0"/>
        <v>0.20513826048756068</v>
      </c>
      <c r="K30" s="29">
        <f t="shared" si="1"/>
        <v>-1</v>
      </c>
      <c r="L30" s="29">
        <f t="shared" si="2"/>
        <v>-1</v>
      </c>
      <c r="M30" s="17">
        <f t="shared" ref="M30:V30" si="8">IF(AND(M18&gt;0,N18&gt;0),M3/((M18+N18)/2),0)</f>
        <v>0.75879009689610977</v>
      </c>
      <c r="N30" s="17">
        <f t="shared" si="8"/>
        <v>0.62962908221760994</v>
      </c>
      <c r="O30" s="17">
        <f t="shared" si="8"/>
        <v>0.56173731288230411</v>
      </c>
      <c r="P30" s="17">
        <f t="shared" si="8"/>
        <v>0.63141837008730262</v>
      </c>
      <c r="Q30" s="17">
        <f t="shared" si="8"/>
        <v>0</v>
      </c>
      <c r="R30" s="17">
        <f t="shared" si="8"/>
        <v>0</v>
      </c>
      <c r="S30" s="17">
        <f t="shared" si="8"/>
        <v>0</v>
      </c>
      <c r="T30" s="17">
        <f t="shared" si="8"/>
        <v>0</v>
      </c>
      <c r="U30" s="17">
        <f t="shared" si="8"/>
        <v>0</v>
      </c>
      <c r="V30" s="17">
        <f t="shared" si="8"/>
        <v>0</v>
      </c>
    </row>
    <row r="31" spans="8:22">
      <c r="H31" s="1" t="s">
        <v>32</v>
      </c>
      <c r="J31" s="29">
        <f t="shared" si="0"/>
        <v>0.32614992469007065</v>
      </c>
      <c r="K31" s="29">
        <f t="shared" si="1"/>
        <v>0.26575318090050137</v>
      </c>
      <c r="L31" s="18">
        <f>IF(AND(M31&gt;0,N31&gt;0,O31&gt;0,P31&gt;0,Q31&gt;0),MIN(M31,N31,O31,P31,Q31),-1)</f>
        <v>1.8468393980800531E-2</v>
      </c>
      <c r="M31" s="18">
        <f t="shared" ref="M31:V31" si="9">IF(M18&gt;0,M17/M18,0)</f>
        <v>4.717451603463696E-2</v>
      </c>
      <c r="N31" s="18">
        <f t="shared" si="9"/>
        <v>3.5572536073296489E-2</v>
      </c>
      <c r="O31" s="18">
        <f t="shared" si="9"/>
        <v>2.6825065590662313E-2</v>
      </c>
      <c r="P31" s="18">
        <f t="shared" si="9"/>
        <v>2.266085778941929E-2</v>
      </c>
      <c r="Q31" s="18">
        <f t="shared" si="9"/>
        <v>1.8468393980800531E-2</v>
      </c>
      <c r="R31" s="18">
        <f t="shared" si="9"/>
        <v>0</v>
      </c>
      <c r="S31" s="18">
        <f t="shared" si="9"/>
        <v>0</v>
      </c>
      <c r="T31" s="18">
        <f t="shared" si="9"/>
        <v>0</v>
      </c>
      <c r="U31" s="18">
        <f t="shared" si="9"/>
        <v>0</v>
      </c>
      <c r="V31" s="18">
        <f t="shared" si="9"/>
        <v>0</v>
      </c>
    </row>
    <row r="32" spans="8:22">
      <c r="H32" s="1" t="s">
        <v>30</v>
      </c>
      <c r="J32" s="29">
        <f t="shared" si="0"/>
        <v>0.3261499246900707</v>
      </c>
      <c r="K32" s="29">
        <f t="shared" si="1"/>
        <v>0.21765155339693898</v>
      </c>
      <c r="L32" s="18">
        <f>IF(AND(M32&gt;0,N32&gt;0,O32&gt;0,P32&gt;0,Q32&gt;0),MIN(M32,N32,O32,P32,Q32),-1)</f>
        <v>4.6983283515996899E-2</v>
      </c>
      <c r="M32" s="18">
        <f t="shared" ref="M32:V32" si="10">IF(M5&gt;0,M17/M5,0)</f>
        <v>0.10260317687977338</v>
      </c>
      <c r="N32" s="18">
        <f t="shared" si="10"/>
        <v>7.7369213668471437E-2</v>
      </c>
      <c r="O32" s="18">
        <f t="shared" si="10"/>
        <v>6.2788812322659093E-2</v>
      </c>
      <c r="P32" s="18">
        <f t="shared" si="10"/>
        <v>5.4998162042943326E-2</v>
      </c>
      <c r="Q32" s="18">
        <f t="shared" si="10"/>
        <v>4.6983283515996899E-2</v>
      </c>
      <c r="R32" s="18">
        <f t="shared" si="10"/>
        <v>0</v>
      </c>
      <c r="S32" s="18">
        <f t="shared" si="10"/>
        <v>0</v>
      </c>
      <c r="T32" s="18">
        <f t="shared" si="10"/>
        <v>0</v>
      </c>
      <c r="U32" s="18">
        <f t="shared" si="10"/>
        <v>0</v>
      </c>
      <c r="V32" s="18">
        <f t="shared" si="10"/>
        <v>0</v>
      </c>
    </row>
    <row r="33" spans="8:22">
      <c r="H33" s="1" t="s">
        <v>53</v>
      </c>
      <c r="J33" s="29">
        <f t="shared" si="0"/>
        <v>1.0232689230418224</v>
      </c>
      <c r="K33" s="29">
        <f t="shared" si="1"/>
        <v>0.98277517755027488</v>
      </c>
      <c r="L33" s="29">
        <f t="shared" si="2"/>
        <v>-0.6636336436099417</v>
      </c>
      <c r="M33" s="19">
        <f t="shared" ref="M33:V33" si="11">M15*(1-M16/100)</f>
        <v>9790.2402000000002</v>
      </c>
      <c r="N33" s="19">
        <f t="shared" si="11"/>
        <v>4838.8230000000003</v>
      </c>
      <c r="O33" s="19">
        <f t="shared" si="11"/>
        <v>3802.5255999999999</v>
      </c>
      <c r="P33" s="19">
        <f t="shared" si="11"/>
        <v>884.52699999999993</v>
      </c>
      <c r="Q33" s="19">
        <f t="shared" si="11"/>
        <v>2629.6536000000001</v>
      </c>
      <c r="R33" s="19">
        <f t="shared" si="11"/>
        <v>10464.456600000001</v>
      </c>
      <c r="S33" s="19">
        <f t="shared" si="11"/>
        <v>12389.166500000001</v>
      </c>
      <c r="T33" s="19">
        <f t="shared" si="11"/>
        <v>13995.271999999999</v>
      </c>
      <c r="U33" s="19">
        <f t="shared" si="11"/>
        <v>12480.202000000001</v>
      </c>
      <c r="V33" s="19">
        <f t="shared" si="11"/>
        <v>11072.282399999998</v>
      </c>
    </row>
    <row r="34" spans="8:22">
      <c r="H34" s="1" t="s">
        <v>33</v>
      </c>
      <c r="J34" s="29">
        <f t="shared" si="0"/>
        <v>1.0232689230418224</v>
      </c>
      <c r="K34" s="29">
        <f t="shared" si="1"/>
        <v>0.92215982901376758</v>
      </c>
      <c r="L34" s="18">
        <f>IF(AND(M34&gt;0,N34&gt;0,O34&gt;0,P34&gt;0,Q34&gt;0),MIN(M34,N34,O34,P34,Q34),-1)</f>
        <v>5.9187064223866813E-3</v>
      </c>
      <c r="M34" s="18">
        <f>IF(AND(M5&gt;0),M33/(M5+M6+M22),0)</f>
        <v>5.9699498756036883E-2</v>
      </c>
      <c r="N34" s="18">
        <f t="shared" ref="N34:V34" si="12">IF(AND(N5&gt;0),N33/(N5+N6+N22),0)</f>
        <v>2.9506457632079614E-2</v>
      </c>
      <c r="O34" s="18">
        <f t="shared" si="12"/>
        <v>2.4427307007907906E-2</v>
      </c>
      <c r="P34" s="18">
        <f t="shared" si="12"/>
        <v>5.9187064223866813E-3</v>
      </c>
      <c r="Q34" s="18">
        <f t="shared" si="12"/>
        <v>1.7918908642412763E-2</v>
      </c>
      <c r="R34" s="18">
        <f t="shared" si="12"/>
        <v>0</v>
      </c>
      <c r="S34" s="18">
        <f t="shared" si="12"/>
        <v>0</v>
      </c>
      <c r="T34" s="18">
        <f t="shared" si="12"/>
        <v>0</v>
      </c>
      <c r="U34" s="18">
        <f t="shared" si="12"/>
        <v>0</v>
      </c>
      <c r="V34" s="18">
        <f t="shared" si="12"/>
        <v>0</v>
      </c>
    </row>
    <row r="35" spans="8:22">
      <c r="H35" s="1" t="s">
        <v>36</v>
      </c>
      <c r="J35" s="29">
        <f t="shared" si="0"/>
        <v>1.3185465556396667</v>
      </c>
      <c r="K35" s="29">
        <f t="shared" si="1"/>
        <v>0.88281422837122103</v>
      </c>
      <c r="L35" s="18">
        <f>IF(AND(M35&gt;0,N35&gt;0,O35&gt;0,P35&gt;0,Q35&gt;0),MIN(M35,N35,O35,P35,Q35),-1)</f>
        <v>6.8584338564570135E-3</v>
      </c>
      <c r="M35" s="18">
        <f>IF(AND(M18&gt;0),M15/(M18-M20),0)</f>
        <v>8.2366102642986994E-2</v>
      </c>
      <c r="N35" s="18">
        <f t="shared" ref="N35:V35" si="13">IF(AND(N18&gt;0),N15/(N18-N20),0)</f>
        <v>3.5524886245065244E-2</v>
      </c>
      <c r="O35" s="18">
        <f t="shared" si="13"/>
        <v>2.4941432728469083E-2</v>
      </c>
      <c r="P35" s="18">
        <f t="shared" si="13"/>
        <v>6.8584338564570135E-3</v>
      </c>
      <c r="Q35" s="18">
        <f t="shared" si="13"/>
        <v>4.5189496096522355E-2</v>
      </c>
      <c r="R35" s="18">
        <f t="shared" si="13"/>
        <v>0</v>
      </c>
      <c r="S35" s="18">
        <f t="shared" si="13"/>
        <v>0</v>
      </c>
      <c r="T35" s="18">
        <f t="shared" si="13"/>
        <v>0</v>
      </c>
      <c r="U35" s="18">
        <f t="shared" si="13"/>
        <v>0</v>
      </c>
      <c r="V35" s="18">
        <f t="shared" si="13"/>
        <v>0</v>
      </c>
    </row>
    <row r="36" spans="8:22">
      <c r="H36" s="1" t="s">
        <v>31</v>
      </c>
      <c r="J36" s="29">
        <f t="shared" si="0"/>
        <v>0</v>
      </c>
      <c r="K36" s="29">
        <f t="shared" si="1"/>
        <v>-7.2066059705440666E-2</v>
      </c>
      <c r="L36" s="18">
        <f>IF(AND(M36&gt;0,N36&gt;0,O36&gt;0,P36&gt;0,Q36&gt;0),MIN(M36,N36,O36,P36,Q36),-1)</f>
        <v>0.37057621284377351</v>
      </c>
      <c r="M36" s="16">
        <f t="shared" ref="M36:V36" si="14">IF(M5&gt;0,M6/M5,0)</f>
        <v>0.37057621284377351</v>
      </c>
      <c r="N36" s="16">
        <f t="shared" si="14"/>
        <v>0.37057621284377351</v>
      </c>
      <c r="O36" s="16">
        <f t="shared" si="14"/>
        <v>0.43643088771787597</v>
      </c>
      <c r="P36" s="16">
        <f t="shared" si="14"/>
        <v>0.48072307392911973</v>
      </c>
      <c r="Q36" s="16">
        <f t="shared" si="14"/>
        <v>0.50349828406952291</v>
      </c>
      <c r="R36" s="16">
        <f t="shared" si="14"/>
        <v>0</v>
      </c>
      <c r="S36" s="16">
        <f t="shared" si="14"/>
        <v>0</v>
      </c>
      <c r="T36" s="16">
        <f t="shared" si="14"/>
        <v>0</v>
      </c>
      <c r="U36" s="16">
        <f t="shared" si="14"/>
        <v>0</v>
      </c>
      <c r="V36" s="16">
        <f t="shared" si="14"/>
        <v>0</v>
      </c>
    </row>
    <row r="37" spans="8:22">
      <c r="H37" s="1" t="s">
        <v>54</v>
      </c>
      <c r="J37" s="29">
        <f t="shared" si="0"/>
        <v>0</v>
      </c>
      <c r="K37" s="29">
        <f t="shared" si="1"/>
        <v>-1</v>
      </c>
      <c r="L37" s="29">
        <f t="shared" si="2"/>
        <v>-1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Fabrice Foucaud</cp:lastModifiedBy>
  <dcterms:created xsi:type="dcterms:W3CDTF">2019-06-10T03:32:35Z</dcterms:created>
  <dcterms:modified xsi:type="dcterms:W3CDTF">2019-06-12T21:08:31Z</dcterms:modified>
</cp:coreProperties>
</file>