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5.png" ContentType="image/png"/>
  <Override PartName="/xl/media/image1.jpeg" ContentType="image/jpeg"/>
  <Override PartName="/xl/media/image3.png" ContentType="image/png"/>
  <Override PartName="/xl/media/image2.png" ContentType="image/png"/>
  <Override PartName="/xl/media/image4.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Instructions" sheetId="1" state="visible" r:id="rId2"/>
    <sheet name="PI 1.1.1 PSA" sheetId="2" state="visible" r:id="rId3"/>
    <sheet name="PI 2.1.1 PSA" sheetId="3" state="visible" r:id="rId4"/>
    <sheet name="PI 2.2.1 PSA" sheetId="4" state="visible" r:id="rId5"/>
    <sheet name="PI 2.3.1 PSA" sheetId="5" state="visible" r:id="rId6"/>
    <sheet name="PI 2.4.1 CSA" sheetId="6" state="visible" r:id="rId7"/>
    <sheet name="Automated scores" sheetId="7" state="visible" r:id="rId8"/>
    <sheet name="Copyright" sheetId="8" state="visible" r:id="rId9"/>
    <sheet name="Lists" sheetId="9" state="hidden" r:id="rId10"/>
  </sheets>
  <definedNames>
    <definedName function="false" hidden="false" localSheetId="5" name="_xlnm.Print_Area" vbProcedure="false">'PI 2.4.1 CSA'!$A$1:$W$41</definedName>
    <definedName function="false" hidden="false" name="Groups" vbProcedure="false">Lists!$A$68:$A$77</definedName>
    <definedName function="false" hidden="false" name="score_CA" vbProcedure="false">Lists!$A$79:$A$81</definedName>
    <definedName function="false" hidden="false" name="scoringel" vbProcedure="false">Lists!$A$5:$A$54</definedName>
    <definedName function="false" hidden="false" name="ScoringElement" vbProcedure="false">Lists!$A$5:$A$9</definedName>
    <definedName function="false" hidden="false" name="SE" vbProcedure="false">Lists!$A$5:$A$9</definedName>
    <definedName function="false" hidden="false" name="SpecialScoring" vbProcedure="false">Lists!$A$64:$A$66</definedName>
    <definedName function="false" hidden="false" name="SpeciesType" vbProcedure="false">Lists!$A$1:$A$2</definedName>
    <definedName function="false" hidden="false" name="UserEdit_111" vbProcedure="false">'PI 1.1.1 PSA'!$A$3:$A$40,'PI 1.1.1 PSA'!$C$3:$O$40,'PI 1.1.1 PSA'!$Q$3:$T$40,'PI 1.1.1 PSA'!$W$3:$W$40,'PI 1.1.1 PSA'!$AD$3:$AD$40</definedName>
    <definedName function="false" hidden="false" name="UserEdit_211" vbProcedure="false">'PI 2.1.1 PSA'!$A$3:$A$40,'PI 2.1.1 PSA'!$C$3:$Q$40,'PI 2.1.1 PSA'!$S$3:$V$40,'PI 2.1.1 PSA'!$Y$3:$Y$40</definedName>
    <definedName function="false" hidden="false" name="UserEdit_221" vbProcedure="false">'PI 2.2.1 PSA'!$A$3:$A$40,'PI 2.2.1 PSA'!$C$3:$Q$40,'PI 2.2.1 PSA'!$S$3:$V$40,'PI 2.2.1 PSA'!$Y$3:$Y$40</definedName>
    <definedName function="false" hidden="false" name="UserEdit_231" vbProcedure="false">'PI 2.3.1 PSA'!$O$3:$R$30,'PI 2.3.1 PSA'!$A$3:$M$30</definedName>
    <definedName function="false" hidden="false" name="UserEdit_241" vbProcedure="false">'PI 2.4.1 CSA'!$A$4:$N$41,'PI 2.4.1 CSA'!$P$4:$R$41</definedName>
    <definedName function="false" hidden="false" localSheetId="5" name="_xlnm.Print_Area" vbProcedure="false">'PI 2.4.1 CSA'!$A$1:$W$41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<sst xmlns="http://schemas.openxmlformats.org/spreadsheetml/2006/main" count="301" uniqueCount="165">
  <si>
    <t xml:space="preserve">The Marine Stewardship Council developed the RBF worksheet to incorporate Productivity Susceptibility Analysis (PSA) and Consequence Spatial Analysis (CSA)  into one spreadsheet to assist assessment team members to score PSA and CSA and also to automatically calculate the final MSC score per PI in situations where there are only data-deficient scoring elements. Assessment team members should use this spreadsheet to enter data about the current situation in the fishery under assessment.</t>
  </si>
  <si>
    <r>
      <rPr>
        <b val="true"/>
        <u val="single"/>
        <sz val="10"/>
        <rFont val="Arial"/>
        <family val="2"/>
        <charset val="1"/>
      </rPr>
      <t xml:space="preserve">Disclaimer
</t>
    </r>
    <r>
      <rPr>
        <sz val="10"/>
        <rFont val="Arial"/>
        <family val="2"/>
        <charset val="1"/>
      </rPr>
      <t xml:space="preserve">Information and scores created by this product are based on data the assessment team collects and inputs. The assessment team is responsible for the accuracy of the data collection and entry. </t>
    </r>
  </si>
  <si>
    <t xml:space="preserve">The RBF worksheet is made up of 7 separate spreadsheets, one per tab.</t>
  </si>
  <si>
    <t xml:space="preserve">1. Instructions (this tab)</t>
  </si>
  <si>
    <t xml:space="preserve">2. PI 1.1.1 PSA </t>
  </si>
  <si>
    <t xml:space="preserve">3. PI 2.1.1 PSA </t>
  </si>
  <si>
    <t xml:space="preserve">4. PI 2.2.1 PSA </t>
  </si>
  <si>
    <t xml:space="preserve">5. PI 2.3.1 PSA</t>
  </si>
  <si>
    <t xml:space="preserve">6. PI 2.4.1 CSA </t>
  </si>
  <si>
    <t xml:space="preserve">7. Automated scores</t>
  </si>
  <si>
    <r>
      <rPr>
        <b val="true"/>
        <sz val="10"/>
        <rFont val="Arial"/>
        <family val="2"/>
        <charset val="1"/>
      </rPr>
      <t xml:space="preserve">The instructions below are split into three categories (columns B, C and D)
</t>
    </r>
    <r>
      <rPr>
        <sz val="10"/>
        <rFont val="Arial"/>
        <family val="2"/>
        <charset val="1"/>
      </rPr>
      <t xml:space="preserve">(1) Spreadsheet instructions - general rules for scoring data deficient species PIs and habitats, scoring data deficient species cumulatively and any specifics of each spreadsheet (tab) and identify the information which needs to be input into specific cells, rows or columns 
(2) How the spreadsheet works - explains how specific actions/steps work in the spreadsheet and link this to the corresponding CR clauses 
(3) Examples - showing how the spreadsheet should look when complete. </t>
    </r>
  </si>
  <si>
    <t xml:space="preserve">We recommend you read through all instructions before beginning to input information.</t>
  </si>
  <si>
    <t xml:space="preserve">Spreadsheet Instructions</t>
  </si>
  <si>
    <t xml:space="preserve">How the spreadsheet works</t>
  </si>
  <si>
    <t xml:space="preserve">Examples</t>
  </si>
  <si>
    <t xml:space="preserve">General use rules</t>
  </si>
  <si>
    <t xml:space="preserve">For each PI that the RBF has been triggered for (except 2.5.1) enter data for each scoring element into the corresponding PI tab in this worksheet</t>
  </si>
  <si>
    <t xml:space="preserve">To use this spreadsheet follow requirements on RBF process and scoring of RBFmethodologies as is outlined in Annex PF. </t>
  </si>
  <si>
    <t xml:space="preserve">Identify each species (1.1.1, 2.1.1, 2.2.1, 2.3.1) or habitat (2.4.1) scoring element with a number (using dropdown menu) in column A</t>
  </si>
  <si>
    <t xml:space="preserve">This action enables combination of scoring elements to generate a final PI score. This follows requirements set out FCR clause 7.10.7 and FCR Annex PF section PF5.2</t>
  </si>
  <si>
    <t xml:space="preserve">Once a scoring element number has been assigned, cells which have to be input manually for that scoring element are highlighted in turquoise. See 'Scoring species PIs' below for specific instructions for productivity</t>
  </si>
  <si>
    <t xml:space="preserve">Scoring species PIs (1.1.1, 2.1.1, 2.2.1 and 2.3.1)</t>
  </si>
  <si>
    <t xml:space="preserve">In order to score productivity in the PSA identify the species type from the drop down menu: Invertebrate or Non-invertebrate (for 1.1.1 column F, for 2.1.1 &amp; 2.2.1 column H, for 2.3.1 column E)</t>
  </si>
  <si>
    <t xml:space="preserve">Different scoring rules exist for 'invertebrate' and 'non-invertebrate' species as set out in Annex PF clause PF4.3.2 which need to be reflected in the scoring of the PSA</t>
  </si>
  <si>
    <t xml:space="preserve">Scoring species cumulatively (1.1.1, 2.1.1 and 2.2.1)</t>
  </si>
  <si>
    <t xml:space="preserve">Where impacts of fisheries other than the UoA have to be considered, assign each additional fishery or MSC UoA impacting the stock the same number as the fishery under assessment in column A</t>
  </si>
  <si>
    <t xml:space="preserve">Following rules set out in Annex PF clause 4.4.3, impacts other than that of the UoA have to be considered when scoring the RBF. When scoring impacts of other fisheries, a scoring element will have multiple rows for productivity and susceptibility, but only one MSC-PSA derived score. This is the use of column B in PI 1.1.1, PI 2.1.1 and PI 2.2.1, it identifies the first element of each scoring element which is used when determining the final PSA score for that scoring element.</t>
  </si>
  <si>
    <t xml:space="preserve">Identify each additional fishery impacting the stock (for PI 1.1.1 column G and for 2.1.1&amp; 2.1.1 column I)</t>
  </si>
  <si>
    <t xml:space="preserve">Following requirement set out in Annex PF 4.4.4, each (additional) fishery affecting stock must be identified and listed separately in the RBF worksheet. This is done by distinguishing by defining descriptors for each additional fishery impacting the stock. Descriptors are often related to gear type but sometimes additional descriptors are needed in order to distinguish between fisheries that use the same gear type. (i.e Purse seine (client), Purse seine (other), or Gillnet 1 and Gillnet 2)</t>
  </si>
  <si>
    <t xml:space="preserve">Manually input data on catch per fishery impacting the stock (for 1.1.1 column W, for 2.1.1 &amp; 2.2.1 column Y). </t>
  </si>
  <si>
    <t xml:space="preserve">To account for impact of other fisheries on a scoring element the contribution of each fishery on the total catch of the given stock should be distinguished as set out in Annex PF clause PF 4.4.4.1 and PF 4.4.5</t>
  </si>
  <si>
    <t xml:space="preserve">PI 1.1.1</t>
  </si>
  <si>
    <t xml:space="preserve">In order to determine the MSC score for each scoring element, input the Consequence score derived in the Consequence Analysis (CA) in column AD  (using dropdown menu)</t>
  </si>
  <si>
    <t xml:space="preserve">According to Annex PF clause 5.1.1, when scoring PI 1.1.1, both the CA and PSA shall be used to produce an overall score for each scoring element. Once the CA score is in column AD, the overall score for the scoring element will be automatically displayed in coumn AE, following the rules in Table PF7</t>
  </si>
  <si>
    <t xml:space="preserve">PI 2.1.1 and 2.2.1</t>
  </si>
  <si>
    <t xml:space="preserve">In cell D1 identify whether only main species are scored (yes) or all species (no)</t>
  </si>
  <si>
    <t xml:space="preserve">Annex PF 4.1.4 sets out that assessment teams may choose to score only main species  when evaluating PI 2.1.1 and 2.2.1, following Annex SA 3.4.2. If only main species are scored then the final MSC score for this PI is capped at 80 (PF 5.3.2)</t>
  </si>
  <si>
    <t xml:space="preserve">Where species grouping is used, identify the two (or more) scoring elements that are the 'at risk' species for a particular species group by choosing the same species group for these two scoring elements in column C </t>
  </si>
  <si>
    <t xml:space="preserve">Annex PF 4.1.5 sets out that where there is a large number of species assessed under either 2.1.1 or 2.2.1 the assessment team may choose to group species according to similar taxonomies and undertake a reduced number of PSA.
Column C &amp; D are only used when species grouping is applied.
A PSA must be carried out on at least two species when using the species grouping option. In order to calculate the final MSC score for either 2.1.1 or 2.2.1 the total number of species in the species group must be divided over the two (or more) at risk species so that the final score for the PI reflects the number of species rather than only be counted once.  </t>
  </si>
  <si>
    <t xml:space="preserve">Where species grouping is used and the two (or more) at risk species have been identified in column C, the next step is to determine how many species the 'at risk' species will be representative for. Divide the total number of species in the species group by 2 (or more) to determine how many species that species will be representative for and input this in the corresponding column D.</t>
  </si>
  <si>
    <t xml:space="preserve">PI 2.4.1</t>
  </si>
  <si>
    <t xml:space="preserve">In cell D1, identify whether only main habitats are scored (yes) or all habitats (no).</t>
  </si>
  <si>
    <t xml:space="preserve">Annex PF 7.1.5 sets out that assessment teams may choose to score only main habitats when evaluating 2.4.1, following SA3.13.4. If only main habitats are score then the final MSC score is capped at 95 (PF 7.6.4)</t>
  </si>
  <si>
    <t xml:space="preserve">Automated scores</t>
  </si>
  <si>
    <t xml:space="preserve">This tab automatically generates final MSC scores per PI based on the data that have been input into specific PI tabs. Assessment teams to not have to do anything to generate these final scores. 
Note: each PI tab also contains the final MSC score for that PI under the at the bottom of the final/right 3 columns. For 1.1.1,2.1.1 &amp; 2.2.1 column AE,  2.3.1 &amp; 2.4.1 column W</t>
  </si>
  <si>
    <t xml:space="preserve">This tab shows the final MSC score which takes into consideration all scoring rules for RBF for these PIs. The automated MSC score only includes data-deficicient scoring elements per PI, when also scoring non-data-deficient scoring elements use Table PF7 to generate final MSC score. 
</t>
  </si>
  <si>
    <t xml:space="preserve">Productivity Scores [1-3]</t>
  </si>
  <si>
    <t xml:space="preserve">Susceptibility Scores [1-3]</t>
  </si>
  <si>
    <t xml:space="preserve">PSA Score</t>
  </si>
  <si>
    <t xml:space="preserve">Cumulative only</t>
  </si>
  <si>
    <t xml:space="preserve">Scoring element</t>
  </si>
  <si>
    <t xml:space="preserve">First of each scoring element</t>
  </si>
  <si>
    <t xml:space="preserve">Family name</t>
  </si>
  <si>
    <t xml:space="preserve">Scientific name</t>
  </si>
  <si>
    <t xml:space="preserve">Common name</t>
  </si>
  <si>
    <t xml:space="preserve">Species type</t>
  </si>
  <si>
    <t xml:space="preserve">Fishery descriptor</t>
  </si>
  <si>
    <t xml:space="preserve">Average age at maturity</t>
  </si>
  <si>
    <t xml:space="preserve">Average max age</t>
  </si>
  <si>
    <t xml:space="preserve">Fecundity</t>
  </si>
  <si>
    <t xml:space="preserve">Average max size</t>
  </si>
  <si>
    <t xml:space="preserve">Average size at Maturity</t>
  </si>
  <si>
    <t xml:space="preserve">Reproductive strategy</t>
  </si>
  <si>
    <t xml:space="preserve">Trophic level</t>
  </si>
  <si>
    <t xml:space="preserve">Density Dependance  </t>
  </si>
  <si>
    <t xml:space="preserve">Total Productivity (average)</t>
  </si>
  <si>
    <t xml:space="preserve">Availability</t>
  </si>
  <si>
    <t xml:space="preserve">Encounterability</t>
  </si>
  <si>
    <t xml:space="preserve">Selectivity</t>
  </si>
  <si>
    <t xml:space="preserve">Post-capture mortality</t>
  </si>
  <si>
    <t xml:space="preserve">Total (multiplicative)</t>
  </si>
  <si>
    <t xml:space="preserve">Catch (tons)</t>
  </si>
  <si>
    <t xml:space="preserve">Weighting</t>
  </si>
  <si>
    <t xml:space="preserve">Weighted Total</t>
  </si>
  <si>
    <t xml:space="preserve">Weighted PSA Score</t>
  </si>
  <si>
    <t xml:space="preserve">MSC PSA-derived score</t>
  </si>
  <si>
    <t xml:space="preserve">Risk Category Name</t>
  </si>
  <si>
    <t xml:space="preserve">MSC scoring guidepost</t>
  </si>
  <si>
    <t xml:space="preserve">Consequence Score (CA) </t>
  </si>
  <si>
    <t xml:space="preserve">Final MSC score (per scoring element)</t>
  </si>
  <si>
    <t xml:space="preserve">CalculateFormatting_ColumnW</t>
  </si>
  <si>
    <t xml:space="preserve">Rounding</t>
  </si>
  <si>
    <t xml:space="preserve">Calc</t>
  </si>
  <si>
    <t xml:space="preserve">&lt;80 algorithm</t>
  </si>
  <si>
    <t xml:space="preserve">&gt;80 algorithm</t>
  </si>
  <si>
    <t xml:space="preserve">automated MSC score </t>
  </si>
  <si>
    <t xml:space="preserve">MSC score</t>
  </si>
  <si>
    <t xml:space="preserve">Status</t>
  </si>
  <si>
    <t xml:space="preserve">Only main species scored?</t>
  </si>
  <si>
    <t xml:space="preserve">---</t>
  </si>
  <si>
    <r>
      <rPr>
        <b val="true"/>
        <sz val="8"/>
        <rFont val="Arial"/>
        <family val="2"/>
        <charset val="1"/>
      </rPr>
      <t xml:space="preserve">Species Grouping only
</t>
    </r>
    <r>
      <rPr>
        <sz val="8"/>
        <rFont val="Arial"/>
        <family val="2"/>
        <charset val="1"/>
      </rPr>
      <t xml:space="preserve">ID 'At Risk' species with associated species group</t>
    </r>
  </si>
  <si>
    <r>
      <rPr>
        <b val="true"/>
        <sz val="8"/>
        <rFont val="Arial"/>
        <family val="2"/>
        <charset val="1"/>
      </rPr>
      <t xml:space="preserve">Species Grouping only
</t>
    </r>
    <r>
      <rPr>
        <sz val="8"/>
        <rFont val="Arial"/>
        <family val="2"/>
        <charset val="1"/>
      </rPr>
      <t xml:space="preserve">Number of species in species group which this species represents </t>
    </r>
  </si>
  <si>
    <t xml:space="preserve">GroupCount</t>
  </si>
  <si>
    <t xml:space="preserve">Result</t>
  </si>
  <si>
    <t xml:space="preserve">1Group</t>
  </si>
  <si>
    <t xml:space="preserve">1Result</t>
  </si>
  <si>
    <t xml:space="preserve">2Goup</t>
  </si>
  <si>
    <t xml:space="preserve">2Result</t>
  </si>
  <si>
    <t xml:space="preserve">3Group</t>
  </si>
  <si>
    <t xml:space="preserve">3Result</t>
  </si>
  <si>
    <t xml:space="preserve">4Group</t>
  </si>
  <si>
    <t xml:space="preserve">4Result</t>
  </si>
  <si>
    <t xml:space="preserve">main</t>
  </si>
  <si>
    <t xml:space="preserve">Preliminary MSC score </t>
  </si>
  <si>
    <t xml:space="preserve">Automated MSC score</t>
  </si>
  <si>
    <r>
      <rPr>
        <b val="true"/>
        <sz val="8"/>
        <rFont val="Arial"/>
        <family val="2"/>
        <charset val="1"/>
      </rPr>
      <t xml:space="preserve">Species Grouping only
</t>
    </r>
    <r>
      <rPr>
        <sz val="8"/>
        <rFont val="Arial"/>
        <family val="2"/>
        <charset val="1"/>
      </rPr>
      <t xml:space="preserve">ID 'At Risk' species by selecting associated species group</t>
    </r>
  </si>
  <si>
    <r>
      <rPr>
        <b val="true"/>
        <sz val="8"/>
        <rFont val="Arial"/>
        <family val="2"/>
        <charset val="1"/>
      </rPr>
      <t xml:space="preserve">Species Grouping only
</t>
    </r>
    <r>
      <rPr>
        <sz val="8"/>
        <rFont val="Arial"/>
        <family val="2"/>
        <charset val="1"/>
      </rPr>
      <t xml:space="preserve">Number of species in species group which this species represents  (N/2)</t>
    </r>
  </si>
  <si>
    <t xml:space="preserve">Average size at maturity</t>
  </si>
  <si>
    <t xml:space="preserve">Density dependance  </t>
  </si>
  <si>
    <t xml:space="preserve">MSC PSA-derived score </t>
  </si>
  <si>
    <t xml:space="preserve">Only main habitats scored?</t>
  </si>
  <si>
    <t xml:space="preserve">Consequence score [1-3]</t>
  </si>
  <si>
    <t xml:space="preserve">Spatial score [0.5-3]</t>
  </si>
  <si>
    <t xml:space="preserve">Habitat details</t>
  </si>
  <si>
    <t xml:space="preserve">Habitat productivity</t>
  </si>
  <si>
    <t xml:space="preserve">Gear-habitat interaction</t>
  </si>
  <si>
    <t xml:space="preserve">Consequence score</t>
  </si>
  <si>
    <t xml:space="preserve">Gear footprint</t>
  </si>
  <si>
    <t xml:space="preserve">Spatial overlap</t>
  </si>
  <si>
    <t xml:space="preserve">Spatial score</t>
  </si>
  <si>
    <t xml:space="preserve">CSA score</t>
  </si>
  <si>
    <t xml:space="preserve">MSC CSA-derived score</t>
  </si>
  <si>
    <t xml:space="preserve">Risk category </t>
  </si>
  <si>
    <t xml:space="preserve">UoA/Gear type</t>
  </si>
  <si>
    <t xml:space="preserve">Biome</t>
  </si>
  <si>
    <t xml:space="preserve">Sub-biome</t>
  </si>
  <si>
    <t xml:space="preserve">Feature</t>
  </si>
  <si>
    <t xml:space="preserve">Habitat type</t>
  </si>
  <si>
    <t xml:space="preserve">Depth (m)</t>
  </si>
  <si>
    <t xml:space="preserve">Regeneration of biota</t>
  </si>
  <si>
    <t xml:space="preserve">Natural disturbance</t>
  </si>
  <si>
    <t xml:space="preserve">Removability of biota</t>
  </si>
  <si>
    <t xml:space="preserve">Removability of substratum</t>
  </si>
  <si>
    <t xml:space="preserve">Substratum hardness</t>
  </si>
  <si>
    <t xml:space="preserve">Substratum ruggedness</t>
  </si>
  <si>
    <t xml:space="preserve">Seabed slope</t>
  </si>
  <si>
    <t xml:space="preserve">preliminary MSC score </t>
  </si>
  <si>
    <t xml:space="preserve">automated MSC score</t>
  </si>
  <si>
    <t xml:space="preserve">Automated MSC scores</t>
  </si>
  <si>
    <t xml:space="preserve">PI</t>
  </si>
  <si>
    <t xml:space="preserve">1.1.1</t>
  </si>
  <si>
    <t xml:space="preserve">2.1.1</t>
  </si>
  <si>
    <t xml:space="preserve">2.2.1</t>
  </si>
  <si>
    <t xml:space="preserve">2.3.1</t>
  </si>
  <si>
    <t xml:space="preserve">2.4.1</t>
  </si>
  <si>
    <t xml:space="preserve">Document: MSC RBF Worksheets, v2.01</t>
  </si>
  <si>
    <t xml:space="preserve">Date of issue: 31 October 2014</t>
  </si>
  <si>
    <t xml:space="preserve">File: MSC_RBF_Worksheets_v2.0.xls</t>
  </si>
  <si>
    <t xml:space="preserve">© Marine Stewardship Council, 2014</t>
  </si>
  <si>
    <t xml:space="preserve">Non-invertebrate</t>
  </si>
  <si>
    <t xml:space="preserve">Invertebrate</t>
  </si>
  <si>
    <t xml:space="preserve">Main</t>
  </si>
  <si>
    <t xml:space="preserve">Species grouping</t>
  </si>
  <si>
    <t xml:space="preserve">Yes</t>
  </si>
  <si>
    <t xml:space="preserve">No</t>
  </si>
  <si>
    <t xml:space="preserve">Species Group 1</t>
  </si>
  <si>
    <t xml:space="preserve">Species Group 2</t>
  </si>
  <si>
    <t xml:space="preserve">Species Group 3</t>
  </si>
  <si>
    <t xml:space="preserve">Species Group 4</t>
  </si>
  <si>
    <t xml:space="preserve">Species Group 5</t>
  </si>
  <si>
    <t xml:space="preserve">Species Group 6</t>
  </si>
  <si>
    <t xml:space="preserve">Species Group 7</t>
  </si>
  <si>
    <t xml:space="preserve">Species Group 8</t>
  </si>
  <si>
    <t xml:space="preserve">Species Group 9</t>
  </si>
  <si>
    <t xml:space="preserve">Species Group 10</t>
  </si>
</sst>
</file>

<file path=xl/styles.xml><?xml version="1.0" encoding="utf-8"?>
<styleSheet xmlns="http://schemas.openxmlformats.org/spreadsheetml/2006/main">
  <numFmts count="9">
    <numFmt numFmtId="164" formatCode="General"/>
    <numFmt numFmtId="165" formatCode="0%"/>
    <numFmt numFmtId="166" formatCode="0.00"/>
    <numFmt numFmtId="167" formatCode="#,##0.00"/>
    <numFmt numFmtId="168" formatCode="0"/>
    <numFmt numFmtId="169" formatCode="0.0"/>
    <numFmt numFmtId="170" formatCode="#,##0.000"/>
    <numFmt numFmtId="171" formatCode="#,##0"/>
    <numFmt numFmtId="172" formatCode="@"/>
  </numFmts>
  <fonts count="19">
    <font>
      <sz val="10"/>
      <name val="Arial"/>
      <family val="2"/>
      <charset val="1"/>
    </font>
    <font>
      <sz val="10"/>
      <name val="Arial"/>
      <family val="0"/>
    </font>
    <font>
      <sz val="10"/>
      <name val="Arial"/>
      <family val="0"/>
    </font>
    <font>
      <sz val="10"/>
      <name val="Arial"/>
      <family val="0"/>
    </font>
    <font>
      <u val="single"/>
      <sz val="10"/>
      <color rgb="FF0000FF"/>
      <name val="Arial"/>
      <family val="2"/>
      <charset val="1"/>
    </font>
    <font>
      <sz val="11"/>
      <color rgb="FF000000"/>
      <name val="Calibri"/>
      <family val="2"/>
      <charset val="1"/>
    </font>
    <font>
      <sz val="9"/>
      <name val="Geneva"/>
      <family val="2"/>
      <charset val="1"/>
    </font>
    <font>
      <b val="true"/>
      <sz val="10"/>
      <name val="Arial"/>
      <family val="2"/>
      <charset val="1"/>
    </font>
    <font>
      <b val="true"/>
      <u val="single"/>
      <sz val="10"/>
      <name val="Arial"/>
      <family val="2"/>
      <charset val="1"/>
    </font>
    <font>
      <b val="true"/>
      <sz val="9"/>
      <name val="Arial"/>
      <family val="2"/>
      <charset val="1"/>
    </font>
    <font>
      <b val="true"/>
      <sz val="11"/>
      <color rgb="FFFFFFFF"/>
      <name val="Arial"/>
      <family val="2"/>
      <charset val="1"/>
    </font>
    <font>
      <b val="true"/>
      <sz val="10"/>
      <color rgb="FFFFFFFF"/>
      <name val="Arial"/>
      <family val="2"/>
      <charset val="1"/>
    </font>
    <font>
      <b val="true"/>
      <sz val="10"/>
      <color rgb="FFFF0000"/>
      <name val="Arial"/>
      <family val="2"/>
      <charset val="1"/>
    </font>
    <font>
      <sz val="8"/>
      <name val="Arial"/>
      <family val="2"/>
      <charset val="1"/>
    </font>
    <font>
      <b val="true"/>
      <sz val="8"/>
      <name val="Arial"/>
      <family val="2"/>
      <charset val="1"/>
    </font>
    <font>
      <b val="true"/>
      <sz val="8"/>
      <color rgb="FFFFFFFF"/>
      <name val="Arial"/>
      <family val="2"/>
      <charset val="1"/>
    </font>
    <font>
      <sz val="8"/>
      <color rgb="FF000000"/>
      <name val="Arial"/>
      <family val="2"/>
      <charset val="1"/>
    </font>
    <font>
      <sz val="8"/>
      <color rgb="FFFFFFFF"/>
      <name val="Arial"/>
      <family val="2"/>
      <charset val="1"/>
    </font>
    <font>
      <sz val="9"/>
      <name val="Arial"/>
      <family val="2"/>
      <charset val="1"/>
    </font>
  </fonts>
  <fills count="23">
    <fill>
      <patternFill patternType="none"/>
    </fill>
    <fill>
      <patternFill patternType="gray125"/>
    </fill>
    <fill>
      <patternFill patternType="solid">
        <fgColor rgb="FFFFFFFF"/>
        <bgColor rgb="FFFCF0D5"/>
      </patternFill>
    </fill>
    <fill>
      <patternFill patternType="solid">
        <fgColor rgb="FFA24B22"/>
        <bgColor rgb="FF993366"/>
      </patternFill>
    </fill>
    <fill>
      <patternFill patternType="solid">
        <fgColor rgb="FF4C4C4C"/>
        <bgColor rgb="FF404040"/>
      </patternFill>
    </fill>
    <fill>
      <patternFill patternType="solid">
        <fgColor rgb="FF404040"/>
        <bgColor rgb="FF4C4C4C"/>
      </patternFill>
    </fill>
    <fill>
      <patternFill patternType="solid">
        <fgColor rgb="FF595959"/>
        <bgColor rgb="FF4C4C4C"/>
      </patternFill>
    </fill>
    <fill>
      <patternFill patternType="solid">
        <fgColor rgb="FFD46632"/>
        <bgColor rgb="FFA24B22"/>
      </patternFill>
    </fill>
    <fill>
      <patternFill patternType="solid">
        <fgColor rgb="FFEEB52D"/>
        <bgColor rgb="FFFFC000"/>
      </patternFill>
    </fill>
    <fill>
      <patternFill patternType="solid">
        <fgColor rgb="FF00A5CF"/>
        <bgColor rgb="FF008080"/>
      </patternFill>
    </fill>
    <fill>
      <patternFill patternType="solid">
        <fgColor rgb="FFC0C0C0"/>
        <bgColor rgb="FFB7B7B7"/>
      </patternFill>
    </fill>
    <fill>
      <patternFill patternType="solid">
        <fgColor rgb="FFF6E0D6"/>
        <bgColor rgb="FFFCF0D5"/>
      </patternFill>
    </fill>
    <fill>
      <patternFill patternType="solid">
        <fgColor rgb="FFFCF0D5"/>
        <bgColor rgb="FFF6E0D6"/>
      </patternFill>
    </fill>
    <fill>
      <patternFill patternType="solid">
        <fgColor rgb="FFC2F3FF"/>
        <bgColor rgb="FFB6FFEF"/>
      </patternFill>
    </fill>
    <fill>
      <patternFill patternType="solid">
        <fgColor rgb="FFDBDBDB"/>
        <bgColor rgb="FFF6E0D6"/>
      </patternFill>
    </fill>
    <fill>
      <patternFill patternType="solid">
        <fgColor rgb="FF0D0D0D"/>
        <bgColor rgb="FF000000"/>
      </patternFill>
    </fill>
    <fill>
      <patternFill patternType="solid">
        <fgColor rgb="FFA6A6A6"/>
        <bgColor rgb="FFB7B7B7"/>
      </patternFill>
    </fill>
    <fill>
      <patternFill patternType="solid">
        <fgColor rgb="FFFFFF00"/>
        <bgColor rgb="FFFFFF00"/>
      </patternFill>
    </fill>
    <fill>
      <patternFill patternType="solid">
        <fgColor rgb="FF24FFD0"/>
        <bgColor rgb="FF00FFFF"/>
      </patternFill>
    </fill>
    <fill>
      <patternFill patternType="solid">
        <fgColor rgb="FFB3DAFF"/>
        <bgColor rgb="FFC2F3FF"/>
      </patternFill>
    </fill>
    <fill>
      <patternFill patternType="solid">
        <fgColor rgb="FFDFF0D3"/>
        <bgColor rgb="FFFCF0D5"/>
      </patternFill>
    </fill>
    <fill>
      <patternFill patternType="solid">
        <fgColor rgb="FF6DFFE0"/>
        <bgColor rgb="FFB6FFEF"/>
      </patternFill>
    </fill>
    <fill>
      <patternFill patternType="solid">
        <fgColor rgb="FFB7B7B7"/>
        <bgColor rgb="FFC0C0C0"/>
      </patternFill>
    </fill>
  </fills>
  <borders count="38">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diagonal/>
    </border>
    <border diagonalUp="false" diagonalDown="false">
      <left style="thin"/>
      <right/>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top/>
      <bottom/>
      <diagonal/>
    </border>
    <border diagonalUp="false" diagonalDown="false">
      <left/>
      <right style="medium"/>
      <top/>
      <bottom/>
      <diagonal/>
    </border>
    <border diagonalUp="false" diagonalDown="false">
      <left style="medium"/>
      <right/>
      <top/>
      <bottom style="medium"/>
      <diagonal/>
    </border>
    <border diagonalUp="false" diagonalDown="false">
      <left/>
      <right/>
      <top/>
      <bottom style="medium"/>
      <diagonal/>
    </border>
    <border diagonalUp="false" diagonalDown="false">
      <left style="thin"/>
      <right style="thin"/>
      <top/>
      <bottom style="medium"/>
      <diagonal/>
    </border>
    <border diagonalUp="false" diagonalDown="false">
      <left style="medium"/>
      <right style="thin"/>
      <top/>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thin"/>
      <top style="medium"/>
      <bottom/>
      <diagonal/>
    </border>
    <border diagonalUp="false" diagonalDown="false">
      <left style="thin"/>
      <right/>
      <top/>
      <bottom style="medium"/>
      <diagonal/>
    </border>
    <border diagonalUp="false" diagonalDown="false">
      <left/>
      <right style="medium"/>
      <top/>
      <bottom style="medium"/>
      <diagonal/>
    </border>
    <border diagonalUp="false" diagonalDown="false">
      <left style="thin"/>
      <right style="medium"/>
      <top/>
      <bottom/>
      <diagonal/>
    </border>
    <border diagonalUp="false" diagonalDown="false">
      <left/>
      <right/>
      <top style="medium"/>
      <bottom/>
      <diagonal/>
    </border>
    <border diagonalUp="false" diagonalDown="false">
      <left style="thin"/>
      <right style="thin"/>
      <top style="medium"/>
      <bottom style="medium"/>
      <diagonal/>
    </border>
    <border diagonalUp="false" diagonalDown="false">
      <left style="thin"/>
      <right style="medium"/>
      <top/>
      <bottom style="medium"/>
      <diagonal/>
    </border>
    <border diagonalUp="false" diagonalDown="false">
      <left style="medium"/>
      <right/>
      <top style="medium"/>
      <bottom/>
      <diagonal/>
    </border>
    <border diagonalUp="false" diagonalDown="false">
      <left style="thin"/>
      <right style="medium"/>
      <top style="thin"/>
      <bottom style="medium"/>
      <diagonal/>
    </border>
    <border diagonalUp="false" diagonalDown="false">
      <left style="medium"/>
      <right style="medium"/>
      <top style="medium"/>
      <bottom/>
      <diagonal/>
    </border>
    <border diagonalUp="false" diagonalDown="false">
      <left style="thin"/>
      <right style="medium"/>
      <top/>
      <bottom style="thin"/>
      <diagonal/>
    </border>
    <border diagonalUp="false" diagonalDown="false">
      <left style="thin"/>
      <right/>
      <top style="medium"/>
      <bottom style="thin"/>
      <diagonal/>
    </border>
    <border diagonalUp="false" diagonalDown="false">
      <left/>
      <right style="medium"/>
      <top style="medium"/>
      <bottom style="thin"/>
      <diagonal/>
    </border>
    <border diagonalUp="false" diagonalDown="false">
      <left style="thin"/>
      <right style="thin"/>
      <top/>
      <bottom style="thin"/>
      <diagonal/>
    </border>
    <border diagonalUp="false" diagonalDown="false">
      <left/>
      <right style="thin"/>
      <top/>
      <bottom style="medium"/>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cellStyleXfs>
  <cellXfs count="2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7" fillId="2" borderId="0" xfId="0" applyFont="tru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8" fillId="2" borderId="0" xfId="0" applyFont="true" applyBorder="true" applyAlignment="true" applyProtection="false">
      <alignment horizontal="left" vertical="bottom" textRotation="0" wrapText="true" indent="0" shrinkToFit="false"/>
      <protection locked="true" hidden="false"/>
    </xf>
    <xf numFmtId="164" fontId="0" fillId="2" borderId="0" xfId="0" applyFont="true" applyBorder="true" applyAlignment="true" applyProtection="false">
      <alignment horizontal="left" vertical="top" textRotation="0" wrapText="true" indent="0" shrinkToFit="false"/>
      <protection locked="true" hidden="false"/>
    </xf>
    <xf numFmtId="164" fontId="4" fillId="2" borderId="0" xfId="20" applyFont="true" applyBorder="true" applyAlignment="true" applyProtection="true">
      <alignment horizontal="left" vertical="top" textRotation="0" wrapText="true" indent="0" shrinkToFit="false"/>
      <protection locked="true" hidden="false"/>
    </xf>
    <xf numFmtId="164" fontId="9" fillId="2" borderId="1" xfId="0" applyFont="true" applyBorder="true" applyAlignment="true" applyProtection="false">
      <alignment horizontal="left" vertical="top" textRotation="0" wrapText="true" indent="0" shrinkToFit="false"/>
      <protection locked="true" hidden="false"/>
    </xf>
    <xf numFmtId="164" fontId="9" fillId="2" borderId="0" xfId="0" applyFont="true" applyBorder="true" applyAlignment="true" applyProtection="false">
      <alignment horizontal="left" vertical="top" textRotation="0" wrapText="true" indent="0" shrinkToFit="false"/>
      <protection locked="true" hidden="false"/>
    </xf>
    <xf numFmtId="164" fontId="10" fillId="3" borderId="2" xfId="0" applyFont="true" applyBorder="true" applyAlignment="true" applyProtection="false">
      <alignment horizontal="left" vertical="top" textRotation="0" wrapText="false" indent="0" shrinkToFit="false"/>
      <protection locked="true" hidden="false"/>
    </xf>
    <xf numFmtId="164" fontId="10" fillId="3" borderId="3" xfId="0" applyFont="true" applyBorder="true" applyAlignment="true" applyProtection="false">
      <alignment horizontal="general" vertical="top" textRotation="0" wrapText="false" indent="0" shrinkToFit="false"/>
      <protection locked="true" hidden="false"/>
    </xf>
    <xf numFmtId="164" fontId="10" fillId="3" borderId="0"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11" fillId="4" borderId="4" xfId="0" applyFont="true" applyBorder="true" applyAlignment="true" applyProtection="false">
      <alignment horizontal="left" vertical="top" textRotation="0" wrapText="fals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4" xfId="0" applyFont="false" applyBorder="true" applyAlignment="true" applyProtection="false">
      <alignment horizontal="center" vertical="top"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4" fontId="11" fillId="4" borderId="2"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0" fillId="0" borderId="4" xfId="0" applyFont="true" applyBorder="true" applyAlignment="true" applyProtection="false">
      <alignment horizontal="center" vertical="top" textRotation="0" wrapText="false" indent="0" shrinkToFit="false"/>
      <protection locked="true" hidden="false"/>
    </xf>
    <xf numFmtId="164" fontId="0" fillId="0" borderId="4" xfId="0" applyFont="false" applyBorder="true" applyAlignment="true" applyProtection="false">
      <alignment horizontal="center" vertical="top" textRotation="0" wrapText="false" indent="0" shrinkToFit="false"/>
      <protection locked="true" hidden="false"/>
    </xf>
    <xf numFmtId="164" fontId="11" fillId="5" borderId="4"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11" fillId="4" borderId="5" xfId="0" applyFont="true" applyBorder="true" applyAlignment="true" applyProtection="false">
      <alignment horizontal="left" vertical="top" textRotation="0" wrapText="false" indent="0" shrinkToFit="false"/>
      <protection locked="true" hidden="false"/>
    </xf>
    <xf numFmtId="164" fontId="0" fillId="0" borderId="2" xfId="22" applyFont="true" applyBorder="true" applyAlignment="true" applyProtection="false">
      <alignment horizontal="general" vertical="top" textRotation="0" wrapText="true" indent="0" shrinkToFit="false"/>
      <protection locked="true" hidden="false"/>
    </xf>
    <xf numFmtId="164" fontId="12" fillId="0" borderId="2" xfId="0" applyFont="true" applyBorder="true" applyAlignment="true" applyProtection="false">
      <alignment horizontal="left" vertical="top" textRotation="0" wrapText="false" indent="0" shrinkToFit="false"/>
      <protection locked="true" hidden="false"/>
    </xf>
    <xf numFmtId="164" fontId="11" fillId="4" borderId="6" xfId="0" applyFont="true" applyBorder="true" applyAlignment="true" applyProtection="false">
      <alignment horizontal="general" vertical="top" textRotation="0" wrapText="false" indent="0" shrinkToFit="false"/>
      <protection locked="true" hidden="false"/>
    </xf>
    <xf numFmtId="164" fontId="11" fillId="6" borderId="6" xfId="0" applyFont="true" applyBorder="true" applyAlignment="true" applyProtection="false">
      <alignment horizontal="general" vertical="top" textRotation="0" wrapText="false" indent="0" shrinkToFit="false"/>
      <protection locked="true" hidden="false"/>
    </xf>
    <xf numFmtId="164" fontId="0" fillId="6" borderId="7" xfId="0" applyFont="false" applyBorder="true" applyAlignment="true" applyProtection="false">
      <alignment horizontal="general" vertical="top" textRotation="0" wrapText="false" indent="0" shrinkToFit="false"/>
      <protection locked="true" hidden="false"/>
    </xf>
    <xf numFmtId="164" fontId="0" fillId="6" borderId="0" xfId="0" applyFont="false" applyBorder="false" applyAlignment="true" applyProtection="false">
      <alignment horizontal="general" vertical="top" textRotation="0" wrapText="false" indent="0" shrinkToFit="false"/>
      <protection locked="true" hidden="false"/>
    </xf>
    <xf numFmtId="164" fontId="0" fillId="2" borderId="0" xfId="0" applyFont="false" applyBorder="tru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6" fontId="13" fillId="0" borderId="0" xfId="0" applyFont="true" applyBorder="false" applyAlignment="true" applyProtection="false">
      <alignment horizontal="center" vertical="bottom" textRotation="0" wrapText="false" indent="0" shrinkToFit="false"/>
      <protection locked="true" hidden="false"/>
    </xf>
    <xf numFmtId="167" fontId="13" fillId="0" borderId="0" xfId="0" applyFont="true" applyBorder="false" applyAlignment="false" applyProtection="false">
      <alignment horizontal="general" vertical="bottom" textRotation="0" wrapText="false" indent="0" shrinkToFit="false"/>
      <protection locked="true" hidden="false"/>
    </xf>
    <xf numFmtId="164" fontId="13" fillId="0" borderId="8" xfId="0" applyFont="true" applyBorder="true" applyAlignment="true" applyProtection="false">
      <alignment horizontal="center" vertical="bottom" textRotation="0" wrapText="false" indent="0" shrinkToFit="false"/>
      <protection locked="true" hidden="false"/>
    </xf>
    <xf numFmtId="164" fontId="14" fillId="7" borderId="9" xfId="0" applyFont="true" applyBorder="true" applyAlignment="true" applyProtection="false">
      <alignment horizontal="center" vertical="bottom" textRotation="0" wrapText="false" indent="0" shrinkToFit="false"/>
      <protection locked="true" hidden="false"/>
    </xf>
    <xf numFmtId="164" fontId="14" fillId="8" borderId="9" xfId="0" applyFont="true" applyBorder="true" applyAlignment="true" applyProtection="false">
      <alignment horizontal="center" vertical="bottom" textRotation="0" wrapText="false" indent="0" shrinkToFit="false"/>
      <protection locked="true" hidden="false"/>
    </xf>
    <xf numFmtId="164" fontId="13" fillId="9" borderId="9" xfId="0" applyFont="true" applyBorder="true" applyAlignment="true" applyProtection="false">
      <alignment horizontal="center" vertical="bottom" textRotation="90" wrapText="true" indent="0" shrinkToFit="false"/>
      <protection locked="true" hidden="false"/>
    </xf>
    <xf numFmtId="164" fontId="14" fillId="9" borderId="10" xfId="0" applyFont="true" applyBorder="true" applyAlignment="true" applyProtection="false">
      <alignment horizontal="center" vertical="bottom" textRotation="0" wrapText="false" indent="0" shrinkToFit="false"/>
      <protection locked="true" hidden="false"/>
    </xf>
    <xf numFmtId="164" fontId="13" fillId="0" borderId="11"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10" borderId="12" xfId="0" applyFont="true" applyBorder="true" applyAlignment="true" applyProtection="false">
      <alignment horizontal="center" vertical="bottom" textRotation="0" wrapText="true" indent="0" shrinkToFit="false"/>
      <protection locked="true" hidden="false"/>
    </xf>
    <xf numFmtId="164" fontId="14" fillId="10" borderId="2" xfId="0" applyFont="true" applyBorder="true" applyAlignment="true" applyProtection="false">
      <alignment horizontal="general" vertical="bottom" textRotation="0" wrapText="true" indent="0" shrinkToFit="false"/>
      <protection locked="true" hidden="false"/>
    </xf>
    <xf numFmtId="164" fontId="14" fillId="10" borderId="2" xfId="0" applyFont="true" applyBorder="true" applyAlignment="true" applyProtection="false">
      <alignment horizontal="center" vertical="bottom" textRotation="0" wrapText="true" indent="0" shrinkToFit="false"/>
      <protection locked="true" hidden="false"/>
    </xf>
    <xf numFmtId="164" fontId="13" fillId="11" borderId="2" xfId="0" applyFont="true" applyBorder="true" applyAlignment="true" applyProtection="false">
      <alignment horizontal="center" vertical="bottom" textRotation="90" wrapText="true" indent="0" shrinkToFit="false"/>
      <protection locked="true" hidden="false"/>
    </xf>
    <xf numFmtId="164" fontId="13" fillId="11" borderId="3" xfId="0" applyFont="true" applyBorder="true" applyAlignment="true" applyProtection="false">
      <alignment horizontal="center" vertical="bottom" textRotation="90" wrapText="true" indent="0" shrinkToFit="false"/>
      <protection locked="true" hidden="false"/>
    </xf>
    <xf numFmtId="164" fontId="13" fillId="7" borderId="2" xfId="0" applyFont="true" applyBorder="true" applyAlignment="true" applyProtection="false">
      <alignment horizontal="center" vertical="bottom" textRotation="90" wrapText="true" indent="0" shrinkToFit="false"/>
      <protection locked="true" hidden="false"/>
    </xf>
    <xf numFmtId="164" fontId="13" fillId="12" borderId="13" xfId="0" applyFont="true" applyBorder="true" applyAlignment="true" applyProtection="false">
      <alignment horizontal="center" vertical="bottom" textRotation="90" wrapText="true" indent="0" shrinkToFit="false"/>
      <protection locked="true" hidden="false"/>
    </xf>
    <xf numFmtId="164" fontId="13" fillId="12" borderId="2" xfId="0" applyFont="true" applyBorder="true" applyAlignment="true" applyProtection="false">
      <alignment horizontal="center" vertical="bottom" textRotation="90" wrapText="true" indent="0" shrinkToFit="false"/>
      <protection locked="true" hidden="false"/>
    </xf>
    <xf numFmtId="164" fontId="13" fillId="12" borderId="3" xfId="0" applyFont="true" applyBorder="true" applyAlignment="true" applyProtection="false">
      <alignment horizontal="center" vertical="bottom" textRotation="90" wrapText="true" indent="0" shrinkToFit="false"/>
      <protection locked="true" hidden="false"/>
    </xf>
    <xf numFmtId="164" fontId="13" fillId="8" borderId="2" xfId="0" applyFont="true" applyBorder="true" applyAlignment="true" applyProtection="false">
      <alignment horizontal="center" vertical="bottom" textRotation="90" wrapText="true" indent="0" shrinkToFit="false"/>
      <protection locked="true" hidden="false"/>
    </xf>
    <xf numFmtId="164" fontId="13" fillId="13" borderId="13" xfId="0" applyFont="true" applyBorder="true" applyAlignment="true" applyProtection="false">
      <alignment horizontal="center" vertical="bottom" textRotation="90" wrapText="true" indent="0" shrinkToFit="false"/>
      <protection locked="true" hidden="false"/>
    </xf>
    <xf numFmtId="166" fontId="13" fillId="13" borderId="2" xfId="0" applyFont="true" applyBorder="true" applyAlignment="true" applyProtection="false">
      <alignment horizontal="center" vertical="bottom" textRotation="90" wrapText="true" indent="0" shrinkToFit="false"/>
      <protection locked="true" hidden="false"/>
    </xf>
    <xf numFmtId="166" fontId="13" fillId="13" borderId="3" xfId="0" applyFont="true" applyBorder="true" applyAlignment="true" applyProtection="false">
      <alignment horizontal="center" vertical="bottom" textRotation="90" wrapText="true" indent="0" shrinkToFit="false"/>
      <protection locked="true" hidden="false"/>
    </xf>
    <xf numFmtId="164" fontId="13" fillId="9" borderId="2" xfId="0" applyFont="true" applyBorder="true" applyAlignment="true" applyProtection="false">
      <alignment horizontal="center" vertical="bottom" textRotation="90" wrapText="true" indent="0" shrinkToFit="false"/>
      <protection locked="true" hidden="false"/>
    </xf>
    <xf numFmtId="164" fontId="14" fillId="14" borderId="13" xfId="0" applyFont="true" applyBorder="true" applyAlignment="true" applyProtection="false">
      <alignment horizontal="center" vertical="bottom" textRotation="90" wrapText="true" indent="0" shrinkToFit="false"/>
      <protection locked="true" hidden="false"/>
    </xf>
    <xf numFmtId="164" fontId="13" fillId="14" borderId="2" xfId="29" applyFont="true" applyBorder="true" applyAlignment="true" applyProtection="false">
      <alignment horizontal="center" vertical="bottom" textRotation="90" wrapText="true" indent="0" shrinkToFit="false"/>
      <protection locked="true" hidden="false"/>
    </xf>
    <xf numFmtId="166" fontId="13" fillId="14" borderId="2" xfId="0" applyFont="true" applyBorder="true" applyAlignment="true" applyProtection="false">
      <alignment horizontal="center" vertical="bottom" textRotation="90" wrapText="true" indent="0" shrinkToFit="false"/>
      <protection locked="true" hidden="false"/>
    </xf>
    <xf numFmtId="164" fontId="15" fillId="15" borderId="2" xfId="0" applyFont="true" applyBorder="true" applyAlignment="true" applyProtection="false">
      <alignment horizontal="center" vertical="bottom" textRotation="90" wrapText="true" indent="0" shrinkToFit="false"/>
      <protection locked="true" hidden="false"/>
    </xf>
    <xf numFmtId="164" fontId="14" fillId="16" borderId="14" xfId="0" applyFont="true" applyBorder="true" applyAlignment="true" applyProtection="false">
      <alignment horizontal="center" vertical="bottom" textRotation="90" wrapText="true" indent="0" shrinkToFit="false"/>
      <protection locked="true" hidden="false"/>
    </xf>
    <xf numFmtId="166" fontId="13" fillId="0" borderId="0"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true" applyAlignment="true" applyProtection="false">
      <alignment horizontal="center" vertical="bottom" textRotation="90" wrapText="true" indent="0" shrinkToFit="false"/>
      <protection locked="true" hidden="false"/>
    </xf>
    <xf numFmtId="167" fontId="14" fillId="17" borderId="0" xfId="0" applyFont="true" applyBorder="false" applyAlignment="false" applyProtection="false">
      <alignment horizontal="general" vertical="bottom" textRotation="0" wrapText="false" indent="0" shrinkToFit="false"/>
      <protection locked="true" hidden="false"/>
    </xf>
    <xf numFmtId="164" fontId="14" fillId="17" borderId="2" xfId="0" applyFont="tru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3" fillId="0" borderId="15" xfId="0" applyFont="true" applyBorder="true" applyAlignment="true" applyProtection="false">
      <alignment horizontal="left"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6" fontId="13" fillId="7" borderId="7" xfId="0" applyFont="true" applyBorder="true" applyAlignment="true" applyProtection="false">
      <alignment horizontal="center" vertical="bottom" textRotation="0" wrapText="false" indent="0" shrinkToFit="false"/>
      <protection locked="true" hidden="false"/>
    </xf>
    <xf numFmtId="168" fontId="13" fillId="0" borderId="0" xfId="0" applyFont="true" applyBorder="true" applyAlignment="true" applyProtection="false">
      <alignment horizontal="center" vertical="bottom" textRotation="0" wrapText="false" indent="0" shrinkToFit="false"/>
      <protection locked="true" hidden="false"/>
    </xf>
    <xf numFmtId="166" fontId="13" fillId="8" borderId="7" xfId="0" applyFont="true" applyBorder="true" applyAlignment="true" applyProtection="false">
      <alignment horizontal="center" vertical="bottom" textRotation="0" wrapText="false" indent="0" shrinkToFit="false"/>
      <protection locked="true" hidden="false"/>
    </xf>
    <xf numFmtId="166" fontId="13" fillId="9" borderId="7"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6" fontId="13" fillId="0" borderId="0" xfId="0" applyFont="true" applyBorder="true" applyAlignment="true" applyProtection="false">
      <alignment horizontal="center" vertical="bottom" textRotation="0" wrapText="false" indent="0" shrinkToFit="false"/>
      <protection locked="true" hidden="false"/>
    </xf>
    <xf numFmtId="168" fontId="13" fillId="0"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right" vertical="bottom" textRotation="0" wrapText="false" indent="0" shrinkToFit="false"/>
      <protection locked="true" hidden="false"/>
    </xf>
    <xf numFmtId="168" fontId="13" fillId="0" borderId="16" xfId="0" applyFont="true" applyBorder="true" applyAlignment="false" applyProtection="false">
      <alignment horizontal="general" vertical="bottom" textRotation="0" wrapText="false" indent="0" shrinkToFit="false"/>
      <protection locked="true" hidden="false"/>
    </xf>
    <xf numFmtId="167" fontId="13" fillId="17" borderId="2" xfId="0" applyFont="true" applyBorder="true" applyAlignment="false" applyProtection="false">
      <alignment horizontal="general" vertical="bottom" textRotation="0" wrapText="false" indent="0" shrinkToFit="false"/>
      <protection locked="true" hidden="false"/>
    </xf>
    <xf numFmtId="169" fontId="13" fillId="17" borderId="2" xfId="0" applyFont="true" applyBorder="true" applyAlignment="false" applyProtection="false">
      <alignment horizontal="general" vertical="bottom" textRotation="0" wrapText="false" indent="0" shrinkToFit="false"/>
      <protection locked="true" hidden="false"/>
    </xf>
    <xf numFmtId="164" fontId="13" fillId="17" borderId="2" xfId="0" applyFont="true" applyBorder="true" applyAlignment="false" applyProtection="false">
      <alignment horizontal="general" vertical="bottom" textRotation="0" wrapText="false" indent="0" shrinkToFit="false"/>
      <protection locked="true" hidden="false"/>
    </xf>
    <xf numFmtId="168" fontId="13" fillId="17" borderId="2" xfId="0" applyFont="true" applyBorder="true" applyAlignment="true" applyProtection="false">
      <alignment horizontal="right" vertical="top" textRotation="0" wrapText="false" indent="0" shrinkToFit="false"/>
      <protection locked="true" hidden="false"/>
    </xf>
    <xf numFmtId="164" fontId="13" fillId="0" borderId="0" xfId="0" applyFont="true" applyBorder="true" applyAlignment="true" applyProtection="false">
      <alignment horizontal="left" vertical="bottom" textRotation="0" wrapText="false" indent="0" shrinkToFit="false"/>
      <protection locked="true" hidden="false"/>
    </xf>
    <xf numFmtId="164" fontId="13" fillId="0" borderId="17" xfId="0" applyFont="true" applyBorder="true" applyAlignment="true" applyProtection="false">
      <alignment horizontal="left" vertical="bottom" textRotation="0" wrapText="false" indent="0" shrinkToFit="false"/>
      <protection locked="true" hidden="false"/>
    </xf>
    <xf numFmtId="164" fontId="13" fillId="0" borderId="18" xfId="0" applyFont="true" applyBorder="true" applyAlignment="false" applyProtection="false">
      <alignment horizontal="general" vertical="bottom" textRotation="0" wrapText="false" indent="0" shrinkToFit="false"/>
      <protection locked="true" hidden="false"/>
    </xf>
    <xf numFmtId="164" fontId="13" fillId="0" borderId="18" xfId="0" applyFont="true" applyBorder="true" applyAlignment="true" applyProtection="false">
      <alignment horizontal="general" vertical="bottom" textRotation="0" wrapText="false" indent="0" shrinkToFit="false"/>
      <protection locked="true" hidden="false"/>
    </xf>
    <xf numFmtId="164" fontId="13" fillId="0" borderId="18" xfId="0" applyFont="true" applyBorder="true" applyAlignment="true" applyProtection="false">
      <alignment horizontal="left" vertical="bottom" textRotation="0" wrapText="false" indent="0" shrinkToFit="false"/>
      <protection locked="true" hidden="false"/>
    </xf>
    <xf numFmtId="166" fontId="13" fillId="7" borderId="19" xfId="0" applyFont="true" applyBorder="true" applyAlignment="true" applyProtection="false">
      <alignment horizontal="center" vertical="bottom" textRotation="0" wrapText="false" indent="0" shrinkToFit="false"/>
      <protection locked="true" hidden="false"/>
    </xf>
    <xf numFmtId="164" fontId="13" fillId="0" borderId="18" xfId="0" applyFont="true" applyBorder="true" applyAlignment="true" applyProtection="false">
      <alignment horizontal="center" vertical="bottom" textRotation="0" wrapText="false" indent="0" shrinkToFit="false"/>
      <protection locked="true" hidden="false"/>
    </xf>
    <xf numFmtId="166" fontId="13" fillId="8" borderId="19" xfId="0" applyFont="true" applyBorder="true" applyAlignment="true" applyProtection="false">
      <alignment horizontal="center" vertical="bottom" textRotation="0" wrapText="false" indent="0" shrinkToFit="false"/>
      <protection locked="true" hidden="false"/>
    </xf>
    <xf numFmtId="166" fontId="13" fillId="9" borderId="19" xfId="0" applyFont="true" applyBorder="true" applyAlignment="true" applyProtection="false">
      <alignment horizontal="center" vertical="bottom" textRotation="0" wrapText="false" indent="0" shrinkToFit="false"/>
      <protection locked="true" hidden="false"/>
    </xf>
    <xf numFmtId="164" fontId="13" fillId="0" borderId="18" xfId="0" applyFont="true" applyBorder="true" applyAlignment="true" applyProtection="false">
      <alignment horizontal="center" vertical="bottom" textRotation="0" wrapText="false" indent="0" shrinkToFit="false"/>
      <protection locked="true" hidden="false"/>
    </xf>
    <xf numFmtId="166" fontId="13" fillId="0" borderId="18" xfId="0" applyFont="true" applyBorder="true" applyAlignment="true" applyProtection="false">
      <alignment horizontal="center" vertical="bottom" textRotation="0" wrapText="false" indent="0" shrinkToFit="false"/>
      <protection locked="true" hidden="false"/>
    </xf>
    <xf numFmtId="168" fontId="13" fillId="0" borderId="18" xfId="0" applyFont="true" applyBorder="true" applyAlignment="false" applyProtection="false">
      <alignment horizontal="general" vertical="bottom" textRotation="0" wrapText="false" indent="0" shrinkToFit="false"/>
      <protection locked="true" hidden="false"/>
    </xf>
    <xf numFmtId="164" fontId="13" fillId="0" borderId="18" xfId="0" applyFont="true" applyBorder="true" applyAlignment="true" applyProtection="false">
      <alignment horizontal="right" vertical="bottom" textRotation="0" wrapText="false" indent="0" shrinkToFit="false"/>
      <protection locked="true" hidden="false"/>
    </xf>
    <xf numFmtId="164" fontId="14" fillId="17" borderId="0" xfId="0" applyFont="true" applyBorder="false" applyAlignment="true" applyProtection="false">
      <alignment horizontal="general" vertical="bottom" textRotation="0" wrapText="false" indent="0" shrinkToFit="false"/>
      <protection locked="true" hidden="false"/>
    </xf>
    <xf numFmtId="164" fontId="11" fillId="4" borderId="20" xfId="0" applyFont="tru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center" vertical="center" textRotation="0" wrapText="false" indent="0" shrinkToFit="false"/>
      <protection locked="true" hidden="false"/>
    </xf>
    <xf numFmtId="167" fontId="13" fillId="17" borderId="2" xfId="0" applyFont="true" applyBorder="true" applyAlignment="true" applyProtection="false">
      <alignment horizontal="center" vertical="bottom" textRotation="0" wrapText="false" indent="0" shrinkToFit="false"/>
      <protection locked="true" hidden="false"/>
    </xf>
    <xf numFmtId="164" fontId="13" fillId="17" borderId="2" xfId="0" applyFont="true" applyBorder="true" applyAlignment="true" applyProtection="false">
      <alignment horizontal="center" vertical="bottom" textRotation="0" wrapText="false" indent="0" shrinkToFit="false"/>
      <protection locked="true" hidden="false"/>
    </xf>
    <xf numFmtId="164" fontId="14" fillId="17" borderId="13" xfId="0" applyFont="true" applyBorder="true" applyAlignment="true" applyProtection="false">
      <alignment horizontal="center" vertical="bottom" textRotation="0" wrapText="false" indent="0" shrinkToFit="false"/>
      <protection locked="true" hidden="false"/>
    </xf>
    <xf numFmtId="164" fontId="14" fillId="17" borderId="2" xfId="0" applyFont="true" applyBorder="true" applyAlignment="true" applyProtection="false">
      <alignment horizontal="center" vertical="bottom" textRotation="0" wrapText="false" indent="0" shrinkToFit="false"/>
      <protection locked="true" hidden="false"/>
    </xf>
    <xf numFmtId="164" fontId="11" fillId="4" borderId="21" xfId="0" applyFont="true" applyBorder="true" applyAlignment="true" applyProtection="false">
      <alignment horizontal="center" vertical="center" textRotation="0" wrapText="false" indent="0" shrinkToFit="false"/>
      <protection locked="true" hidden="false"/>
    </xf>
    <xf numFmtId="164" fontId="0" fillId="0" borderId="22" xfId="0" applyFont="false" applyBorder="true" applyAlignment="true" applyProtection="false">
      <alignment horizontal="center" vertical="center" textRotation="0" wrapText="false" indent="0" shrinkToFit="false"/>
      <protection locked="true" hidden="false"/>
    </xf>
    <xf numFmtId="164" fontId="14" fillId="18" borderId="8" xfId="0" applyFont="true" applyBorder="true" applyAlignment="true" applyProtection="false">
      <alignment horizontal="center" vertical="center" textRotation="0" wrapText="true" indent="0" shrinkToFit="false"/>
      <protection locked="true" hidden="false"/>
    </xf>
    <xf numFmtId="164" fontId="14" fillId="17" borderId="9" xfId="0" applyFont="true" applyBorder="true" applyAlignment="true" applyProtection="true">
      <alignment horizontal="left" vertical="center" textRotation="0" wrapText="false" indent="0" shrinkToFit="false"/>
      <protection locked="false" hidden="false"/>
    </xf>
    <xf numFmtId="164" fontId="15" fillId="0" borderId="9" xfId="0" applyFont="true" applyBorder="true" applyAlignment="true" applyProtection="false">
      <alignment horizontal="center" vertical="center" textRotation="0" wrapText="false" indent="0" shrinkToFit="false"/>
      <protection locked="true" hidden="false"/>
    </xf>
    <xf numFmtId="164" fontId="13" fillId="9" borderId="23" xfId="0" applyFont="true" applyBorder="true" applyAlignment="true" applyProtection="false">
      <alignment horizontal="center" vertical="bottom" textRotation="90" wrapText="tru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4" fillId="10" borderId="12" xfId="0" applyFont="true" applyBorder="true" applyAlignment="true" applyProtection="false">
      <alignment horizontal="left" vertical="bottom" textRotation="0" wrapText="true" indent="0" shrinkToFit="false"/>
      <protection locked="true" hidden="false"/>
    </xf>
    <xf numFmtId="164" fontId="14" fillId="10" borderId="2" xfId="0" applyFont="true" applyBorder="true" applyAlignment="true" applyProtection="false">
      <alignment horizontal="left" vertical="bottom" textRotation="0" wrapText="true" indent="0" shrinkToFit="false"/>
      <protection locked="true" hidden="false"/>
    </xf>
    <xf numFmtId="164" fontId="14" fillId="14" borderId="2" xfId="0" applyFont="true" applyBorder="true" applyAlignment="true" applyProtection="false">
      <alignment horizontal="left" vertical="bottom" textRotation="0" wrapText="true" indent="0" shrinkToFit="false"/>
      <protection locked="true" hidden="false"/>
    </xf>
    <xf numFmtId="164" fontId="14" fillId="14" borderId="13" xfId="0" applyFont="true" applyBorder="true" applyAlignment="true" applyProtection="false">
      <alignment horizontal="general" vertical="bottom" textRotation="90" wrapText="true" indent="0" shrinkToFit="false"/>
      <protection locked="true" hidden="false"/>
    </xf>
    <xf numFmtId="164" fontId="13" fillId="14" borderId="2" xfId="29" applyFont="true" applyBorder="true" applyAlignment="true" applyProtection="false">
      <alignment horizontal="general" vertical="bottom" textRotation="90" wrapText="true" indent="0" shrinkToFit="false"/>
      <protection locked="true" hidden="false"/>
    </xf>
    <xf numFmtId="166" fontId="13" fillId="14" borderId="14" xfId="0" applyFont="true" applyBorder="true" applyAlignment="true" applyProtection="false">
      <alignment horizontal="general" vertical="bottom" textRotation="90" wrapText="true" indent="0" shrinkToFit="false"/>
      <protection locked="true" hidden="false"/>
    </xf>
    <xf numFmtId="164" fontId="14" fillId="17" borderId="2" xfId="0" applyFont="true" applyBorder="true" applyAlignment="true" applyProtection="false">
      <alignment horizontal="general" vertical="bottom" textRotation="90" wrapText="false" indent="0" shrinkToFit="false"/>
      <protection locked="true" hidden="false"/>
    </xf>
    <xf numFmtId="164" fontId="14" fillId="19" borderId="2" xfId="0" applyFont="true" applyBorder="true" applyAlignment="true" applyProtection="false">
      <alignment horizontal="right" vertical="bottom" textRotation="0" wrapText="false" indent="0" shrinkToFit="false"/>
      <protection locked="true" hidden="false"/>
    </xf>
    <xf numFmtId="164" fontId="14" fillId="20" borderId="2" xfId="0" applyFont="true" applyBorder="true" applyAlignment="true" applyProtection="false">
      <alignment horizontal="right" vertical="bottom" textRotation="0" wrapText="false" indent="0" shrinkToFit="false"/>
      <protection locked="true" hidden="false"/>
    </xf>
    <xf numFmtId="164" fontId="14" fillId="20" borderId="3" xfId="0" applyFont="true" applyBorder="true" applyAlignment="true" applyProtection="false">
      <alignment horizontal="right" vertical="bottom" textRotation="0" wrapText="false" indent="0" shrinkToFit="false"/>
      <protection locked="true" hidden="false"/>
    </xf>
    <xf numFmtId="164" fontId="14" fillId="12" borderId="3" xfId="0" applyFont="true" applyBorder="true" applyAlignment="true" applyProtection="false">
      <alignment horizontal="right" vertical="bottom" textRotation="0" wrapText="false" indent="0" shrinkToFit="false"/>
      <protection locked="true" hidden="false"/>
    </xf>
    <xf numFmtId="164" fontId="14" fillId="14" borderId="2" xfId="0" applyFont="true" applyBorder="true" applyAlignment="true" applyProtection="false">
      <alignment horizontal="right" vertical="bottom" textRotation="0" wrapText="false" indent="0" shrinkToFit="false"/>
      <protection locked="true" hidden="false"/>
    </xf>
    <xf numFmtId="166" fontId="13" fillId="8" borderId="4" xfId="0" applyFont="true" applyBorder="true" applyAlignment="true" applyProtection="false">
      <alignment horizontal="center" vertical="bottom" textRotation="0" wrapText="false" indent="0" shrinkToFit="false"/>
      <protection locked="true" hidden="false"/>
    </xf>
    <xf numFmtId="166" fontId="13" fillId="9" borderId="6" xfId="0" applyFont="true" applyBorder="true" applyAlignment="true" applyProtection="false">
      <alignment horizontal="center" vertical="bottom" textRotation="0" wrapText="false" indent="0" shrinkToFit="false"/>
      <protection locked="true" hidden="false"/>
    </xf>
    <xf numFmtId="168" fontId="13" fillId="0" borderId="0" xfId="0" applyFont="true" applyBorder="true" applyAlignment="false" applyProtection="false">
      <alignment horizontal="general" vertical="bottom" textRotation="0" wrapText="false" indent="0" shrinkToFit="false"/>
      <protection locked="true" hidden="false"/>
    </xf>
    <xf numFmtId="164" fontId="13" fillId="0" borderId="16" xfId="0" applyFont="true" applyBorder="true" applyAlignment="true" applyProtection="false">
      <alignment horizontal="center" vertical="bottom" textRotation="0" wrapText="false" indent="0" shrinkToFit="false"/>
      <protection locked="true" hidden="false"/>
    </xf>
    <xf numFmtId="170" fontId="14" fillId="17" borderId="2" xfId="0" applyFont="true" applyBorder="true" applyAlignment="true" applyProtection="false">
      <alignment horizontal="center" vertical="bottom" textRotation="0" wrapText="false" indent="0" shrinkToFit="false"/>
      <protection locked="true" hidden="false"/>
    </xf>
    <xf numFmtId="171" fontId="14" fillId="17" borderId="2" xfId="0" applyFont="true" applyBorder="true" applyAlignment="true" applyProtection="false">
      <alignment horizontal="center" vertical="bottom" textRotation="0" wrapText="false" indent="0" shrinkToFit="false"/>
      <protection locked="true" hidden="false"/>
    </xf>
    <xf numFmtId="168" fontId="13" fillId="19" borderId="2" xfId="0" applyFont="true" applyBorder="true" applyAlignment="true" applyProtection="false">
      <alignment horizontal="right" vertical="bottom" textRotation="0" wrapText="false" indent="0" shrinkToFit="false"/>
      <protection locked="true" hidden="false"/>
    </xf>
    <xf numFmtId="164" fontId="13" fillId="19" borderId="2" xfId="0" applyFont="true" applyBorder="true" applyAlignment="true" applyProtection="false">
      <alignment horizontal="right" vertical="bottom" textRotation="0" wrapText="false" indent="0" shrinkToFit="false"/>
      <protection locked="true" hidden="false"/>
    </xf>
    <xf numFmtId="164" fontId="13" fillId="20" borderId="2" xfId="0" applyFont="true" applyBorder="true" applyAlignment="true" applyProtection="false">
      <alignment horizontal="right" vertical="bottom" textRotation="0" wrapText="false" indent="0" shrinkToFit="false"/>
      <protection locked="true" hidden="false"/>
    </xf>
    <xf numFmtId="164" fontId="13" fillId="20" borderId="3" xfId="0" applyFont="true" applyBorder="true" applyAlignment="true" applyProtection="false">
      <alignment horizontal="right" vertical="bottom" textRotation="0" wrapText="false" indent="0" shrinkToFit="false"/>
      <protection locked="true" hidden="false"/>
    </xf>
    <xf numFmtId="164" fontId="13" fillId="12" borderId="3" xfId="0" applyFont="true" applyBorder="true" applyAlignment="true" applyProtection="false">
      <alignment horizontal="right" vertical="bottom" textRotation="0" wrapText="false" indent="0" shrinkToFit="false"/>
      <protection locked="true" hidden="false"/>
    </xf>
    <xf numFmtId="164" fontId="13" fillId="14" borderId="2" xfId="0" applyFont="true" applyBorder="true" applyAlignment="true" applyProtection="false">
      <alignment horizontal="right" vertical="bottom" textRotation="0" wrapText="false" indent="0" shrinkToFit="false"/>
      <protection locked="true" hidden="false"/>
    </xf>
    <xf numFmtId="164" fontId="16" fillId="0" borderId="0" xfId="22" applyFont="true" applyBorder="true" applyAlignment="true" applyProtection="false">
      <alignment horizontal="center" vertical="bottom" textRotation="0" wrapText="false" indent="0" shrinkToFit="false"/>
      <protection locked="true" hidden="false"/>
    </xf>
    <xf numFmtId="170" fontId="14" fillId="0" borderId="0" xfId="0" applyFont="true" applyBorder="true" applyAlignment="true" applyProtection="false">
      <alignment horizontal="center" vertical="bottom" textRotation="0" wrapText="false" indent="0" shrinkToFit="false"/>
      <protection locked="true" hidden="false"/>
    </xf>
    <xf numFmtId="166" fontId="13" fillId="0" borderId="0" xfId="0" applyFont="true" applyBorder="true" applyAlignment="true" applyProtection="false">
      <alignment horizontal="center" vertical="bottom" textRotation="0" wrapText="false" indent="0" shrinkToFit="false"/>
      <protection locked="true" hidden="false"/>
    </xf>
    <xf numFmtId="166" fontId="13" fillId="8" borderId="24" xfId="0" applyFont="true" applyBorder="true" applyAlignment="true" applyProtection="false">
      <alignment horizontal="center" vertical="bottom" textRotation="0" wrapText="false" indent="0" shrinkToFit="false"/>
      <protection locked="true" hidden="false"/>
    </xf>
    <xf numFmtId="166" fontId="13" fillId="0" borderId="18" xfId="0" applyFont="true" applyBorder="true" applyAlignment="true" applyProtection="false">
      <alignment horizontal="center" vertical="bottom" textRotation="0" wrapText="false" indent="0" shrinkToFit="false"/>
      <protection locked="true" hidden="false"/>
    </xf>
    <xf numFmtId="168" fontId="13" fillId="0" borderId="18" xfId="0" applyFont="true" applyBorder="true" applyAlignment="false" applyProtection="false">
      <alignment horizontal="general" vertical="bottom" textRotation="0" wrapText="false" indent="0" shrinkToFit="false"/>
      <protection locked="true" hidden="false"/>
    </xf>
    <xf numFmtId="164" fontId="13" fillId="0" borderId="25" xfId="0" applyFont="true" applyBorder="true" applyAlignment="true" applyProtection="false">
      <alignment horizontal="center" vertical="bottom" textRotation="0" wrapText="false" indent="0" shrinkToFit="false"/>
      <protection locked="true" hidden="false"/>
    </xf>
    <xf numFmtId="164" fontId="13" fillId="17" borderId="2" xfId="0" applyFont="true" applyBorder="true" applyAlignment="true" applyProtection="false">
      <alignment horizontal="right" vertical="center" textRotation="0" wrapText="false" indent="0" shrinkToFit="false"/>
      <protection locked="true" hidden="false"/>
    </xf>
    <xf numFmtId="164" fontId="0" fillId="0" borderId="26" xfId="0" applyFont="true" applyBorder="true" applyAlignment="true" applyProtection="false">
      <alignment horizontal="center" vertical="center" textRotation="0" wrapText="false" indent="0" shrinkToFit="false"/>
      <protection locked="true" hidden="false"/>
    </xf>
    <xf numFmtId="166" fontId="13" fillId="0" borderId="27" xfId="0" applyFont="true" applyBorder="true" applyAlignment="true" applyProtection="false">
      <alignment horizontal="center" vertical="bottom" textRotation="0" wrapText="false" indent="0" shrinkToFit="false"/>
      <protection locked="true" hidden="false"/>
    </xf>
    <xf numFmtId="171" fontId="13" fillId="17" borderId="28" xfId="0" applyFont="true" applyBorder="true" applyAlignment="false" applyProtection="false">
      <alignment horizontal="general" vertical="bottom" textRotation="0" wrapText="false" indent="0" shrinkToFit="false"/>
      <protection locked="true" hidden="false"/>
    </xf>
    <xf numFmtId="164" fontId="13" fillId="17" borderId="28" xfId="0" applyFont="true" applyBorder="true" applyAlignment="false" applyProtection="false">
      <alignment horizontal="general" vertical="bottom" textRotation="0" wrapText="false" indent="0" shrinkToFit="false"/>
      <protection locked="true" hidden="false"/>
    </xf>
    <xf numFmtId="164" fontId="13" fillId="17" borderId="2" xfId="0" applyFont="true" applyBorder="true" applyAlignment="true" applyProtection="false">
      <alignment horizontal="right" vertical="center" textRotation="0" wrapText="true" indent="0" shrinkToFit="false"/>
      <protection locked="true" hidden="false"/>
    </xf>
    <xf numFmtId="164" fontId="0" fillId="0" borderId="29" xfId="0" applyFont="false" applyBorder="true" applyAlignment="true" applyProtection="false">
      <alignment horizontal="center" vertical="center" textRotation="0" wrapText="false" indent="0" shrinkToFit="false"/>
      <protection locked="true" hidden="false"/>
    </xf>
    <xf numFmtId="164" fontId="14" fillId="18" borderId="30" xfId="0" applyFont="true" applyBorder="true" applyAlignment="true" applyProtection="false">
      <alignment horizontal="center" vertical="center" textRotation="0" wrapText="true" indent="0" shrinkToFit="false"/>
      <protection locked="true" hidden="false"/>
    </xf>
    <xf numFmtId="164" fontId="14" fillId="0" borderId="27" xfId="0" applyFont="true" applyBorder="true" applyAlignment="true" applyProtection="true">
      <alignment horizontal="left" vertical="center" textRotation="0" wrapText="false" indent="0" shrinkToFit="false"/>
      <protection locked="false" hidden="false"/>
    </xf>
    <xf numFmtId="164" fontId="15" fillId="0" borderId="27" xfId="0" applyFont="true" applyBorder="true" applyAlignment="true" applyProtection="false">
      <alignment horizontal="center" vertical="center" textRotation="0" wrapText="false" indent="0" shrinkToFit="false"/>
      <protection locked="true" hidden="false"/>
    </xf>
    <xf numFmtId="164" fontId="14" fillId="9" borderId="9" xfId="0" applyFont="true" applyBorder="true" applyAlignment="true" applyProtection="false">
      <alignment horizontal="center" vertical="bottom" textRotation="0" wrapText="false" indent="0" shrinkToFit="false"/>
      <protection locked="true" hidden="false"/>
    </xf>
    <xf numFmtId="164" fontId="14" fillId="14" borderId="7" xfId="0" applyFont="true" applyBorder="true" applyAlignment="true" applyProtection="false">
      <alignment horizontal="general" vertical="bottom" textRotation="90" wrapText="true" indent="0" shrinkToFit="false"/>
      <protection locked="true" hidden="false"/>
    </xf>
    <xf numFmtId="164" fontId="13" fillId="14" borderId="7" xfId="29" applyFont="true" applyBorder="true" applyAlignment="true" applyProtection="false">
      <alignment horizontal="general" vertical="bottom" textRotation="90" wrapText="true" indent="0" shrinkToFit="false"/>
      <protection locked="true" hidden="false"/>
    </xf>
    <xf numFmtId="166" fontId="13" fillId="14" borderId="26" xfId="0" applyFont="true" applyBorder="true" applyAlignment="true" applyProtection="false">
      <alignment horizontal="general" vertical="bottom" textRotation="90" wrapText="true" indent="0" shrinkToFit="false"/>
      <protection locked="true" hidden="false"/>
    </xf>
    <xf numFmtId="168" fontId="13" fillId="0" borderId="0" xfId="0" applyFont="true" applyBorder="true" applyAlignment="true" applyProtection="false">
      <alignment horizontal="center" vertical="bottom" textRotation="0" wrapText="false" indent="0" shrinkToFit="false"/>
      <protection locked="true" hidden="false"/>
    </xf>
    <xf numFmtId="168" fontId="16" fillId="0" borderId="0" xfId="22" applyFont="true" applyBorder="true" applyAlignment="true" applyProtection="false">
      <alignment horizontal="center" vertical="bottom" textRotation="0" wrapText="false" indent="0" shrinkToFit="false"/>
      <protection locked="true" hidden="false"/>
    </xf>
    <xf numFmtId="168" fontId="13" fillId="0" borderId="18" xfId="0" applyFont="true" applyBorder="true" applyAlignment="true" applyProtection="false">
      <alignment horizontal="center" vertical="bottom" textRotation="0" wrapText="false" indent="0" shrinkToFit="false"/>
      <protection locked="true" hidden="false"/>
    </xf>
    <xf numFmtId="164" fontId="14" fillId="17" borderId="2" xfId="0" applyFont="true" applyBorder="true" applyAlignment="true" applyProtection="false">
      <alignment horizontal="right" vertical="center" textRotation="0" wrapText="false" indent="0" shrinkToFit="false"/>
      <protection locked="true" hidden="false"/>
    </xf>
    <xf numFmtId="164" fontId="0" fillId="0" borderId="11" xfId="0" applyFont="true" applyBorder="true" applyAlignment="true" applyProtection="false">
      <alignment horizontal="center" vertical="center" textRotation="0" wrapText="false" indent="0" shrinkToFit="false"/>
      <protection locked="true" hidden="false"/>
    </xf>
    <xf numFmtId="164" fontId="14" fillId="17" borderId="2" xfId="0" applyFont="true" applyBorder="true" applyAlignment="true" applyProtection="false">
      <alignment horizontal="right" vertical="center" textRotation="0" wrapText="true" indent="0" shrinkToFit="false"/>
      <protection locked="true" hidden="false"/>
    </xf>
    <xf numFmtId="164" fontId="0" fillId="0" borderId="31" xfId="0" applyFont="fals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true" applyProtection="false">
      <alignment horizontal="center" vertical="bottom" textRotation="0" wrapText="false" indent="0" shrinkToFit="false"/>
      <protection locked="true" hidden="false"/>
    </xf>
    <xf numFmtId="164" fontId="14" fillId="7" borderId="32" xfId="0" applyFont="true" applyBorder="true" applyAlignment="true" applyProtection="false">
      <alignment horizontal="center" vertical="bottom" textRotation="0" wrapText="false" indent="0" shrinkToFit="false"/>
      <protection locked="true" hidden="false"/>
    </xf>
    <xf numFmtId="164" fontId="14" fillId="8" borderId="27" xfId="0" applyFont="true" applyBorder="true" applyAlignment="true" applyProtection="false">
      <alignment horizontal="center" vertical="bottom" textRotation="0" wrapText="false" indent="0" shrinkToFit="false"/>
      <protection locked="true" hidden="false"/>
    </xf>
    <xf numFmtId="164" fontId="13" fillId="9" borderId="32" xfId="0" applyFont="true" applyBorder="true" applyAlignment="true" applyProtection="false">
      <alignment horizontal="center" vertical="bottom" textRotation="0" wrapText="true" indent="0" shrinkToFit="false"/>
      <protection locked="true" hidden="false"/>
    </xf>
    <xf numFmtId="164" fontId="14" fillId="0" borderId="32" xfId="0" applyFont="true" applyBorder="true" applyAlignment="true" applyProtection="false">
      <alignment horizontal="center" vertical="bottom" textRotation="0" wrapText="false" indent="0" shrinkToFit="false"/>
      <protection locked="true" hidden="false"/>
    </xf>
    <xf numFmtId="166" fontId="13" fillId="14" borderId="14" xfId="0" applyFont="true" applyBorder="true" applyAlignment="true" applyProtection="false">
      <alignment horizontal="center" vertical="bottom" textRotation="90" wrapText="true" indent="0" shrinkToFit="false"/>
      <protection locked="true" hidden="false"/>
    </xf>
    <xf numFmtId="168" fontId="13" fillId="0" borderId="0" xfId="0" applyFont="true" applyBorder="true" applyAlignment="true" applyProtection="false">
      <alignment horizontal="center" vertical="center" textRotation="0" wrapText="false" indent="0" shrinkToFit="false"/>
      <protection locked="true" hidden="false"/>
    </xf>
    <xf numFmtId="169" fontId="14" fillId="17" borderId="2" xfId="0" applyFont="true" applyBorder="true" applyAlignment="true" applyProtection="false">
      <alignment horizontal="center" vertical="bottom" textRotation="0" wrapText="false" indent="0" shrinkToFit="false"/>
      <protection locked="true" hidden="false"/>
    </xf>
    <xf numFmtId="164" fontId="13" fillId="17" borderId="2" xfId="0" applyFont="true" applyBorder="true" applyAlignment="true" applyProtection="false">
      <alignment horizontal="right" vertical="bottom" textRotation="0" wrapText="false" indent="0" shrinkToFit="false"/>
      <protection locked="true" hidden="false"/>
    </xf>
    <xf numFmtId="168" fontId="13" fillId="0" borderId="18" xfId="0" applyFont="true" applyBorder="true" applyAlignment="true" applyProtection="false">
      <alignment horizontal="center" vertical="center" textRotation="0" wrapText="false" indent="0" shrinkToFit="false"/>
      <protection locked="true" hidden="false"/>
    </xf>
    <xf numFmtId="164" fontId="14" fillId="17" borderId="2" xfId="0" applyFont="true" applyBorder="true" applyAlignment="true" applyProtection="false">
      <alignment horizontal="general" vertical="bottom" textRotation="0" wrapText="false" indent="0" shrinkToFit="false"/>
      <protection locked="true" hidden="false"/>
    </xf>
    <xf numFmtId="164" fontId="0" fillId="0" borderId="33" xfId="0" applyFont="true" applyBorder="true" applyAlignment="true" applyProtection="false">
      <alignment horizontal="center" vertical="center" textRotation="0" wrapText="false" indent="0" shrinkToFit="false"/>
      <protection locked="true" hidden="false"/>
    </xf>
    <xf numFmtId="166" fontId="13" fillId="17" borderId="2" xfId="0" applyFont="true" applyBorder="true" applyAlignment="true" applyProtection="false">
      <alignment horizontal="center" vertical="bottom" textRotation="0" wrapText="false" indent="0" shrinkToFit="false"/>
      <protection locked="true" hidden="false"/>
    </xf>
    <xf numFmtId="164" fontId="14" fillId="17" borderId="2" xfId="0" applyFont="true" applyBorder="true" applyAlignment="true" applyProtection="false">
      <alignment horizontal="general" vertical="bottom" textRotation="0" wrapText="true" indent="0" shrinkToFit="false"/>
      <protection locked="true" hidden="false"/>
    </xf>
    <xf numFmtId="164" fontId="13" fillId="0" borderId="0" xfId="22" applyFont="true" applyBorder="false" applyAlignment="false" applyProtection="false">
      <alignment horizontal="general" vertical="bottom" textRotation="0" wrapText="false" indent="0" shrinkToFit="false"/>
      <protection locked="true" hidden="false"/>
    </xf>
    <xf numFmtId="164" fontId="13" fillId="0" borderId="0" xfId="22" applyFont="true" applyBorder="false" applyAlignment="true" applyProtection="false">
      <alignment horizontal="center" vertical="bottom" textRotation="0" wrapText="false" indent="0" shrinkToFit="false"/>
      <protection locked="true" hidden="false"/>
    </xf>
    <xf numFmtId="166" fontId="13" fillId="0" borderId="0" xfId="22" applyFont="true" applyBorder="false" applyAlignment="true" applyProtection="false">
      <alignment horizontal="center" vertical="bottom" textRotation="0" wrapText="false" indent="0" shrinkToFit="false"/>
      <protection locked="true" hidden="false"/>
    </xf>
    <xf numFmtId="164" fontId="14" fillId="0" borderId="0" xfId="22" applyFont="true" applyBorder="false" applyAlignment="true" applyProtection="false">
      <alignment horizontal="center" vertical="bottom" textRotation="0" wrapText="false" indent="0" shrinkToFit="false"/>
      <protection locked="true" hidden="false"/>
    </xf>
    <xf numFmtId="164" fontId="14" fillId="0" borderId="0" xfId="22" applyFont="true" applyBorder="false" applyAlignment="false" applyProtection="false">
      <alignment horizontal="general" vertical="bottom" textRotation="0" wrapText="false" indent="0" shrinkToFit="false"/>
      <protection locked="true" hidden="false"/>
    </xf>
    <xf numFmtId="164" fontId="14" fillId="21" borderId="8" xfId="22" applyFont="true" applyBorder="true" applyAlignment="true" applyProtection="false">
      <alignment horizontal="center" vertical="center" textRotation="0" wrapText="true" indent="0" shrinkToFit="false"/>
      <protection locked="true" hidden="false"/>
    </xf>
    <xf numFmtId="164" fontId="14" fillId="0" borderId="9" xfId="22" applyFont="true" applyBorder="true" applyAlignment="true" applyProtection="false">
      <alignment horizontal="left" vertical="center" textRotation="0" wrapText="false" indent="0" shrinkToFit="false"/>
      <protection locked="true" hidden="false"/>
    </xf>
    <xf numFmtId="164" fontId="17" fillId="0" borderId="9" xfId="22" applyFont="true" applyBorder="true" applyAlignment="true" applyProtection="false">
      <alignment horizontal="center" vertical="center" textRotation="0" wrapText="false" indent="0" shrinkToFit="false"/>
      <protection locked="true" hidden="false"/>
    </xf>
    <xf numFmtId="166" fontId="14" fillId="7" borderId="9" xfId="22" applyFont="true" applyBorder="true" applyAlignment="true" applyProtection="false">
      <alignment horizontal="center" vertical="bottom" textRotation="0" wrapText="false" indent="0" shrinkToFit="false"/>
      <protection locked="true" hidden="false"/>
    </xf>
    <xf numFmtId="164" fontId="14" fillId="8" borderId="34" xfId="22" applyFont="true" applyBorder="true" applyAlignment="true" applyProtection="false">
      <alignment horizontal="center" vertical="bottom" textRotation="0" wrapText="false" indent="0" shrinkToFit="false"/>
      <protection locked="true" hidden="false"/>
    </xf>
    <xf numFmtId="164" fontId="14" fillId="9" borderId="23" xfId="22" applyFont="true" applyBorder="true" applyAlignment="true" applyProtection="false">
      <alignment horizontal="center" vertical="bottom" textRotation="90" wrapText="true" indent="0" shrinkToFit="false"/>
      <protection locked="true" hidden="false"/>
    </xf>
    <xf numFmtId="164" fontId="13" fillId="2" borderId="35" xfId="22" applyFont="true" applyBorder="true" applyAlignment="true" applyProtection="false">
      <alignment horizontal="center" vertical="bottom" textRotation="0" wrapText="false" indent="0" shrinkToFit="false"/>
      <protection locked="true" hidden="false"/>
    </xf>
    <xf numFmtId="164" fontId="14" fillId="22" borderId="12" xfId="22" applyFont="true" applyBorder="true" applyAlignment="true" applyProtection="false">
      <alignment horizontal="center" vertical="bottom" textRotation="0" wrapText="false" indent="0" shrinkToFit="false"/>
      <protection locked="true" hidden="false"/>
    </xf>
    <xf numFmtId="164" fontId="14" fillId="7" borderId="2" xfId="22" applyFont="true" applyBorder="true" applyAlignment="true" applyProtection="false">
      <alignment horizontal="center" vertical="bottom" textRotation="0" wrapText="true" indent="0" shrinkToFit="false"/>
      <protection locked="true" hidden="false"/>
    </xf>
    <xf numFmtId="164" fontId="14" fillId="7" borderId="2" xfId="22" applyFont="true" applyBorder="true" applyAlignment="true" applyProtection="false">
      <alignment horizontal="center" vertical="bottom" textRotation="0" wrapText="false" indent="0" shrinkToFit="false"/>
      <protection locked="true" hidden="false"/>
    </xf>
    <xf numFmtId="166" fontId="14" fillId="7" borderId="2" xfId="22" applyFont="true" applyBorder="true" applyAlignment="true" applyProtection="false">
      <alignment horizontal="center" vertical="bottom" textRotation="90" wrapText="true" indent="0" shrinkToFit="false"/>
      <protection locked="true" hidden="false"/>
    </xf>
    <xf numFmtId="172" fontId="13" fillId="12" borderId="2" xfId="22" applyFont="true" applyBorder="true" applyAlignment="true" applyProtection="false">
      <alignment horizontal="center" vertical="bottom" textRotation="90" wrapText="true" indent="0" shrinkToFit="false"/>
      <protection locked="true" hidden="false"/>
    </xf>
    <xf numFmtId="164" fontId="13" fillId="12" borderId="2" xfId="22" applyFont="true" applyBorder="true" applyAlignment="true" applyProtection="false">
      <alignment horizontal="center" vertical="bottom" textRotation="90" wrapText="false" indent="0" shrinkToFit="false"/>
      <protection locked="true" hidden="false"/>
    </xf>
    <xf numFmtId="172" fontId="13" fillId="12" borderId="3" xfId="22" applyFont="true" applyBorder="true" applyAlignment="true" applyProtection="false">
      <alignment horizontal="center" vertical="bottom" textRotation="90" wrapText="true" indent="0" shrinkToFit="false"/>
      <protection locked="true" hidden="false"/>
    </xf>
    <xf numFmtId="166" fontId="14" fillId="8" borderId="2" xfId="22" applyFont="true" applyBorder="true" applyAlignment="true" applyProtection="false">
      <alignment horizontal="center" vertical="bottom" textRotation="90" wrapText="true" indent="0" shrinkToFit="false"/>
      <protection locked="true" hidden="false"/>
    </xf>
    <xf numFmtId="164" fontId="14" fillId="9" borderId="36" xfId="22" applyFont="true" applyBorder="true" applyAlignment="true" applyProtection="false">
      <alignment horizontal="center" vertical="bottom" textRotation="90" wrapText="true" indent="0" shrinkToFit="false"/>
      <protection locked="true" hidden="false"/>
    </xf>
    <xf numFmtId="164" fontId="13" fillId="14" borderId="13" xfId="22" applyFont="true" applyBorder="true" applyAlignment="true" applyProtection="false">
      <alignment horizontal="center" vertical="bottom" textRotation="90" wrapText="true" indent="0" shrinkToFit="false"/>
      <protection locked="true" hidden="false"/>
    </xf>
    <xf numFmtId="166" fontId="13" fillId="14" borderId="14" xfId="22" applyFont="true" applyBorder="true" applyAlignment="true" applyProtection="false">
      <alignment horizontal="center" vertical="bottom" textRotation="90" wrapText="true" indent="0" shrinkToFit="false"/>
      <protection locked="true" hidden="false"/>
    </xf>
    <xf numFmtId="164" fontId="13" fillId="0" borderId="0" xfId="22" applyFont="true" applyBorder="false" applyAlignment="true" applyProtection="false">
      <alignment horizontal="general" vertical="bottom" textRotation="0" wrapText="false" indent="0" shrinkToFit="false"/>
      <protection locked="true" hidden="false"/>
    </xf>
    <xf numFmtId="164" fontId="14" fillId="22" borderId="12" xfId="22" applyFont="true" applyBorder="true" applyAlignment="true" applyProtection="false">
      <alignment horizontal="center" vertical="bottom" textRotation="0" wrapText="true" indent="0" shrinkToFit="false"/>
      <protection locked="true" hidden="false"/>
    </xf>
    <xf numFmtId="164" fontId="14" fillId="22" borderId="2" xfId="22" applyFont="true" applyBorder="true" applyAlignment="true" applyProtection="false">
      <alignment horizontal="center" vertical="bottom" textRotation="0" wrapText="true" indent="0" shrinkToFit="false"/>
      <protection locked="true" hidden="false"/>
    </xf>
    <xf numFmtId="166" fontId="13" fillId="11" borderId="2" xfId="22" applyFont="true" applyBorder="true" applyAlignment="true" applyProtection="false">
      <alignment horizontal="center" vertical="bottom" textRotation="90" wrapText="true" indent="0" shrinkToFit="false"/>
      <protection locked="true" hidden="false"/>
    </xf>
    <xf numFmtId="164" fontId="13" fillId="17" borderId="2" xfId="22" applyFont="true" applyBorder="true" applyAlignment="false" applyProtection="false">
      <alignment horizontal="general" vertical="bottom" textRotation="0" wrapText="false" indent="0" shrinkToFit="false"/>
      <protection locked="true" hidden="false"/>
    </xf>
    <xf numFmtId="164" fontId="13" fillId="0" borderId="0" xfId="22" applyFont="true" applyBorder="true" applyAlignment="false" applyProtection="false">
      <alignment horizontal="general" vertical="bottom" textRotation="0" wrapText="false" indent="0" shrinkToFit="false"/>
      <protection locked="true" hidden="false"/>
    </xf>
    <xf numFmtId="164" fontId="13" fillId="0" borderId="15" xfId="22" applyFont="true" applyBorder="true" applyAlignment="true" applyProtection="false">
      <alignment horizontal="left" vertical="top"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6" fontId="13" fillId="7" borderId="7" xfId="22"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center" vertical="top" textRotation="0" wrapText="false" indent="0" shrinkToFit="false"/>
      <protection locked="true" hidden="false"/>
    </xf>
    <xf numFmtId="166" fontId="13" fillId="8" borderId="7" xfId="22" applyFont="true" applyBorder="true" applyAlignment="true" applyProtection="false">
      <alignment horizontal="center" vertical="bottom" textRotation="0" wrapText="false" indent="0" shrinkToFit="false"/>
      <protection locked="true" hidden="false"/>
    </xf>
    <xf numFmtId="166" fontId="13" fillId="9" borderId="7" xfId="22" applyFont="true" applyBorder="true" applyAlignment="true" applyProtection="false">
      <alignment horizontal="center" vertical="bottom" textRotation="0" wrapText="false" indent="0" shrinkToFit="false"/>
      <protection locked="true" hidden="false"/>
    </xf>
    <xf numFmtId="168" fontId="13" fillId="0" borderId="0" xfId="22" applyFont="true" applyBorder="true" applyAlignment="true" applyProtection="false">
      <alignment horizontal="center" vertical="bottom" textRotation="0" wrapText="false" indent="0" shrinkToFit="false"/>
      <protection locked="true" hidden="false"/>
    </xf>
    <xf numFmtId="164" fontId="13" fillId="0" borderId="0" xfId="22" applyFont="true" applyBorder="true" applyAlignment="true" applyProtection="false">
      <alignment horizontal="center" vertical="bottom" textRotation="0" wrapText="false" indent="0" shrinkToFit="false"/>
      <protection locked="true" hidden="false"/>
    </xf>
    <xf numFmtId="164" fontId="13" fillId="0" borderId="16" xfId="22" applyFont="true" applyBorder="true" applyAlignment="true" applyProtection="false">
      <alignment horizontal="center" vertical="bottom" textRotation="0" wrapText="false" indent="0" shrinkToFit="false"/>
      <protection locked="true" hidden="false"/>
    </xf>
    <xf numFmtId="169" fontId="14" fillId="17" borderId="2" xfId="22" applyFont="true" applyBorder="true" applyAlignment="true" applyProtection="false">
      <alignment horizontal="center" vertical="bottom" textRotation="0" wrapText="false" indent="0" shrinkToFit="false"/>
      <protection locked="true" hidden="false"/>
    </xf>
    <xf numFmtId="164" fontId="13" fillId="17" borderId="2" xfId="22" applyFont="true" applyBorder="true" applyAlignment="true" applyProtection="false">
      <alignment horizontal="right" vertical="bottom" textRotation="0" wrapText="false" indent="0" shrinkToFit="false"/>
      <protection locked="true" hidden="false"/>
    </xf>
    <xf numFmtId="164" fontId="13" fillId="0" borderId="0" xfId="22" applyFont="true" applyBorder="fals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true">
      <alignment horizontal="general" vertical="bottom" textRotation="0" wrapText="false" indent="0" shrinkToFit="false"/>
      <protection locked="true" hidden="false"/>
    </xf>
    <xf numFmtId="172" fontId="13" fillId="0" borderId="0" xfId="22" applyFont="true" applyBorder="true" applyAlignment="false" applyProtection="false">
      <alignment horizontal="general" vertical="bottom" textRotation="0" wrapText="false" indent="0" shrinkToFit="false"/>
      <protection locked="true" hidden="false"/>
    </xf>
    <xf numFmtId="164" fontId="13" fillId="0" borderId="0" xfId="22" applyFont="true" applyBorder="true" applyAlignment="true" applyProtection="false">
      <alignment horizontal="center" vertical="bottom" textRotation="0" wrapText="false" indent="0" shrinkToFit="false"/>
      <protection locked="true" hidden="false"/>
    </xf>
    <xf numFmtId="172" fontId="13" fillId="0" borderId="0" xfId="22" applyFont="true" applyBorder="true" applyAlignment="true" applyProtection="false">
      <alignment horizontal="left" vertical="bottom" textRotation="0" wrapText="false" indent="0" shrinkToFit="false"/>
      <protection locked="true" hidden="false"/>
    </xf>
    <xf numFmtId="164" fontId="13" fillId="0" borderId="0" xfId="22" applyFont="true" applyBorder="true" applyAlignment="true" applyProtection="false">
      <alignment horizontal="center" vertical="bottom" textRotation="0" wrapText="false" indent="0" shrinkToFit="false"/>
      <protection locked="true" hidden="false"/>
    </xf>
    <xf numFmtId="164" fontId="13" fillId="0" borderId="0" xfId="22" applyFont="true" applyBorder="true" applyAlignment="false" applyProtection="false">
      <alignment horizontal="general" vertical="bottom" textRotation="0" wrapText="false" indent="0" shrinkToFit="false"/>
      <protection locked="true" hidden="false"/>
    </xf>
    <xf numFmtId="164" fontId="14" fillId="0" borderId="0" xfId="22" applyFont="true" applyBorder="true" applyAlignment="false" applyProtection="false">
      <alignment horizontal="general" vertical="bottom" textRotation="0" wrapText="false" indent="0" shrinkToFit="false"/>
      <protection locked="true" hidden="false"/>
    </xf>
    <xf numFmtId="164" fontId="13" fillId="0" borderId="17" xfId="22" applyFont="true" applyBorder="true" applyAlignment="true" applyProtection="false">
      <alignment horizontal="left" vertical="top" textRotation="0" wrapText="false" indent="0" shrinkToFit="false"/>
      <protection locked="true" hidden="false"/>
    </xf>
    <xf numFmtId="164" fontId="13" fillId="0" borderId="18" xfId="22" applyFont="true" applyBorder="true" applyAlignment="true" applyProtection="false">
      <alignment horizontal="center" vertical="bottom" textRotation="0" wrapText="false" indent="0" shrinkToFit="false"/>
      <protection locked="true" hidden="false"/>
    </xf>
    <xf numFmtId="164" fontId="13" fillId="0" borderId="18" xfId="22" applyFont="true" applyBorder="true" applyAlignment="false" applyProtection="false">
      <alignment horizontal="general" vertical="bottom" textRotation="0" wrapText="false" indent="0" shrinkToFit="false"/>
      <protection locked="true" hidden="false"/>
    </xf>
    <xf numFmtId="164" fontId="13" fillId="0" borderId="18" xfId="22" applyFont="true" applyBorder="true" applyAlignment="true" applyProtection="false">
      <alignment horizontal="center" vertical="bottom" textRotation="0" wrapText="false" indent="0" shrinkToFit="false"/>
      <protection locked="true" hidden="false"/>
    </xf>
    <xf numFmtId="164" fontId="13" fillId="0" borderId="24" xfId="0" applyFont="true" applyBorder="true" applyAlignment="true" applyProtection="false">
      <alignment horizontal="center" vertical="top" textRotation="0" wrapText="false" indent="0" shrinkToFit="false"/>
      <protection locked="true" hidden="false"/>
    </xf>
    <xf numFmtId="164" fontId="13" fillId="0" borderId="18" xfId="0" applyFont="true" applyBorder="true" applyAlignment="true" applyProtection="false">
      <alignment horizontal="center" vertical="top" textRotation="0" wrapText="false" indent="0" shrinkToFit="false"/>
      <protection locked="true" hidden="false"/>
    </xf>
    <xf numFmtId="164" fontId="13" fillId="0" borderId="37" xfId="0" applyFont="true" applyBorder="true" applyAlignment="true" applyProtection="false">
      <alignment horizontal="center" vertical="top" textRotation="0" wrapText="false" indent="0" shrinkToFit="false"/>
      <protection locked="true" hidden="false"/>
    </xf>
    <xf numFmtId="166" fontId="13" fillId="8" borderId="19" xfId="22" applyFont="true" applyBorder="true" applyAlignment="true" applyProtection="false">
      <alignment horizontal="center" vertical="bottom" textRotation="0" wrapText="false" indent="0" shrinkToFit="false"/>
      <protection locked="true" hidden="false"/>
    </xf>
    <xf numFmtId="166" fontId="13" fillId="9" borderId="19" xfId="22" applyFont="true" applyBorder="true" applyAlignment="true" applyProtection="false">
      <alignment horizontal="center" vertical="bottom" textRotation="0" wrapText="false" indent="0" shrinkToFit="false"/>
      <protection locked="true" hidden="false"/>
    </xf>
    <xf numFmtId="164" fontId="13" fillId="0" borderId="18" xfId="22" applyFont="true" applyBorder="true" applyAlignment="true" applyProtection="false">
      <alignment horizontal="center" vertical="bottom" textRotation="0" wrapText="false" indent="0" shrinkToFit="false"/>
      <protection locked="true" hidden="false"/>
    </xf>
    <xf numFmtId="164" fontId="13" fillId="0" borderId="25" xfId="22" applyFont="true" applyBorder="true" applyAlignment="true" applyProtection="false">
      <alignment horizontal="center" vertical="bottom" textRotation="0" wrapText="false" indent="0" shrinkToFit="false"/>
      <protection locked="true" hidden="false"/>
    </xf>
    <xf numFmtId="164" fontId="14" fillId="17" borderId="2" xfId="22" applyFont="true" applyBorder="true" applyAlignment="true" applyProtection="false">
      <alignment horizontal="general" vertical="bottom" textRotation="0" wrapText="false" indent="0" shrinkToFit="false"/>
      <protection locked="true" hidden="false"/>
    </xf>
    <xf numFmtId="164" fontId="11" fillId="4" borderId="20" xfId="0" applyFont="true" applyBorder="true" applyAlignment="true" applyProtection="false">
      <alignment horizontal="center" vertical="bottom" textRotation="0" wrapText="false" indent="0" shrinkToFit="false"/>
      <protection locked="true" hidden="false"/>
    </xf>
    <xf numFmtId="164" fontId="0" fillId="0" borderId="33" xfId="0" applyFont="true" applyBorder="true" applyAlignment="true" applyProtection="false">
      <alignment horizontal="center" vertical="bottom" textRotation="0" wrapText="false" indent="0" shrinkToFit="false"/>
      <protection locked="true" hidden="false"/>
    </xf>
    <xf numFmtId="166" fontId="13" fillId="17" borderId="2" xfId="22" applyFont="true" applyBorder="true" applyAlignment="true" applyProtection="false">
      <alignment horizontal="center" vertical="bottom" textRotation="0" wrapText="false" indent="0" shrinkToFit="false"/>
      <protection locked="true" hidden="false"/>
    </xf>
    <xf numFmtId="164" fontId="14" fillId="17" borderId="2" xfId="22" applyFont="true" applyBorder="true" applyAlignment="true" applyProtection="false">
      <alignment horizontal="general" vertical="bottom" textRotation="0" wrapText="true" indent="0" shrinkToFit="false"/>
      <protection locked="true" hidden="false"/>
    </xf>
    <xf numFmtId="164" fontId="11" fillId="4" borderId="21" xfId="0" applyFont="true" applyBorder="true" applyAlignment="true" applyProtection="false">
      <alignment horizontal="center" vertical="bottom" textRotation="0" wrapText="false" indent="0" shrinkToFit="false"/>
      <protection locked="true" hidden="false"/>
    </xf>
    <xf numFmtId="164" fontId="0" fillId="0" borderId="31" xfId="0" applyFont="false" applyBorder="true" applyAlignment="true" applyProtection="false">
      <alignment horizontal="center" vertical="bottom" textRotation="0" wrapText="false" indent="0" shrinkToFit="false"/>
      <protection locked="true" hidden="false"/>
    </xf>
    <xf numFmtId="164" fontId="7" fillId="0" borderId="5" xfId="0" applyFont="true" applyBorder="true" applyAlignment="true" applyProtection="false">
      <alignment horizontal="center" vertical="center" textRotation="0" wrapText="false" indent="0" shrinkToFit="false"/>
      <protection locked="true" hidden="false"/>
    </xf>
    <xf numFmtId="164" fontId="11" fillId="4" borderId="2" xfId="0" applyFont="tru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0" borderId="2" xfId="0" applyFont="false" applyBorder="true" applyAlignment="true" applyProtection="fals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1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yperlink 2" xfId="21" builtinId="53" customBuiltin="true"/>
    <cellStyle name="Normal 2" xfId="22" builtinId="53" customBuiltin="true"/>
    <cellStyle name="Normal 2 2" xfId="23" builtinId="53" customBuiltin="true"/>
    <cellStyle name="Normal 2 2 2" xfId="24" builtinId="53" customBuiltin="true"/>
    <cellStyle name="Normal 2 2 3" xfId="25" builtinId="53" customBuiltin="true"/>
    <cellStyle name="Normal 3" xfId="26" builtinId="53" customBuiltin="true"/>
    <cellStyle name="Normal 3 2" xfId="27" builtinId="53" customBuiltin="true"/>
    <cellStyle name="Normal 3 3" xfId="28" builtinId="53" customBuiltin="true"/>
    <cellStyle name="Normal_Workbook6" xfId="29" builtinId="53" customBuiltin="true"/>
    <cellStyle name="Percent 2" xfId="30" builtinId="53" customBuiltin="true"/>
    <cellStyle name="*unknown*" xfId="20" builtinId="8" customBuiltin="false"/>
  </cellStyles>
  <dxfs count="279">
    <dxf>
      <fill>
        <patternFill>
          <bgColor rgb="FFFF0000"/>
        </patternFill>
      </fill>
    </dxf>
    <dxf>
      <fill>
        <patternFill>
          <bgColor rgb="FFFFFF00"/>
        </patternFill>
      </fill>
    </dxf>
    <dxf>
      <fill>
        <patternFill>
          <bgColor rgb="FF99CC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99CC00"/>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ont>
        <strike val="0"/>
      </font>
      <fill>
        <patternFill>
          <bgColor rgb="FFB6FFEF"/>
        </patternFill>
      </fill>
    </dxf>
    <dxf>
      <fill>
        <patternFill>
          <bgColor rgb="00FFFFFF"/>
        </patternFill>
      </fill>
    </dxf>
    <dxf>
      <font>
        <strike val="0"/>
      </font>
      <fill>
        <patternFill>
          <bgColor rgb="FFB6FFEF"/>
        </patternFill>
      </fill>
    </dxf>
    <dxf>
      <fill>
        <patternFill>
          <bgColor rgb="00FFFFFF"/>
        </patternFill>
      </fill>
    </dxf>
    <dxf>
      <font>
        <color rgb="FFFFFFFF"/>
      </font>
    </dxf>
    <dxf>
      <font>
        <strike val="0"/>
      </font>
      <fill>
        <patternFill>
          <bgColor rgb="FFB6FFEF"/>
        </patternFill>
      </fill>
    </dxf>
    <dxf>
      <fill>
        <patternFill>
          <bgColor rgb="00FFFFFF"/>
        </patternFill>
      </fill>
    </dxf>
    <dxf>
      <fill>
        <patternFill>
          <bgColor rgb="FFB6FFEF"/>
        </patternFill>
      </fill>
    </dxf>
    <dxf>
      <font>
        <color rgb="FFFFFFFF"/>
      </font>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ill>
        <patternFill>
          <bgColor rgb="FFB6FFEF"/>
        </patternFill>
      </fill>
    </dxf>
    <dxf>
      <font>
        <color rgb="FFFFFFFF"/>
      </font>
    </dxf>
    <dxf>
      <fill>
        <patternFill>
          <bgColor rgb="FF00B050"/>
        </patternFill>
      </fill>
    </dxf>
    <dxf>
      <font>
        <strike val="0"/>
        <color rgb="FFFF0000"/>
      </font>
      <fill>
        <patternFill>
          <bgColor rgb="FFFF0000"/>
        </patternFill>
      </fill>
      <border diagonalUp="false" diagonalDown="false">
        <left/>
        <right/>
        <top/>
        <bottom/>
        <diagonal/>
      </border>
    </dxf>
    <dxf>
      <fill>
        <patternFill>
          <bgColor rgb="FFFF0000"/>
        </patternFill>
      </fill>
      <border diagonalUp="false" diagonalDown="false">
        <left/>
        <right/>
        <top/>
        <bottom/>
        <diagonal/>
      </border>
    </dxf>
    <dxf>
      <fill>
        <patternFill>
          <bgColor rgb="FFFF0000"/>
        </patternFill>
      </fill>
    </dxf>
    <dxf>
      <fill>
        <patternFill>
          <bgColor rgb="FFFFFF00"/>
        </patternFill>
      </fill>
    </dxf>
    <dxf>
      <fill>
        <patternFill>
          <bgColor rgb="FF99CC00"/>
        </patternFill>
      </fill>
    </dxf>
    <dxf>
      <fill>
        <patternFill>
          <bgColor rgb="FFFF0000"/>
        </patternFill>
      </fill>
    </dxf>
    <dxf>
      <fill>
        <patternFill>
          <bgColor rgb="FFFFFF00"/>
        </patternFill>
      </fill>
    </dxf>
    <dxf>
      <fill>
        <patternFill>
          <bgColor rgb="FF99CC00"/>
        </patternFill>
      </fill>
    </dxf>
    <dxf>
      <fill>
        <patternFill>
          <bgColor rgb="FFB6FFEF"/>
        </patternFill>
      </fill>
    </dxf>
    <dxf>
      <font>
        <color rgb="FFFFFFFF"/>
      </font>
    </dxf>
    <dxf>
      <fill>
        <patternFill>
          <bgColor rgb="00FFFFFF"/>
        </patternFill>
      </fill>
    </dxf>
    <dxf>
      <fill>
        <patternFill>
          <bgColor rgb="FFB6FFEF"/>
        </patternFill>
      </fill>
    </dxf>
    <dxf>
      <fill>
        <patternFill>
          <bgColor rgb="00FFFFFF"/>
        </patternFill>
      </fill>
    </dxf>
    <dxf>
      <font>
        <strike val="0"/>
      </font>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ont>
        <color rgb="FFFFFFFF"/>
      </font>
    </dxf>
    <dxf>
      <fill>
        <patternFill>
          <bgColor rgb="00FFFFFF"/>
        </patternFill>
      </fill>
    </dxf>
    <dxf>
      <font>
        <color rgb="FFFFFFFF"/>
      </font>
    </dxf>
    <dxf>
      <font>
        <strike val="0"/>
      </font>
      <fill>
        <patternFill>
          <bgColor rgb="FFB6FFEF"/>
        </patternFill>
      </fill>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FF00B050"/>
        </patternFill>
      </fill>
    </dxf>
    <dxf>
      <font>
        <strike val="0"/>
        <color rgb="FFFF0000"/>
      </font>
      <fill>
        <patternFill>
          <bgColor rgb="FFFF0000"/>
        </patternFill>
      </fill>
      <border diagonalUp="false" diagonalDown="false">
        <left/>
        <right/>
        <top/>
        <bottom/>
        <diagonal/>
      </border>
    </dxf>
    <dxf>
      <fill>
        <patternFill>
          <bgColor rgb="FFFF0000"/>
        </patternFill>
      </fill>
    </dxf>
    <dxf>
      <fill>
        <patternFill>
          <bgColor rgb="FFFFC000"/>
        </patternFill>
      </fill>
    </dxf>
    <dxf>
      <fill>
        <patternFill>
          <bgColor rgb="00FFFFFF"/>
        </patternFill>
      </fill>
    </dxf>
    <dxf>
      <fill>
        <patternFill>
          <bgColor rgb="FFB6FFEF"/>
        </patternFill>
      </fill>
    </dxf>
    <dxf>
      <fill>
        <patternFill>
          <bgColor rgb="FFFF0000"/>
        </patternFill>
      </fill>
    </dxf>
    <dxf>
      <fill>
        <patternFill>
          <bgColor rgb="FFFFFF00"/>
        </patternFill>
      </fill>
    </dxf>
    <dxf>
      <fill>
        <patternFill>
          <bgColor rgb="FF99CC00"/>
        </patternFill>
      </fill>
    </dxf>
    <dxf>
      <fill>
        <patternFill>
          <bgColor rgb="FFFF0000"/>
        </patternFill>
      </fill>
    </dxf>
    <dxf>
      <fill>
        <patternFill>
          <bgColor rgb="FFFFFF00"/>
        </patternFill>
      </fill>
    </dxf>
    <dxf>
      <fill>
        <patternFill>
          <bgColor rgb="FF99CC00"/>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ill>
        <patternFill>
          <bgColor rgb="FFB6FFEF"/>
        </patternFill>
      </fill>
    </dxf>
    <dxf>
      <font>
        <color rgb="FFFFFFFF"/>
      </font>
    </dxf>
    <dxf>
      <fill>
        <patternFill>
          <bgColor rgb="00FFFFFF"/>
        </patternFill>
      </fill>
    </dxf>
    <dxf>
      <fill>
        <patternFill>
          <bgColor rgb="FFB6FFEF"/>
        </patternFill>
      </fill>
    </dxf>
    <dxf>
      <font>
        <color rgb="FFFFFFFF"/>
      </font>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ont>
        <color rgb="FFFFFFFF"/>
      </font>
    </dxf>
    <dxf>
      <font>
        <strike val="0"/>
      </font>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ont>
        <strike val="0"/>
      </font>
      <fill>
        <patternFill>
          <bgColor rgb="FFB6FFEF"/>
        </patternFill>
      </fill>
    </dxf>
    <dxf>
      <fill>
        <patternFill>
          <bgColor rgb="FF00B050"/>
        </patternFill>
      </fill>
    </dxf>
    <dxf>
      <fill>
        <patternFill>
          <bgColor rgb="FFFF0000"/>
        </patternFill>
      </fill>
      <border diagonalUp="false" diagonalDown="false">
        <left/>
        <right/>
        <top/>
        <bottom/>
        <diagonal/>
      </border>
    </dxf>
    <dxf>
      <font>
        <strike val="0"/>
        <color rgb="FFFF0000"/>
      </font>
      <fill>
        <patternFill>
          <bgColor rgb="FFFF0000"/>
        </patternFill>
      </fill>
      <border diagonalUp="false" diagonalDown="false">
        <left/>
        <right/>
        <top/>
        <bottom/>
        <diagonal/>
      </border>
    </dxf>
    <dxf>
      <fill>
        <patternFill>
          <bgColor rgb="FFFF0000"/>
        </patternFill>
      </fill>
    </dxf>
    <dxf>
      <fill>
        <patternFill>
          <bgColor rgb="FFFFFF00"/>
        </patternFill>
      </fill>
    </dxf>
    <dxf>
      <fill>
        <patternFill>
          <bgColor rgb="FF99CC00"/>
        </patternFill>
      </fill>
    </dxf>
    <dxf>
      <fill>
        <patternFill>
          <bgColor rgb="FFFF0000"/>
        </patternFill>
      </fill>
    </dxf>
    <dxf>
      <fill>
        <patternFill>
          <bgColor rgb="FFFFFF00"/>
        </patternFill>
      </fill>
    </dxf>
    <dxf>
      <fill>
        <patternFill>
          <bgColor rgb="FF99CC00"/>
        </patternFill>
      </fill>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ill>
        <patternFill>
          <bgColor rgb="FFB6FFEF"/>
        </patternFill>
      </fill>
    </dxf>
    <dxf>
      <font>
        <color rgb="FFFFFFFF"/>
      </font>
    </dxf>
    <dxf>
      <fill>
        <patternFill>
          <bgColor rgb="00FFFFFF"/>
        </patternFill>
      </fill>
    </dxf>
    <dxf>
      <fill>
        <patternFill>
          <bgColor rgb="FFB6FFEF"/>
        </patternFill>
      </fill>
    </dxf>
    <dxf>
      <font>
        <color rgb="FFFFFFFF"/>
      </font>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ont>
        <strike val="0"/>
      </font>
      <fill>
        <patternFill>
          <bgColor rgb="FFB6FFEF"/>
        </patternFill>
      </fill>
    </dxf>
    <dxf>
      <fill>
        <patternFill>
          <bgColor rgb="FFB6FFEF"/>
        </patternFill>
      </fill>
    </dxf>
    <dxf>
      <fill>
        <patternFill>
          <bgColor rgb="00FFFFFF"/>
        </patternFill>
      </fill>
    </dxf>
    <dxf>
      <font>
        <color rgb="FFFFFFFF"/>
      </font>
    </dxf>
    <dxf>
      <font>
        <strike val="0"/>
      </font>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FF00B050"/>
        </patternFill>
      </fill>
    </dxf>
    <dxf>
      <font>
        <strike val="0"/>
        <color rgb="FFFF0000"/>
      </font>
      <fill>
        <patternFill>
          <bgColor rgb="FFFF0000"/>
        </patternFill>
      </fill>
      <border diagonalUp="false" diagonalDown="false">
        <left/>
        <right/>
        <top/>
        <bottom/>
        <diagonal/>
      </border>
    </dxf>
    <dxf>
      <fill>
        <patternFill>
          <bgColor rgb="FFFF0000"/>
        </patternFill>
      </fill>
      <border diagonalUp="false" diagonalDown="false">
        <left/>
        <right/>
        <top/>
        <bottom/>
        <diagonal/>
      </border>
    </dxf>
    <dxf>
      <fill>
        <patternFill>
          <bgColor rgb="FFFF0000"/>
        </patternFill>
      </fill>
    </dxf>
    <dxf>
      <fill>
        <patternFill>
          <bgColor rgb="FFFFFF00"/>
        </patternFill>
      </fill>
    </dxf>
    <dxf>
      <fill>
        <patternFill>
          <bgColor rgb="FF99CC00"/>
        </patternFill>
      </fill>
    </dxf>
    <dxf>
      <fill>
        <patternFill>
          <bgColor rgb="FFFF0000"/>
        </patternFill>
      </fill>
    </dxf>
    <dxf>
      <fill>
        <patternFill>
          <bgColor rgb="FFFFFF00"/>
        </patternFill>
      </fill>
    </dxf>
    <dxf>
      <fill>
        <patternFill>
          <bgColor rgb="FF99CC00"/>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FF00B050"/>
        </patternFill>
      </fill>
    </dxf>
    <dxf>
      <font>
        <strike val="0"/>
        <color rgb="FFFF0000"/>
      </font>
      <fill>
        <patternFill>
          <bgColor rgb="FFFF0000"/>
        </patternFill>
      </fill>
      <border diagonalUp="false" diagonalDown="false">
        <left/>
        <right/>
        <top/>
        <bottom/>
        <diagonal/>
      </border>
    </dxf>
    <dxf>
      <fill>
        <patternFill>
          <bgColor rgb="FFFF0000"/>
        </patternFill>
      </fill>
      <border diagonalUp="false" diagonalDown="false">
        <left/>
        <right/>
        <top/>
        <bottom/>
        <diagonal/>
      </border>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00FFFFFF"/>
        </patternFill>
      </fill>
    </dxf>
    <dxf>
      <fill>
        <patternFill>
          <bgColor rgb="FFB6FFEF"/>
        </patternFill>
      </fill>
    </dxf>
    <dxf>
      <fill>
        <patternFill>
          <bgColor rgb="FFFF0000"/>
        </patternFill>
      </fill>
    </dxf>
    <dxf>
      <fill>
        <patternFill>
          <bgColor rgb="FF00B050"/>
        </patternFill>
      </fill>
    </dxf>
    <dxf>
      <font>
        <strike val="0"/>
        <color rgb="FFFF0000"/>
      </font>
      <fill>
        <patternFill>
          <bgColor rgb="FFFF0000"/>
        </patternFill>
      </fill>
      <border diagonalUp="false" diagonalDown="false">
        <left/>
        <right/>
        <top/>
        <bottom/>
        <diagonal/>
      </border>
    </dxf>
    <dxf>
      <font>
        <strike val="0"/>
        <color rgb="FFFF0000"/>
      </font>
      <fill>
        <patternFill>
          <bgColor rgb="FFFF0000"/>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24FFD0"/>
      <rgbColor rgb="FF800000"/>
      <rgbColor rgb="FF008000"/>
      <rgbColor rgb="FF000080"/>
      <rgbColor rgb="FF808000"/>
      <rgbColor rgb="FF800080"/>
      <rgbColor rgb="FF008080"/>
      <rgbColor rgb="FFC0C0C0"/>
      <rgbColor rgb="FF808080"/>
      <rgbColor rgb="FF9999FF"/>
      <rgbColor rgb="FF993366"/>
      <rgbColor rgb="FFFCF0D5"/>
      <rgbColor rgb="FFC2F3FF"/>
      <rgbColor rgb="FF660066"/>
      <rgbColor rgb="FFFF8080"/>
      <rgbColor rgb="FF0066CC"/>
      <rgbColor rgb="FFB3DAFF"/>
      <rgbColor rgb="FF000080"/>
      <rgbColor rgb="FFFF00FF"/>
      <rgbColor rgb="FFFFFF00"/>
      <rgbColor rgb="FF00FFFF"/>
      <rgbColor rgb="FF800080"/>
      <rgbColor rgb="FF800000"/>
      <rgbColor rgb="FF008080"/>
      <rgbColor rgb="FF0000FF"/>
      <rgbColor rgb="FF00A5CF"/>
      <rgbColor rgb="FFB6FFEF"/>
      <rgbColor rgb="FFDFF0D3"/>
      <rgbColor rgb="FFDBDBDB"/>
      <rgbColor rgb="FFB7B7B7"/>
      <rgbColor rgb="FFFF99CC"/>
      <rgbColor rgb="FFCC99FF"/>
      <rgbColor rgb="FFF6E0D6"/>
      <rgbColor rgb="FF3366FF"/>
      <rgbColor rgb="FF6DFFE0"/>
      <rgbColor rgb="FF99CC00"/>
      <rgbColor rgb="FFFFC000"/>
      <rgbColor rgb="FFEEB52D"/>
      <rgbColor rgb="FFD46632"/>
      <rgbColor rgb="FF595959"/>
      <rgbColor rgb="FFA6A6A6"/>
      <rgbColor rgb="FF003366"/>
      <rgbColor rgb="FF00B050"/>
      <rgbColor rgb="FF0D0D0D"/>
      <rgbColor rgb="FF4C4C4C"/>
      <rgbColor rgb="FFA24B22"/>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16920</xdr:colOff>
      <xdr:row>16</xdr:row>
      <xdr:rowOff>57240</xdr:rowOff>
    </xdr:from>
    <xdr:to>
      <xdr:col>16</xdr:col>
      <xdr:colOff>37800</xdr:colOff>
      <xdr:row>20</xdr:row>
      <xdr:rowOff>288720</xdr:rowOff>
    </xdr:to>
    <xdr:pic>
      <xdr:nvPicPr>
        <xdr:cNvPr id="0" name="Picture 1" descr=""/>
        <xdr:cNvPicPr/>
      </xdr:nvPicPr>
      <xdr:blipFill>
        <a:blip r:embed="rId1"/>
        <a:srcRect l="2228" t="6078" r="0" b="18958"/>
        <a:stretch/>
      </xdr:blipFill>
      <xdr:spPr>
        <a:xfrm>
          <a:off x="11532600" y="3848040"/>
          <a:ext cx="7926480" cy="1526760"/>
        </a:xfrm>
        <a:prstGeom prst="rect">
          <a:avLst/>
        </a:prstGeom>
        <a:ln>
          <a:noFill/>
        </a:ln>
      </xdr:spPr>
    </xdr:pic>
    <xdr:clientData/>
  </xdr:twoCellAnchor>
  <xdr:twoCellAnchor editAs="oneCell">
    <xdr:from>
      <xdr:col>3</xdr:col>
      <xdr:colOff>17280</xdr:colOff>
      <xdr:row>22</xdr:row>
      <xdr:rowOff>155880</xdr:rowOff>
    </xdr:from>
    <xdr:to>
      <xdr:col>21</xdr:col>
      <xdr:colOff>311400</xdr:colOff>
      <xdr:row>24</xdr:row>
      <xdr:rowOff>387720</xdr:rowOff>
    </xdr:to>
    <xdr:pic>
      <xdr:nvPicPr>
        <xdr:cNvPr id="1" name="Picture 7" descr=""/>
        <xdr:cNvPicPr/>
      </xdr:nvPicPr>
      <xdr:blipFill>
        <a:blip r:embed="rId2"/>
        <a:stretch/>
      </xdr:blipFill>
      <xdr:spPr>
        <a:xfrm>
          <a:off x="11532960" y="5889600"/>
          <a:ext cx="11390760" cy="2041920"/>
        </a:xfrm>
        <a:prstGeom prst="rect">
          <a:avLst/>
        </a:prstGeom>
        <a:ln>
          <a:noFill/>
        </a:ln>
      </xdr:spPr>
    </xdr:pic>
    <xdr:clientData/>
  </xdr:twoCellAnchor>
  <xdr:twoCellAnchor editAs="oneCell">
    <xdr:from>
      <xdr:col>2</xdr:col>
      <xdr:colOff>5533200</xdr:colOff>
      <xdr:row>26</xdr:row>
      <xdr:rowOff>0</xdr:rowOff>
    </xdr:from>
    <xdr:to>
      <xdr:col>22</xdr:col>
      <xdr:colOff>259560</xdr:colOff>
      <xdr:row>26</xdr:row>
      <xdr:rowOff>2036160</xdr:rowOff>
    </xdr:to>
    <xdr:pic>
      <xdr:nvPicPr>
        <xdr:cNvPr id="2" name="Picture 8" descr=""/>
        <xdr:cNvPicPr/>
      </xdr:nvPicPr>
      <xdr:blipFill>
        <a:blip r:embed="rId3"/>
        <a:stretch/>
      </xdr:blipFill>
      <xdr:spPr>
        <a:xfrm>
          <a:off x="11257560" y="8238960"/>
          <a:ext cx="12252240" cy="2036160"/>
        </a:xfrm>
        <a:prstGeom prst="rect">
          <a:avLst/>
        </a:prstGeom>
        <a:ln>
          <a:noFill/>
        </a:ln>
      </xdr:spPr>
    </xdr:pic>
    <xdr:clientData/>
  </xdr:twoCellAnchor>
  <xdr:twoCellAnchor editAs="oneCell">
    <xdr:from>
      <xdr:col>2</xdr:col>
      <xdr:colOff>5533200</xdr:colOff>
      <xdr:row>28</xdr:row>
      <xdr:rowOff>0</xdr:rowOff>
    </xdr:from>
    <xdr:to>
      <xdr:col>21</xdr:col>
      <xdr:colOff>73080</xdr:colOff>
      <xdr:row>30</xdr:row>
      <xdr:rowOff>796320</xdr:rowOff>
    </xdr:to>
    <xdr:pic>
      <xdr:nvPicPr>
        <xdr:cNvPr id="3" name="Picture 9" descr=""/>
        <xdr:cNvPicPr/>
      </xdr:nvPicPr>
      <xdr:blipFill>
        <a:blip r:embed="rId4"/>
        <a:stretch/>
      </xdr:blipFill>
      <xdr:spPr>
        <a:xfrm>
          <a:off x="11257560" y="10477440"/>
          <a:ext cx="11427840" cy="1777320"/>
        </a:xfrm>
        <a:prstGeom prst="rect">
          <a:avLst/>
        </a:prstGeom>
        <a:ln>
          <a:noFill/>
        </a:ln>
      </xdr:spPr>
    </xdr:pic>
    <xdr:clientData/>
  </xdr:twoCellAnchor>
  <xdr:twoCellAnchor editAs="oneCell">
    <xdr:from>
      <xdr:col>3</xdr:col>
      <xdr:colOff>0</xdr:colOff>
      <xdr:row>32</xdr:row>
      <xdr:rowOff>0</xdr:rowOff>
    </xdr:from>
    <xdr:to>
      <xdr:col>18</xdr:col>
      <xdr:colOff>429120</xdr:colOff>
      <xdr:row>33</xdr:row>
      <xdr:rowOff>8280</xdr:rowOff>
    </xdr:to>
    <xdr:pic>
      <xdr:nvPicPr>
        <xdr:cNvPr id="4" name="Picture 10" descr=""/>
        <xdr:cNvPicPr/>
      </xdr:nvPicPr>
      <xdr:blipFill>
        <a:blip r:embed="rId5"/>
        <a:stretch/>
      </xdr:blipFill>
      <xdr:spPr>
        <a:xfrm>
          <a:off x="11515680" y="12430080"/>
          <a:ext cx="9610920" cy="19702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3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2" activeCellId="0" sqref="A12"/>
    </sheetView>
  </sheetViews>
  <sheetFormatPr defaultRowHeight="12.75"/>
  <cols>
    <col collapsed="false" hidden="false" max="1" min="1" style="1" width="6.61224489795918"/>
    <col collapsed="false" hidden="false" max="2" min="2" style="2" width="74.515306122449"/>
    <col collapsed="false" hidden="false" max="3" min="3" style="3" width="82.0765306122449"/>
    <col collapsed="false" hidden="false" max="4" min="4" style="3" width="3.51020408163265"/>
    <col collapsed="false" hidden="false" max="1025" min="5" style="3" width="9.04591836734694"/>
  </cols>
  <sheetData>
    <row r="1" customFormat="false" ht="41.25" hidden="false" customHeight="true" outlineLevel="0" collapsed="false">
      <c r="A1" s="4" t="s">
        <v>0</v>
      </c>
      <c r="B1" s="4"/>
      <c r="C1" s="4"/>
      <c r="D1" s="4"/>
      <c r="E1" s="5"/>
      <c r="F1" s="5"/>
      <c r="G1" s="5"/>
      <c r="H1" s="5"/>
      <c r="I1" s="5"/>
      <c r="J1" s="5"/>
      <c r="K1" s="5"/>
      <c r="L1" s="5"/>
      <c r="M1" s="5"/>
      <c r="N1" s="5"/>
      <c r="O1" s="5"/>
      <c r="P1" s="5"/>
      <c r="Q1" s="5"/>
      <c r="R1" s="5"/>
      <c r="S1" s="5"/>
      <c r="T1" s="5"/>
      <c r="U1" s="5"/>
      <c r="V1" s="5"/>
      <c r="W1" s="5"/>
      <c r="X1" s="5"/>
    </row>
    <row r="2" customFormat="false" ht="12.75" hidden="false" customHeight="true" outlineLevel="0" collapsed="false">
      <c r="A2" s="6" t="s">
        <v>1</v>
      </c>
      <c r="B2" s="6"/>
      <c r="C2" s="6"/>
      <c r="D2" s="6"/>
      <c r="E2" s="5"/>
      <c r="F2" s="5"/>
      <c r="G2" s="5"/>
      <c r="H2" s="5"/>
      <c r="I2" s="5"/>
      <c r="J2" s="5"/>
      <c r="K2" s="5"/>
      <c r="L2" s="5"/>
      <c r="M2" s="5"/>
      <c r="N2" s="5"/>
      <c r="O2" s="5"/>
      <c r="P2" s="5"/>
      <c r="Q2" s="5"/>
      <c r="R2" s="5"/>
      <c r="S2" s="5"/>
      <c r="T2" s="5"/>
      <c r="U2" s="5"/>
      <c r="V2" s="5"/>
      <c r="W2" s="5"/>
      <c r="X2" s="5"/>
    </row>
    <row r="3" customFormat="false" ht="12.75" hidden="false" customHeight="false" outlineLevel="0" collapsed="false">
      <c r="A3" s="6"/>
      <c r="B3" s="6"/>
      <c r="C3" s="6"/>
      <c r="D3" s="6"/>
      <c r="E3" s="5"/>
      <c r="F3" s="5"/>
      <c r="G3" s="5"/>
      <c r="H3" s="5"/>
      <c r="I3" s="5"/>
      <c r="J3" s="5"/>
      <c r="K3" s="5"/>
      <c r="L3" s="5"/>
      <c r="M3" s="5"/>
      <c r="N3" s="5"/>
      <c r="O3" s="5"/>
      <c r="P3" s="5"/>
      <c r="Q3" s="5"/>
      <c r="R3" s="5"/>
      <c r="S3" s="5"/>
      <c r="T3" s="5"/>
      <c r="U3" s="5"/>
      <c r="V3" s="5"/>
      <c r="W3" s="5"/>
      <c r="X3" s="5"/>
    </row>
    <row r="4" customFormat="false" ht="12.75" hidden="false" customHeight="true" outlineLevel="0" collapsed="false">
      <c r="A4" s="4" t="s">
        <v>2</v>
      </c>
      <c r="B4" s="4"/>
      <c r="C4" s="4"/>
      <c r="D4" s="4"/>
      <c r="E4" s="5"/>
      <c r="F4" s="5"/>
      <c r="G4" s="5"/>
      <c r="H4" s="5"/>
      <c r="I4" s="5"/>
      <c r="J4" s="5"/>
      <c r="K4" s="5"/>
      <c r="L4" s="5"/>
      <c r="M4" s="5"/>
      <c r="N4" s="5"/>
      <c r="O4" s="5"/>
      <c r="P4" s="5"/>
      <c r="Q4" s="5"/>
      <c r="R4" s="5"/>
      <c r="S4" s="5"/>
      <c r="T4" s="5"/>
      <c r="U4" s="5"/>
      <c r="V4" s="5"/>
      <c r="W4" s="5"/>
      <c r="X4" s="5"/>
    </row>
    <row r="5" customFormat="false" ht="12.75" hidden="false" customHeight="true" outlineLevel="0" collapsed="false">
      <c r="A5" s="7" t="s">
        <v>3</v>
      </c>
      <c r="B5" s="7"/>
      <c r="C5" s="7"/>
      <c r="D5" s="7"/>
      <c r="E5" s="5"/>
      <c r="F5" s="5"/>
      <c r="G5" s="5"/>
      <c r="H5" s="5"/>
      <c r="I5" s="5"/>
      <c r="J5" s="5"/>
      <c r="K5" s="5"/>
      <c r="L5" s="5"/>
      <c r="M5" s="5"/>
      <c r="N5" s="5"/>
      <c r="O5" s="5"/>
      <c r="P5" s="5"/>
      <c r="Q5" s="5"/>
      <c r="R5" s="5"/>
      <c r="S5" s="5"/>
      <c r="T5" s="5"/>
      <c r="U5" s="5"/>
      <c r="V5" s="5"/>
      <c r="W5" s="5"/>
      <c r="X5" s="5"/>
    </row>
    <row r="6" customFormat="false" ht="12.75" hidden="false" customHeight="true" outlineLevel="0" collapsed="false">
      <c r="A6" s="8" t="s">
        <v>4</v>
      </c>
      <c r="B6" s="8"/>
      <c r="C6" s="8"/>
      <c r="D6" s="8"/>
      <c r="E6" s="5"/>
      <c r="F6" s="5"/>
      <c r="G6" s="5"/>
      <c r="H6" s="5"/>
      <c r="I6" s="5"/>
      <c r="J6" s="5"/>
      <c r="K6" s="5"/>
      <c r="L6" s="5"/>
      <c r="M6" s="5"/>
      <c r="N6" s="5"/>
      <c r="O6" s="5"/>
      <c r="P6" s="5"/>
      <c r="Q6" s="5"/>
      <c r="R6" s="5"/>
      <c r="S6" s="5"/>
      <c r="T6" s="5"/>
      <c r="U6" s="5"/>
      <c r="V6" s="5"/>
      <c r="W6" s="5"/>
      <c r="X6" s="5"/>
    </row>
    <row r="7" customFormat="false" ht="12.75" hidden="false" customHeight="true" outlineLevel="0" collapsed="false">
      <c r="A7" s="8" t="s">
        <v>5</v>
      </c>
      <c r="B7" s="8"/>
      <c r="C7" s="8"/>
      <c r="D7" s="8"/>
      <c r="E7" s="5"/>
      <c r="F7" s="5"/>
      <c r="G7" s="5"/>
      <c r="H7" s="5"/>
      <c r="I7" s="5"/>
      <c r="J7" s="5"/>
      <c r="K7" s="5"/>
      <c r="L7" s="5"/>
      <c r="M7" s="5"/>
      <c r="N7" s="5"/>
      <c r="O7" s="5"/>
      <c r="P7" s="5"/>
      <c r="Q7" s="5"/>
      <c r="R7" s="5"/>
      <c r="S7" s="5"/>
      <c r="T7" s="5"/>
      <c r="U7" s="5"/>
      <c r="V7" s="5"/>
      <c r="W7" s="5"/>
      <c r="X7" s="5"/>
    </row>
    <row r="8" customFormat="false" ht="12.75" hidden="false" customHeight="true" outlineLevel="0" collapsed="false">
      <c r="A8" s="8" t="s">
        <v>6</v>
      </c>
      <c r="B8" s="8"/>
      <c r="C8" s="8"/>
      <c r="D8" s="8"/>
      <c r="E8" s="5"/>
      <c r="F8" s="5"/>
      <c r="G8" s="5"/>
      <c r="H8" s="5"/>
      <c r="I8" s="5"/>
      <c r="J8" s="5"/>
      <c r="K8" s="5"/>
      <c r="L8" s="5"/>
      <c r="M8" s="5"/>
      <c r="N8" s="5"/>
      <c r="O8" s="5"/>
      <c r="P8" s="5"/>
      <c r="Q8" s="5"/>
      <c r="R8" s="5"/>
      <c r="S8" s="5"/>
      <c r="T8" s="5"/>
      <c r="U8" s="5"/>
      <c r="V8" s="5"/>
      <c r="W8" s="5"/>
      <c r="X8" s="5"/>
    </row>
    <row r="9" customFormat="false" ht="12.75" hidden="false" customHeight="true" outlineLevel="0" collapsed="false">
      <c r="A9" s="8" t="s">
        <v>7</v>
      </c>
      <c r="B9" s="8"/>
      <c r="C9" s="8"/>
      <c r="D9" s="8"/>
      <c r="E9" s="5"/>
      <c r="F9" s="5"/>
      <c r="G9" s="5"/>
      <c r="H9" s="5"/>
      <c r="I9" s="5"/>
      <c r="J9" s="5"/>
      <c r="K9" s="5"/>
      <c r="L9" s="5"/>
      <c r="M9" s="5"/>
      <c r="N9" s="5"/>
      <c r="O9" s="5"/>
      <c r="P9" s="5"/>
      <c r="Q9" s="5"/>
      <c r="R9" s="5"/>
      <c r="S9" s="5"/>
      <c r="T9" s="5"/>
      <c r="U9" s="5"/>
      <c r="V9" s="5"/>
      <c r="W9" s="5"/>
      <c r="X9" s="5"/>
    </row>
    <row r="10" customFormat="false" ht="12.75" hidden="false" customHeight="true" outlineLevel="0" collapsed="false">
      <c r="A10" s="8" t="s">
        <v>8</v>
      </c>
      <c r="B10" s="8"/>
      <c r="C10" s="8"/>
      <c r="D10" s="8"/>
      <c r="E10" s="5"/>
      <c r="F10" s="5"/>
      <c r="G10" s="5"/>
      <c r="H10" s="5"/>
      <c r="I10" s="5"/>
      <c r="J10" s="5"/>
      <c r="K10" s="5"/>
      <c r="L10" s="5"/>
      <c r="M10" s="5"/>
      <c r="N10" s="5"/>
      <c r="O10" s="5"/>
      <c r="P10" s="5"/>
      <c r="Q10" s="5"/>
      <c r="R10" s="5"/>
      <c r="S10" s="5"/>
      <c r="T10" s="5"/>
      <c r="U10" s="5"/>
      <c r="V10" s="5"/>
      <c r="W10" s="5"/>
      <c r="X10" s="5"/>
    </row>
    <row r="11" customFormat="false" ht="12.75" hidden="false" customHeight="true" outlineLevel="0" collapsed="false">
      <c r="A11" s="8" t="s">
        <v>9</v>
      </c>
      <c r="B11" s="8"/>
      <c r="C11" s="8"/>
      <c r="D11" s="8"/>
      <c r="E11" s="5"/>
      <c r="F11" s="5"/>
      <c r="G11" s="5"/>
      <c r="H11" s="5"/>
      <c r="I11" s="5"/>
      <c r="J11" s="5"/>
      <c r="K11" s="5"/>
      <c r="L11" s="5"/>
      <c r="M11" s="5"/>
      <c r="N11" s="5"/>
      <c r="O11" s="5"/>
      <c r="P11" s="5"/>
      <c r="Q11" s="5"/>
      <c r="R11" s="5"/>
      <c r="S11" s="5"/>
      <c r="T11" s="5"/>
      <c r="U11" s="5"/>
      <c r="V11" s="5"/>
      <c r="W11" s="5"/>
      <c r="X11" s="5"/>
    </row>
    <row r="12" customFormat="false" ht="68.25" hidden="false" customHeight="true" outlineLevel="0" collapsed="false">
      <c r="A12" s="4" t="s">
        <v>10</v>
      </c>
      <c r="B12" s="4"/>
      <c r="C12" s="4"/>
      <c r="D12" s="4"/>
      <c r="E12" s="5"/>
      <c r="F12" s="5"/>
      <c r="G12" s="5"/>
      <c r="H12" s="5"/>
      <c r="I12" s="5"/>
      <c r="J12" s="5"/>
      <c r="K12" s="5"/>
      <c r="L12" s="5"/>
      <c r="M12" s="5"/>
      <c r="N12" s="5"/>
      <c r="O12" s="5"/>
      <c r="P12" s="5"/>
      <c r="Q12" s="5"/>
      <c r="R12" s="5"/>
      <c r="S12" s="5"/>
      <c r="T12" s="5"/>
      <c r="U12" s="5"/>
      <c r="V12" s="5"/>
      <c r="W12" s="5"/>
      <c r="X12" s="5"/>
    </row>
    <row r="13" customFormat="false" ht="12.75" hidden="false" customHeight="true" outlineLevel="0" collapsed="false">
      <c r="A13" s="4" t="s">
        <v>11</v>
      </c>
      <c r="B13" s="4"/>
      <c r="C13" s="4"/>
      <c r="D13" s="4"/>
      <c r="E13" s="5"/>
      <c r="F13" s="5"/>
      <c r="G13" s="5"/>
      <c r="H13" s="5"/>
      <c r="I13" s="5"/>
      <c r="J13" s="5"/>
      <c r="K13" s="5"/>
      <c r="L13" s="5"/>
      <c r="M13" s="5"/>
      <c r="N13" s="5"/>
      <c r="O13" s="5"/>
      <c r="P13" s="5"/>
      <c r="Q13" s="5"/>
      <c r="R13" s="5"/>
      <c r="S13" s="5"/>
      <c r="T13" s="5"/>
      <c r="U13" s="5"/>
      <c r="V13" s="5"/>
      <c r="W13" s="5"/>
      <c r="X13" s="5"/>
    </row>
    <row r="14" customFormat="false" ht="12.75" hidden="false" customHeight="true" outlineLevel="0" collapsed="false">
      <c r="A14" s="9"/>
      <c r="B14" s="9"/>
      <c r="C14" s="9"/>
      <c r="D14" s="10"/>
      <c r="E14" s="5"/>
      <c r="F14" s="5"/>
      <c r="G14" s="5"/>
      <c r="H14" s="5"/>
      <c r="I14" s="5"/>
      <c r="J14" s="5"/>
      <c r="K14" s="5"/>
      <c r="L14" s="5"/>
      <c r="M14" s="5"/>
      <c r="N14" s="5"/>
      <c r="O14" s="5"/>
      <c r="P14" s="5"/>
      <c r="Q14" s="5"/>
      <c r="R14" s="5"/>
      <c r="S14" s="5"/>
      <c r="T14" s="5"/>
      <c r="U14" s="5"/>
      <c r="V14" s="5"/>
      <c r="W14" s="5"/>
      <c r="X14" s="5"/>
    </row>
    <row r="15" customFormat="false" ht="23.25" hidden="false" customHeight="true" outlineLevel="0" collapsed="false">
      <c r="A15" s="11" t="s">
        <v>12</v>
      </c>
      <c r="B15" s="11"/>
      <c r="C15" s="12" t="s">
        <v>13</v>
      </c>
      <c r="D15" s="13" t="s">
        <v>14</v>
      </c>
      <c r="E15" s="14"/>
      <c r="F15" s="14"/>
      <c r="G15" s="14"/>
      <c r="H15" s="14"/>
      <c r="I15" s="14"/>
      <c r="J15" s="14"/>
      <c r="K15" s="14"/>
      <c r="L15" s="5"/>
      <c r="M15" s="5"/>
      <c r="N15" s="5"/>
      <c r="O15" s="5"/>
      <c r="P15" s="5"/>
      <c r="Q15" s="5"/>
      <c r="R15" s="5"/>
      <c r="S15" s="5"/>
      <c r="T15" s="5"/>
      <c r="U15" s="5"/>
      <c r="V15" s="5"/>
      <c r="W15" s="5"/>
      <c r="X15" s="5"/>
    </row>
    <row r="16" customFormat="false" ht="12.75" hidden="false" customHeight="false" outlineLevel="0" collapsed="false">
      <c r="A16" s="15" t="s">
        <v>15</v>
      </c>
      <c r="B16" s="15"/>
      <c r="C16" s="15"/>
      <c r="D16" s="15"/>
      <c r="E16" s="15"/>
      <c r="F16" s="15"/>
      <c r="G16" s="15"/>
      <c r="H16" s="15"/>
      <c r="I16" s="15"/>
      <c r="J16" s="15"/>
      <c r="K16" s="15"/>
      <c r="L16" s="5"/>
      <c r="M16" s="5"/>
      <c r="N16" s="5"/>
      <c r="O16" s="5"/>
      <c r="P16" s="5"/>
      <c r="Q16" s="5"/>
      <c r="R16" s="5"/>
      <c r="S16" s="5"/>
      <c r="T16" s="5"/>
      <c r="U16" s="5"/>
      <c r="V16" s="5"/>
      <c r="W16" s="5"/>
      <c r="X16" s="5"/>
    </row>
    <row r="17" customFormat="false" ht="25.5" hidden="false" customHeight="false" outlineLevel="0" collapsed="false">
      <c r="A17" s="16" t="n">
        <v>1</v>
      </c>
      <c r="B17" s="17" t="s">
        <v>16</v>
      </c>
      <c r="C17" s="17" t="s">
        <v>17</v>
      </c>
      <c r="D17" s="18"/>
      <c r="E17" s="18"/>
      <c r="F17" s="18"/>
      <c r="G17" s="18"/>
      <c r="H17" s="18"/>
      <c r="I17" s="18"/>
      <c r="J17" s="18"/>
      <c r="K17" s="18"/>
      <c r="L17" s="5"/>
      <c r="M17" s="5"/>
      <c r="N17" s="5"/>
      <c r="O17" s="5"/>
      <c r="P17" s="5"/>
      <c r="Q17" s="5"/>
      <c r="R17" s="5"/>
      <c r="S17" s="5"/>
      <c r="T17" s="5"/>
      <c r="U17" s="5"/>
      <c r="V17" s="5"/>
      <c r="W17" s="5"/>
      <c r="X17" s="5"/>
    </row>
    <row r="18" customFormat="false" ht="25.5" hidden="false" customHeight="false" outlineLevel="0" collapsed="false">
      <c r="A18" s="16" t="n">
        <v>2</v>
      </c>
      <c r="B18" s="17" t="s">
        <v>18</v>
      </c>
      <c r="C18" s="17" t="s">
        <v>19</v>
      </c>
      <c r="D18" s="18"/>
      <c r="E18" s="18"/>
      <c r="F18" s="18"/>
      <c r="G18" s="18"/>
      <c r="H18" s="18"/>
      <c r="I18" s="18"/>
      <c r="J18" s="18"/>
      <c r="K18" s="18"/>
      <c r="L18" s="5"/>
      <c r="M18" s="5"/>
      <c r="N18" s="5"/>
      <c r="O18" s="5"/>
      <c r="P18" s="5"/>
      <c r="Q18" s="5"/>
      <c r="R18" s="5"/>
      <c r="S18" s="5"/>
      <c r="T18" s="5"/>
      <c r="U18" s="5"/>
      <c r="V18" s="5"/>
      <c r="W18" s="5"/>
      <c r="X18" s="5"/>
    </row>
    <row r="19" customFormat="false" ht="38.25" hidden="false" customHeight="false" outlineLevel="0" collapsed="false">
      <c r="A19" s="16" t="n">
        <v>3</v>
      </c>
      <c r="B19" s="19" t="s">
        <v>20</v>
      </c>
      <c r="C19" s="20"/>
      <c r="D19" s="18"/>
      <c r="E19" s="18"/>
      <c r="F19" s="18"/>
      <c r="G19" s="18"/>
      <c r="H19" s="18"/>
      <c r="I19" s="18"/>
      <c r="J19" s="18"/>
      <c r="K19" s="18"/>
      <c r="L19" s="5"/>
      <c r="M19" s="5"/>
      <c r="N19" s="5"/>
      <c r="O19" s="5"/>
      <c r="P19" s="5"/>
      <c r="Q19" s="5"/>
      <c r="R19" s="5"/>
      <c r="S19" s="5"/>
      <c r="T19" s="5"/>
      <c r="U19" s="5"/>
      <c r="V19" s="5"/>
      <c r="W19" s="5"/>
      <c r="X19" s="5"/>
    </row>
    <row r="20" customFormat="false" ht="12.75" hidden="false" customHeight="false" outlineLevel="0" collapsed="false">
      <c r="A20" s="21" t="s">
        <v>21</v>
      </c>
      <c r="B20" s="21"/>
      <c r="C20" s="21"/>
      <c r="D20" s="18"/>
      <c r="E20" s="18"/>
      <c r="F20" s="18"/>
      <c r="G20" s="18"/>
      <c r="H20" s="18"/>
      <c r="I20" s="18"/>
      <c r="J20" s="18"/>
      <c r="K20" s="18"/>
      <c r="L20" s="5"/>
      <c r="M20" s="5"/>
      <c r="N20" s="5"/>
      <c r="O20" s="5"/>
      <c r="P20" s="5"/>
      <c r="Q20" s="5"/>
      <c r="R20" s="5"/>
      <c r="S20" s="5"/>
      <c r="T20" s="5"/>
      <c r="U20" s="5"/>
      <c r="V20" s="5"/>
      <c r="W20" s="5"/>
      <c r="X20" s="5"/>
    </row>
    <row r="21" customFormat="false" ht="38.25" hidden="false" customHeight="false" outlineLevel="0" collapsed="false">
      <c r="A21" s="22" t="n">
        <v>1</v>
      </c>
      <c r="B21" s="17" t="s">
        <v>22</v>
      </c>
      <c r="C21" s="17" t="s">
        <v>23</v>
      </c>
      <c r="D21" s="18"/>
      <c r="E21" s="18"/>
      <c r="F21" s="18"/>
      <c r="G21" s="18"/>
      <c r="H21" s="18"/>
      <c r="I21" s="18"/>
      <c r="J21" s="18"/>
      <c r="K21" s="18"/>
      <c r="L21" s="5"/>
      <c r="M21" s="5"/>
      <c r="N21" s="5"/>
      <c r="O21" s="5"/>
      <c r="P21" s="5"/>
      <c r="Q21" s="5"/>
      <c r="R21" s="5"/>
      <c r="S21" s="5"/>
      <c r="T21" s="5"/>
      <c r="U21" s="5"/>
      <c r="V21" s="5"/>
      <c r="W21" s="5"/>
      <c r="X21" s="5"/>
    </row>
    <row r="22" customFormat="false" ht="12.75" hidden="false" customHeight="false" outlineLevel="0" collapsed="false">
      <c r="A22" s="15" t="s">
        <v>24</v>
      </c>
      <c r="B22" s="15"/>
      <c r="C22" s="15"/>
      <c r="D22" s="15"/>
      <c r="E22" s="15"/>
      <c r="F22" s="15"/>
      <c r="G22" s="15"/>
      <c r="H22" s="15"/>
      <c r="I22" s="15"/>
      <c r="J22" s="15"/>
      <c r="K22" s="15"/>
      <c r="L22" s="5"/>
      <c r="M22" s="5"/>
      <c r="N22" s="5"/>
      <c r="O22" s="5"/>
      <c r="P22" s="5"/>
      <c r="Q22" s="5"/>
      <c r="R22" s="5"/>
      <c r="S22" s="5"/>
      <c r="T22" s="5"/>
      <c r="U22" s="5"/>
      <c r="V22" s="5"/>
      <c r="W22" s="5"/>
      <c r="X22" s="5"/>
    </row>
    <row r="23" customFormat="false" ht="66" hidden="false" customHeight="true" outlineLevel="0" collapsed="false">
      <c r="A23" s="16" t="n">
        <v>1</v>
      </c>
      <c r="B23" s="17" t="s">
        <v>25</v>
      </c>
      <c r="C23" s="17" t="s">
        <v>26</v>
      </c>
      <c r="D23" s="23"/>
      <c r="E23" s="23"/>
      <c r="F23" s="23"/>
      <c r="G23" s="23"/>
      <c r="H23" s="23"/>
      <c r="I23" s="23"/>
      <c r="J23" s="23"/>
      <c r="K23" s="23"/>
      <c r="L23" s="5"/>
      <c r="M23" s="5"/>
      <c r="N23" s="5"/>
      <c r="O23" s="5"/>
      <c r="P23" s="5"/>
      <c r="Q23" s="5"/>
      <c r="R23" s="5"/>
      <c r="S23" s="5"/>
      <c r="T23" s="5"/>
      <c r="U23" s="5"/>
      <c r="V23" s="5"/>
      <c r="W23" s="5"/>
      <c r="X23" s="5"/>
    </row>
    <row r="24" customFormat="false" ht="76.5" hidden="false" customHeight="false" outlineLevel="0" collapsed="false">
      <c r="A24" s="16" t="n">
        <v>2</v>
      </c>
      <c r="B24" s="17" t="s">
        <v>27</v>
      </c>
      <c r="C24" s="17" t="s">
        <v>28</v>
      </c>
      <c r="D24" s="23"/>
      <c r="E24" s="23"/>
      <c r="F24" s="23"/>
      <c r="G24" s="23"/>
      <c r="H24" s="23"/>
      <c r="I24" s="23"/>
      <c r="J24" s="23"/>
      <c r="K24" s="23"/>
      <c r="L24" s="5"/>
      <c r="M24" s="5"/>
      <c r="N24" s="5"/>
      <c r="O24" s="5"/>
      <c r="P24" s="5"/>
      <c r="Q24" s="5"/>
      <c r="R24" s="5"/>
      <c r="S24" s="5"/>
      <c r="T24" s="5"/>
      <c r="U24" s="5"/>
      <c r="V24" s="5"/>
      <c r="W24" s="5"/>
      <c r="X24" s="5"/>
    </row>
    <row r="25" customFormat="false" ht="42" hidden="false" customHeight="true" outlineLevel="0" collapsed="false">
      <c r="A25" s="16" t="n">
        <v>3</v>
      </c>
      <c r="B25" s="17" t="s">
        <v>29</v>
      </c>
      <c r="C25" s="17" t="s">
        <v>30</v>
      </c>
      <c r="D25" s="23"/>
      <c r="E25" s="23"/>
      <c r="F25" s="23"/>
      <c r="G25" s="23"/>
      <c r="H25" s="23"/>
      <c r="I25" s="23"/>
      <c r="J25" s="23"/>
      <c r="K25" s="23"/>
      <c r="L25" s="5"/>
      <c r="M25" s="5"/>
      <c r="N25" s="5"/>
      <c r="O25" s="5"/>
      <c r="P25" s="5"/>
      <c r="Q25" s="5"/>
      <c r="R25" s="5"/>
      <c r="S25" s="5"/>
      <c r="T25" s="5"/>
      <c r="U25" s="5"/>
      <c r="V25" s="5"/>
      <c r="W25" s="5"/>
      <c r="X25" s="5"/>
    </row>
    <row r="26" customFormat="false" ht="12.75" hidden="false" customHeight="false" outlineLevel="0" collapsed="false">
      <c r="A26" s="15" t="s">
        <v>31</v>
      </c>
      <c r="B26" s="15"/>
      <c r="C26" s="15"/>
      <c r="D26" s="15"/>
      <c r="E26" s="15"/>
      <c r="F26" s="15"/>
      <c r="G26" s="15"/>
      <c r="H26" s="15"/>
      <c r="I26" s="15"/>
      <c r="J26" s="15"/>
      <c r="K26" s="15"/>
      <c r="L26" s="5"/>
      <c r="M26" s="5"/>
      <c r="N26" s="5"/>
      <c r="O26" s="5"/>
      <c r="P26" s="5"/>
      <c r="Q26" s="5"/>
      <c r="R26" s="5"/>
      <c r="S26" s="5"/>
      <c r="T26" s="5"/>
      <c r="U26" s="5"/>
      <c r="V26" s="5"/>
      <c r="W26" s="5"/>
      <c r="X26" s="5"/>
    </row>
    <row r="27" customFormat="false" ht="163.5" hidden="false" customHeight="true" outlineLevel="0" collapsed="false">
      <c r="A27" s="16" t="n">
        <v>1</v>
      </c>
      <c r="B27" s="17" t="s">
        <v>32</v>
      </c>
      <c r="C27" s="17" t="s">
        <v>33</v>
      </c>
      <c r="D27" s="24"/>
      <c r="E27" s="24"/>
      <c r="F27" s="24"/>
      <c r="G27" s="24"/>
      <c r="H27" s="24"/>
      <c r="I27" s="24"/>
      <c r="J27" s="24"/>
      <c r="K27" s="24"/>
      <c r="L27" s="5"/>
      <c r="M27" s="5"/>
      <c r="N27" s="5"/>
      <c r="O27" s="5"/>
      <c r="P27" s="5"/>
      <c r="Q27" s="5"/>
      <c r="R27" s="5"/>
      <c r="S27" s="5"/>
      <c r="T27" s="5"/>
      <c r="U27" s="5"/>
      <c r="V27" s="5"/>
      <c r="W27" s="5"/>
      <c r="X27" s="5"/>
    </row>
    <row r="28" customFormat="false" ht="12.75" hidden="false" customHeight="false" outlineLevel="0" collapsed="false">
      <c r="A28" s="25" t="s">
        <v>34</v>
      </c>
      <c r="B28" s="25"/>
      <c r="C28" s="25"/>
      <c r="D28" s="25"/>
      <c r="E28" s="25"/>
      <c r="F28" s="25"/>
      <c r="G28" s="25"/>
      <c r="H28" s="25"/>
      <c r="I28" s="25"/>
      <c r="J28" s="25"/>
      <c r="K28" s="25"/>
      <c r="L28" s="5"/>
      <c r="M28" s="5"/>
      <c r="N28" s="5"/>
      <c r="O28" s="5"/>
      <c r="P28" s="5"/>
      <c r="Q28" s="5"/>
      <c r="R28" s="5"/>
      <c r="S28" s="5"/>
      <c r="T28" s="5"/>
      <c r="U28" s="5"/>
      <c r="V28" s="5"/>
      <c r="W28" s="5"/>
      <c r="X28" s="5"/>
    </row>
    <row r="29" customFormat="false" ht="38.25" hidden="false" customHeight="false" outlineLevel="0" collapsed="false">
      <c r="A29" s="16" t="n">
        <v>1</v>
      </c>
      <c r="B29" s="17" t="s">
        <v>35</v>
      </c>
      <c r="C29" s="17" t="s">
        <v>36</v>
      </c>
      <c r="D29" s="23"/>
      <c r="E29" s="23"/>
      <c r="F29" s="23"/>
      <c r="G29" s="23"/>
      <c r="H29" s="23"/>
      <c r="I29" s="23"/>
      <c r="J29" s="23"/>
      <c r="K29" s="23"/>
      <c r="L29" s="5"/>
      <c r="M29" s="5"/>
      <c r="N29" s="5"/>
      <c r="O29" s="5"/>
      <c r="P29" s="5"/>
      <c r="Q29" s="5"/>
      <c r="R29" s="5"/>
      <c r="S29" s="5"/>
      <c r="T29" s="5"/>
      <c r="U29" s="5"/>
      <c r="V29" s="5"/>
      <c r="W29" s="5"/>
      <c r="X29" s="5"/>
    </row>
    <row r="30" customFormat="false" ht="39" hidden="false" customHeight="true" outlineLevel="0" collapsed="false">
      <c r="A30" s="16" t="n">
        <v>2</v>
      </c>
      <c r="B30" s="17" t="s">
        <v>37</v>
      </c>
      <c r="C30" s="26" t="s">
        <v>38</v>
      </c>
      <c r="D30" s="23"/>
      <c r="E30" s="23"/>
      <c r="F30" s="23"/>
      <c r="G30" s="23"/>
      <c r="H30" s="23"/>
      <c r="I30" s="23"/>
      <c r="J30" s="23"/>
      <c r="K30" s="23"/>
      <c r="L30" s="5"/>
      <c r="M30" s="5"/>
      <c r="N30" s="5"/>
      <c r="O30" s="5"/>
      <c r="P30" s="5"/>
      <c r="Q30" s="5"/>
      <c r="R30" s="5"/>
      <c r="S30" s="5"/>
      <c r="T30" s="5"/>
      <c r="U30" s="5"/>
      <c r="V30" s="5"/>
      <c r="W30" s="5"/>
      <c r="X30" s="5"/>
    </row>
    <row r="31" customFormat="false" ht="63.75" hidden="false" customHeight="false" outlineLevel="0" collapsed="false">
      <c r="A31" s="16" t="n">
        <v>3</v>
      </c>
      <c r="B31" s="19" t="s">
        <v>39</v>
      </c>
      <c r="C31" s="26"/>
      <c r="D31" s="23"/>
      <c r="E31" s="23"/>
      <c r="F31" s="23"/>
      <c r="G31" s="23"/>
      <c r="H31" s="23"/>
      <c r="I31" s="23"/>
      <c r="J31" s="23"/>
      <c r="K31" s="23"/>
      <c r="L31" s="5"/>
      <c r="M31" s="5"/>
      <c r="N31" s="5"/>
      <c r="O31" s="5"/>
      <c r="P31" s="5"/>
      <c r="Q31" s="5"/>
      <c r="R31" s="5"/>
      <c r="S31" s="5"/>
      <c r="T31" s="5"/>
      <c r="U31" s="5"/>
      <c r="V31" s="5"/>
      <c r="W31" s="5"/>
      <c r="X31" s="5"/>
    </row>
    <row r="32" customFormat="false" ht="12.75" hidden="false" customHeight="false" outlineLevel="0" collapsed="false">
      <c r="A32" s="27" t="s">
        <v>40</v>
      </c>
      <c r="B32" s="27"/>
      <c r="C32" s="27"/>
      <c r="D32" s="27"/>
      <c r="E32" s="27"/>
      <c r="F32" s="27"/>
      <c r="G32" s="27"/>
      <c r="H32" s="27"/>
      <c r="I32" s="27"/>
      <c r="J32" s="27"/>
      <c r="K32" s="27"/>
      <c r="L32" s="5"/>
      <c r="M32" s="5"/>
      <c r="N32" s="5"/>
      <c r="O32" s="5"/>
      <c r="P32" s="5"/>
      <c r="Q32" s="5"/>
      <c r="R32" s="5"/>
      <c r="S32" s="5"/>
      <c r="T32" s="5"/>
      <c r="U32" s="5"/>
      <c r="V32" s="5"/>
      <c r="W32" s="5"/>
      <c r="X32" s="5"/>
    </row>
    <row r="33" customFormat="false" ht="154.5" hidden="false" customHeight="true" outlineLevel="0" collapsed="false">
      <c r="A33" s="22" t="n">
        <v>1</v>
      </c>
      <c r="B33" s="28" t="s">
        <v>41</v>
      </c>
      <c r="C33" s="17" t="s">
        <v>42</v>
      </c>
      <c r="D33" s="29"/>
      <c r="E33" s="29"/>
      <c r="F33" s="29"/>
      <c r="G33" s="29"/>
      <c r="H33" s="29"/>
      <c r="I33" s="29"/>
      <c r="J33" s="29"/>
      <c r="K33" s="29"/>
      <c r="L33" s="5"/>
      <c r="M33" s="5"/>
      <c r="N33" s="5"/>
      <c r="O33" s="5"/>
      <c r="P33" s="5"/>
      <c r="Q33" s="5"/>
      <c r="R33" s="5"/>
      <c r="S33" s="5"/>
      <c r="T33" s="5"/>
      <c r="U33" s="5"/>
      <c r="V33" s="5"/>
      <c r="W33" s="5"/>
      <c r="X33" s="5"/>
    </row>
    <row r="34" customFormat="false" ht="12.75" hidden="false" customHeight="false" outlineLevel="0" collapsed="false">
      <c r="A34" s="30" t="s">
        <v>43</v>
      </c>
      <c r="B34" s="30"/>
      <c r="C34" s="31"/>
      <c r="D34" s="32"/>
      <c r="E34" s="33"/>
      <c r="F34" s="33"/>
      <c r="G34" s="33"/>
      <c r="H34" s="33"/>
      <c r="I34" s="33"/>
      <c r="J34" s="33"/>
      <c r="K34" s="33"/>
      <c r="L34" s="5"/>
      <c r="M34" s="5"/>
      <c r="N34" s="5"/>
      <c r="O34" s="5"/>
      <c r="P34" s="5"/>
      <c r="Q34" s="5"/>
      <c r="R34" s="5"/>
      <c r="S34" s="5"/>
      <c r="T34" s="5"/>
      <c r="U34" s="5"/>
      <c r="V34" s="5"/>
      <c r="W34" s="5"/>
      <c r="X34" s="5"/>
    </row>
    <row r="35" customFormat="false" ht="76.5" hidden="false" customHeight="false" outlineLevel="0" collapsed="false">
      <c r="A35" s="16" t="n">
        <v>1</v>
      </c>
      <c r="B35" s="17" t="s">
        <v>44</v>
      </c>
      <c r="C35" s="19" t="s">
        <v>45</v>
      </c>
      <c r="D35" s="34"/>
      <c r="E35" s="34"/>
      <c r="F35" s="34"/>
      <c r="G35" s="34"/>
      <c r="H35" s="34"/>
      <c r="I35" s="34"/>
      <c r="J35" s="34"/>
      <c r="K35" s="34"/>
      <c r="L35" s="5"/>
      <c r="M35" s="5"/>
      <c r="N35" s="5"/>
      <c r="O35" s="5"/>
      <c r="P35" s="5"/>
      <c r="Q35" s="5"/>
      <c r="R35" s="5"/>
      <c r="S35" s="5"/>
      <c r="T35" s="5"/>
      <c r="U35" s="5"/>
      <c r="V35" s="5"/>
      <c r="W35" s="5"/>
      <c r="X35" s="5"/>
    </row>
  </sheetData>
  <mergeCells count="26">
    <mergeCell ref="A1:D1"/>
    <mergeCell ref="A2:D3"/>
    <mergeCell ref="A4:D4"/>
    <mergeCell ref="A5:D5"/>
    <mergeCell ref="A6:D6"/>
    <mergeCell ref="A7:D7"/>
    <mergeCell ref="A8:D8"/>
    <mergeCell ref="A9:D9"/>
    <mergeCell ref="A10:D10"/>
    <mergeCell ref="A11:D11"/>
    <mergeCell ref="A12:D12"/>
    <mergeCell ref="A13:D13"/>
    <mergeCell ref="A15:B15"/>
    <mergeCell ref="A16:K16"/>
    <mergeCell ref="D17:K21"/>
    <mergeCell ref="A20:C20"/>
    <mergeCell ref="A22:K22"/>
    <mergeCell ref="D23:K25"/>
    <mergeCell ref="A26:K26"/>
    <mergeCell ref="D27:K27"/>
    <mergeCell ref="A28:K28"/>
    <mergeCell ref="D29:K31"/>
    <mergeCell ref="C30:C31"/>
    <mergeCell ref="A32:K32"/>
    <mergeCell ref="D33:K33"/>
    <mergeCell ref="D35:K35"/>
  </mergeCells>
  <hyperlinks>
    <hyperlink ref="A6" location="'PI 1.1.1 PSA'!A1" display="2. PI 1.1.1 PSA "/>
    <hyperlink ref="A7" location="'PI 2.1.1 PSA'!A1" display="3. PI 2.1.1 PSA "/>
    <hyperlink ref="A8" location="'PI 2.2.1 PSA'!A1" display="4. PI 2.2.1 PSA "/>
    <hyperlink ref="A9" location="'PI 2.3.1 PSA'!A1" display="5. PI 2.3.1 PSA"/>
    <hyperlink ref="A10" location="'PI 2.4.1 CSA'!A1" display="6. PI 2.4.1 CSA "/>
    <hyperlink ref="A11" location="'Automated scores'!A1" display="7. Automated scores"/>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1.25"/>
  <cols>
    <col collapsed="false" hidden="false" max="1" min="1" style="35" width="7.4234693877551"/>
    <col collapsed="false" hidden="false" max="2" min="2" style="36" width="8.10204081632653"/>
    <col collapsed="false" hidden="false" max="3" min="3" style="37" width="15.5255102040816"/>
    <col collapsed="false" hidden="false" max="6" min="4" style="38" width="15.5255102040816"/>
    <col collapsed="false" hidden="false" max="7" min="7" style="35" width="15.5255102040816"/>
    <col collapsed="false" hidden="false" max="16" min="8" style="39" width="5.53571428571429"/>
    <col collapsed="false" hidden="false" max="22" min="17" style="40" width="5.53571428571429"/>
    <col collapsed="false" hidden="false" max="23" min="23" style="41" width="5.53571428571429"/>
    <col collapsed="false" hidden="false" max="26" min="24" style="42" width="5.53571428571429"/>
    <col collapsed="false" hidden="false" max="27" min="27" style="36" width="5.53571428571429"/>
    <col collapsed="false" hidden="false" max="29" min="28" style="36" width="7.56122448979592"/>
    <col collapsed="false" hidden="false" max="31" min="30" style="36" width="5.53571428571429"/>
    <col collapsed="false" hidden="false" max="32" min="32" style="36" width="2.56632653061224"/>
    <col collapsed="false" hidden="true" max="33" min="33" style="36" width="0"/>
    <col collapsed="false" hidden="true" max="34" min="34" style="43" width="0"/>
    <col collapsed="false" hidden="true" max="1025" min="35" style="36" width="0"/>
  </cols>
  <sheetData>
    <row r="1" customFormat="false" ht="11.25" hidden="false" customHeight="true" outlineLevel="0" collapsed="false">
      <c r="A1" s="44"/>
      <c r="B1" s="44"/>
      <c r="C1" s="44"/>
      <c r="D1" s="44"/>
      <c r="E1" s="44"/>
      <c r="F1" s="44"/>
      <c r="G1" s="44"/>
      <c r="H1" s="45" t="s">
        <v>46</v>
      </c>
      <c r="I1" s="45"/>
      <c r="J1" s="45"/>
      <c r="K1" s="45"/>
      <c r="L1" s="45"/>
      <c r="M1" s="45"/>
      <c r="N1" s="45"/>
      <c r="O1" s="45"/>
      <c r="P1" s="45"/>
      <c r="Q1" s="46" t="s">
        <v>47</v>
      </c>
      <c r="R1" s="46"/>
      <c r="S1" s="46"/>
      <c r="T1" s="46"/>
      <c r="U1" s="46"/>
      <c r="V1" s="47" t="s">
        <v>48</v>
      </c>
      <c r="W1" s="48" t="s">
        <v>49</v>
      </c>
      <c r="X1" s="48"/>
      <c r="Y1" s="48"/>
      <c r="Z1" s="48"/>
      <c r="AA1" s="49"/>
      <c r="AB1" s="49"/>
      <c r="AC1" s="49"/>
      <c r="AD1" s="49"/>
      <c r="AE1" s="49"/>
      <c r="AF1" s="5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74" customFormat="true" ht="113.25" hidden="false" customHeight="true" outlineLevel="0" collapsed="false">
      <c r="A2" s="51" t="s">
        <v>50</v>
      </c>
      <c r="B2" s="52" t="s">
        <v>51</v>
      </c>
      <c r="C2" s="53" t="s">
        <v>52</v>
      </c>
      <c r="D2" s="53" t="s">
        <v>53</v>
      </c>
      <c r="E2" s="53" t="s">
        <v>54</v>
      </c>
      <c r="F2" s="53" t="s">
        <v>55</v>
      </c>
      <c r="G2" s="53" t="s">
        <v>56</v>
      </c>
      <c r="H2" s="54" t="s">
        <v>57</v>
      </c>
      <c r="I2" s="54" t="s">
        <v>58</v>
      </c>
      <c r="J2" s="54" t="s">
        <v>59</v>
      </c>
      <c r="K2" s="54" t="s">
        <v>60</v>
      </c>
      <c r="L2" s="54" t="s">
        <v>61</v>
      </c>
      <c r="M2" s="54" t="s">
        <v>62</v>
      </c>
      <c r="N2" s="54" t="s">
        <v>63</v>
      </c>
      <c r="O2" s="55" t="s">
        <v>64</v>
      </c>
      <c r="P2" s="56" t="s">
        <v>65</v>
      </c>
      <c r="Q2" s="57" t="s">
        <v>66</v>
      </c>
      <c r="R2" s="58" t="s">
        <v>67</v>
      </c>
      <c r="S2" s="58" t="s">
        <v>68</v>
      </c>
      <c r="T2" s="59" t="s">
        <v>69</v>
      </c>
      <c r="U2" s="60" t="s">
        <v>70</v>
      </c>
      <c r="V2" s="47"/>
      <c r="W2" s="61" t="s">
        <v>71</v>
      </c>
      <c r="X2" s="62" t="s">
        <v>72</v>
      </c>
      <c r="Y2" s="63" t="s">
        <v>73</v>
      </c>
      <c r="Z2" s="64" t="s">
        <v>74</v>
      </c>
      <c r="AA2" s="65" t="s">
        <v>75</v>
      </c>
      <c r="AB2" s="66" t="s">
        <v>76</v>
      </c>
      <c r="AC2" s="67" t="s">
        <v>77</v>
      </c>
      <c r="AD2" s="68" t="s">
        <v>78</v>
      </c>
      <c r="AE2" s="69" t="s">
        <v>79</v>
      </c>
      <c r="AF2" s="70"/>
      <c r="AG2" s="71" t="s">
        <v>80</v>
      </c>
      <c r="AH2" s="72"/>
      <c r="AI2" s="73" t="s">
        <v>81</v>
      </c>
      <c r="AJ2" s="73" t="s">
        <v>82</v>
      </c>
      <c r="AK2" s="73" t="n">
        <v>1</v>
      </c>
      <c r="AL2" s="73" t="n">
        <v>2</v>
      </c>
      <c r="AM2" s="73" t="n">
        <v>3</v>
      </c>
      <c r="AN2" s="73" t="n">
        <v>4</v>
      </c>
    </row>
    <row r="3" s="76" customFormat="true" ht="9.75" hidden="false" customHeight="true" outlineLevel="0" collapsed="false">
      <c r="A3" s="75"/>
      <c r="B3" s="76" t="str">
        <f aca="false">IF(COUNTIF(A$3:A3,A3)=1,"First","")</f>
        <v/>
      </c>
      <c r="C3" s="77"/>
      <c r="D3" s="77"/>
      <c r="E3" s="77"/>
      <c r="F3" s="77"/>
      <c r="G3" s="77"/>
      <c r="H3" s="78"/>
      <c r="I3" s="78"/>
      <c r="J3" s="78"/>
      <c r="K3" s="78"/>
      <c r="L3" s="78"/>
      <c r="M3" s="78"/>
      <c r="N3" s="78"/>
      <c r="O3" s="78"/>
      <c r="P3" s="79" t="str">
        <f aca="false">IFERROR(IF(F3="Invertebrate",IF(H3="","",AVERAGE(H3:J3,M3:O3)),IF(F3="","",AVERAGE(H3:N3))),"")</f>
        <v/>
      </c>
      <c r="Q3" s="80"/>
      <c r="R3" s="80"/>
      <c r="S3" s="80"/>
      <c r="T3" s="80"/>
      <c r="U3" s="81" t="str">
        <f aca="false">IF(T3="","",((Q3*R3*S3*T3)-1)/40+1)</f>
        <v/>
      </c>
      <c r="V3" s="82" t="str">
        <f aca="false">IFERROR(IF(U3="","",(P3^2+U3^2)^0.5),"")</f>
        <v/>
      </c>
      <c r="W3" s="83"/>
      <c r="X3" s="84" t="str">
        <f aca="false">IFERROR(W3/SUMIF($A$3:$A$40,A3,$W$3:$W$40),"")</f>
        <v/>
      </c>
      <c r="Y3" s="84" t="str">
        <f aca="false">IFERROR(V3*X3,"")</f>
        <v/>
      </c>
      <c r="Z3" s="82" t="str">
        <f aca="false">IF(W3="","",SUMIF($A$3:$A$40,A3,$Y$3:$Y$40))</f>
        <v/>
      </c>
      <c r="AA3" s="85" t="str">
        <f aca="false">IFERROR(ROUND(IF(B3="First",IF(W3="",-11.965*V3^2+32.28*V3+78.259,-11.965*Z3^2+32.28*Z3+78.259),""),0),"")</f>
        <v/>
      </c>
      <c r="AB3" s="86" t="str">
        <f aca="false">IF(AA3="","",IF(AA3&lt;60,"High",IF(AA3&gt;=80,"Low","Med")))</f>
        <v/>
      </c>
      <c r="AC3" s="86" t="str">
        <f aca="false">IF(AA3="","",IF(AA3&lt;60,"&lt;60", IF(AA3&gt;=80, "≥80", "60-79")))</f>
        <v/>
      </c>
      <c r="AD3" s="87"/>
      <c r="AE3" s="88" t="str">
        <f aca="false">IF(OR(AA3="",AD3=""),"",IF(OR(AA3&lt;60,AD3&lt;60),MIN(AVERAGE(AA3,AD3),59),IF(OR(AA3&lt;80,AD3&lt;80),MIN(AVERAGE(AA3,AD3),79),AVERAGE(AA3,AD3))))</f>
        <v/>
      </c>
      <c r="AF3" s="70"/>
      <c r="AG3" s="85" t="str">
        <f aca="false">IF(ISBLANK(A3),"",IF(COUNTIF($A$3:$A$53,A3)&gt;1,0,1))</f>
        <v/>
      </c>
      <c r="AH3" s="89" t="str">
        <f aca="false">AE3</f>
        <v/>
      </c>
      <c r="AI3" s="90" t="str">
        <f aca="false">IF(AH3="","",ROUND(AH3,0))</f>
        <v/>
      </c>
      <c r="AJ3" s="91" t="str">
        <f aca="false">IF(AI3="","",IF(AI3="","",IF(AI3&lt;70,1,IF(AI3&lt;80,2,IF(AI3&lt;90,3,4)))))</f>
        <v/>
      </c>
      <c r="AK3" s="92" t="str">
        <f aca="false">IF(AJ3="","",IF($AJ3=AK$2,"1","0"))</f>
        <v/>
      </c>
      <c r="AL3" s="92" t="str">
        <f aca="false">IF(AJ3="","",IF($AJ3=AL$2,1,0))</f>
        <v/>
      </c>
      <c r="AM3" s="92" t="str">
        <f aca="false">IF(AJ3="","",IF($AJ3=AM$2,1,0))</f>
        <v/>
      </c>
      <c r="AN3" s="92" t="str">
        <f aca="false">IF(AJ3="","",IF($AJ3=AN$2,1,0))</f>
        <v/>
      </c>
    </row>
    <row r="4" s="76" customFormat="true" ht="9.75" hidden="false" customHeight="true" outlineLevel="0" collapsed="false">
      <c r="A4" s="75"/>
      <c r="B4" s="76" t="str">
        <f aca="false">IF(COUNTIF(A$3:A4,A4)=1,"First","")</f>
        <v/>
      </c>
      <c r="C4" s="77"/>
      <c r="D4" s="77"/>
      <c r="E4" s="77"/>
      <c r="F4" s="77"/>
      <c r="G4" s="77"/>
      <c r="H4" s="78"/>
      <c r="I4" s="78"/>
      <c r="J4" s="78"/>
      <c r="K4" s="78"/>
      <c r="L4" s="78"/>
      <c r="M4" s="78"/>
      <c r="N4" s="78"/>
      <c r="O4" s="78"/>
      <c r="P4" s="79" t="str">
        <f aca="false">IFERROR(IF(F4="Invertebrate",IF(H4="","",AVERAGE(H4:J4,M4:O4)),IF(F4="","",AVERAGE(H4:N4))),"")</f>
        <v/>
      </c>
      <c r="Q4" s="80"/>
      <c r="R4" s="80"/>
      <c r="S4" s="80"/>
      <c r="T4" s="80"/>
      <c r="U4" s="81" t="str">
        <f aca="false">IF(T4="","",((Q4*R4*S4*T4)-1)/40+1)</f>
        <v/>
      </c>
      <c r="V4" s="82" t="str">
        <f aca="false">IFERROR(IF(U4="","",(P4^2+U4^2)^0.5),"")</f>
        <v/>
      </c>
      <c r="W4" s="83"/>
      <c r="X4" s="84" t="str">
        <f aca="false">IFERROR(W4/SUMIF($A$3:$A$40,A4,$W$3:$W$40),"")</f>
        <v/>
      </c>
      <c r="Y4" s="84" t="str">
        <f aca="false">IFERROR(V4*X4,"")</f>
        <v/>
      </c>
      <c r="Z4" s="82" t="str">
        <f aca="false">IF(W4="","",SUMIF($A$3:$A$40,A4,$Y$3:$Y$40))</f>
        <v/>
      </c>
      <c r="AA4" s="85" t="str">
        <f aca="false">IFERROR(ROUND(IF(B4="First",IF(W4="",-11.965*V4^2+32.28*V4+78.259,-11.965*Z4^2+32.28*Z4+78.259),""),0),"")</f>
        <v/>
      </c>
      <c r="AB4" s="86" t="str">
        <f aca="false">IF(AA4="","",IF(AA4&lt;60,"High",IF(AA4&gt;=80,"Low","Med")))</f>
        <v/>
      </c>
      <c r="AC4" s="86" t="str">
        <f aca="false">IF(AA4="","",IF(AA4&lt;60,"&lt;60", IF(AA4&gt;=80, "≥80", "60-79")))</f>
        <v/>
      </c>
      <c r="AD4" s="87"/>
      <c r="AE4" s="88" t="str">
        <f aca="false">IF(OR(AA4="",AD4=""),"",IF(OR(AA4&lt;60,AD4&lt;60),MIN(AVERAGE(AA4,AD4),59),IF(OR(AA4&lt;80,AD4&lt;80),MIN(AVERAGE(AA4,AD4),79),AVERAGE(AA4,AD4))))</f>
        <v/>
      </c>
      <c r="AF4" s="70"/>
      <c r="AG4" s="85" t="str">
        <f aca="false">IF(ISBLANK(A4),"",IF(COUNTIF($A$3:$A$40,A4)&gt;1,0,1))</f>
        <v/>
      </c>
      <c r="AH4" s="89" t="str">
        <f aca="false">AE4</f>
        <v/>
      </c>
      <c r="AI4" s="90" t="str">
        <f aca="false">IF(AH4="","",ROUND(AH4,0))</f>
        <v/>
      </c>
      <c r="AJ4" s="91" t="str">
        <f aca="false">IF(AI4="","",IF(AI4="","",IF(AI4&lt;70,1,IF(AI4&lt;80,2,IF(AI4&lt;90,3,4)))))</f>
        <v/>
      </c>
      <c r="AK4" s="92" t="str">
        <f aca="false">IF(AJ4="","",IF($AJ4=AK$2,"1","0"))</f>
        <v/>
      </c>
      <c r="AL4" s="92" t="str">
        <f aca="false">IF(AJ4="","",IF($AJ4=AL$2,1,0))</f>
        <v/>
      </c>
      <c r="AM4" s="92" t="str">
        <f aca="false">IF(AJ4="","",IF($AJ4=AM$2,1,0))</f>
        <v/>
      </c>
      <c r="AN4" s="92" t="str">
        <f aca="false">IF(AJ4="","",IF($AJ4=AN$2,1,0))</f>
        <v/>
      </c>
    </row>
    <row r="5" customFormat="false" ht="9.75" hidden="false" customHeight="true" outlineLevel="0" collapsed="false">
      <c r="A5" s="75"/>
      <c r="B5" s="76" t="str">
        <f aca="false">IF(COUNTIF(A$3:A5,A5)=1,"First","")</f>
        <v/>
      </c>
      <c r="C5" s="77"/>
      <c r="D5" s="77"/>
      <c r="E5" s="77"/>
      <c r="F5" s="77"/>
      <c r="G5" s="77"/>
      <c r="H5" s="78"/>
      <c r="I5" s="78"/>
      <c r="J5" s="78"/>
      <c r="K5" s="78"/>
      <c r="L5" s="78"/>
      <c r="M5" s="78"/>
      <c r="N5" s="78"/>
      <c r="O5" s="78"/>
      <c r="P5" s="79" t="str">
        <f aca="false">IFERROR(IF(F5="Invertebrate",IF(H5="","",AVERAGE(H5:J5,M5:O5)),IF(F5="","",AVERAGE(H5:N5))),"")</f>
        <v/>
      </c>
      <c r="Q5" s="80"/>
      <c r="R5" s="80"/>
      <c r="S5" s="80"/>
      <c r="T5" s="80"/>
      <c r="U5" s="81" t="str">
        <f aca="false">IF(T5="","",((Q5*R5*S5*T5)-1)/40+1)</f>
        <v/>
      </c>
      <c r="V5" s="82" t="str">
        <f aca="false">IFERROR(IF(U5="","",(P5^2+U5^2)^0.5),"")</f>
        <v/>
      </c>
      <c r="W5" s="83"/>
      <c r="X5" s="84" t="str">
        <f aca="false">IFERROR(W5/SUMIF($A$3:$A$40,A5,$W$3:$W$40),"")</f>
        <v/>
      </c>
      <c r="Y5" s="84" t="str">
        <f aca="false">IFERROR(V5*X5,"")</f>
        <v/>
      </c>
      <c r="Z5" s="82" t="str">
        <f aca="false">IF(W5="","",SUMIF($A$3:$A$40,A5,$Y$3:$Y$40))</f>
        <v/>
      </c>
      <c r="AA5" s="85" t="str">
        <f aca="false">IFERROR(ROUND(IF(B5="First",IF(W5="",-11.965*V5^2+32.28*V5+78.259,-11.965*Z5^2+32.28*Z5+78.259),""),0),"")</f>
        <v/>
      </c>
      <c r="AB5" s="86" t="str">
        <f aca="false">IF(AA5="","",IF(AA5&lt;60,"High",IF(AA5&gt;=80,"Low","Med")))</f>
        <v/>
      </c>
      <c r="AC5" s="86" t="str">
        <f aca="false">IF(AA5="","",IF(AA5&lt;60,"&lt;60", IF(AA5&gt;=80, "≥80", "60-79")))</f>
        <v/>
      </c>
      <c r="AD5" s="87"/>
      <c r="AE5" s="88" t="str">
        <f aca="false">IF(OR(AA5="",AD5=""),"",IF(OR(AA5&lt;60,AD5&lt;60),MIN(AVERAGE(AA5,AD5),59),IF(OR(AA5&lt;80,AD5&lt;80),MIN(AVERAGE(AA5,AD5),79),AVERAGE(AA5,AD5))))</f>
        <v/>
      </c>
      <c r="AF5" s="70"/>
      <c r="AG5" s="85" t="str">
        <f aca="false">IF(ISBLANK(A5),"",IF(COUNTIF($A$3:$A$40,A5)&gt;1,0,1))</f>
        <v/>
      </c>
      <c r="AH5" s="89" t="str">
        <f aca="false">AE5</f>
        <v/>
      </c>
      <c r="AI5" s="90" t="str">
        <f aca="false">IF(AH5="","",ROUND(AH5,0))</f>
        <v/>
      </c>
      <c r="AJ5" s="91" t="str">
        <f aca="false">IF(AI5="","",IF(AI5="","",IF(AI5&lt;70,1,IF(AI5&lt;80,2,IF(AI5&lt;90,3,4)))))</f>
        <v/>
      </c>
      <c r="AK5" s="92" t="str">
        <f aca="false">IF(AJ5="","",IF($AJ5=AK$2,"1","0"))</f>
        <v/>
      </c>
      <c r="AL5" s="92" t="str">
        <f aca="false">IF(AJ5="","",IF($AJ5=AL$2,1,0))</f>
        <v/>
      </c>
      <c r="AM5" s="92" t="str">
        <f aca="false">IF(AJ5="","",IF($AJ5=AM$2,1,0))</f>
        <v/>
      </c>
      <c r="AN5" s="92" t="str">
        <f aca="false">IF(AJ5="","",IF($AJ5=AN$2,1,0))</f>
        <v/>
      </c>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9.75" hidden="false" customHeight="true" outlineLevel="0" collapsed="false">
      <c r="A6" s="75"/>
      <c r="B6" s="76" t="str">
        <f aca="false">IF(COUNTIF(A$3:A6,A6)=1,"First","")</f>
        <v/>
      </c>
      <c r="C6" s="77"/>
      <c r="D6" s="77"/>
      <c r="E6" s="77"/>
      <c r="F6" s="77"/>
      <c r="G6" s="77"/>
      <c r="H6" s="78"/>
      <c r="I6" s="78"/>
      <c r="J6" s="78"/>
      <c r="K6" s="78"/>
      <c r="L6" s="78"/>
      <c r="M6" s="78"/>
      <c r="N6" s="78"/>
      <c r="O6" s="78"/>
      <c r="P6" s="79" t="str">
        <f aca="false">IFERROR(IF(F6="Invertebrate",IF(H6="","",AVERAGE(H6:J6,M6:O6)),IF(F6="","",AVERAGE(H6:N6))),"")</f>
        <v/>
      </c>
      <c r="Q6" s="80"/>
      <c r="R6" s="80"/>
      <c r="S6" s="80"/>
      <c r="T6" s="80"/>
      <c r="U6" s="81" t="str">
        <f aca="false">IF(T6="","",((Q6*R6*S6*T6)-1)/40+1)</f>
        <v/>
      </c>
      <c r="V6" s="82" t="str">
        <f aca="false">IFERROR(IF(U6="","",(P6^2+U6^2)^0.5),"")</f>
        <v/>
      </c>
      <c r="W6" s="83"/>
      <c r="X6" s="84" t="str">
        <f aca="false">IFERROR(W6/SUMIF($A$3:$A$40,A6,$W$3:$W$40),"")</f>
        <v/>
      </c>
      <c r="Y6" s="84" t="str">
        <f aca="false">IFERROR(V6*X6,"")</f>
        <v/>
      </c>
      <c r="Z6" s="82" t="str">
        <f aca="false">IF(W6="","",SUMIF($A$3:$A$40,A6,$Y$3:$Y$40))</f>
        <v/>
      </c>
      <c r="AA6" s="85" t="str">
        <f aca="false">IFERROR(ROUND(IF(B6="First",IF(W6="",-11.965*V6^2+32.28*V6+78.259,-11.965*Z6^2+32.28*Z6+78.259),""),0),"")</f>
        <v/>
      </c>
      <c r="AB6" s="86" t="str">
        <f aca="false">IF(AA6="","",IF(AA6&lt;60,"High",IF(AA6&gt;=80,"Low","Med")))</f>
        <v/>
      </c>
      <c r="AC6" s="86" t="str">
        <f aca="false">IF(AA6="","",IF(AA6&lt;60,"&lt;60", IF(AA6&gt;=80, "≥80", "60-79")))</f>
        <v/>
      </c>
      <c r="AD6" s="87"/>
      <c r="AE6" s="88" t="str">
        <f aca="false">IF(OR(AA6="",AD6=""),"",IF(OR(AA6&lt;60,AD6&lt;60),MIN(AVERAGE(AA6,AD6),59),IF(OR(AA6&lt;80,AD6&lt;80),MIN(AVERAGE(AA6,AD6),79),AVERAGE(AA6,AD6))))</f>
        <v/>
      </c>
      <c r="AF6" s="70"/>
      <c r="AG6" s="85" t="str">
        <f aca="false">IF(ISBLANK(A6),"",IF(COUNTIF($A$3:$A$40,A6)&gt;1,0,1))</f>
        <v/>
      </c>
      <c r="AH6" s="89" t="str">
        <f aca="false">AE6</f>
        <v/>
      </c>
      <c r="AI6" s="90" t="str">
        <f aca="false">IF(AH6="","",ROUND(AH6,0))</f>
        <v/>
      </c>
      <c r="AJ6" s="91" t="str">
        <f aca="false">IF(AI6="","",IF(AI6="","",IF(AI6&lt;70,1,IF(AI6&lt;80,2,IF(AI6&lt;90,3,4)))))</f>
        <v/>
      </c>
      <c r="AK6" s="92" t="str">
        <f aca="false">IF(AJ6="","",IF($AJ6=AK$2,"1","0"))</f>
        <v/>
      </c>
      <c r="AL6" s="92" t="str">
        <f aca="false">IF(AJ6="","",IF($AJ6=AL$2,1,0))</f>
        <v/>
      </c>
      <c r="AM6" s="92" t="str">
        <f aca="false">IF(AJ6="","",IF($AJ6=AM$2,1,0))</f>
        <v/>
      </c>
      <c r="AN6" s="92" t="str">
        <f aca="false">IF(AJ6="","",IF($AJ6=AN$2,1,0))</f>
        <v/>
      </c>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9.75" hidden="false" customHeight="true" outlineLevel="0" collapsed="false">
      <c r="A7" s="75"/>
      <c r="B7" s="76" t="str">
        <f aca="false">IF(COUNTIF(A$3:A7,A7)=1,"First","")</f>
        <v/>
      </c>
      <c r="C7" s="77"/>
      <c r="D7" s="77"/>
      <c r="E7" s="77"/>
      <c r="F7" s="77"/>
      <c r="G7" s="77"/>
      <c r="H7" s="78"/>
      <c r="I7" s="78"/>
      <c r="J7" s="78"/>
      <c r="K7" s="78"/>
      <c r="L7" s="78"/>
      <c r="M7" s="78"/>
      <c r="N7" s="78"/>
      <c r="O7" s="78"/>
      <c r="P7" s="79" t="str">
        <f aca="false">IFERROR(IF(F7="Invertebrate",IF(H7="","",AVERAGE(H7:J7,M7:O7)),IF(F7="","",AVERAGE(H7:N7))),"")</f>
        <v/>
      </c>
      <c r="Q7" s="80"/>
      <c r="R7" s="80"/>
      <c r="S7" s="80"/>
      <c r="T7" s="80"/>
      <c r="U7" s="81" t="str">
        <f aca="false">IF(T7="","",((Q7*R7*S7*T7)-1)/40+1)</f>
        <v/>
      </c>
      <c r="V7" s="82" t="str">
        <f aca="false">IFERROR(IF(U7="","",(P7^2+U7^2)^0.5),"")</f>
        <v/>
      </c>
      <c r="W7" s="83"/>
      <c r="X7" s="84" t="str">
        <f aca="false">IFERROR(W7/SUMIF($A$3:$A$40,A7,$W$3:$W$40),"")</f>
        <v/>
      </c>
      <c r="Y7" s="84" t="str">
        <f aca="false">IFERROR(V7*X7,"")</f>
        <v/>
      </c>
      <c r="Z7" s="82" t="str">
        <f aca="false">IF(W7="","",SUMIF($A$3:$A$40,A7,$Y$3:$Y$40))</f>
        <v/>
      </c>
      <c r="AA7" s="85" t="str">
        <f aca="false">IFERROR(ROUND(IF(B7="First",IF(W7="",-11.965*V7^2+32.28*V7+78.259,-11.965*Z7^2+32.28*Z7+78.259),""),0),"")</f>
        <v/>
      </c>
      <c r="AB7" s="86" t="str">
        <f aca="false">IF(AA7="","",IF(AA7&lt;60,"High",IF(AA7&gt;=80,"Low","Med")))</f>
        <v/>
      </c>
      <c r="AC7" s="86" t="str">
        <f aca="false">IF(AA7="","",IF(AA7&lt;60,"&lt;60", IF(AA7&gt;=80, "≥80", "60-79")))</f>
        <v/>
      </c>
      <c r="AD7" s="87"/>
      <c r="AE7" s="88" t="str">
        <f aca="false">IF(OR(AA7="",AD7=""),"",IF(OR(AA7&lt;60,AD7&lt;60),MIN(AVERAGE(AA7,AD7),59),IF(OR(AA7&lt;80,AD7&lt;80),MIN(AVERAGE(AA7,AD7),79),AVERAGE(AA7,AD7))))</f>
        <v/>
      </c>
      <c r="AF7" s="70"/>
      <c r="AG7" s="85" t="str">
        <f aca="false">IF(ISBLANK(A7),"",IF(COUNTIF($A$3:$A$40,A7)&gt;1,0,1))</f>
        <v/>
      </c>
      <c r="AH7" s="89" t="str">
        <f aca="false">AE7</f>
        <v/>
      </c>
      <c r="AI7" s="90" t="str">
        <f aca="false">IF(AH7="","",ROUND(AH7,0))</f>
        <v/>
      </c>
      <c r="AJ7" s="91" t="str">
        <f aca="false">IF(AI7="","",IF(AI7="","",IF(AI7&lt;70,1,IF(AI7&lt;80,2,IF(AI7&lt;90,3,4)))))</f>
        <v/>
      </c>
      <c r="AK7" s="92" t="str">
        <f aca="false">IF(AJ7="","",IF($AJ7=AK$2,"1","0"))</f>
        <v/>
      </c>
      <c r="AL7" s="92" t="str">
        <f aca="false">IF(AJ7="","",IF($AJ7=AL$2,1,0))</f>
        <v/>
      </c>
      <c r="AM7" s="92" t="str">
        <f aca="false">IF(AJ7="","",IF($AJ7=AM$2,1,0))</f>
        <v/>
      </c>
      <c r="AN7" s="92" t="str">
        <f aca="false">IF(AJ7="","",IF($AJ7=AN$2,1,0))</f>
        <v/>
      </c>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9.75" hidden="false" customHeight="true" outlineLevel="0" collapsed="false">
      <c r="A8" s="75"/>
      <c r="B8" s="76" t="str">
        <f aca="false">IF(COUNTIF(A$3:A8,A8)=1,"First","")</f>
        <v/>
      </c>
      <c r="C8" s="77"/>
      <c r="D8" s="77"/>
      <c r="E8" s="77"/>
      <c r="F8" s="77"/>
      <c r="G8" s="77"/>
      <c r="H8" s="78"/>
      <c r="I8" s="78"/>
      <c r="J8" s="78"/>
      <c r="K8" s="78"/>
      <c r="L8" s="78"/>
      <c r="M8" s="78"/>
      <c r="N8" s="78"/>
      <c r="O8" s="78"/>
      <c r="P8" s="79" t="str">
        <f aca="false">IFERROR(IF(F8="Invertebrate",IF(H8="","",AVERAGE(H8:J8,M8:O8)),IF(F8="","",AVERAGE(H8:N8))),"")</f>
        <v/>
      </c>
      <c r="Q8" s="80"/>
      <c r="R8" s="80"/>
      <c r="S8" s="80"/>
      <c r="T8" s="80"/>
      <c r="U8" s="81" t="str">
        <f aca="false">IF(T8="","",((Q8*R8*S8*T8)-1)/40+1)</f>
        <v/>
      </c>
      <c r="V8" s="82" t="str">
        <f aca="false">IFERROR(IF(U8="","",(P8^2+U8^2)^0.5),"")</f>
        <v/>
      </c>
      <c r="W8" s="83"/>
      <c r="X8" s="84" t="str">
        <f aca="false">IFERROR(W8/SUMIF($A$3:$A$40,A8,$W$3:$W$40),"")</f>
        <v/>
      </c>
      <c r="Y8" s="84" t="str">
        <f aca="false">IFERROR(V8*X8,"")</f>
        <v/>
      </c>
      <c r="Z8" s="82" t="str">
        <f aca="false">IF(W8="","",SUMIF($A$3:$A$40,A8,$Y$3:$Y$40))</f>
        <v/>
      </c>
      <c r="AA8" s="85" t="str">
        <f aca="false">IFERROR(ROUND(IF(B8="First",IF(W8="",-11.965*V8^2+32.28*V8+78.259,-11.965*Z8^2+32.28*Z8+78.259),""),0),"")</f>
        <v/>
      </c>
      <c r="AB8" s="86" t="str">
        <f aca="false">IF(AA8="","",IF(AA8&lt;60,"High",IF(AA8&gt;=80,"Low","Med")))</f>
        <v/>
      </c>
      <c r="AC8" s="86" t="str">
        <f aca="false">IF(AA8="","",IF(AA8&lt;60,"&lt;60", IF(AA8&gt;=80, "≥80", "60-79")))</f>
        <v/>
      </c>
      <c r="AD8" s="87"/>
      <c r="AE8" s="88" t="str">
        <f aca="false">IF(OR(AA8="",AD8=""),"",IF(OR(AA8&lt;60,AD8&lt;60),MIN(AVERAGE(AA8,AD8),59),IF(OR(AA8&lt;80,AD8&lt;80),MIN(AVERAGE(AA8,AD8),79),AVERAGE(AA8,AD8))))</f>
        <v/>
      </c>
      <c r="AF8" s="70"/>
      <c r="AG8" s="85" t="str">
        <f aca="false">IF(ISBLANK(A8),"",IF(COUNTIF($A$3:$A$40,A8)&gt;1,0,1))</f>
        <v/>
      </c>
      <c r="AH8" s="89" t="str">
        <f aca="false">AE8</f>
        <v/>
      </c>
      <c r="AI8" s="90" t="str">
        <f aca="false">IF(AH8="","",ROUND(AH8,0))</f>
        <v/>
      </c>
      <c r="AJ8" s="91" t="str">
        <f aca="false">IF(AI8="","",IF(AI8="","",IF(AI8&lt;70,1,IF(AI8&lt;80,2,IF(AI8&lt;90,3,4)))))</f>
        <v/>
      </c>
      <c r="AK8" s="92" t="str">
        <f aca="false">IF(AJ8="","",IF($AJ8=AK$2,"1","0"))</f>
        <v/>
      </c>
      <c r="AL8" s="92" t="str">
        <f aca="false">IF(AJ8="","",IF($AJ8=AL$2,1,0))</f>
        <v/>
      </c>
      <c r="AM8" s="92" t="str">
        <f aca="false">IF(AJ8="","",IF($AJ8=AM$2,1,0))</f>
        <v/>
      </c>
      <c r="AN8" s="92" t="str">
        <f aca="false">IF(AJ8="","",IF($AJ8=AN$2,1,0))</f>
        <v/>
      </c>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9.75" hidden="false" customHeight="true" outlineLevel="0" collapsed="false">
      <c r="A9" s="75"/>
      <c r="B9" s="76" t="str">
        <f aca="false">IF(COUNTIF(A$3:A9,A9)=1,"First","")</f>
        <v/>
      </c>
      <c r="C9" s="77"/>
      <c r="D9" s="77"/>
      <c r="E9" s="77"/>
      <c r="F9" s="77"/>
      <c r="G9" s="77"/>
      <c r="H9" s="78"/>
      <c r="I9" s="78"/>
      <c r="J9" s="78"/>
      <c r="K9" s="78"/>
      <c r="L9" s="78"/>
      <c r="M9" s="78"/>
      <c r="N9" s="78"/>
      <c r="O9" s="78"/>
      <c r="P9" s="79" t="str">
        <f aca="false">IFERROR(IF(F9="Invertebrate",IF(H9="","",AVERAGE(H9:J9,M9:O9)),IF(F9="","",AVERAGE(H9:N9))),"")</f>
        <v/>
      </c>
      <c r="Q9" s="80"/>
      <c r="R9" s="80"/>
      <c r="S9" s="80"/>
      <c r="T9" s="80"/>
      <c r="U9" s="81" t="str">
        <f aca="false">IF(T9="","",((Q9*R9*S9*T9)-1)/40+1)</f>
        <v/>
      </c>
      <c r="V9" s="82" t="str">
        <f aca="false">IFERROR(IF(U9="","",(P9^2+U9^2)^0.5),"")</f>
        <v/>
      </c>
      <c r="W9" s="83"/>
      <c r="X9" s="84" t="str">
        <f aca="false">IFERROR(W9/SUMIF($A$3:$A$40,A9,$W$3:$W$40),"")</f>
        <v/>
      </c>
      <c r="Y9" s="84" t="str">
        <f aca="false">IFERROR(V9*X9,"")</f>
        <v/>
      </c>
      <c r="Z9" s="82" t="str">
        <f aca="false">IF(W9="","",SUMIF($A$3:$A$40,A9,$Y$3:$Y$40))</f>
        <v/>
      </c>
      <c r="AA9" s="85" t="str">
        <f aca="false">IFERROR(ROUND(IF(B9="First",IF(W9="",-11.965*V9^2+32.28*V9+78.259,-11.965*Z9^2+32.28*Z9+78.259),""),0),"")</f>
        <v/>
      </c>
      <c r="AB9" s="86" t="str">
        <f aca="false">IF(AA9="","",IF(AA9&lt;60,"High",IF(AA9&gt;=80,"Low","Med")))</f>
        <v/>
      </c>
      <c r="AC9" s="86" t="str">
        <f aca="false">IF(AA9="","",IF(AA9&lt;60,"&lt;60", IF(AA9&gt;=80, "≥80", "60-79")))</f>
        <v/>
      </c>
      <c r="AD9" s="87"/>
      <c r="AE9" s="88" t="str">
        <f aca="false">IF(OR(AA9="",AD9=""),"",IF(OR(AA9&lt;60,AD9&lt;60),MIN(AVERAGE(AA9,AD9),59),IF(OR(AA9&lt;80,AD9&lt;80),MIN(AVERAGE(AA9,AD9),79),AVERAGE(AA9,AD9))))</f>
        <v/>
      </c>
      <c r="AF9" s="70"/>
      <c r="AG9" s="85" t="str">
        <f aca="false">IF(ISBLANK(A9),"",IF(COUNTIF($A$3:$A$40,A9)&gt;1,0,1))</f>
        <v/>
      </c>
      <c r="AH9" s="89" t="str">
        <f aca="false">AE9</f>
        <v/>
      </c>
      <c r="AI9" s="90" t="str">
        <f aca="false">IF(AH9="","",ROUND(AH9,0))</f>
        <v/>
      </c>
      <c r="AJ9" s="91" t="str">
        <f aca="false">IF(AI9="","",IF(AI9="","",IF(AI9&lt;70,1,IF(AI9&lt;80,2,IF(AI9&lt;90,3,4)))))</f>
        <v/>
      </c>
      <c r="AK9" s="92" t="str">
        <f aca="false">IF(AJ9="","",IF($AJ9=AK$2,"1","0"))</f>
        <v/>
      </c>
      <c r="AL9" s="92" t="str">
        <f aca="false">IF(AJ9="","",IF($AJ9=AL$2,1,0))</f>
        <v/>
      </c>
      <c r="AM9" s="92" t="str">
        <f aca="false">IF(AJ9="","",IF($AJ9=AM$2,1,0))</f>
        <v/>
      </c>
      <c r="AN9" s="92" t="str">
        <f aca="false">IF(AJ9="","",IF($AJ9=AN$2,1,0))</f>
        <v/>
      </c>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9.75" hidden="false" customHeight="true" outlineLevel="0" collapsed="false">
      <c r="A10" s="75"/>
      <c r="B10" s="76" t="str">
        <f aca="false">IF(COUNTIF(A$3:A10,A10)=1,"First","")</f>
        <v/>
      </c>
      <c r="C10" s="77"/>
      <c r="D10" s="77"/>
      <c r="E10" s="77"/>
      <c r="F10" s="77"/>
      <c r="G10" s="77"/>
      <c r="H10" s="78"/>
      <c r="I10" s="78"/>
      <c r="J10" s="78"/>
      <c r="K10" s="78"/>
      <c r="L10" s="78"/>
      <c r="M10" s="78"/>
      <c r="N10" s="78"/>
      <c r="O10" s="78"/>
      <c r="P10" s="79" t="str">
        <f aca="false">IFERROR(IF(F10="Invertebrate",IF(H10="","",AVERAGE(H10:J10,M10:O10)),IF(F10="","",AVERAGE(H10:N10))),"")</f>
        <v/>
      </c>
      <c r="Q10" s="80"/>
      <c r="R10" s="80"/>
      <c r="S10" s="80"/>
      <c r="T10" s="80"/>
      <c r="U10" s="81" t="str">
        <f aca="false">IF(T10="","",((Q10*R10*S10*T10)-1)/40+1)</f>
        <v/>
      </c>
      <c r="V10" s="82" t="str">
        <f aca="false">IFERROR(IF(U10="","",(P10^2+U10^2)^0.5),"")</f>
        <v/>
      </c>
      <c r="W10" s="83"/>
      <c r="X10" s="84" t="str">
        <f aca="false">IFERROR(W10/SUMIF($A$3:$A$40,A10,$W$3:$W$40),"")</f>
        <v/>
      </c>
      <c r="Y10" s="84" t="str">
        <f aca="false">IFERROR(V10*X10,"")</f>
        <v/>
      </c>
      <c r="Z10" s="82" t="str">
        <f aca="false">IF(W10="","",SUMIF($A$3:$A$40,A10,$Y$3:$Y$40))</f>
        <v/>
      </c>
      <c r="AA10" s="85" t="str">
        <f aca="false">IFERROR(ROUND(IF(B10="First",IF(W10="",-11.965*V10^2+32.28*V10+78.259,-11.965*Z10^2+32.28*Z10+78.259),""),0),"")</f>
        <v/>
      </c>
      <c r="AB10" s="86" t="str">
        <f aca="false">IF(AA10="","",IF(AA10&lt;60,"High",IF(AA10&gt;=80,"Low","Med")))</f>
        <v/>
      </c>
      <c r="AC10" s="86" t="str">
        <f aca="false">IF(AA10="","",IF(AA10&lt;60,"&lt;60", IF(AA10&gt;=80, "≥80", "60-79")))</f>
        <v/>
      </c>
      <c r="AD10" s="87"/>
      <c r="AE10" s="88" t="str">
        <f aca="false">IF(OR(AA10="",AD10=""),"",IF(OR(AA10&lt;60,AD10&lt;60),MIN(AVERAGE(AA10,AD10),59),IF(OR(AA10&lt;80,AD10&lt;80),MIN(AVERAGE(AA10,AD10),79),AVERAGE(AA10,AD10))))</f>
        <v/>
      </c>
      <c r="AF10" s="70"/>
      <c r="AG10" s="85" t="str">
        <f aca="false">IF(ISBLANK(A10),"",IF(COUNTIF($A$3:$A$40,A10)&gt;1,0,1))</f>
        <v/>
      </c>
      <c r="AH10" s="89" t="str">
        <f aca="false">AE10</f>
        <v/>
      </c>
      <c r="AI10" s="90" t="str">
        <f aca="false">IF(AH10="","",ROUND(AH10,0))</f>
        <v/>
      </c>
      <c r="AJ10" s="91" t="str">
        <f aca="false">IF(AI10="","",IF(AI10="","",IF(AI10&lt;70,1,IF(AI10&lt;80,2,IF(AI10&lt;90,3,4)))))</f>
        <v/>
      </c>
      <c r="AK10" s="92" t="str">
        <f aca="false">IF(AJ10="","",IF($AJ10=AK$2,"1","0"))</f>
        <v/>
      </c>
      <c r="AL10" s="92" t="str">
        <f aca="false">IF(AJ10="","",IF($AJ10=AL$2,1,0))</f>
        <v/>
      </c>
      <c r="AM10" s="92" t="str">
        <f aca="false">IF(AJ10="","",IF($AJ10=AM$2,1,0))</f>
        <v/>
      </c>
      <c r="AN10" s="92" t="str">
        <f aca="false">IF(AJ10="","",IF($AJ10=AN$2,1,0))</f>
        <v/>
      </c>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9.75" hidden="false" customHeight="true" outlineLevel="0" collapsed="false">
      <c r="A11" s="75"/>
      <c r="B11" s="76" t="str">
        <f aca="false">IF(COUNTIF(A$3:A11,A11)=1,"First","")</f>
        <v/>
      </c>
      <c r="C11" s="77"/>
      <c r="D11" s="77"/>
      <c r="E11" s="77"/>
      <c r="F11" s="77"/>
      <c r="G11" s="77"/>
      <c r="H11" s="78"/>
      <c r="I11" s="78"/>
      <c r="J11" s="78"/>
      <c r="K11" s="78"/>
      <c r="L11" s="78"/>
      <c r="M11" s="78"/>
      <c r="N11" s="78"/>
      <c r="O11" s="78"/>
      <c r="P11" s="79" t="str">
        <f aca="false">IFERROR(IF(F11="Invertebrate",IF(H11="","",AVERAGE(H11:J11,M11:O11)),IF(F11="","",AVERAGE(H11:N11))),"")</f>
        <v/>
      </c>
      <c r="Q11" s="80"/>
      <c r="R11" s="80"/>
      <c r="S11" s="80"/>
      <c r="T11" s="80"/>
      <c r="U11" s="81" t="str">
        <f aca="false">IF(T11="","",((Q11*R11*S11*T11)-1)/40+1)</f>
        <v/>
      </c>
      <c r="V11" s="82" t="str">
        <f aca="false">IFERROR(IF(U11="","",(P11^2+U11^2)^0.5),"")</f>
        <v/>
      </c>
      <c r="W11" s="83"/>
      <c r="X11" s="84" t="str">
        <f aca="false">IFERROR(W11/SUMIF($A$3:$A$40,A11,$W$3:$W$40),"")</f>
        <v/>
      </c>
      <c r="Y11" s="84" t="str">
        <f aca="false">IFERROR(V11*X11,"")</f>
        <v/>
      </c>
      <c r="Z11" s="82" t="str">
        <f aca="false">IF(W11="","",SUMIF($A$3:$A$40,A11,$Y$3:$Y$40))</f>
        <v/>
      </c>
      <c r="AA11" s="85" t="str">
        <f aca="false">IFERROR(ROUND(IF(B11="First",IF(W11="",-11.965*V11^2+32.28*V11+78.259,-11.965*Z11^2+32.28*Z11+78.259),""),0),"")</f>
        <v/>
      </c>
      <c r="AB11" s="86" t="str">
        <f aca="false">IF(AA11="","",IF(AA11&lt;60,"High",IF(AA11&gt;=80,"Low","Med")))</f>
        <v/>
      </c>
      <c r="AC11" s="86" t="str">
        <f aca="false">IF(AA11="","",IF(AA11&lt;60,"&lt;60", IF(AA11&gt;=80, "≥80", "60-79")))</f>
        <v/>
      </c>
      <c r="AD11" s="87"/>
      <c r="AE11" s="88" t="str">
        <f aca="false">IF(OR(AA11="",AD11=""),"",IF(OR(AA11&lt;60,AD11&lt;60),MIN(AVERAGE(AA11,AD11),59),IF(OR(AA11&lt;80,AD11&lt;80),MIN(AVERAGE(AA11,AD11),79),AVERAGE(AA11,AD11))))</f>
        <v/>
      </c>
      <c r="AF11" s="70"/>
      <c r="AG11" s="85" t="str">
        <f aca="false">IF(ISBLANK(A11),"",IF(COUNTIF($A$3:$A$40,A11)&gt;1,0,1))</f>
        <v/>
      </c>
      <c r="AH11" s="89" t="str">
        <f aca="false">AE11</f>
        <v/>
      </c>
      <c r="AI11" s="90" t="str">
        <f aca="false">IF(AH11="","",ROUND(AH11,0))</f>
        <v/>
      </c>
      <c r="AJ11" s="91" t="str">
        <f aca="false">IF(AI11="","",IF(AI11="","",IF(AI11&lt;70,1,IF(AI11&lt;80,2,IF(AI11&lt;90,3,4)))))</f>
        <v/>
      </c>
      <c r="AK11" s="92" t="str">
        <f aca="false">IF(AJ11="","",IF($AJ11=AK$2,"1","0"))</f>
        <v/>
      </c>
      <c r="AL11" s="92" t="str">
        <f aca="false">IF(AJ11="","",IF($AJ11=AL$2,1,0))</f>
        <v/>
      </c>
      <c r="AM11" s="92" t="str">
        <f aca="false">IF(AJ11="","",IF($AJ11=AM$2,1,0))</f>
        <v/>
      </c>
      <c r="AN11" s="92" t="str">
        <f aca="false">IF(AJ11="","",IF($AJ11=AN$2,1,0))</f>
        <v/>
      </c>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9.75" hidden="false" customHeight="true" outlineLevel="0" collapsed="false">
      <c r="A12" s="75"/>
      <c r="B12" s="76" t="str">
        <f aca="false">IF(COUNTIF(A$3:A12,A12)=1,"First","")</f>
        <v/>
      </c>
      <c r="C12" s="77"/>
      <c r="D12" s="77"/>
      <c r="E12" s="77"/>
      <c r="F12" s="77"/>
      <c r="G12" s="77"/>
      <c r="H12" s="78"/>
      <c r="I12" s="78"/>
      <c r="J12" s="78"/>
      <c r="K12" s="78"/>
      <c r="L12" s="78"/>
      <c r="M12" s="78"/>
      <c r="N12" s="78"/>
      <c r="O12" s="78"/>
      <c r="P12" s="79" t="str">
        <f aca="false">IFERROR(IF(F12="Invertebrate",IF(H12="","",AVERAGE(H12:J12,M12:O12)),IF(F12="","",AVERAGE(H12:N12))),"")</f>
        <v/>
      </c>
      <c r="Q12" s="80"/>
      <c r="R12" s="80"/>
      <c r="S12" s="80"/>
      <c r="T12" s="80"/>
      <c r="U12" s="81" t="str">
        <f aca="false">IF(T12="","",((Q12*R12*S12*T12)-1)/40+1)</f>
        <v/>
      </c>
      <c r="V12" s="82" t="str">
        <f aca="false">IFERROR(IF(U12="","",(P12^2+U12^2)^0.5),"")</f>
        <v/>
      </c>
      <c r="W12" s="83"/>
      <c r="X12" s="84" t="str">
        <f aca="false">IFERROR(W12/SUMIF($A$3:$A$40,A12,$W$3:$W$40),"")</f>
        <v/>
      </c>
      <c r="Y12" s="84" t="str">
        <f aca="false">IFERROR(V12*X12,"")</f>
        <v/>
      </c>
      <c r="Z12" s="82" t="str">
        <f aca="false">IF(W12="","",SUMIF($A$3:$A$40,A12,$Y$3:$Y$40))</f>
        <v/>
      </c>
      <c r="AA12" s="85" t="str">
        <f aca="false">IFERROR(ROUND(IF(B12="First",IF(W12="",-11.965*V12^2+32.28*V12+78.259,-11.965*Z12^2+32.28*Z12+78.259),""),0),"")</f>
        <v/>
      </c>
      <c r="AB12" s="86" t="str">
        <f aca="false">IF(AA12="","",IF(AA12&lt;60,"High",IF(AA12&gt;=80,"Low","Med")))</f>
        <v/>
      </c>
      <c r="AC12" s="86" t="str">
        <f aca="false">IF(AA12="","",IF(AA12&lt;60,"&lt;60", IF(AA12&gt;=80, "≥80", "60-79")))</f>
        <v/>
      </c>
      <c r="AD12" s="87"/>
      <c r="AE12" s="88" t="str">
        <f aca="false">IF(OR(AA12="",AD12=""),"",IF(OR(AA12&lt;60,AD12&lt;60),MIN(AVERAGE(AA12,AD12),59),IF(OR(AA12&lt;80,AD12&lt;80),MIN(AVERAGE(AA12,AD12),79),AVERAGE(AA12,AD12))))</f>
        <v/>
      </c>
      <c r="AF12" s="70"/>
      <c r="AG12" s="85" t="str">
        <f aca="false">IF(ISBLANK(A12),"",IF(COUNTIF($A$3:$A$40,A12)&gt;1,0,1))</f>
        <v/>
      </c>
      <c r="AH12" s="89" t="str">
        <f aca="false">AE12</f>
        <v/>
      </c>
      <c r="AI12" s="90" t="str">
        <f aca="false">IF(AH12="","",ROUND(AH12,0))</f>
        <v/>
      </c>
      <c r="AJ12" s="91" t="str">
        <f aca="false">IF(AI12="","",IF(AI12="","",IF(AI12&lt;70,1,IF(AI12&lt;80,2,IF(AI12&lt;90,3,4)))))</f>
        <v/>
      </c>
      <c r="AK12" s="92" t="str">
        <f aca="false">IF(AJ12="","",IF($AJ12=AK$2,"1","0"))</f>
        <v/>
      </c>
      <c r="AL12" s="92" t="str">
        <f aca="false">IF(AJ12="","",IF($AJ12=AL$2,1,0))</f>
        <v/>
      </c>
      <c r="AM12" s="92" t="str">
        <f aca="false">IF(AJ12="","",IF($AJ12=AM$2,1,0))</f>
        <v/>
      </c>
      <c r="AN12" s="92" t="str">
        <f aca="false">IF(AJ12="","",IF($AJ12=AN$2,1,0))</f>
        <v/>
      </c>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9.75" hidden="false" customHeight="true" outlineLevel="0" collapsed="false">
      <c r="A13" s="75"/>
      <c r="B13" s="76" t="str">
        <f aca="false">IF(COUNTIF(A$3:A13,A13)=1,"First","")</f>
        <v/>
      </c>
      <c r="C13" s="77"/>
      <c r="D13" s="77"/>
      <c r="E13" s="77"/>
      <c r="F13" s="77"/>
      <c r="G13" s="77"/>
      <c r="H13" s="78"/>
      <c r="I13" s="78"/>
      <c r="J13" s="78"/>
      <c r="K13" s="78"/>
      <c r="L13" s="78"/>
      <c r="M13" s="78"/>
      <c r="N13" s="78"/>
      <c r="O13" s="78"/>
      <c r="P13" s="79" t="str">
        <f aca="false">IFERROR(IF(F13="Invertebrate",IF(H13="","",AVERAGE(H13:J13,M13:O13)),IF(F13="","",AVERAGE(H13:N13))),"")</f>
        <v/>
      </c>
      <c r="Q13" s="80"/>
      <c r="R13" s="80"/>
      <c r="S13" s="80"/>
      <c r="T13" s="80"/>
      <c r="U13" s="81" t="str">
        <f aca="false">IF(T13="","",((Q13*R13*S13*T13)-1)/40+1)</f>
        <v/>
      </c>
      <c r="V13" s="82" t="str">
        <f aca="false">IFERROR(IF(U13="","",(P13^2+U13^2)^0.5),"")</f>
        <v/>
      </c>
      <c r="W13" s="83"/>
      <c r="X13" s="84" t="str">
        <f aca="false">IFERROR(W13/SUMIF($A$3:$A$40,A13,$W$3:$W$40),"")</f>
        <v/>
      </c>
      <c r="Y13" s="84" t="str">
        <f aca="false">IFERROR(V13*X13,"")</f>
        <v/>
      </c>
      <c r="Z13" s="82" t="str">
        <f aca="false">IF(W13="","",SUMIF($A$3:$A$40,A13,$Y$3:$Y$40))</f>
        <v/>
      </c>
      <c r="AA13" s="85" t="str">
        <f aca="false">IFERROR(ROUND(IF(B13="First",IF(W13="",-11.965*V13^2+32.28*V13+78.259,-11.965*Z13^2+32.28*Z13+78.259),""),0),"")</f>
        <v/>
      </c>
      <c r="AB13" s="86" t="str">
        <f aca="false">IF(AA13="","",IF(AA13&lt;60,"High",IF(AA13&gt;=80,"Low","Med")))</f>
        <v/>
      </c>
      <c r="AC13" s="86" t="str">
        <f aca="false">IF(AA13="","",IF(AA13&lt;60,"&lt;60", IF(AA13&gt;=80, "≥80", "60-79")))</f>
        <v/>
      </c>
      <c r="AD13" s="87"/>
      <c r="AE13" s="88" t="str">
        <f aca="false">IF(OR(AA13="",AD13=""),"",IF(OR(AA13&lt;60,AD13&lt;60),MIN(AVERAGE(AA13,AD13),59),IF(OR(AA13&lt;80,AD13&lt;80),MIN(AVERAGE(AA13,AD13),79),AVERAGE(AA13,AD13))))</f>
        <v/>
      </c>
      <c r="AF13" s="70"/>
      <c r="AG13" s="85" t="str">
        <f aca="false">IF(ISBLANK(A13),"",IF(COUNTIF($A$3:$A$40,A13)&gt;1,0,1))</f>
        <v/>
      </c>
      <c r="AH13" s="89" t="str">
        <f aca="false">AE13</f>
        <v/>
      </c>
      <c r="AI13" s="90" t="str">
        <f aca="false">IF(AH13="","",ROUND(AH13,0))</f>
        <v/>
      </c>
      <c r="AJ13" s="91" t="str">
        <f aca="false">IF(AI13="","",IF(AI13="","",IF(AI13&lt;70,1,IF(AI13&lt;80,2,IF(AI13&lt;90,3,4)))))</f>
        <v/>
      </c>
      <c r="AK13" s="92" t="str">
        <f aca="false">IF(AJ13="","",IF($AJ13=AK$2,"1","0"))</f>
        <v/>
      </c>
      <c r="AL13" s="92" t="str">
        <f aca="false">IF(AJ13="","",IF($AJ13=AL$2,1,0))</f>
        <v/>
      </c>
      <c r="AM13" s="92" t="str">
        <f aca="false">IF(AJ13="","",IF($AJ13=AM$2,1,0))</f>
        <v/>
      </c>
      <c r="AN13" s="92" t="str">
        <f aca="false">IF(AJ13="","",IF($AJ13=AN$2,1,0))</f>
        <v/>
      </c>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9.75" hidden="false" customHeight="true" outlineLevel="0" collapsed="false">
      <c r="A14" s="75"/>
      <c r="B14" s="76" t="str">
        <f aca="false">IF(COUNTIF(A$3:A14,A14)=1,"First","")</f>
        <v/>
      </c>
      <c r="C14" s="77"/>
      <c r="D14" s="77"/>
      <c r="E14" s="77"/>
      <c r="F14" s="77"/>
      <c r="G14" s="77"/>
      <c r="H14" s="78"/>
      <c r="I14" s="78"/>
      <c r="J14" s="78"/>
      <c r="K14" s="78"/>
      <c r="L14" s="78"/>
      <c r="M14" s="78"/>
      <c r="N14" s="78"/>
      <c r="O14" s="78"/>
      <c r="P14" s="79" t="str">
        <f aca="false">IFERROR(IF(F14="Invertebrate",IF(H14="","",AVERAGE(H14:J14,M14:O14)),IF(F14="","",AVERAGE(H14:N14))),"")</f>
        <v/>
      </c>
      <c r="Q14" s="80"/>
      <c r="R14" s="80"/>
      <c r="S14" s="80"/>
      <c r="T14" s="80"/>
      <c r="U14" s="81" t="str">
        <f aca="false">IF(T14="","",((Q14*R14*S14*T14)-1)/40+1)</f>
        <v/>
      </c>
      <c r="V14" s="82" t="str">
        <f aca="false">IFERROR(IF(U14="","",(P14^2+U14^2)^0.5),"")</f>
        <v/>
      </c>
      <c r="W14" s="83"/>
      <c r="X14" s="84" t="str">
        <f aca="false">IFERROR(W14/SUMIF($A$3:$A$40,A14,$W$3:$W$40),"")</f>
        <v/>
      </c>
      <c r="Y14" s="84" t="str">
        <f aca="false">IFERROR(V14*X14,"")</f>
        <v/>
      </c>
      <c r="Z14" s="82" t="str">
        <f aca="false">IF(W14="","",SUMIF($A$3:$A$40,A14,$Y$3:$Y$40))</f>
        <v/>
      </c>
      <c r="AA14" s="85" t="str">
        <f aca="false">IFERROR(ROUND(IF(B14="First",IF(W14="",-11.965*V14^2+32.28*V14+78.259,-11.965*Z14^2+32.28*Z14+78.259),""),0),"")</f>
        <v/>
      </c>
      <c r="AB14" s="86" t="str">
        <f aca="false">IF(AA14="","",IF(AA14&lt;60,"High",IF(AA14&gt;=80,"Low","Med")))</f>
        <v/>
      </c>
      <c r="AC14" s="86" t="str">
        <f aca="false">IF(AA14="","",IF(AA14&lt;60,"&lt;60", IF(AA14&gt;=80, "≥80", "60-79")))</f>
        <v/>
      </c>
      <c r="AD14" s="87"/>
      <c r="AE14" s="88" t="str">
        <f aca="false">IF(OR(AA14="",AD14=""),"",IF(OR(AA14&lt;60,AD14&lt;60),MIN(AVERAGE(AA14,AD14),59),IF(OR(AA14&lt;80,AD14&lt;80),MIN(AVERAGE(AA14,AD14),79),AVERAGE(AA14,AD14))))</f>
        <v/>
      </c>
      <c r="AF14" s="70"/>
      <c r="AG14" s="85" t="str">
        <f aca="false">IF(ISBLANK(A14),"",IF(COUNTIF($A$3:$A$40,A14)&gt;1,0,1))</f>
        <v/>
      </c>
      <c r="AH14" s="89" t="str">
        <f aca="false">AE14</f>
        <v/>
      </c>
      <c r="AI14" s="90" t="str">
        <f aca="false">IF(AH14="","",ROUND(AH14,0))</f>
        <v/>
      </c>
      <c r="AJ14" s="91" t="str">
        <f aca="false">IF(AI14="","",IF(AI14="","",IF(AI14&lt;70,1,IF(AI14&lt;80,2,IF(AI14&lt;90,3,4)))))</f>
        <v/>
      </c>
      <c r="AK14" s="92" t="str">
        <f aca="false">IF(AJ14="","",IF($AJ14=AK$2,"1","0"))</f>
        <v/>
      </c>
      <c r="AL14" s="92" t="str">
        <f aca="false">IF(AJ14="","",IF($AJ14=AL$2,1,0))</f>
        <v/>
      </c>
      <c r="AM14" s="92" t="str">
        <f aca="false">IF(AJ14="","",IF($AJ14=AM$2,1,0))</f>
        <v/>
      </c>
      <c r="AN14" s="92" t="str">
        <f aca="false">IF(AJ14="","",IF($AJ14=AN$2,1,0))</f>
        <v/>
      </c>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9.75" hidden="false" customHeight="true" outlineLevel="0" collapsed="false">
      <c r="A15" s="75"/>
      <c r="B15" s="76" t="str">
        <f aca="false">IF(COUNTIF(A$3:A15,A15)=1,"First","")</f>
        <v/>
      </c>
      <c r="C15" s="77"/>
      <c r="D15" s="77"/>
      <c r="E15" s="77"/>
      <c r="F15" s="77"/>
      <c r="G15" s="77"/>
      <c r="H15" s="78"/>
      <c r="I15" s="78"/>
      <c r="J15" s="78"/>
      <c r="K15" s="78"/>
      <c r="L15" s="78"/>
      <c r="M15" s="78"/>
      <c r="N15" s="78"/>
      <c r="O15" s="78"/>
      <c r="P15" s="79" t="str">
        <f aca="false">IFERROR(IF(F15="Invertebrate",IF(H15="","",AVERAGE(H15:J15,M15:O15)),IF(F15="","",AVERAGE(H15:N15))),"")</f>
        <v/>
      </c>
      <c r="Q15" s="80"/>
      <c r="R15" s="80"/>
      <c r="S15" s="80"/>
      <c r="T15" s="80"/>
      <c r="U15" s="81" t="str">
        <f aca="false">IF(T15="","",((Q15*R15*S15*T15)-1)/40+1)</f>
        <v/>
      </c>
      <c r="V15" s="82" t="str">
        <f aca="false">IFERROR(IF(U15="","",(P15^2+U15^2)^0.5),"")</f>
        <v/>
      </c>
      <c r="W15" s="83"/>
      <c r="X15" s="84" t="str">
        <f aca="false">IFERROR(W15/SUMIF($A$3:$A$40,A15,$W$3:$W$40),"")</f>
        <v/>
      </c>
      <c r="Y15" s="84" t="str">
        <f aca="false">IFERROR(V15*X15,"")</f>
        <v/>
      </c>
      <c r="Z15" s="82" t="str">
        <f aca="false">IF(W15="","",SUMIF($A$3:$A$40,A15,$Y$3:$Y$40))</f>
        <v/>
      </c>
      <c r="AA15" s="85" t="str">
        <f aca="false">IFERROR(ROUND(IF(B15="First",IF(W15="",-11.965*V15^2+32.28*V15+78.259,-11.965*Z15^2+32.28*Z15+78.259),""),0),"")</f>
        <v/>
      </c>
      <c r="AB15" s="86" t="str">
        <f aca="false">IF(AA15="","",IF(AA15&lt;60,"High",IF(AA15&gt;=80,"Low","Med")))</f>
        <v/>
      </c>
      <c r="AC15" s="86" t="str">
        <f aca="false">IF(AA15="","",IF(AA15&lt;60,"&lt;60", IF(AA15&gt;=80, "≥80", "60-79")))</f>
        <v/>
      </c>
      <c r="AD15" s="87"/>
      <c r="AE15" s="88" t="str">
        <f aca="false">IF(OR(AA15="",AD15=""),"",IF(OR(AA15&lt;60,AD15&lt;60),MIN(AVERAGE(AA15,AD15),59),IF(OR(AA15&lt;80,AD15&lt;80),MIN(AVERAGE(AA15,AD15),79),AVERAGE(AA15,AD15))))</f>
        <v/>
      </c>
      <c r="AF15" s="70"/>
      <c r="AG15" s="85" t="str">
        <f aca="false">IF(ISBLANK(A15),"",IF(COUNTIF($A$3:$A$40,A15)&gt;1,0,1))</f>
        <v/>
      </c>
      <c r="AH15" s="89" t="str">
        <f aca="false">AE15</f>
        <v/>
      </c>
      <c r="AI15" s="90" t="str">
        <f aca="false">IF(AH15="","",ROUND(AH15,0))</f>
        <v/>
      </c>
      <c r="AJ15" s="91" t="str">
        <f aca="false">IF(AI15="","",IF(AI15="","",IF(AI15&lt;70,1,IF(AI15&lt;80,2,IF(AI15&lt;90,3,4)))))</f>
        <v/>
      </c>
      <c r="AK15" s="92" t="str">
        <f aca="false">IF(AJ15="","",IF($AJ15=AK$2,"1","0"))</f>
        <v/>
      </c>
      <c r="AL15" s="92" t="str">
        <f aca="false">IF(AJ15="","",IF($AJ15=AL$2,1,0))</f>
        <v/>
      </c>
      <c r="AM15" s="92" t="str">
        <f aca="false">IF(AJ15="","",IF($AJ15=AM$2,1,0))</f>
        <v/>
      </c>
      <c r="AN15" s="92" t="str">
        <f aca="false">IF(AJ15="","",IF($AJ15=AN$2,1,0))</f>
        <v/>
      </c>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9.75" hidden="false" customHeight="true" outlineLevel="0" collapsed="false">
      <c r="A16" s="75"/>
      <c r="B16" s="76" t="str">
        <f aca="false">IF(COUNTIF(A$3:A16,A16)=1,"First","")</f>
        <v/>
      </c>
      <c r="C16" s="77"/>
      <c r="D16" s="77"/>
      <c r="E16" s="77"/>
      <c r="F16" s="77"/>
      <c r="G16" s="77"/>
      <c r="H16" s="78"/>
      <c r="I16" s="78"/>
      <c r="J16" s="78"/>
      <c r="K16" s="78"/>
      <c r="L16" s="78"/>
      <c r="M16" s="78"/>
      <c r="N16" s="78"/>
      <c r="O16" s="78"/>
      <c r="P16" s="79" t="str">
        <f aca="false">IFERROR(IF(F16="Invertebrate",IF(H16="","",AVERAGE(H16:J16,M16:O16)),IF(F16="","",AVERAGE(H16:N16))),"")</f>
        <v/>
      </c>
      <c r="Q16" s="80"/>
      <c r="R16" s="80"/>
      <c r="S16" s="80"/>
      <c r="T16" s="80"/>
      <c r="U16" s="81" t="str">
        <f aca="false">IF(T16="","",((Q16*R16*S16*T16)-1)/40+1)</f>
        <v/>
      </c>
      <c r="V16" s="82" t="str">
        <f aca="false">IFERROR(IF(U16="","",(P16^2+U16^2)^0.5),"")</f>
        <v/>
      </c>
      <c r="W16" s="83"/>
      <c r="X16" s="84" t="str">
        <f aca="false">IFERROR(W16/SUMIF($A$3:$A$40,A16,$W$3:$W$40),"")</f>
        <v/>
      </c>
      <c r="Y16" s="84" t="str">
        <f aca="false">IFERROR(V16*X16,"")</f>
        <v/>
      </c>
      <c r="Z16" s="82" t="str">
        <f aca="false">IF(W16="","",SUMIF($A$3:$A$40,A16,$Y$3:$Y$40))</f>
        <v/>
      </c>
      <c r="AA16" s="85" t="str">
        <f aca="false">IFERROR(ROUND(IF(B16="First",IF(W16="",-11.965*V16^2+32.28*V16+78.259,-11.965*Z16^2+32.28*Z16+78.259),""),0),"")</f>
        <v/>
      </c>
      <c r="AB16" s="86" t="str">
        <f aca="false">IF(AA16="","",IF(AA16&lt;60,"High",IF(AA16&gt;=80,"Low","Med")))</f>
        <v/>
      </c>
      <c r="AC16" s="86" t="str">
        <f aca="false">IF(AA16="","",IF(AA16&lt;60,"&lt;60", IF(AA16&gt;=80, "≥80", "60-79")))</f>
        <v/>
      </c>
      <c r="AD16" s="87"/>
      <c r="AE16" s="88" t="str">
        <f aca="false">IF(OR(AA16="",AD16=""),"",IF(OR(AA16&lt;60,AD16&lt;60),MIN(AVERAGE(AA16,AD16),59),IF(OR(AA16&lt;80,AD16&lt;80),MIN(AVERAGE(AA16,AD16),79),AVERAGE(AA16,AD16))))</f>
        <v/>
      </c>
      <c r="AF16" s="70"/>
      <c r="AG16" s="85" t="str">
        <f aca="false">IF(ISBLANK(A16),"",IF(COUNTIF($A$3:$A$40,A16)&gt;1,0,1))</f>
        <v/>
      </c>
      <c r="AH16" s="89" t="str">
        <f aca="false">AE16</f>
        <v/>
      </c>
      <c r="AI16" s="90" t="str">
        <f aca="false">IF(AH16="","",ROUND(AH16,0))</f>
        <v/>
      </c>
      <c r="AJ16" s="91" t="str">
        <f aca="false">IF(AI16="","",IF(AI16="","",IF(AI16&lt;70,1,IF(AI16&lt;80,2,IF(AI16&lt;90,3,4)))))</f>
        <v/>
      </c>
      <c r="AK16" s="92" t="str">
        <f aca="false">IF(AJ16="","",IF($AJ16=AK$2,"1","0"))</f>
        <v/>
      </c>
      <c r="AL16" s="92" t="str">
        <f aca="false">IF(AJ16="","",IF($AJ16=AL$2,1,0))</f>
        <v/>
      </c>
      <c r="AM16" s="92" t="str">
        <f aca="false">IF(AJ16="","",IF($AJ16=AM$2,1,0))</f>
        <v/>
      </c>
      <c r="AN16" s="92" t="str">
        <f aca="false">IF(AJ16="","",IF($AJ16=AN$2,1,0))</f>
        <v/>
      </c>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9.75" hidden="false" customHeight="true" outlineLevel="0" collapsed="false">
      <c r="A17" s="75"/>
      <c r="B17" s="76" t="str">
        <f aca="false">IF(COUNTIF(A$3:A17,A17)=1,"First","")</f>
        <v/>
      </c>
      <c r="C17" s="77"/>
      <c r="D17" s="77"/>
      <c r="E17" s="77"/>
      <c r="F17" s="77"/>
      <c r="G17" s="77"/>
      <c r="H17" s="78"/>
      <c r="I17" s="78"/>
      <c r="J17" s="78"/>
      <c r="K17" s="78"/>
      <c r="L17" s="78"/>
      <c r="M17" s="78"/>
      <c r="N17" s="78"/>
      <c r="O17" s="78"/>
      <c r="P17" s="79" t="str">
        <f aca="false">IFERROR(IF(F17="Invertebrate",IF(H17="","",AVERAGE(H17:J17,M17:O17)),IF(F17="","",AVERAGE(H17:N17))),"")</f>
        <v/>
      </c>
      <c r="Q17" s="80"/>
      <c r="R17" s="80"/>
      <c r="S17" s="80"/>
      <c r="T17" s="80"/>
      <c r="U17" s="81" t="str">
        <f aca="false">IF(T17="","",((Q17*R17*S17*T17)-1)/40+1)</f>
        <v/>
      </c>
      <c r="V17" s="82" t="str">
        <f aca="false">IFERROR(IF(U17="","",(P17^2+U17^2)^0.5),"")</f>
        <v/>
      </c>
      <c r="W17" s="83"/>
      <c r="X17" s="84" t="str">
        <f aca="false">IFERROR(W17/SUMIF($A$3:$A$40,A17,$W$3:$W$40),"")</f>
        <v/>
      </c>
      <c r="Y17" s="84" t="str">
        <f aca="false">IFERROR(V17*X17,"")</f>
        <v/>
      </c>
      <c r="Z17" s="82" t="str">
        <f aca="false">IF(W17="","",SUMIF($A$3:$A$40,A17,$Y$3:$Y$40))</f>
        <v/>
      </c>
      <c r="AA17" s="85" t="str">
        <f aca="false">IFERROR(ROUND(IF(B17="First",IF(W17="",-11.965*V17^2+32.28*V17+78.259,-11.965*Z17^2+32.28*Z17+78.259),""),0),"")</f>
        <v/>
      </c>
      <c r="AB17" s="86" t="str">
        <f aca="false">IF(AA17="","",IF(AA17&lt;60,"High",IF(AA17&gt;=80,"Low","Med")))</f>
        <v/>
      </c>
      <c r="AC17" s="86" t="str">
        <f aca="false">IF(AA17="","",IF(AA17&lt;60,"&lt;60", IF(AA17&gt;=80, "≥80", "60-79")))</f>
        <v/>
      </c>
      <c r="AD17" s="87"/>
      <c r="AE17" s="88" t="str">
        <f aca="false">IF(OR(AA17="",AD17=""),"",IF(OR(AA17&lt;60,AD17&lt;60),MIN(AVERAGE(AA17,AD17),59),IF(OR(AA17&lt;80,AD17&lt;80),MIN(AVERAGE(AA17,AD17),79),AVERAGE(AA17,AD17))))</f>
        <v/>
      </c>
      <c r="AF17" s="70"/>
      <c r="AG17" s="85" t="str">
        <f aca="false">IF(ISBLANK(A17),"",IF(COUNTIF($A$3:$A$40,A17)&gt;1,0,1))</f>
        <v/>
      </c>
      <c r="AH17" s="89" t="str">
        <f aca="false">AE17</f>
        <v/>
      </c>
      <c r="AI17" s="90" t="str">
        <f aca="false">IF(AH17="","",ROUND(AH17,0))</f>
        <v/>
      </c>
      <c r="AJ17" s="91" t="str">
        <f aca="false">IF(AI17="","",IF(AI17="","",IF(AI17&lt;70,1,IF(AI17&lt;80,2,IF(AI17&lt;90,3,4)))))</f>
        <v/>
      </c>
      <c r="AK17" s="92" t="str">
        <f aca="false">IF(AJ17="","",IF($AJ17=AK$2,"1","0"))</f>
        <v/>
      </c>
      <c r="AL17" s="92" t="str">
        <f aca="false">IF(AJ17="","",IF($AJ17=AL$2,1,0))</f>
        <v/>
      </c>
      <c r="AM17" s="92" t="str">
        <f aca="false">IF(AJ17="","",IF($AJ17=AM$2,1,0))</f>
        <v/>
      </c>
      <c r="AN17" s="92" t="str">
        <f aca="false">IF(AJ17="","",IF($AJ17=AN$2,1,0))</f>
        <v/>
      </c>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9.75" hidden="false" customHeight="true" outlineLevel="0" collapsed="false">
      <c r="A18" s="75"/>
      <c r="B18" s="76" t="str">
        <f aca="false">IF(COUNTIF(A$3:A18,A18)=1,"First","")</f>
        <v/>
      </c>
      <c r="C18" s="77"/>
      <c r="D18" s="77"/>
      <c r="E18" s="77"/>
      <c r="F18" s="77"/>
      <c r="G18" s="77"/>
      <c r="H18" s="78"/>
      <c r="I18" s="78"/>
      <c r="J18" s="78"/>
      <c r="K18" s="78"/>
      <c r="L18" s="78"/>
      <c r="M18" s="78"/>
      <c r="N18" s="78"/>
      <c r="O18" s="78"/>
      <c r="P18" s="79" t="str">
        <f aca="false">IFERROR(IF(F18="Invertebrate",IF(H18="","",AVERAGE(H18:J18,M18:O18)),IF(F18="","",AVERAGE(H18:N18))),"")</f>
        <v/>
      </c>
      <c r="Q18" s="80"/>
      <c r="R18" s="80"/>
      <c r="S18" s="80"/>
      <c r="T18" s="80"/>
      <c r="U18" s="81" t="str">
        <f aca="false">IF(T18="","",((Q18*R18*S18*T18)-1)/40+1)</f>
        <v/>
      </c>
      <c r="V18" s="82" t="str">
        <f aca="false">IFERROR(IF(U18="","",(P18^2+U18^2)^0.5),"")</f>
        <v/>
      </c>
      <c r="W18" s="83"/>
      <c r="X18" s="84" t="str">
        <f aca="false">IFERROR(W18/SUMIF($A$3:$A$40,A18,$W$3:$W$40),"")</f>
        <v/>
      </c>
      <c r="Y18" s="84" t="str">
        <f aca="false">IFERROR(V18*X18,"")</f>
        <v/>
      </c>
      <c r="Z18" s="82" t="str">
        <f aca="false">IF(W18="","",SUMIF($A$3:$A$40,A18,$Y$3:$Y$40))</f>
        <v/>
      </c>
      <c r="AA18" s="85" t="str">
        <f aca="false">IFERROR(ROUND(IF(B18="First",IF(W18="",-11.965*V18^2+32.28*V18+78.259,-11.965*Z18^2+32.28*Z18+78.259),""),0),"")</f>
        <v/>
      </c>
      <c r="AB18" s="86" t="str">
        <f aca="false">IF(AA18="","",IF(AA18&lt;60,"High",IF(AA18&gt;=80,"Low","Med")))</f>
        <v/>
      </c>
      <c r="AC18" s="86" t="str">
        <f aca="false">IF(AA18="","",IF(AA18&lt;60,"&lt;60", IF(AA18&gt;=80, "≥80", "60-79")))</f>
        <v/>
      </c>
      <c r="AD18" s="87"/>
      <c r="AE18" s="88" t="str">
        <f aca="false">IF(OR(AA18="",AD18=""),"",IF(OR(AA18&lt;60,AD18&lt;60),MIN(AVERAGE(AA18,AD18),59),IF(OR(AA18&lt;80,AD18&lt;80),MIN(AVERAGE(AA18,AD18),79),AVERAGE(AA18,AD18))))</f>
        <v/>
      </c>
      <c r="AF18" s="70"/>
      <c r="AG18" s="85" t="str">
        <f aca="false">IF(ISBLANK(A18),"",IF(COUNTIF($A$3:$A$40,A18)&gt;1,0,1))</f>
        <v/>
      </c>
      <c r="AH18" s="89" t="str">
        <f aca="false">AE18</f>
        <v/>
      </c>
      <c r="AI18" s="90" t="str">
        <f aca="false">IF(AH18="","",ROUND(AH18,0))</f>
        <v/>
      </c>
      <c r="AJ18" s="91" t="str">
        <f aca="false">IF(AI18="","",IF(AI18="","",IF(AI18&lt;70,1,IF(AI18&lt;80,2,IF(AI18&lt;90,3,4)))))</f>
        <v/>
      </c>
      <c r="AK18" s="92" t="str">
        <f aca="false">IF(AJ18="","",IF($AJ18=AK$2,"1","0"))</f>
        <v/>
      </c>
      <c r="AL18" s="92" t="str">
        <f aca="false">IF(AJ18="","",IF($AJ18=AL$2,1,0))</f>
        <v/>
      </c>
      <c r="AM18" s="92" t="str">
        <f aca="false">IF(AJ18="","",IF($AJ18=AM$2,1,0))</f>
        <v/>
      </c>
      <c r="AN18" s="92" t="str">
        <f aca="false">IF(AJ18="","",IF($AJ18=AN$2,1,0))</f>
        <v/>
      </c>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9.75" hidden="false" customHeight="true" outlineLevel="0" collapsed="false">
      <c r="A19" s="75"/>
      <c r="B19" s="76" t="str">
        <f aca="false">IF(COUNTIF(A$3:A19,A19)=1,"First","")</f>
        <v/>
      </c>
      <c r="C19" s="77"/>
      <c r="D19" s="77"/>
      <c r="E19" s="77"/>
      <c r="F19" s="77"/>
      <c r="G19" s="77"/>
      <c r="H19" s="78"/>
      <c r="I19" s="78"/>
      <c r="J19" s="78"/>
      <c r="K19" s="78"/>
      <c r="L19" s="78"/>
      <c r="M19" s="78"/>
      <c r="N19" s="78"/>
      <c r="O19" s="78"/>
      <c r="P19" s="79" t="str">
        <f aca="false">IFERROR(IF(F19="Invertebrate",IF(H19="","",AVERAGE(H19:J19,M19:O19)),IF(F19="","",AVERAGE(H19:N19))),"")</f>
        <v/>
      </c>
      <c r="Q19" s="80"/>
      <c r="R19" s="80"/>
      <c r="S19" s="80"/>
      <c r="T19" s="80"/>
      <c r="U19" s="81" t="str">
        <f aca="false">IF(T19="","",((Q19*R19*S19*T19)-1)/40+1)</f>
        <v/>
      </c>
      <c r="V19" s="82" t="str">
        <f aca="false">IFERROR(IF(U19="","",(P19^2+U19^2)^0.5),"")</f>
        <v/>
      </c>
      <c r="W19" s="83"/>
      <c r="X19" s="84" t="str">
        <f aca="false">IFERROR(W19/SUMIF($A$3:$A$40,A19,$W$3:$W$40),"")</f>
        <v/>
      </c>
      <c r="Y19" s="84" t="str">
        <f aca="false">IFERROR(V19*X19,"")</f>
        <v/>
      </c>
      <c r="Z19" s="82" t="str">
        <f aca="false">IF(W19="","",SUMIF($A$3:$A$40,A19,$Y$3:$Y$40))</f>
        <v/>
      </c>
      <c r="AA19" s="85" t="str">
        <f aca="false">IFERROR(ROUND(IF(B19="First",IF(W19="",-11.965*V19^2+32.28*V19+78.259,-11.965*Z19^2+32.28*Z19+78.259),""),0),"")</f>
        <v/>
      </c>
      <c r="AB19" s="86" t="str">
        <f aca="false">IF(AA19="","",IF(AA19&lt;60,"High",IF(AA19&gt;=80,"Low","Med")))</f>
        <v/>
      </c>
      <c r="AC19" s="86" t="str">
        <f aca="false">IF(AA19="","",IF(AA19&lt;60,"&lt;60", IF(AA19&gt;=80, "≥80", "60-79")))</f>
        <v/>
      </c>
      <c r="AD19" s="87"/>
      <c r="AE19" s="88" t="str">
        <f aca="false">IF(OR(AA19="",AD19=""),"",IF(OR(AA19&lt;60,AD19&lt;60),MIN(AVERAGE(AA19,AD19),59),IF(OR(AA19&lt;80,AD19&lt;80),MIN(AVERAGE(AA19,AD19),79),AVERAGE(AA19,AD19))))</f>
        <v/>
      </c>
      <c r="AF19" s="70"/>
      <c r="AG19" s="85" t="str">
        <f aca="false">IF(ISBLANK(A19),"",IF(COUNTIF($A$3:$A$40,A19)&gt;1,0,1))</f>
        <v/>
      </c>
      <c r="AH19" s="89" t="str">
        <f aca="false">AE19</f>
        <v/>
      </c>
      <c r="AI19" s="90" t="str">
        <f aca="false">IF(AH19="","",ROUND(AH19,0))</f>
        <v/>
      </c>
      <c r="AJ19" s="91" t="str">
        <f aca="false">IF(AI19="","",IF(AI19="","",IF(AI19&lt;70,1,IF(AI19&lt;80,2,IF(AI19&lt;90,3,4)))))</f>
        <v/>
      </c>
      <c r="AK19" s="92" t="str">
        <f aca="false">IF(AJ19="","",IF($AJ19=AK$2,"1","0"))</f>
        <v/>
      </c>
      <c r="AL19" s="92" t="str">
        <f aca="false">IF(AJ19="","",IF($AJ19=AL$2,1,0))</f>
        <v/>
      </c>
      <c r="AM19" s="92" t="str">
        <f aca="false">IF(AJ19="","",IF($AJ19=AM$2,1,0))</f>
        <v/>
      </c>
      <c r="AN19" s="92" t="str">
        <f aca="false">IF(AJ19="","",IF($AJ19=AN$2,1,0))</f>
        <v/>
      </c>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9.75" hidden="false" customHeight="true" outlineLevel="0" collapsed="false">
      <c r="A20" s="75"/>
      <c r="B20" s="76" t="str">
        <f aca="false">IF(COUNTIF(A$3:A20,A20)=1,"First","")</f>
        <v/>
      </c>
      <c r="C20" s="77"/>
      <c r="D20" s="77"/>
      <c r="E20" s="77"/>
      <c r="F20" s="77"/>
      <c r="G20" s="77"/>
      <c r="H20" s="78"/>
      <c r="I20" s="78"/>
      <c r="J20" s="78"/>
      <c r="K20" s="78"/>
      <c r="L20" s="78"/>
      <c r="M20" s="78"/>
      <c r="N20" s="78"/>
      <c r="O20" s="78"/>
      <c r="P20" s="79" t="str">
        <f aca="false">IFERROR(IF(F20="Invertebrate",IF(H20="","",AVERAGE(H20:J20,M20:O20)),IF(F20="","",AVERAGE(H20:N20))),"")</f>
        <v/>
      </c>
      <c r="Q20" s="80"/>
      <c r="R20" s="80"/>
      <c r="S20" s="80"/>
      <c r="T20" s="80"/>
      <c r="U20" s="81" t="str">
        <f aca="false">IF(T20="","",((Q20*R20*S20*T20)-1)/40+1)</f>
        <v/>
      </c>
      <c r="V20" s="82" t="str">
        <f aca="false">IFERROR(IF(U20="","",(P20^2+U20^2)^0.5),"")</f>
        <v/>
      </c>
      <c r="W20" s="83"/>
      <c r="X20" s="84" t="str">
        <f aca="false">IFERROR(W20/SUMIF($A$3:$A$40,A20,$W$3:$W$40),"")</f>
        <v/>
      </c>
      <c r="Y20" s="84" t="str">
        <f aca="false">IFERROR(V20*X20,"")</f>
        <v/>
      </c>
      <c r="Z20" s="82" t="str">
        <f aca="false">IF(W20="","",SUMIF($A$3:$A$40,A20,$Y$3:$Y$40))</f>
        <v/>
      </c>
      <c r="AA20" s="85" t="str">
        <f aca="false">IFERROR(ROUND(IF(B20="First",IF(W20="",-11.965*V20^2+32.28*V20+78.259,-11.965*Z20^2+32.28*Z20+78.259),""),0),"")</f>
        <v/>
      </c>
      <c r="AB20" s="86" t="str">
        <f aca="false">IF(AA20="","",IF(AA20&lt;60,"High",IF(AA20&gt;=80,"Low","Med")))</f>
        <v/>
      </c>
      <c r="AC20" s="86" t="str">
        <f aca="false">IF(AA20="","",IF(AA20&lt;60,"&lt;60", IF(AA20&gt;=80, "≥80", "60-79")))</f>
        <v/>
      </c>
      <c r="AD20" s="87"/>
      <c r="AE20" s="88" t="str">
        <f aca="false">IF(OR(AA20="",AD20=""),"",IF(OR(AA20&lt;60,AD20&lt;60),MIN(AVERAGE(AA20,AD20),59),IF(OR(AA20&lt;80,AD20&lt;80),MIN(AVERAGE(AA20,AD20),79),AVERAGE(AA20,AD20))))</f>
        <v/>
      </c>
      <c r="AF20" s="70"/>
      <c r="AG20" s="85" t="str">
        <f aca="false">IF(ISBLANK(A20),"",IF(COUNTIF($A$3:$A$40,A20)&gt;1,0,1))</f>
        <v/>
      </c>
      <c r="AH20" s="89" t="str">
        <f aca="false">AE20</f>
        <v/>
      </c>
      <c r="AI20" s="90" t="str">
        <f aca="false">IF(AH20="","",ROUND(AH20,0))</f>
        <v/>
      </c>
      <c r="AJ20" s="91" t="str">
        <f aca="false">IF(AI20="","",IF(AI20="","",IF(AI20&lt;70,1,IF(AI20&lt;80,2,IF(AI20&lt;90,3,4)))))</f>
        <v/>
      </c>
      <c r="AK20" s="92" t="str">
        <f aca="false">IF(AJ20="","",IF($AJ20=AK$2,"1","0"))</f>
        <v/>
      </c>
      <c r="AL20" s="92" t="str">
        <f aca="false">IF(AJ20="","",IF($AJ20=AL$2,1,0))</f>
        <v/>
      </c>
      <c r="AM20" s="92" t="str">
        <f aca="false">IF(AJ20="","",IF($AJ20=AM$2,1,0))</f>
        <v/>
      </c>
      <c r="AN20" s="92" t="str">
        <f aca="false">IF(AJ20="","",IF($AJ20=AN$2,1,0))</f>
        <v/>
      </c>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9.75" hidden="false" customHeight="true" outlineLevel="0" collapsed="false">
      <c r="A21" s="75"/>
      <c r="B21" s="76" t="str">
        <f aca="false">IF(COUNTIF(A$3:A21,A21)=1,"First","")</f>
        <v/>
      </c>
      <c r="C21" s="77"/>
      <c r="D21" s="77"/>
      <c r="E21" s="77"/>
      <c r="F21" s="77"/>
      <c r="G21" s="77"/>
      <c r="H21" s="78"/>
      <c r="I21" s="78"/>
      <c r="J21" s="78"/>
      <c r="K21" s="78"/>
      <c r="L21" s="78"/>
      <c r="M21" s="78"/>
      <c r="N21" s="78"/>
      <c r="O21" s="78"/>
      <c r="P21" s="79" t="str">
        <f aca="false">IFERROR(IF(F21="Invertebrate",IF(H21="","",AVERAGE(H21:J21,M21:O21)),IF(F21="","",AVERAGE(H21:N21))),"")</f>
        <v/>
      </c>
      <c r="Q21" s="80"/>
      <c r="R21" s="80"/>
      <c r="S21" s="80"/>
      <c r="T21" s="80"/>
      <c r="U21" s="81" t="str">
        <f aca="false">IF(T21="","",((Q21*R21*S21*T21)-1)/40+1)</f>
        <v/>
      </c>
      <c r="V21" s="82" t="str">
        <f aca="false">IFERROR(IF(U21="","",(P21^2+U21^2)^0.5),"")</f>
        <v/>
      </c>
      <c r="W21" s="83"/>
      <c r="X21" s="84" t="str">
        <f aca="false">IFERROR(W21/SUMIF($A$3:$A$40,A21,$W$3:$W$40),"")</f>
        <v/>
      </c>
      <c r="Y21" s="84" t="str">
        <f aca="false">IFERROR(V21*X21,"")</f>
        <v/>
      </c>
      <c r="Z21" s="82" t="str">
        <f aca="false">IF(W21="","",SUMIF($A$3:$A$40,A21,$Y$3:$Y$40))</f>
        <v/>
      </c>
      <c r="AA21" s="85" t="str">
        <f aca="false">IFERROR(ROUND(IF(B21="First",IF(W21="",-11.965*V21^2+32.28*V21+78.259,-11.965*Z21^2+32.28*Z21+78.259),""),0),"")</f>
        <v/>
      </c>
      <c r="AB21" s="86" t="str">
        <f aca="false">IF(AA21="","",IF(AA21&lt;60,"High",IF(AA21&gt;=80,"Low","Med")))</f>
        <v/>
      </c>
      <c r="AC21" s="86" t="str">
        <f aca="false">IF(AA21="","",IF(AA21&lt;60,"&lt;60", IF(AA21&gt;=80, "≥80", "60-79")))</f>
        <v/>
      </c>
      <c r="AD21" s="87"/>
      <c r="AE21" s="88" t="str">
        <f aca="false">IF(OR(AA21="",AD21=""),"",IF(OR(AA21&lt;60,AD21&lt;60),MIN(AVERAGE(AA21,AD21),59),IF(OR(AA21&lt;80,AD21&lt;80),MIN(AVERAGE(AA21,AD21),79),AVERAGE(AA21,AD21))))</f>
        <v/>
      </c>
      <c r="AF21" s="70"/>
      <c r="AG21" s="85" t="str">
        <f aca="false">IF(ISBLANK(A21),"",IF(COUNTIF($A$3:$A$40,A21)&gt;1,0,1))</f>
        <v/>
      </c>
      <c r="AH21" s="89" t="str">
        <f aca="false">AE21</f>
        <v/>
      </c>
      <c r="AI21" s="90" t="str">
        <f aca="false">IF(AH21="","",ROUND(AH21,0))</f>
        <v/>
      </c>
      <c r="AJ21" s="91" t="str">
        <f aca="false">IF(AI21="","",IF(AI21="","",IF(AI21&lt;70,1,IF(AI21&lt;80,2,IF(AI21&lt;90,3,4)))))</f>
        <v/>
      </c>
      <c r="AK21" s="92" t="str">
        <f aca="false">IF(AJ21="","",IF($AJ21=AK$2,"1","0"))</f>
        <v/>
      </c>
      <c r="AL21" s="92" t="str">
        <f aca="false">IF(AJ21="","",IF($AJ21=AL$2,1,0))</f>
        <v/>
      </c>
      <c r="AM21" s="92" t="str">
        <f aca="false">IF(AJ21="","",IF($AJ21=AM$2,1,0))</f>
        <v/>
      </c>
      <c r="AN21" s="92" t="str">
        <f aca="false">IF(AJ21="","",IF($AJ21=AN$2,1,0))</f>
        <v/>
      </c>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9.75" hidden="false" customHeight="true" outlineLevel="0" collapsed="false">
      <c r="A22" s="75"/>
      <c r="B22" s="76" t="str">
        <f aca="false">IF(COUNTIF(A$3:A22,A22)=1,"First","")</f>
        <v/>
      </c>
      <c r="C22" s="77"/>
      <c r="D22" s="77"/>
      <c r="E22" s="77"/>
      <c r="F22" s="77"/>
      <c r="G22" s="77"/>
      <c r="H22" s="78"/>
      <c r="I22" s="78"/>
      <c r="J22" s="78"/>
      <c r="K22" s="78"/>
      <c r="L22" s="78"/>
      <c r="M22" s="78"/>
      <c r="N22" s="78"/>
      <c r="O22" s="78"/>
      <c r="P22" s="79" t="str">
        <f aca="false">IFERROR(IF(F22="Invertebrate",IF(H22="","",AVERAGE(H22:J22,M22:O22)),IF(F22="","",AVERAGE(H22:N22))),"")</f>
        <v/>
      </c>
      <c r="Q22" s="80"/>
      <c r="R22" s="80"/>
      <c r="S22" s="80"/>
      <c r="T22" s="80"/>
      <c r="U22" s="81" t="str">
        <f aca="false">IF(T22="","",((Q22*R22*S22*T22)-1)/40+1)</f>
        <v/>
      </c>
      <c r="V22" s="82" t="str">
        <f aca="false">IFERROR(IF(U22="","",(P22^2+U22^2)^0.5),"")</f>
        <v/>
      </c>
      <c r="W22" s="83"/>
      <c r="X22" s="84" t="str">
        <f aca="false">IFERROR(W22/SUMIF($A$3:$A$40,A22,$W$3:$W$40),"")</f>
        <v/>
      </c>
      <c r="Y22" s="84" t="str">
        <f aca="false">IFERROR(V22*X22,"")</f>
        <v/>
      </c>
      <c r="Z22" s="82" t="str">
        <f aca="false">IF(W22="","",SUMIF($A$3:$A$40,A22,$Y$3:$Y$40))</f>
        <v/>
      </c>
      <c r="AA22" s="85" t="str">
        <f aca="false">IFERROR(ROUND(IF(B22="First",IF(W22="",-11.965*V22^2+32.28*V22+78.259,-11.965*Z22^2+32.28*Z22+78.259),""),0),"")</f>
        <v/>
      </c>
      <c r="AB22" s="86" t="str">
        <f aca="false">IF(AA22="","",IF(AA22&lt;60,"High",IF(AA22&gt;=80,"Low","Med")))</f>
        <v/>
      </c>
      <c r="AC22" s="86" t="str">
        <f aca="false">IF(AA22="","",IF(AA22&lt;60,"&lt;60", IF(AA22&gt;=80, "≥80", "60-79")))</f>
        <v/>
      </c>
      <c r="AD22" s="87"/>
      <c r="AE22" s="88" t="str">
        <f aca="false">IF(OR(AA22="",AD22=""),"",IF(OR(AA22&lt;60,AD22&lt;60),MIN(AVERAGE(AA22,AD22),59),IF(OR(AA22&lt;80,AD22&lt;80),MIN(AVERAGE(AA22,AD22),79),AVERAGE(AA22,AD22))))</f>
        <v/>
      </c>
      <c r="AF22" s="70"/>
      <c r="AG22" s="85" t="str">
        <f aca="false">IF(ISBLANK(A22),"",IF(COUNTIF($A$3:$A$40,A22)&gt;1,0,1))</f>
        <v/>
      </c>
      <c r="AH22" s="89" t="str">
        <f aca="false">AE22</f>
        <v/>
      </c>
      <c r="AI22" s="90" t="str">
        <f aca="false">IF(AH22="","",ROUND(AH22,0))</f>
        <v/>
      </c>
      <c r="AJ22" s="91" t="str">
        <f aca="false">IF(AI22="","",IF(AI22="","",IF(AI22&lt;70,1,IF(AI22&lt;80,2,IF(AI22&lt;90,3,4)))))</f>
        <v/>
      </c>
      <c r="AK22" s="92" t="str">
        <f aca="false">IF(AJ22="","",IF($AJ22=AK$2,"1","0"))</f>
        <v/>
      </c>
      <c r="AL22" s="92" t="str">
        <f aca="false">IF(AJ22="","",IF($AJ22=AL$2,1,0))</f>
        <v/>
      </c>
      <c r="AM22" s="92" t="str">
        <f aca="false">IF(AJ22="","",IF($AJ22=AM$2,1,0))</f>
        <v/>
      </c>
      <c r="AN22" s="92" t="str">
        <f aca="false">IF(AJ22="","",IF($AJ22=AN$2,1,0))</f>
        <v/>
      </c>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9.75" hidden="false" customHeight="true" outlineLevel="0" collapsed="false">
      <c r="A23" s="75"/>
      <c r="B23" s="76" t="str">
        <f aca="false">IF(COUNTIF(A$3:A23,A23)=1,"First","")</f>
        <v/>
      </c>
      <c r="C23" s="77"/>
      <c r="D23" s="77"/>
      <c r="E23" s="77"/>
      <c r="F23" s="77"/>
      <c r="G23" s="77"/>
      <c r="H23" s="78"/>
      <c r="I23" s="78"/>
      <c r="J23" s="78"/>
      <c r="K23" s="78"/>
      <c r="L23" s="78"/>
      <c r="M23" s="78"/>
      <c r="N23" s="78"/>
      <c r="O23" s="78"/>
      <c r="P23" s="79" t="str">
        <f aca="false">IFERROR(IF(F23="Invertebrate",IF(H23="","",AVERAGE(H23:J23,M23:O23)),IF(F23="","",AVERAGE(H23:N23))),"")</f>
        <v/>
      </c>
      <c r="Q23" s="80"/>
      <c r="R23" s="80"/>
      <c r="S23" s="80"/>
      <c r="T23" s="80"/>
      <c r="U23" s="81" t="str">
        <f aca="false">IF(T23="","",((Q23*R23*S23*T23)-1)/40+1)</f>
        <v/>
      </c>
      <c r="V23" s="82" t="str">
        <f aca="false">IFERROR(IF(U23="","",(P23^2+U23^2)^0.5),"")</f>
        <v/>
      </c>
      <c r="W23" s="83"/>
      <c r="X23" s="84" t="str">
        <f aca="false">IFERROR(W23/SUMIF($A$3:$A$40,A23,$W$3:$W$40),"")</f>
        <v/>
      </c>
      <c r="Y23" s="84" t="str">
        <f aca="false">IFERROR(V23*X23,"")</f>
        <v/>
      </c>
      <c r="Z23" s="82" t="str">
        <f aca="false">IF(W23="","",SUMIF($A$3:$A$40,A23,$Y$3:$Y$40))</f>
        <v/>
      </c>
      <c r="AA23" s="85" t="str">
        <f aca="false">IFERROR(ROUND(IF(B23="First",IF(W23="",-11.965*V23^2+32.28*V23+78.259,-11.965*Z23^2+32.28*Z23+78.259),""),0),"")</f>
        <v/>
      </c>
      <c r="AB23" s="86" t="str">
        <f aca="false">IF(AA23="","",IF(AA23&lt;60,"High",IF(AA23&gt;=80,"Low","Med")))</f>
        <v/>
      </c>
      <c r="AC23" s="86" t="str">
        <f aca="false">IF(AA23="","",IF(AA23&lt;60,"&lt;60", IF(AA23&gt;=80, "≥80", "60-79")))</f>
        <v/>
      </c>
      <c r="AD23" s="87"/>
      <c r="AE23" s="88" t="str">
        <f aca="false">IF(OR(AA23="",AD23=""),"",IF(OR(AA23&lt;60,AD23&lt;60),MIN(AVERAGE(AA23,AD23),59),IF(OR(AA23&lt;80,AD23&lt;80),MIN(AVERAGE(AA23,AD23),79),AVERAGE(AA23,AD23))))</f>
        <v/>
      </c>
      <c r="AF23" s="70"/>
      <c r="AG23" s="85" t="str">
        <f aca="false">IF(ISBLANK(A23),"",IF(COUNTIF($A$3:$A$40,A23)&gt;1,0,1))</f>
        <v/>
      </c>
      <c r="AH23" s="89" t="str">
        <f aca="false">AE23</f>
        <v/>
      </c>
      <c r="AI23" s="90" t="str">
        <f aca="false">IF(AH23="","",ROUND(AH23,0))</f>
        <v/>
      </c>
      <c r="AJ23" s="91" t="str">
        <f aca="false">IF(AI23="","",IF(AI23="","",IF(AI23&lt;70,1,IF(AI23&lt;80,2,IF(AI23&lt;90,3,4)))))</f>
        <v/>
      </c>
      <c r="AK23" s="92" t="str">
        <f aca="false">IF(AJ23="","",IF($AJ23=AK$2,"1","0"))</f>
        <v/>
      </c>
      <c r="AL23" s="92" t="str">
        <f aca="false">IF(AJ23="","",IF($AJ23=AL$2,1,0))</f>
        <v/>
      </c>
      <c r="AM23" s="92" t="str">
        <f aca="false">IF(AJ23="","",IF($AJ23=AM$2,1,0))</f>
        <v/>
      </c>
      <c r="AN23" s="92" t="str">
        <f aca="false">IF(AJ23="","",IF($AJ23=AN$2,1,0))</f>
        <v/>
      </c>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9.75" hidden="false" customHeight="true" outlineLevel="0" collapsed="false">
      <c r="A24" s="75"/>
      <c r="B24" s="76" t="str">
        <f aca="false">IF(COUNTIF(A$3:A24,A24)=1,"First","")</f>
        <v/>
      </c>
      <c r="C24" s="77"/>
      <c r="D24" s="77"/>
      <c r="E24" s="77"/>
      <c r="F24" s="77"/>
      <c r="G24" s="77"/>
      <c r="H24" s="78"/>
      <c r="I24" s="78"/>
      <c r="J24" s="78"/>
      <c r="K24" s="78"/>
      <c r="L24" s="78"/>
      <c r="M24" s="78"/>
      <c r="N24" s="78"/>
      <c r="O24" s="78"/>
      <c r="P24" s="79" t="str">
        <f aca="false">IFERROR(IF(F24="Invertebrate",IF(H24="","",AVERAGE(H24:J24,M24:O24)),IF(F24="","",AVERAGE(H24:N24))),"")</f>
        <v/>
      </c>
      <c r="Q24" s="80"/>
      <c r="R24" s="80"/>
      <c r="S24" s="80"/>
      <c r="T24" s="80"/>
      <c r="U24" s="81" t="str">
        <f aca="false">IF(T24="","",((Q24*R24*S24*T24)-1)/40+1)</f>
        <v/>
      </c>
      <c r="V24" s="82" t="str">
        <f aca="false">IFERROR(IF(U24="","",(P24^2+U24^2)^0.5),"")</f>
        <v/>
      </c>
      <c r="W24" s="83"/>
      <c r="X24" s="84" t="str">
        <f aca="false">IFERROR(W24/SUMIF($A$3:$A$40,A24,$W$3:$W$40),"")</f>
        <v/>
      </c>
      <c r="Y24" s="84" t="str">
        <f aca="false">IFERROR(V24*X24,"")</f>
        <v/>
      </c>
      <c r="Z24" s="82" t="str">
        <f aca="false">IF(W24="","",SUMIF($A$3:$A$40,A24,$Y$3:$Y$40))</f>
        <v/>
      </c>
      <c r="AA24" s="85" t="str">
        <f aca="false">IFERROR(ROUND(IF(B24="First",IF(W24="",-11.965*V24^2+32.28*V24+78.259,-11.965*Z24^2+32.28*Z24+78.259),""),0),"")</f>
        <v/>
      </c>
      <c r="AB24" s="86" t="str">
        <f aca="false">IF(AA24="","",IF(AA24&lt;60,"High",IF(AA24&gt;=80,"Low","Med")))</f>
        <v/>
      </c>
      <c r="AC24" s="86" t="str">
        <f aca="false">IF(AA24="","",IF(AA24&lt;60,"&lt;60", IF(AA24&gt;=80, "≥80", "60-79")))</f>
        <v/>
      </c>
      <c r="AD24" s="87"/>
      <c r="AE24" s="88" t="str">
        <f aca="false">IF(OR(AA24="",AD24=""),"",IF(OR(AA24&lt;60,AD24&lt;60),MIN(AVERAGE(AA24,AD24),59),IF(OR(AA24&lt;80,AD24&lt;80),MIN(AVERAGE(AA24,AD24),79),AVERAGE(AA24,AD24))))</f>
        <v/>
      </c>
      <c r="AF24" s="70"/>
      <c r="AG24" s="85" t="str">
        <f aca="false">IF(ISBLANK(A24),"",IF(COUNTIF($A$3:$A$40,A24)&gt;1,0,1))</f>
        <v/>
      </c>
      <c r="AH24" s="89" t="str">
        <f aca="false">AE24</f>
        <v/>
      </c>
      <c r="AI24" s="90" t="str">
        <f aca="false">IF(AH24="","",ROUND(AH24,0))</f>
        <v/>
      </c>
      <c r="AJ24" s="91" t="str">
        <f aca="false">IF(AI24="","",IF(AI24="","",IF(AI24&lt;70,1,IF(AI24&lt;80,2,IF(AI24&lt;90,3,4)))))</f>
        <v/>
      </c>
      <c r="AK24" s="92" t="str">
        <f aca="false">IF(AJ24="","",IF($AJ24=AK$2,"1","0"))</f>
        <v/>
      </c>
      <c r="AL24" s="92" t="str">
        <f aca="false">IF(AJ24="","",IF($AJ24=AL$2,1,0))</f>
        <v/>
      </c>
      <c r="AM24" s="92" t="str">
        <f aca="false">IF(AJ24="","",IF($AJ24=AM$2,1,0))</f>
        <v/>
      </c>
      <c r="AN24" s="92" t="str">
        <f aca="false">IF(AJ24="","",IF($AJ24=AN$2,1,0))</f>
        <v/>
      </c>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9.75" hidden="false" customHeight="true" outlineLevel="0" collapsed="false">
      <c r="A25" s="75"/>
      <c r="B25" s="76" t="str">
        <f aca="false">IF(COUNTIF(A$3:A25,A25)=1,"First","")</f>
        <v/>
      </c>
      <c r="C25" s="77"/>
      <c r="D25" s="77"/>
      <c r="E25" s="77"/>
      <c r="F25" s="77"/>
      <c r="G25" s="77"/>
      <c r="H25" s="78"/>
      <c r="I25" s="78"/>
      <c r="J25" s="78"/>
      <c r="K25" s="78"/>
      <c r="L25" s="78"/>
      <c r="M25" s="78"/>
      <c r="N25" s="78"/>
      <c r="O25" s="78"/>
      <c r="P25" s="79" t="str">
        <f aca="false">IFERROR(IF(F25="Invertebrate",IF(H25="","",AVERAGE(H25:J25,M25:O25)),IF(F25="","",AVERAGE(H25:N25))),"")</f>
        <v/>
      </c>
      <c r="Q25" s="80"/>
      <c r="R25" s="80"/>
      <c r="S25" s="80"/>
      <c r="T25" s="80"/>
      <c r="U25" s="81" t="str">
        <f aca="false">IF(T25="","",((Q25*R25*S25*T25)-1)/40+1)</f>
        <v/>
      </c>
      <c r="V25" s="82" t="str">
        <f aca="false">IFERROR(IF(U25="","",(P25^2+U25^2)^0.5),"")</f>
        <v/>
      </c>
      <c r="W25" s="83"/>
      <c r="X25" s="84" t="str">
        <f aca="false">IFERROR(W25/SUMIF($A$3:$A$40,A25,$W$3:$W$40),"")</f>
        <v/>
      </c>
      <c r="Y25" s="84" t="str">
        <f aca="false">IFERROR(V25*X25,"")</f>
        <v/>
      </c>
      <c r="Z25" s="82" t="str">
        <f aca="false">IF(W25="","",SUMIF($A$3:$A$40,A25,$Y$3:$Y$40))</f>
        <v/>
      </c>
      <c r="AA25" s="85" t="str">
        <f aca="false">IFERROR(ROUND(IF(B25="First",IF(W25="",-11.965*V25^2+32.28*V25+78.259,-11.965*Z25^2+32.28*Z25+78.259),""),0),"")</f>
        <v/>
      </c>
      <c r="AB25" s="86" t="str">
        <f aca="false">IF(AA25="","",IF(AA25&lt;60,"High",IF(AA25&gt;=80,"Low","Med")))</f>
        <v/>
      </c>
      <c r="AC25" s="86" t="str">
        <f aca="false">IF(AA25="","",IF(AA25&lt;60,"&lt;60", IF(AA25&gt;=80, "≥80", "60-79")))</f>
        <v/>
      </c>
      <c r="AD25" s="87"/>
      <c r="AE25" s="88" t="str">
        <f aca="false">IF(OR(AA25="",AD25=""),"",IF(OR(AA25&lt;60,AD25&lt;60),MIN(AVERAGE(AA25,AD25),59),IF(OR(AA25&lt;80,AD25&lt;80),MIN(AVERAGE(AA25,AD25),79),AVERAGE(AA25,AD25))))</f>
        <v/>
      </c>
      <c r="AF25" s="70"/>
      <c r="AG25" s="85" t="str">
        <f aca="false">IF(ISBLANK(A25),"",IF(COUNTIF($A$3:$A$40,A25)&gt;1,0,1))</f>
        <v/>
      </c>
      <c r="AH25" s="89" t="str">
        <f aca="false">AE25</f>
        <v/>
      </c>
      <c r="AI25" s="90" t="str">
        <f aca="false">IF(AH25="","",ROUND(AH25,0))</f>
        <v/>
      </c>
      <c r="AJ25" s="91" t="str">
        <f aca="false">IF(AI25="","",IF(AI25="","",IF(AI25&lt;70,1,IF(AI25&lt;80,2,IF(AI25&lt;90,3,4)))))</f>
        <v/>
      </c>
      <c r="AK25" s="92" t="str">
        <f aca="false">IF(AJ25="","",IF($AJ25=AK$2,"1","0"))</f>
        <v/>
      </c>
      <c r="AL25" s="92" t="str">
        <f aca="false">IF(AJ25="","",IF($AJ25=AL$2,1,0))</f>
        <v/>
      </c>
      <c r="AM25" s="92" t="str">
        <f aca="false">IF(AJ25="","",IF($AJ25=AM$2,1,0))</f>
        <v/>
      </c>
      <c r="AN25" s="92" t="str">
        <f aca="false">IF(AJ25="","",IF($AJ25=AN$2,1,0))</f>
        <v/>
      </c>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9.75" hidden="false" customHeight="true" outlineLevel="0" collapsed="false">
      <c r="A26" s="75"/>
      <c r="B26" s="76" t="str">
        <f aca="false">IF(COUNTIF(A$3:A26,A26)=1,"First","")</f>
        <v/>
      </c>
      <c r="C26" s="77"/>
      <c r="D26" s="77"/>
      <c r="E26" s="77"/>
      <c r="F26" s="77"/>
      <c r="G26" s="77"/>
      <c r="H26" s="78"/>
      <c r="I26" s="78"/>
      <c r="J26" s="78"/>
      <c r="K26" s="78"/>
      <c r="L26" s="78"/>
      <c r="M26" s="78"/>
      <c r="N26" s="78"/>
      <c r="O26" s="78"/>
      <c r="P26" s="79" t="str">
        <f aca="false">IFERROR(IF(F26="Invertebrate",IF(H26="","",AVERAGE(H26:J26,M26:O26)),IF(F26="","",AVERAGE(H26:N26))),"")</f>
        <v/>
      </c>
      <c r="Q26" s="80"/>
      <c r="R26" s="80"/>
      <c r="S26" s="80"/>
      <c r="T26" s="80"/>
      <c r="U26" s="81" t="str">
        <f aca="false">IF(T26="","",((Q26*R26*S26*T26)-1)/40+1)</f>
        <v/>
      </c>
      <c r="V26" s="82" t="str">
        <f aca="false">IFERROR(IF(U26="","",(P26^2+U26^2)^0.5),"")</f>
        <v/>
      </c>
      <c r="W26" s="83"/>
      <c r="X26" s="84" t="str">
        <f aca="false">IFERROR(W26/SUMIF($A$3:$A$40,A26,$W$3:$W$40),"")</f>
        <v/>
      </c>
      <c r="Y26" s="84" t="str">
        <f aca="false">IFERROR(V26*X26,"")</f>
        <v/>
      </c>
      <c r="Z26" s="82" t="str">
        <f aca="false">IF(W26="","",SUMIF($A$3:$A$40,A26,$Y$3:$Y$40))</f>
        <v/>
      </c>
      <c r="AA26" s="85" t="str">
        <f aca="false">IFERROR(ROUND(IF(B26="First",IF(W26="",-11.965*V26^2+32.28*V26+78.259,-11.965*Z26^2+32.28*Z26+78.259),""),0),"")</f>
        <v/>
      </c>
      <c r="AB26" s="86" t="str">
        <f aca="false">IF(AA26="","",IF(AA26&lt;60,"High",IF(AA26&gt;=80,"Low","Med")))</f>
        <v/>
      </c>
      <c r="AC26" s="86" t="str">
        <f aca="false">IF(AA26="","",IF(AA26&lt;60,"&lt;60", IF(AA26&gt;=80, "≥80", "60-79")))</f>
        <v/>
      </c>
      <c r="AD26" s="87"/>
      <c r="AE26" s="88" t="str">
        <f aca="false">IF(OR(AA26="",AD26=""),"",IF(OR(AA26&lt;60,AD26&lt;60),MIN(AVERAGE(AA26,AD26),59),IF(OR(AA26&lt;80,AD26&lt;80),MIN(AVERAGE(AA26,AD26),79),AVERAGE(AA26,AD26))))</f>
        <v/>
      </c>
      <c r="AF26" s="70"/>
      <c r="AG26" s="85" t="str">
        <f aca="false">IF(ISBLANK(A26),"",IF(COUNTIF($A$3:$A$40,A26)&gt;1,0,1))</f>
        <v/>
      </c>
      <c r="AH26" s="89" t="str">
        <f aca="false">AE26</f>
        <v/>
      </c>
      <c r="AI26" s="90" t="str">
        <f aca="false">IF(AH26="","",ROUND(AH26,0))</f>
        <v/>
      </c>
      <c r="AJ26" s="91" t="str">
        <f aca="false">IF(AI26="","",IF(AI26="","",IF(AI26&lt;70,1,IF(AI26&lt;80,2,IF(AI26&lt;90,3,4)))))</f>
        <v/>
      </c>
      <c r="AK26" s="92" t="str">
        <f aca="false">IF(AJ26="","",IF($AJ26=AK$2,"1","0"))</f>
        <v/>
      </c>
      <c r="AL26" s="92" t="str">
        <f aca="false">IF(AJ26="","",IF($AJ26=AL$2,1,0))</f>
        <v/>
      </c>
      <c r="AM26" s="92" t="str">
        <f aca="false">IF(AJ26="","",IF($AJ26=AM$2,1,0))</f>
        <v/>
      </c>
      <c r="AN26" s="92" t="str">
        <f aca="false">IF(AJ26="","",IF($AJ26=AN$2,1,0))</f>
        <v/>
      </c>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9.75" hidden="false" customHeight="true" outlineLevel="0" collapsed="false">
      <c r="A27" s="75"/>
      <c r="B27" s="76" t="str">
        <f aca="false">IF(COUNTIF(A$3:A27,A27)=1,"First","")</f>
        <v/>
      </c>
      <c r="C27" s="77"/>
      <c r="D27" s="77"/>
      <c r="E27" s="77"/>
      <c r="F27" s="77"/>
      <c r="G27" s="77"/>
      <c r="H27" s="78"/>
      <c r="I27" s="78"/>
      <c r="J27" s="78"/>
      <c r="K27" s="78"/>
      <c r="L27" s="78"/>
      <c r="M27" s="78"/>
      <c r="N27" s="78"/>
      <c r="O27" s="78"/>
      <c r="P27" s="79" t="str">
        <f aca="false">IFERROR(IF(F27="Invertebrate",IF(H27="","",AVERAGE(H27:J27,M27:O27)),IF(F27="","",AVERAGE(H27:N27))),"")</f>
        <v/>
      </c>
      <c r="Q27" s="80"/>
      <c r="R27" s="80"/>
      <c r="S27" s="80"/>
      <c r="T27" s="80"/>
      <c r="U27" s="81" t="str">
        <f aca="false">IF(T27="","",((Q27*R27*S27*T27)-1)/40+1)</f>
        <v/>
      </c>
      <c r="V27" s="82" t="str">
        <f aca="false">IFERROR(IF(U27="","",(P27^2+U27^2)^0.5),"")</f>
        <v/>
      </c>
      <c r="W27" s="83"/>
      <c r="X27" s="84" t="str">
        <f aca="false">IFERROR(W27/SUMIF($A$3:$A$40,A27,$W$3:$W$40),"")</f>
        <v/>
      </c>
      <c r="Y27" s="84" t="str">
        <f aca="false">IFERROR(V27*X27,"")</f>
        <v/>
      </c>
      <c r="Z27" s="82" t="str">
        <f aca="false">IF(W27="","",SUMIF($A$3:$A$40,A27,$Y$3:$Y$40))</f>
        <v/>
      </c>
      <c r="AA27" s="85" t="str">
        <f aca="false">IFERROR(ROUND(IF(B27="First",IF(W27="",-11.965*V27^2+32.28*V27+78.259,-11.965*Z27^2+32.28*Z27+78.259),""),0),"")</f>
        <v/>
      </c>
      <c r="AB27" s="86" t="str">
        <f aca="false">IF(AA27="","",IF(AA27&lt;60,"High",IF(AA27&gt;=80,"Low","Med")))</f>
        <v/>
      </c>
      <c r="AC27" s="86" t="str">
        <f aca="false">IF(AA27="","",IF(AA27&lt;60,"&lt;60", IF(AA27&gt;=80, "≥80", "60-79")))</f>
        <v/>
      </c>
      <c r="AD27" s="87"/>
      <c r="AE27" s="88" t="str">
        <f aca="false">IF(OR(AA27="",AD27=""),"",IF(OR(AA27&lt;60,AD27&lt;60),MIN(AVERAGE(AA27,AD27),59),IF(OR(AA27&lt;80,AD27&lt;80),MIN(AVERAGE(AA27,AD27),79),AVERAGE(AA27,AD27))))</f>
        <v/>
      </c>
      <c r="AF27" s="70"/>
      <c r="AG27" s="85" t="str">
        <f aca="false">IF(ISBLANK(A27),"",IF(COUNTIF($A$3:$A$40,A27)&gt;1,0,1))</f>
        <v/>
      </c>
      <c r="AH27" s="89" t="str">
        <f aca="false">AE27</f>
        <v/>
      </c>
      <c r="AI27" s="90" t="str">
        <f aca="false">IF(AH27="","",ROUND(AH27,0))</f>
        <v/>
      </c>
      <c r="AJ27" s="91" t="str">
        <f aca="false">IF(AI27="","",IF(AI27="","",IF(AI27&lt;70,1,IF(AI27&lt;80,2,IF(AI27&lt;90,3,4)))))</f>
        <v/>
      </c>
      <c r="AK27" s="92" t="str">
        <f aca="false">IF(AJ27="","",IF($AJ27=AK$2,"1","0"))</f>
        <v/>
      </c>
      <c r="AL27" s="92" t="str">
        <f aca="false">IF(AJ27="","",IF($AJ27=AL$2,1,0))</f>
        <v/>
      </c>
      <c r="AM27" s="92" t="str">
        <f aca="false">IF(AJ27="","",IF($AJ27=AM$2,1,0))</f>
        <v/>
      </c>
      <c r="AN27" s="92" t="str">
        <f aca="false">IF(AJ27="","",IF($AJ27=AN$2,1,0))</f>
        <v/>
      </c>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9.75" hidden="false" customHeight="true" outlineLevel="0" collapsed="false">
      <c r="A28" s="75"/>
      <c r="B28" s="76" t="str">
        <f aca="false">IF(COUNTIF(A$3:A28,A28)=1,"First","")</f>
        <v/>
      </c>
      <c r="C28" s="77"/>
      <c r="D28" s="77"/>
      <c r="E28" s="77"/>
      <c r="F28" s="77"/>
      <c r="G28" s="77"/>
      <c r="H28" s="78"/>
      <c r="I28" s="78"/>
      <c r="J28" s="78"/>
      <c r="K28" s="78"/>
      <c r="L28" s="78"/>
      <c r="M28" s="78"/>
      <c r="N28" s="78"/>
      <c r="O28" s="78"/>
      <c r="P28" s="79" t="str">
        <f aca="false">IFERROR(IF(F28="Invertebrate",IF(H28="","",AVERAGE(H28:J28,M28:O28)),IF(F28="","",AVERAGE(H28:N28))),"")</f>
        <v/>
      </c>
      <c r="Q28" s="80"/>
      <c r="R28" s="80"/>
      <c r="S28" s="80"/>
      <c r="T28" s="80"/>
      <c r="U28" s="81" t="str">
        <f aca="false">IF(T28="","",((Q28*R28*S28*T28)-1)/40+1)</f>
        <v/>
      </c>
      <c r="V28" s="82" t="str">
        <f aca="false">IFERROR(IF(U28="","",(P28^2+U28^2)^0.5),"")</f>
        <v/>
      </c>
      <c r="W28" s="83"/>
      <c r="X28" s="84" t="str">
        <f aca="false">IFERROR(W28/SUMIF($A$3:$A$40,A28,$W$3:$W$40),"")</f>
        <v/>
      </c>
      <c r="Y28" s="84" t="str">
        <f aca="false">IFERROR(V28*X28,"")</f>
        <v/>
      </c>
      <c r="Z28" s="82" t="str">
        <f aca="false">IF(W28="","",SUMIF($A$3:$A$40,A28,$Y$3:$Y$40))</f>
        <v/>
      </c>
      <c r="AA28" s="85" t="str">
        <f aca="false">IFERROR(ROUND(IF(B28="First",IF(W28="",-11.965*V28^2+32.28*V28+78.259,-11.965*Z28^2+32.28*Z28+78.259),""),0),"")</f>
        <v/>
      </c>
      <c r="AB28" s="86" t="str">
        <f aca="false">IF(AA28="","",IF(AA28&lt;60,"High",IF(AA28&gt;=80,"Low","Med")))</f>
        <v/>
      </c>
      <c r="AC28" s="86" t="str">
        <f aca="false">IF(AA28="","",IF(AA28&lt;60,"&lt;60", IF(AA28&gt;=80, "≥80", "60-79")))</f>
        <v/>
      </c>
      <c r="AD28" s="87"/>
      <c r="AE28" s="88" t="str">
        <f aca="false">IF(OR(AA28="",AD28=""),"",IF(OR(AA28&lt;60,AD28&lt;60),MIN(AVERAGE(AA28,AD28),59),IF(OR(AA28&lt;80,AD28&lt;80),MIN(AVERAGE(AA28,AD28),79),AVERAGE(AA28,AD28))))</f>
        <v/>
      </c>
      <c r="AF28" s="70"/>
      <c r="AG28" s="85" t="str">
        <f aca="false">IF(ISBLANK(A28),"",IF(COUNTIF($A$3:$A$40,A28)&gt;1,0,1))</f>
        <v/>
      </c>
      <c r="AH28" s="89" t="str">
        <f aca="false">AE28</f>
        <v/>
      </c>
      <c r="AI28" s="90" t="str">
        <f aca="false">IF(AH28="","",ROUND(AH28,0))</f>
        <v/>
      </c>
      <c r="AJ28" s="91" t="str">
        <f aca="false">IF(AI28="","",IF(AI28="","",IF(AI28&lt;70,1,IF(AI28&lt;80,2,IF(AI28&lt;90,3,4)))))</f>
        <v/>
      </c>
      <c r="AK28" s="92" t="str">
        <f aca="false">IF(AJ28="","",IF($AJ28=AK$2,"1","0"))</f>
        <v/>
      </c>
      <c r="AL28" s="92" t="str">
        <f aca="false">IF(AJ28="","",IF($AJ28=AL$2,1,0))</f>
        <v/>
      </c>
      <c r="AM28" s="92" t="str">
        <f aca="false">IF(AJ28="","",IF($AJ28=AM$2,1,0))</f>
        <v/>
      </c>
      <c r="AN28" s="92" t="str">
        <f aca="false">IF(AJ28="","",IF($AJ28=AN$2,1,0))</f>
        <v/>
      </c>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9.75" hidden="false" customHeight="true" outlineLevel="0" collapsed="false">
      <c r="A29" s="75"/>
      <c r="B29" s="76" t="str">
        <f aca="false">IF(COUNTIF(A$3:A29,A29)=1,"First","")</f>
        <v/>
      </c>
      <c r="C29" s="77"/>
      <c r="D29" s="77"/>
      <c r="E29" s="77"/>
      <c r="F29" s="77"/>
      <c r="G29" s="77"/>
      <c r="H29" s="78"/>
      <c r="I29" s="78"/>
      <c r="J29" s="78"/>
      <c r="K29" s="78"/>
      <c r="L29" s="78"/>
      <c r="M29" s="78"/>
      <c r="N29" s="78"/>
      <c r="O29" s="78"/>
      <c r="P29" s="79" t="str">
        <f aca="false">IFERROR(IF(F29="Invertebrate",IF(H29="","",AVERAGE(H29:J29,M29:O29)),IF(F29="","",AVERAGE(H29:N29))),"")</f>
        <v/>
      </c>
      <c r="Q29" s="80"/>
      <c r="R29" s="80"/>
      <c r="S29" s="80"/>
      <c r="T29" s="80"/>
      <c r="U29" s="81" t="str">
        <f aca="false">IF(T29="","",((Q29*R29*S29*T29)-1)/40+1)</f>
        <v/>
      </c>
      <c r="V29" s="82" t="str">
        <f aca="false">IFERROR(IF(U29="","",(P29^2+U29^2)^0.5),"")</f>
        <v/>
      </c>
      <c r="W29" s="83"/>
      <c r="X29" s="84" t="str">
        <f aca="false">IFERROR(W29/SUMIF($A$3:$A$40,A29,$W$3:$W$40),"")</f>
        <v/>
      </c>
      <c r="Y29" s="84" t="str">
        <f aca="false">IFERROR(V29*X29,"")</f>
        <v/>
      </c>
      <c r="Z29" s="82" t="str">
        <f aca="false">IF(W29="","",SUMIF($A$3:$A$40,A29,$Y$3:$Y$40))</f>
        <v/>
      </c>
      <c r="AA29" s="85" t="str">
        <f aca="false">IFERROR(ROUND(IF(B29="First",IF(W29="",-11.965*V29^2+32.28*V29+78.259,-11.965*Z29^2+32.28*Z29+78.259),""),0),"")</f>
        <v/>
      </c>
      <c r="AB29" s="86" t="str">
        <f aca="false">IF(AA29="","",IF(AA29&lt;60,"High",IF(AA29&gt;=80,"Low","Med")))</f>
        <v/>
      </c>
      <c r="AC29" s="86" t="str">
        <f aca="false">IF(AA29="","",IF(AA29&lt;60,"&lt;60", IF(AA29&gt;=80, "≥80", "60-79")))</f>
        <v/>
      </c>
      <c r="AD29" s="87"/>
      <c r="AE29" s="88" t="str">
        <f aca="false">IF(OR(AA29="",AD29=""),"",IF(OR(AA29&lt;60,AD29&lt;60),MIN(AVERAGE(AA29,AD29),59),IF(OR(AA29&lt;80,AD29&lt;80),MIN(AVERAGE(AA29,AD29),79),AVERAGE(AA29,AD29))))</f>
        <v/>
      </c>
      <c r="AF29" s="70"/>
      <c r="AG29" s="85" t="str">
        <f aca="false">IF(ISBLANK(A29),"",IF(COUNTIF($A$3:$A$40,A29)&gt;1,0,1))</f>
        <v/>
      </c>
      <c r="AH29" s="89" t="str">
        <f aca="false">AE29</f>
        <v/>
      </c>
      <c r="AI29" s="90" t="str">
        <f aca="false">IF(AH29="","",ROUND(AH29,0))</f>
        <v/>
      </c>
      <c r="AJ29" s="91" t="str">
        <f aca="false">IF(AI29="","",IF(AI29="","",IF(AI29&lt;70,1,IF(AI29&lt;80,2,IF(AI29&lt;90,3,4)))))</f>
        <v/>
      </c>
      <c r="AK29" s="92" t="str">
        <f aca="false">IF(AJ29="","",IF($AJ29=AK$2,"1","0"))</f>
        <v/>
      </c>
      <c r="AL29" s="92" t="str">
        <f aca="false">IF(AJ29="","",IF($AJ29=AL$2,1,0))</f>
        <v/>
      </c>
      <c r="AM29" s="92" t="str">
        <f aca="false">IF(AJ29="","",IF($AJ29=AM$2,1,0))</f>
        <v/>
      </c>
      <c r="AN29" s="92" t="str">
        <f aca="false">IF(AJ29="","",IF($AJ29=AN$2,1,0))</f>
        <v/>
      </c>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9.75" hidden="false" customHeight="true" outlineLevel="0" collapsed="false">
      <c r="A30" s="75"/>
      <c r="B30" s="76" t="str">
        <f aca="false">IF(COUNTIF(A$3:A30,A30)=1,"First","")</f>
        <v/>
      </c>
      <c r="C30" s="77"/>
      <c r="D30" s="77"/>
      <c r="E30" s="77"/>
      <c r="F30" s="77"/>
      <c r="G30" s="77"/>
      <c r="H30" s="78"/>
      <c r="I30" s="78"/>
      <c r="J30" s="78"/>
      <c r="K30" s="78"/>
      <c r="L30" s="78"/>
      <c r="M30" s="78"/>
      <c r="N30" s="78"/>
      <c r="O30" s="78"/>
      <c r="P30" s="79" t="str">
        <f aca="false">IFERROR(IF(F30="Invertebrate",IF(H30="","",AVERAGE(H30:J30,M30:O30)),IF(F30="","",AVERAGE(H30:N30))),"")</f>
        <v/>
      </c>
      <c r="Q30" s="80"/>
      <c r="R30" s="80"/>
      <c r="S30" s="80"/>
      <c r="T30" s="80"/>
      <c r="U30" s="81" t="str">
        <f aca="false">IF(T30="","",((Q30*R30*S30*T30)-1)/40+1)</f>
        <v/>
      </c>
      <c r="V30" s="82" t="str">
        <f aca="false">IFERROR(IF(U30="","",(P30^2+U30^2)^0.5),"")</f>
        <v/>
      </c>
      <c r="W30" s="83"/>
      <c r="X30" s="84" t="str">
        <f aca="false">IFERROR(W30/SUMIF($A$3:$A$40,A30,$W$3:$W$40),"")</f>
        <v/>
      </c>
      <c r="Y30" s="84" t="str">
        <f aca="false">IFERROR(V30*X30,"")</f>
        <v/>
      </c>
      <c r="Z30" s="82" t="str">
        <f aca="false">IF(W30="","",SUMIF($A$3:$A$40,A30,$Y$3:$Y$40))</f>
        <v/>
      </c>
      <c r="AA30" s="85" t="str">
        <f aca="false">IFERROR(ROUND(IF(B30="First",IF(W30="",-11.965*V30^2+32.28*V30+78.259,-11.965*Z30^2+32.28*Z30+78.259),""),0),"")</f>
        <v/>
      </c>
      <c r="AB30" s="86" t="str">
        <f aca="false">IF(AA30="","",IF(AA30&lt;60,"High",IF(AA30&gt;=80,"Low","Med")))</f>
        <v/>
      </c>
      <c r="AC30" s="86" t="str">
        <f aca="false">IF(AA30="","",IF(AA30&lt;60,"&lt;60", IF(AA30&gt;=80, "≥80", "60-79")))</f>
        <v/>
      </c>
      <c r="AD30" s="87"/>
      <c r="AE30" s="88" t="str">
        <f aca="false">IF(OR(AA30="",AD30=""),"",IF(OR(AA30&lt;60,AD30&lt;60),MIN(AVERAGE(AA30,AD30),59),IF(OR(AA30&lt;80,AD30&lt;80),MIN(AVERAGE(AA30,AD30),79),AVERAGE(AA30,AD30))))</f>
        <v/>
      </c>
      <c r="AF30" s="70"/>
      <c r="AG30" s="85" t="str">
        <f aca="false">IF(ISBLANK(A30),"",IF(COUNTIF($A$3:$A$40,A30)&gt;1,0,1))</f>
        <v/>
      </c>
      <c r="AH30" s="89" t="str">
        <f aca="false">AE30</f>
        <v/>
      </c>
      <c r="AI30" s="90" t="str">
        <f aca="false">IF(AH30="","",ROUND(AH30,0))</f>
        <v/>
      </c>
      <c r="AJ30" s="91" t="str">
        <f aca="false">IF(AI30="","",IF(AI30="","",IF(AI30&lt;70,1,IF(AI30&lt;80,2,IF(AI30&lt;90,3,4)))))</f>
        <v/>
      </c>
      <c r="AK30" s="92" t="str">
        <f aca="false">IF(AJ30="","",IF($AJ30=AK$2,"1","0"))</f>
        <v/>
      </c>
      <c r="AL30" s="92" t="str">
        <f aca="false">IF(AJ30="","",IF($AJ30=AL$2,1,0))</f>
        <v/>
      </c>
      <c r="AM30" s="92" t="str">
        <f aca="false">IF(AJ30="","",IF($AJ30=AM$2,1,0))</f>
        <v/>
      </c>
      <c r="AN30" s="92" t="str">
        <f aca="false">IF(AJ30="","",IF($AJ30=AN$2,1,0))</f>
        <v/>
      </c>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9.75" hidden="false" customHeight="true" outlineLevel="0" collapsed="false">
      <c r="A31" s="75"/>
      <c r="B31" s="76" t="str">
        <f aca="false">IF(COUNTIF(A$3:A31,A31)=1,"First","")</f>
        <v/>
      </c>
      <c r="C31" s="77"/>
      <c r="D31" s="77"/>
      <c r="E31" s="77"/>
      <c r="F31" s="77"/>
      <c r="G31" s="77"/>
      <c r="H31" s="78"/>
      <c r="I31" s="78"/>
      <c r="J31" s="78"/>
      <c r="K31" s="78"/>
      <c r="L31" s="78"/>
      <c r="M31" s="78"/>
      <c r="N31" s="78"/>
      <c r="O31" s="78"/>
      <c r="P31" s="79" t="str">
        <f aca="false">IFERROR(IF(F31="Invertebrate",IF(H31="","",AVERAGE(H31:J31,M31:O31)),IF(F31="","",AVERAGE(H31:N31))),"")</f>
        <v/>
      </c>
      <c r="Q31" s="80"/>
      <c r="R31" s="80"/>
      <c r="S31" s="80"/>
      <c r="T31" s="80"/>
      <c r="U31" s="81" t="str">
        <f aca="false">IF(T31="","",((Q31*R31*S31*T31)-1)/40+1)</f>
        <v/>
      </c>
      <c r="V31" s="82" t="str">
        <f aca="false">IFERROR(IF(U31="","",(P31^2+U31^2)^0.5),"")</f>
        <v/>
      </c>
      <c r="W31" s="83"/>
      <c r="X31" s="84" t="str">
        <f aca="false">IFERROR(W31/SUMIF($A$3:$A$40,A31,$W$3:$W$40),"")</f>
        <v/>
      </c>
      <c r="Y31" s="84" t="str">
        <f aca="false">IFERROR(V31*X31,"")</f>
        <v/>
      </c>
      <c r="Z31" s="82" t="str">
        <f aca="false">IF(W31="","",SUMIF($A$3:$A$40,A31,$Y$3:$Y$40))</f>
        <v/>
      </c>
      <c r="AA31" s="85" t="str">
        <f aca="false">IFERROR(ROUND(IF(B31="First",IF(W31="",-11.965*V31^2+32.28*V31+78.259,-11.965*Z31^2+32.28*Z31+78.259),""),0),"")</f>
        <v/>
      </c>
      <c r="AB31" s="86" t="str">
        <f aca="false">IF(AA31="","",IF(AA31&lt;60,"High",IF(AA31&gt;=80,"Low","Med")))</f>
        <v/>
      </c>
      <c r="AC31" s="86" t="str">
        <f aca="false">IF(AA31="","",IF(AA31&lt;60,"&lt;60", IF(AA31&gt;=80, "≥80", "60-79")))</f>
        <v/>
      </c>
      <c r="AD31" s="87"/>
      <c r="AE31" s="88" t="str">
        <f aca="false">IF(OR(AA31="",AD31=""),"",IF(OR(AA31&lt;60,AD31&lt;60),MIN(AVERAGE(AA31,AD31),59),IF(OR(AA31&lt;80,AD31&lt;80),MIN(AVERAGE(AA31,AD31),79),AVERAGE(AA31,AD31))))</f>
        <v/>
      </c>
      <c r="AF31" s="70"/>
      <c r="AG31" s="85" t="str">
        <f aca="false">IF(ISBLANK(A31),"",IF(COUNTIF($A$3:$A$40,A31)&gt;1,0,1))</f>
        <v/>
      </c>
      <c r="AH31" s="89" t="str">
        <f aca="false">AE31</f>
        <v/>
      </c>
      <c r="AI31" s="90" t="str">
        <f aca="false">IF(AH31="","",ROUND(AH31,0))</f>
        <v/>
      </c>
      <c r="AJ31" s="91" t="str">
        <f aca="false">IF(AI31="","",IF(AI31="","",IF(AI31&lt;70,1,IF(AI31&lt;80,2,IF(AI31&lt;90,3,4)))))</f>
        <v/>
      </c>
      <c r="AK31" s="92" t="str">
        <f aca="false">IF(AJ31="","",IF($AJ31=AK$2,"1","0"))</f>
        <v/>
      </c>
      <c r="AL31" s="92" t="str">
        <f aca="false">IF(AJ31="","",IF($AJ31=AL$2,1,0))</f>
        <v/>
      </c>
      <c r="AM31" s="92" t="str">
        <f aca="false">IF(AJ31="","",IF($AJ31=AM$2,1,0))</f>
        <v/>
      </c>
      <c r="AN31" s="92" t="str">
        <f aca="false">IF(AJ31="","",IF($AJ31=AN$2,1,0))</f>
        <v/>
      </c>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9.75" hidden="false" customHeight="true" outlineLevel="0" collapsed="false">
      <c r="A32" s="75"/>
      <c r="B32" s="76" t="str">
        <f aca="false">IF(COUNTIF(A$3:A32,A32)=1,"First","")</f>
        <v/>
      </c>
      <c r="C32" s="77"/>
      <c r="D32" s="77"/>
      <c r="E32" s="77"/>
      <c r="F32" s="77"/>
      <c r="G32" s="77"/>
      <c r="H32" s="78"/>
      <c r="I32" s="78"/>
      <c r="J32" s="78"/>
      <c r="K32" s="78"/>
      <c r="L32" s="78"/>
      <c r="M32" s="78"/>
      <c r="N32" s="78"/>
      <c r="O32" s="78"/>
      <c r="P32" s="79" t="str">
        <f aca="false">IFERROR(IF(F32="Invertebrate",IF(H32="","",AVERAGE(H32:J32,M32:O32)),IF(F32="","",AVERAGE(H32:N32))),"")</f>
        <v/>
      </c>
      <c r="Q32" s="80"/>
      <c r="R32" s="80"/>
      <c r="S32" s="80"/>
      <c r="T32" s="80"/>
      <c r="U32" s="81" t="str">
        <f aca="false">IF(T32="","",((Q32*R32*S32*T32)-1)/40+1)</f>
        <v/>
      </c>
      <c r="V32" s="82" t="str">
        <f aca="false">IFERROR(IF(U32="","",(P32^2+U32^2)^0.5),"")</f>
        <v/>
      </c>
      <c r="W32" s="83"/>
      <c r="X32" s="84" t="str">
        <f aca="false">IFERROR(W32/SUMIF($A$3:$A$40,A32,$W$3:$W$40),"")</f>
        <v/>
      </c>
      <c r="Y32" s="84" t="str">
        <f aca="false">IFERROR(V32*X32,"")</f>
        <v/>
      </c>
      <c r="Z32" s="82" t="str">
        <f aca="false">IF(W32="","",SUMIF($A$3:$A$40,A32,$Y$3:$Y$40))</f>
        <v/>
      </c>
      <c r="AA32" s="85" t="str">
        <f aca="false">IFERROR(ROUND(IF(B32="First",IF(W32="",-11.965*V32^2+32.28*V32+78.259,-11.965*Z32^2+32.28*Z32+78.259),""),0),"")</f>
        <v/>
      </c>
      <c r="AB32" s="86" t="str">
        <f aca="false">IF(AA32="","",IF(AA32&lt;60,"High",IF(AA32&gt;=80,"Low","Med")))</f>
        <v/>
      </c>
      <c r="AC32" s="86" t="str">
        <f aca="false">IF(AA32="","",IF(AA32&lt;60,"&lt;60", IF(AA32&gt;=80, "≥80", "60-79")))</f>
        <v/>
      </c>
      <c r="AD32" s="87"/>
      <c r="AE32" s="88" t="str">
        <f aca="false">IF(OR(AA32="",AD32=""),"",IF(OR(AA32&lt;60,AD32&lt;60),MIN(AVERAGE(AA32,AD32),59),IF(OR(AA32&lt;80,AD32&lt;80),MIN(AVERAGE(AA32,AD32),79),AVERAGE(AA32,AD32))))</f>
        <v/>
      </c>
      <c r="AF32" s="70"/>
      <c r="AG32" s="85" t="str">
        <f aca="false">IF(ISBLANK(A32),"",IF(COUNTIF($A$3:$A$40,A32)&gt;1,0,1))</f>
        <v/>
      </c>
      <c r="AH32" s="89" t="str">
        <f aca="false">AE32</f>
        <v/>
      </c>
      <c r="AI32" s="90" t="str">
        <f aca="false">IF(AH32="","",ROUND(AH32,0))</f>
        <v/>
      </c>
      <c r="AJ32" s="91" t="str">
        <f aca="false">IF(AI32="","",IF(AI32="","",IF(AI32&lt;70,1,IF(AI32&lt;80,2,IF(AI32&lt;90,3,4)))))</f>
        <v/>
      </c>
      <c r="AK32" s="92" t="str">
        <f aca="false">IF(AJ32="","",IF($AJ32=AK$2,"1","0"))</f>
        <v/>
      </c>
      <c r="AL32" s="92" t="str">
        <f aca="false">IF(AJ32="","",IF($AJ32=AL$2,1,0))</f>
        <v/>
      </c>
      <c r="AM32" s="92" t="str">
        <f aca="false">IF(AJ32="","",IF($AJ32=AM$2,1,0))</f>
        <v/>
      </c>
      <c r="AN32" s="92" t="str">
        <f aca="false">IF(AJ32="","",IF($AJ32=AN$2,1,0))</f>
        <v/>
      </c>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9.75" hidden="false" customHeight="true" outlineLevel="0" collapsed="false">
      <c r="A33" s="75"/>
      <c r="B33" s="76" t="str">
        <f aca="false">IF(COUNTIF(A$3:A33,A33)=1,"First","")</f>
        <v/>
      </c>
      <c r="C33" s="77"/>
      <c r="D33" s="77"/>
      <c r="E33" s="77"/>
      <c r="F33" s="77"/>
      <c r="G33" s="77"/>
      <c r="H33" s="78"/>
      <c r="I33" s="78"/>
      <c r="J33" s="78"/>
      <c r="K33" s="78"/>
      <c r="L33" s="78"/>
      <c r="M33" s="78"/>
      <c r="N33" s="78"/>
      <c r="O33" s="78"/>
      <c r="P33" s="79" t="str">
        <f aca="false">IFERROR(IF(F33="Invertebrate",IF(H33="","",AVERAGE(H33:J33,M33:O33)),IF(F33="","",AVERAGE(H33:N33))),"")</f>
        <v/>
      </c>
      <c r="Q33" s="80"/>
      <c r="R33" s="80"/>
      <c r="S33" s="80"/>
      <c r="T33" s="80"/>
      <c r="U33" s="81" t="str">
        <f aca="false">IF(T33="","",((Q33*R33*S33*T33)-1)/40+1)</f>
        <v/>
      </c>
      <c r="V33" s="82" t="str">
        <f aca="false">IFERROR(IF(U33="","",(P33^2+U33^2)^0.5),"")</f>
        <v/>
      </c>
      <c r="W33" s="83"/>
      <c r="X33" s="84" t="str">
        <f aca="false">IFERROR(W33/SUMIF($A$3:$A$40,A33,$W$3:$W$40),"")</f>
        <v/>
      </c>
      <c r="Y33" s="84" t="str">
        <f aca="false">IFERROR(V33*X33,"")</f>
        <v/>
      </c>
      <c r="Z33" s="82" t="str">
        <f aca="false">IF(W33="","",SUMIF($A$3:$A$40,A33,$Y$3:$Y$40))</f>
        <v/>
      </c>
      <c r="AA33" s="85" t="str">
        <f aca="false">IFERROR(ROUND(IF(B33="First",IF(W33="",-11.965*V33^2+32.28*V33+78.259,-11.965*Z33^2+32.28*Z33+78.259),""),0),"")</f>
        <v/>
      </c>
      <c r="AB33" s="86" t="str">
        <f aca="false">IF(AA33="","",IF(AA33&lt;60,"High",IF(AA33&gt;=80,"Low","Med")))</f>
        <v/>
      </c>
      <c r="AC33" s="86" t="str">
        <f aca="false">IF(AA33="","",IF(AA33&lt;60,"&lt;60", IF(AA33&gt;=80, "≥80", "60-79")))</f>
        <v/>
      </c>
      <c r="AD33" s="87"/>
      <c r="AE33" s="88" t="str">
        <f aca="false">IF(OR(AA33="",AD33=""),"",IF(OR(AA33&lt;60,AD33&lt;60),MIN(AVERAGE(AA33,AD33),59),IF(OR(AA33&lt;80,AD33&lt;80),MIN(AVERAGE(AA33,AD33),79),AVERAGE(AA33,AD33))))</f>
        <v/>
      </c>
      <c r="AF33" s="70"/>
      <c r="AG33" s="85" t="str">
        <f aca="false">IF(ISBLANK(A33),"",IF(COUNTIF($A$3:$A$40,A33)&gt;1,0,1))</f>
        <v/>
      </c>
      <c r="AH33" s="89" t="str">
        <f aca="false">AE33</f>
        <v/>
      </c>
      <c r="AI33" s="90" t="str">
        <f aca="false">IF(AH33="","",ROUND(AH33,0))</f>
        <v/>
      </c>
      <c r="AJ33" s="91" t="str">
        <f aca="false">IF(AI33="","",IF(AI33="","",IF(AI33&lt;70,1,IF(AI33&lt;80,2,IF(AI33&lt;90,3,4)))))</f>
        <v/>
      </c>
      <c r="AK33" s="92" t="str">
        <f aca="false">IF(AJ33="","",IF($AJ33=AK$2,"1","0"))</f>
        <v/>
      </c>
      <c r="AL33" s="92" t="str">
        <f aca="false">IF(AJ33="","",IF($AJ33=AL$2,1,0))</f>
        <v/>
      </c>
      <c r="AM33" s="92" t="str">
        <f aca="false">IF(AJ33="","",IF($AJ33=AM$2,1,0))</f>
        <v/>
      </c>
      <c r="AN33" s="92" t="str">
        <f aca="false">IF(AJ33="","",IF($AJ33=AN$2,1,0))</f>
        <v/>
      </c>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9.75" hidden="false" customHeight="true" outlineLevel="0" collapsed="false">
      <c r="A34" s="75"/>
      <c r="B34" s="76" t="str">
        <f aca="false">IF(COUNTIF(A$3:A34,A34)=1,"First","")</f>
        <v/>
      </c>
      <c r="C34" s="77"/>
      <c r="D34" s="77"/>
      <c r="E34" s="77"/>
      <c r="F34" s="77"/>
      <c r="G34" s="77"/>
      <c r="H34" s="78"/>
      <c r="I34" s="78"/>
      <c r="J34" s="78"/>
      <c r="K34" s="78"/>
      <c r="L34" s="78"/>
      <c r="M34" s="78"/>
      <c r="N34" s="78"/>
      <c r="O34" s="78"/>
      <c r="P34" s="79" t="str">
        <f aca="false">IFERROR(IF(F34="Invertebrate",IF(H34="","",AVERAGE(H34:J34,M34:O34)),IF(F34="","",AVERAGE(H34:N34))),"")</f>
        <v/>
      </c>
      <c r="Q34" s="80"/>
      <c r="R34" s="80"/>
      <c r="S34" s="80"/>
      <c r="T34" s="80"/>
      <c r="U34" s="81" t="str">
        <f aca="false">IF(T34="","",((Q34*R34*S34*T34)-1)/40+1)</f>
        <v/>
      </c>
      <c r="V34" s="82" t="str">
        <f aca="false">IFERROR(IF(U34="","",(P34^2+U34^2)^0.5),"")</f>
        <v/>
      </c>
      <c r="W34" s="83"/>
      <c r="X34" s="84" t="str">
        <f aca="false">IFERROR(W34/SUMIF($A$3:$A$40,A34,$W$3:$W$40),"")</f>
        <v/>
      </c>
      <c r="Y34" s="84" t="str">
        <f aca="false">IFERROR(V34*X34,"")</f>
        <v/>
      </c>
      <c r="Z34" s="82" t="str">
        <f aca="false">IF(W34="","",SUMIF($A$3:$A$40,A34,$Y$3:$Y$40))</f>
        <v/>
      </c>
      <c r="AA34" s="85" t="str">
        <f aca="false">IFERROR(ROUND(IF(B34="First",IF(W34="",-11.965*V34^2+32.28*V34+78.259,-11.965*Z34^2+32.28*Z34+78.259),""),0),"")</f>
        <v/>
      </c>
      <c r="AB34" s="86" t="str">
        <f aca="false">IF(AA34="","",IF(AA34&lt;60,"High",IF(AA34&gt;=80,"Low","Med")))</f>
        <v/>
      </c>
      <c r="AC34" s="86" t="str">
        <f aca="false">IF(AA34="","",IF(AA34&lt;60,"&lt;60", IF(AA34&gt;=80, "≥80", "60-79")))</f>
        <v/>
      </c>
      <c r="AD34" s="87"/>
      <c r="AE34" s="88" t="str">
        <f aca="false">IF(OR(AA34="",AD34=""),"",IF(OR(AA34&lt;60,AD34&lt;60),MIN(AVERAGE(AA34,AD34),59),IF(OR(AA34&lt;80,AD34&lt;80),MIN(AVERAGE(AA34,AD34),79),AVERAGE(AA34,AD34))))</f>
        <v/>
      </c>
      <c r="AF34" s="70"/>
      <c r="AG34" s="85" t="str">
        <f aca="false">IF(ISBLANK(A34),"",IF(COUNTIF($A$3:$A$40,A34)&gt;1,0,1))</f>
        <v/>
      </c>
      <c r="AH34" s="89" t="str">
        <f aca="false">AE34</f>
        <v/>
      </c>
      <c r="AI34" s="90" t="str">
        <f aca="false">IF(AH34="","",ROUND(AH34,0))</f>
        <v/>
      </c>
      <c r="AJ34" s="91" t="str">
        <f aca="false">IF(AI34="","",IF(AI34="","",IF(AI34&lt;70,1,IF(AI34&lt;80,2,IF(AI34&lt;90,3,4)))))</f>
        <v/>
      </c>
      <c r="AK34" s="92" t="str">
        <f aca="false">IF(AJ34="","",IF($AJ34=AK$2,"1","0"))</f>
        <v/>
      </c>
      <c r="AL34" s="92" t="str">
        <f aca="false">IF(AJ34="","",IF($AJ34=AL$2,1,0))</f>
        <v/>
      </c>
      <c r="AM34" s="92" t="str">
        <f aca="false">IF(AJ34="","",IF($AJ34=AM$2,1,0))</f>
        <v/>
      </c>
      <c r="AN34" s="92" t="str">
        <f aca="false">IF(AJ34="","",IF($AJ34=AN$2,1,0))</f>
        <v/>
      </c>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9.75" hidden="false" customHeight="true" outlineLevel="0" collapsed="false">
      <c r="A35" s="75"/>
      <c r="B35" s="76" t="str">
        <f aca="false">IF(COUNTIF(A$3:A35,A35)=1,"First","")</f>
        <v/>
      </c>
      <c r="C35" s="77"/>
      <c r="D35" s="77"/>
      <c r="E35" s="77"/>
      <c r="F35" s="77"/>
      <c r="G35" s="77"/>
      <c r="H35" s="78"/>
      <c r="I35" s="78"/>
      <c r="J35" s="78"/>
      <c r="K35" s="78"/>
      <c r="L35" s="78"/>
      <c r="M35" s="78"/>
      <c r="N35" s="78"/>
      <c r="O35" s="78"/>
      <c r="P35" s="79" t="str">
        <f aca="false">IFERROR(IF(F35="Invertebrate",IF(H35="","",AVERAGE(H35:J35,M35:O35)),IF(F35="","",AVERAGE(H35:N35))),"")</f>
        <v/>
      </c>
      <c r="Q35" s="80"/>
      <c r="R35" s="80"/>
      <c r="S35" s="80"/>
      <c r="T35" s="80"/>
      <c r="U35" s="81" t="str">
        <f aca="false">IF(T35="","",((Q35*R35*S35*T35)-1)/40+1)</f>
        <v/>
      </c>
      <c r="V35" s="82" t="str">
        <f aca="false">IFERROR(IF(U35="","",(P35^2+U35^2)^0.5),"")</f>
        <v/>
      </c>
      <c r="W35" s="83"/>
      <c r="X35" s="84" t="str">
        <f aca="false">IFERROR(W35/SUMIF($A$3:$A$40,A35,$W$3:$W$40),"")</f>
        <v/>
      </c>
      <c r="Y35" s="84" t="str">
        <f aca="false">IFERROR(V35*X35,"")</f>
        <v/>
      </c>
      <c r="Z35" s="82" t="str">
        <f aca="false">IF(W35="","",SUMIF($A$3:$A$40,A35,$Y$3:$Y$40))</f>
        <v/>
      </c>
      <c r="AA35" s="85" t="str">
        <f aca="false">IFERROR(ROUND(IF(B35="First",IF(W35="",-11.965*V35^2+32.28*V35+78.259,-11.965*Z35^2+32.28*Z35+78.259),""),0),"")</f>
        <v/>
      </c>
      <c r="AB35" s="86" t="str">
        <f aca="false">IF(AA35="","",IF(AA35&lt;60,"High",IF(AA35&gt;=80,"Low","Med")))</f>
        <v/>
      </c>
      <c r="AC35" s="86" t="str">
        <f aca="false">IF(AA35="","",IF(AA35&lt;60,"&lt;60", IF(AA35&gt;=80, "≥80", "60-79")))</f>
        <v/>
      </c>
      <c r="AD35" s="87"/>
      <c r="AE35" s="88" t="str">
        <f aca="false">IF(OR(AA35="",AD35=""),"",IF(OR(AA35&lt;60,AD35&lt;60),MIN(AVERAGE(AA35,AD35),59),IF(OR(AA35&lt;80,AD35&lt;80),MIN(AVERAGE(AA35,AD35),79),AVERAGE(AA35,AD35))))</f>
        <v/>
      </c>
      <c r="AF35" s="70"/>
      <c r="AG35" s="85" t="str">
        <f aca="false">IF(ISBLANK(A35),"",IF(COUNTIF($A$3:$A$40,A35)&gt;1,0,1))</f>
        <v/>
      </c>
      <c r="AH35" s="89" t="str">
        <f aca="false">AE35</f>
        <v/>
      </c>
      <c r="AI35" s="90" t="str">
        <f aca="false">IF(AH35="","",ROUND(AH35,0))</f>
        <v/>
      </c>
      <c r="AJ35" s="91" t="str">
        <f aca="false">IF(AI35="","",IF(AI35="","",IF(AI35&lt;70,1,IF(AI35&lt;80,2,IF(AI35&lt;90,3,4)))))</f>
        <v/>
      </c>
      <c r="AK35" s="92" t="str">
        <f aca="false">IF(AJ35="","",IF($AJ35=AK$2,"1","0"))</f>
        <v/>
      </c>
      <c r="AL35" s="92" t="str">
        <f aca="false">IF(AJ35="","",IF($AJ35=AL$2,1,0))</f>
        <v/>
      </c>
      <c r="AM35" s="92" t="str">
        <f aca="false">IF(AJ35="","",IF($AJ35=AM$2,1,0))</f>
        <v/>
      </c>
      <c r="AN35" s="92" t="str">
        <f aca="false">IF(AJ35="","",IF($AJ35=AN$2,1,0))</f>
        <v/>
      </c>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9.75" hidden="false" customHeight="true" outlineLevel="0" collapsed="false">
      <c r="A36" s="75"/>
      <c r="B36" s="76" t="str">
        <f aca="false">IF(COUNTIF(A$3:A36,A36)=1,"First","")</f>
        <v/>
      </c>
      <c r="C36" s="77"/>
      <c r="D36" s="77"/>
      <c r="E36" s="77"/>
      <c r="F36" s="77"/>
      <c r="G36" s="77"/>
      <c r="H36" s="78"/>
      <c r="I36" s="78"/>
      <c r="J36" s="78"/>
      <c r="K36" s="78"/>
      <c r="L36" s="78"/>
      <c r="M36" s="78"/>
      <c r="N36" s="78"/>
      <c r="O36" s="78"/>
      <c r="P36" s="79" t="str">
        <f aca="false">IFERROR(IF(F36="Invertebrate",IF(H36="","",AVERAGE(H36:J36,M36:O36)),IF(F36="","",AVERAGE(H36:N36))),"")</f>
        <v/>
      </c>
      <c r="Q36" s="80"/>
      <c r="R36" s="80"/>
      <c r="S36" s="80"/>
      <c r="T36" s="80"/>
      <c r="U36" s="81" t="str">
        <f aca="false">IF(T36="","",((Q36*R36*S36*T36)-1)/40+1)</f>
        <v/>
      </c>
      <c r="V36" s="82" t="str">
        <f aca="false">IFERROR(IF(U36="","",(P36^2+U36^2)^0.5),"")</f>
        <v/>
      </c>
      <c r="W36" s="83"/>
      <c r="X36" s="84" t="str">
        <f aca="false">IFERROR(W36/SUMIF($A$3:$A$40,A36,$W$3:$W$40),"")</f>
        <v/>
      </c>
      <c r="Y36" s="84" t="str">
        <f aca="false">IFERROR(V36*X36,"")</f>
        <v/>
      </c>
      <c r="Z36" s="82" t="str">
        <f aca="false">IF(W36="","",SUMIF($A$3:$A$40,A36,$Y$3:$Y$40))</f>
        <v/>
      </c>
      <c r="AA36" s="85" t="str">
        <f aca="false">IFERROR(ROUND(IF(B36="First",IF(W36="",-11.965*V36^2+32.28*V36+78.259,-11.965*Z36^2+32.28*Z36+78.259),""),0),"")</f>
        <v/>
      </c>
      <c r="AB36" s="86" t="str">
        <f aca="false">IF(AA36="","",IF(AA36&lt;60,"High",IF(AA36&gt;=80,"Low","Med")))</f>
        <v/>
      </c>
      <c r="AC36" s="86" t="str">
        <f aca="false">IF(AA36="","",IF(AA36&lt;60,"&lt;60", IF(AA36&gt;=80, "≥80", "60-79")))</f>
        <v/>
      </c>
      <c r="AD36" s="87"/>
      <c r="AE36" s="88" t="str">
        <f aca="false">IF(OR(AA36="",AD36=""),"",IF(OR(AA36&lt;60,AD36&lt;60),MIN(AVERAGE(AA36,AD36),59),IF(OR(AA36&lt;80,AD36&lt;80),MIN(AVERAGE(AA36,AD36),79),AVERAGE(AA36,AD36))))</f>
        <v/>
      </c>
      <c r="AF36" s="70"/>
      <c r="AG36" s="85" t="str">
        <f aca="false">IF(ISBLANK(A36),"",IF(COUNTIF($A$3:$A$40,A36)&gt;1,0,1))</f>
        <v/>
      </c>
      <c r="AH36" s="89" t="str">
        <f aca="false">AE36</f>
        <v/>
      </c>
      <c r="AI36" s="90" t="str">
        <f aca="false">IF(AH36="","",ROUND(AH36,0))</f>
        <v/>
      </c>
      <c r="AJ36" s="91" t="str">
        <f aca="false">IF(AI36="","",IF(AI36="","",IF(AI36&lt;70,1,IF(AI36&lt;80,2,IF(AI36&lt;90,3,4)))))</f>
        <v/>
      </c>
      <c r="AK36" s="92" t="str">
        <f aca="false">IF(AJ36="","",IF($AJ36=AK$2,"1","0"))</f>
        <v/>
      </c>
      <c r="AL36" s="92" t="str">
        <f aca="false">IF(AJ36="","",IF($AJ36=AL$2,1,0))</f>
        <v/>
      </c>
      <c r="AM36" s="92" t="str">
        <f aca="false">IF(AJ36="","",IF($AJ36=AM$2,1,0))</f>
        <v/>
      </c>
      <c r="AN36" s="92" t="str">
        <f aca="false">IF(AJ36="","",IF($AJ36=AN$2,1,0))</f>
        <v/>
      </c>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9.75" hidden="false" customHeight="true" outlineLevel="0" collapsed="false">
      <c r="A37" s="75"/>
      <c r="B37" s="76" t="str">
        <f aca="false">IF(COUNTIF(A$3:A37,A37)=1,"First","")</f>
        <v/>
      </c>
      <c r="C37" s="77"/>
      <c r="D37" s="77"/>
      <c r="E37" s="77"/>
      <c r="F37" s="77"/>
      <c r="G37" s="77"/>
      <c r="H37" s="78"/>
      <c r="I37" s="78"/>
      <c r="J37" s="78"/>
      <c r="K37" s="78"/>
      <c r="L37" s="78"/>
      <c r="M37" s="78"/>
      <c r="N37" s="78"/>
      <c r="O37" s="78"/>
      <c r="P37" s="79" t="str">
        <f aca="false">IFERROR(IF(F37="Invertebrate",IF(H37="","",AVERAGE(H37:J37,M37:O37)),IF(F37="","",AVERAGE(H37:N37))),"")</f>
        <v/>
      </c>
      <c r="Q37" s="80"/>
      <c r="R37" s="80"/>
      <c r="S37" s="80"/>
      <c r="T37" s="80"/>
      <c r="U37" s="81" t="str">
        <f aca="false">IF(T37="","",((Q37*R37*S37*T37)-1)/40+1)</f>
        <v/>
      </c>
      <c r="V37" s="82" t="str">
        <f aca="false">IFERROR(IF(U37="","",(P37^2+U37^2)^0.5),"")</f>
        <v/>
      </c>
      <c r="W37" s="83"/>
      <c r="X37" s="84" t="str">
        <f aca="false">IFERROR(W37/SUMIF($A$3:$A$40,A37,$W$3:$W$40),"")</f>
        <v/>
      </c>
      <c r="Y37" s="84" t="str">
        <f aca="false">IFERROR(V37*X37,"")</f>
        <v/>
      </c>
      <c r="Z37" s="82" t="str">
        <f aca="false">IF(W37="","",SUMIF($A$3:$A$40,A37,$Y$3:$Y$40))</f>
        <v/>
      </c>
      <c r="AA37" s="85" t="str">
        <f aca="false">IFERROR(ROUND(IF(B37="First",IF(W37="",-11.965*V37^2+32.28*V37+78.259,-11.965*Z37^2+32.28*Z37+78.259),""),0),"")</f>
        <v/>
      </c>
      <c r="AB37" s="86" t="str">
        <f aca="false">IF(AA37="","",IF(AA37&lt;60,"High",IF(AA37&gt;=80,"Low","Med")))</f>
        <v/>
      </c>
      <c r="AC37" s="86" t="str">
        <f aca="false">IF(AA37="","",IF(AA37&lt;60,"&lt;60", IF(AA37&gt;=80, "≥80", "60-79")))</f>
        <v/>
      </c>
      <c r="AD37" s="87"/>
      <c r="AE37" s="88" t="str">
        <f aca="false">IF(OR(AA37="",AD37=""),"",IF(OR(AA37&lt;60,AD37&lt;60),MIN(AVERAGE(AA37,AD37),59),IF(OR(AA37&lt;80,AD37&lt;80),MIN(AVERAGE(AA37,AD37),79),AVERAGE(AA37,AD37))))</f>
        <v/>
      </c>
      <c r="AF37" s="70"/>
      <c r="AG37" s="85" t="str">
        <f aca="false">IF(ISBLANK(A37),"",IF(COUNTIF($A$3:$A$40,A37)&gt;1,0,1))</f>
        <v/>
      </c>
      <c r="AH37" s="89" t="str">
        <f aca="false">AE37</f>
        <v/>
      </c>
      <c r="AI37" s="90" t="str">
        <f aca="false">IF(AH37="","",ROUND(AH37,0))</f>
        <v/>
      </c>
      <c r="AJ37" s="91" t="str">
        <f aca="false">IF(AI37="","",IF(AI37="","",IF(AI37&lt;70,1,IF(AI37&lt;80,2,IF(AI37&lt;90,3,4)))))</f>
        <v/>
      </c>
      <c r="AK37" s="92" t="str">
        <f aca="false">IF(AJ37="","",IF($AJ37=AK$2,"1","0"))</f>
        <v/>
      </c>
      <c r="AL37" s="92" t="str">
        <f aca="false">IF(AJ37="","",IF($AJ37=AL$2,1,0))</f>
        <v/>
      </c>
      <c r="AM37" s="92" t="str">
        <f aca="false">IF(AJ37="","",IF($AJ37=AM$2,1,0))</f>
        <v/>
      </c>
      <c r="AN37" s="92" t="str">
        <f aca="false">IF(AJ37="","",IF($AJ37=AN$2,1,0))</f>
        <v/>
      </c>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9.75" hidden="false" customHeight="true" outlineLevel="0" collapsed="false">
      <c r="A38" s="75"/>
      <c r="B38" s="76" t="str">
        <f aca="false">IF(COUNTIF(A$3:A38,A38)=1,"First","")</f>
        <v/>
      </c>
      <c r="C38" s="77"/>
      <c r="D38" s="77"/>
      <c r="E38" s="77"/>
      <c r="F38" s="77"/>
      <c r="G38" s="77"/>
      <c r="H38" s="78"/>
      <c r="I38" s="78"/>
      <c r="J38" s="78"/>
      <c r="K38" s="78"/>
      <c r="L38" s="78"/>
      <c r="M38" s="78"/>
      <c r="N38" s="78"/>
      <c r="O38" s="78"/>
      <c r="P38" s="79" t="str">
        <f aca="false">IFERROR(IF(F38="Invertebrate",IF(H38="","",AVERAGE(H38:J38,M38:O38)),IF(F38="","",AVERAGE(H38:N38))),"")</f>
        <v/>
      </c>
      <c r="Q38" s="80"/>
      <c r="R38" s="80"/>
      <c r="S38" s="80"/>
      <c r="T38" s="80"/>
      <c r="U38" s="81" t="str">
        <f aca="false">IF(T38="","",((Q38*R38*S38*T38)-1)/40+1)</f>
        <v/>
      </c>
      <c r="V38" s="82" t="str">
        <f aca="false">IFERROR(IF(U38="","",(P38^2+U38^2)^0.5),"")</f>
        <v/>
      </c>
      <c r="W38" s="83"/>
      <c r="X38" s="84" t="str">
        <f aca="false">IFERROR(W38/SUMIF($A$3:$A$40,A38,$W$3:$W$40),"")</f>
        <v/>
      </c>
      <c r="Y38" s="84" t="str">
        <f aca="false">IFERROR(V38*X38,"")</f>
        <v/>
      </c>
      <c r="Z38" s="82" t="str">
        <f aca="false">IF(W38="","",SUMIF($A$3:$A$40,A38,$Y$3:$Y$40))</f>
        <v/>
      </c>
      <c r="AA38" s="85" t="str">
        <f aca="false">IFERROR(ROUND(IF(B38="First",IF(W38="",-11.965*V38^2+32.28*V38+78.259,-11.965*Z38^2+32.28*Z38+78.259),""),0),"")</f>
        <v/>
      </c>
      <c r="AB38" s="86" t="str">
        <f aca="false">IF(AA38="","",IF(AA38&lt;60,"High",IF(AA38&gt;=80,"Low","Med")))</f>
        <v/>
      </c>
      <c r="AC38" s="86" t="str">
        <f aca="false">IF(AA38="","",IF(AA38&lt;60,"&lt;60", IF(AA38&gt;=80, "≥80", "60-79")))</f>
        <v/>
      </c>
      <c r="AD38" s="87"/>
      <c r="AE38" s="88" t="str">
        <f aca="false">IF(OR(AA38="",AD38=""),"",IF(OR(AA38&lt;60,AD38&lt;60),MIN(AVERAGE(AA38,AD38),59),IF(OR(AA38&lt;80,AD38&lt;80),MIN(AVERAGE(AA38,AD38),79),AVERAGE(AA38,AD38))))</f>
        <v/>
      </c>
      <c r="AF38" s="70"/>
      <c r="AG38" s="85" t="str">
        <f aca="false">IF(ISBLANK(A38),"",IF(COUNTIF($A$3:$A$40,A38)&gt;1,0,1))</f>
        <v/>
      </c>
      <c r="AH38" s="89" t="str">
        <f aca="false">AE38</f>
        <v/>
      </c>
      <c r="AI38" s="90" t="str">
        <f aca="false">IF(AH38="","",ROUND(AH38,0))</f>
        <v/>
      </c>
      <c r="AJ38" s="91" t="str">
        <f aca="false">IF(AI38="","",IF(AI38="","",IF(AI38&lt;70,1,IF(AI38&lt;80,2,IF(AI38&lt;90,3,4)))))</f>
        <v/>
      </c>
      <c r="AK38" s="92" t="str">
        <f aca="false">IF(AJ38="","",IF($AJ38=AK$2,"1","0"))</f>
        <v/>
      </c>
      <c r="AL38" s="92" t="str">
        <f aca="false">IF(AJ38="","",IF($AJ38=AL$2,1,0))</f>
        <v/>
      </c>
      <c r="AM38" s="92" t="str">
        <f aca="false">IF(AJ38="","",IF($AJ38=AM$2,1,0))</f>
        <v/>
      </c>
      <c r="AN38" s="92" t="str">
        <f aca="false">IF(AJ38="","",IF($AJ38=AN$2,1,0))</f>
        <v/>
      </c>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9.75" hidden="false" customHeight="true" outlineLevel="0" collapsed="false">
      <c r="A39" s="75"/>
      <c r="B39" s="76" t="str">
        <f aca="false">IF(COUNTIF(A$3:A39,A39)=1,"First","")</f>
        <v/>
      </c>
      <c r="C39" s="77"/>
      <c r="D39" s="77"/>
      <c r="E39" s="77"/>
      <c r="F39" s="77"/>
      <c r="G39" s="77"/>
      <c r="H39" s="78"/>
      <c r="I39" s="78"/>
      <c r="J39" s="78"/>
      <c r="K39" s="78"/>
      <c r="L39" s="78"/>
      <c r="M39" s="78"/>
      <c r="N39" s="78"/>
      <c r="O39" s="78"/>
      <c r="P39" s="79" t="str">
        <f aca="false">IFERROR(IF(F39="Invertebrate",IF(H39="","",AVERAGE(H39:J39,M39:O39)),IF(F39="","",AVERAGE(H39:N39))),"")</f>
        <v/>
      </c>
      <c r="Q39" s="80"/>
      <c r="R39" s="80"/>
      <c r="S39" s="80"/>
      <c r="T39" s="80"/>
      <c r="U39" s="81" t="str">
        <f aca="false">IF(T39="","",((Q39*R39*S39*T39)-1)/40+1)</f>
        <v/>
      </c>
      <c r="V39" s="82" t="str">
        <f aca="false">IFERROR(IF(U39="","",(P39^2+U39^2)^0.5),"")</f>
        <v/>
      </c>
      <c r="W39" s="83"/>
      <c r="X39" s="84" t="str">
        <f aca="false">IFERROR(W39/SUMIF($A$3:$A$40,A39,$W$3:$W$40),"")</f>
        <v/>
      </c>
      <c r="Y39" s="84" t="str">
        <f aca="false">IFERROR(V39*X39,"")</f>
        <v/>
      </c>
      <c r="Z39" s="82" t="str">
        <f aca="false">IF(W39="","",SUMIF($A$3:$A$40,A39,$Y$3:$Y$40))</f>
        <v/>
      </c>
      <c r="AA39" s="85" t="str">
        <f aca="false">IFERROR(ROUND(IF(B39="First",IF(W39="",-11.965*V39^2+32.28*V39+78.259,-11.965*Z39^2+32.28*Z39+78.259),""),0),"")</f>
        <v/>
      </c>
      <c r="AB39" s="86" t="str">
        <f aca="false">IF(AA39="","",IF(AA39&lt;60,"High",IF(AA39&gt;=80,"Low","Med")))</f>
        <v/>
      </c>
      <c r="AC39" s="86" t="str">
        <f aca="false">IF(AA39="","",IF(AA39&lt;60,"&lt;60", IF(AA39&gt;=80, "≥80", "60-79")))</f>
        <v/>
      </c>
      <c r="AD39" s="87"/>
      <c r="AE39" s="88" t="str">
        <f aca="false">IF(OR(AA39="",AD39=""),"",IF(OR(AA39&lt;60,AD39&lt;60),MIN(AVERAGE(AA39,AD39),59),IF(OR(AA39&lt;80,AD39&lt;80),MIN(AVERAGE(AA39,AD39),79),AVERAGE(AA39,AD39))))</f>
        <v/>
      </c>
      <c r="AF39" s="70"/>
      <c r="AG39" s="85" t="str">
        <f aca="false">IF(ISBLANK(A39),"",IF(COUNTIF($A$3:$A$40,A39)&gt;1,0,1))</f>
        <v/>
      </c>
      <c r="AH39" s="89" t="str">
        <f aca="false">AE39</f>
        <v/>
      </c>
      <c r="AI39" s="90" t="str">
        <f aca="false">IF(AH39="","",ROUND(AH39,0))</f>
        <v/>
      </c>
      <c r="AJ39" s="91" t="str">
        <f aca="false">IF(AI39="","",IF(AI39="","",IF(AI39&lt;70,1,IF(AI39&lt;80,2,IF(AI39&lt;90,3,4)))))</f>
        <v/>
      </c>
      <c r="AK39" s="92" t="str">
        <f aca="false">IF(AJ39="","",IF($AJ39=AK$2,"1","0"))</f>
        <v/>
      </c>
      <c r="AL39" s="92" t="str">
        <f aca="false">IF(AJ39="","",IF($AJ39=AL$2,1,0))</f>
        <v/>
      </c>
      <c r="AM39" s="92" t="str">
        <f aca="false">IF(AJ39="","",IF($AJ39=AM$2,1,0))</f>
        <v/>
      </c>
      <c r="AN39" s="92" t="str">
        <f aca="false">IF(AJ39="","",IF($AJ39=AN$2,1,0))</f>
        <v/>
      </c>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9.75" hidden="false" customHeight="true" outlineLevel="0" collapsed="false">
      <c r="A40" s="75"/>
      <c r="B40" s="76" t="str">
        <f aca="false">IF(COUNTIF(A$3:A40,A40)=1,"First","")</f>
        <v/>
      </c>
      <c r="C40" s="77"/>
      <c r="D40" s="77"/>
      <c r="E40" s="77"/>
      <c r="F40" s="77"/>
      <c r="G40" s="77"/>
      <c r="H40" s="78"/>
      <c r="I40" s="78"/>
      <c r="J40" s="78"/>
      <c r="K40" s="78"/>
      <c r="L40" s="78"/>
      <c r="M40" s="78"/>
      <c r="N40" s="78"/>
      <c r="O40" s="78"/>
      <c r="P40" s="79" t="str">
        <f aca="false">IFERROR(IF(F40="Invertebrate",IF(H40="","",AVERAGE(H40:J40,M40:O40)),IF(F40="","",AVERAGE(H40:N40))),"")</f>
        <v/>
      </c>
      <c r="Q40" s="80"/>
      <c r="R40" s="80"/>
      <c r="S40" s="80"/>
      <c r="T40" s="80"/>
      <c r="U40" s="81" t="str">
        <f aca="false">IF(T40="","",((Q40*R40*S40*T40)-1)/40+1)</f>
        <v/>
      </c>
      <c r="V40" s="82" t="str">
        <f aca="false">IFERROR(IF(U40="","",(P40^2+U40^2)^0.5),"")</f>
        <v/>
      </c>
      <c r="W40" s="83"/>
      <c r="X40" s="84" t="str">
        <f aca="false">IFERROR(W40/SUMIF($A$3:$A$40,A40,$W$3:$W$40),"")</f>
        <v/>
      </c>
      <c r="Y40" s="84" t="str">
        <f aca="false">IFERROR(V40*X40,"")</f>
        <v/>
      </c>
      <c r="Z40" s="82" t="str">
        <f aca="false">IF(W40="","",SUMIF($A$3:$A$40,A40,$Y$3:$Y$40))</f>
        <v/>
      </c>
      <c r="AA40" s="85" t="str">
        <f aca="false">IFERROR(ROUND(IF(B40="First",IF(W40="",-11.965*V40^2+32.28*V40+78.259,-11.965*Z40^2+32.28*Z40+78.259),""),0),"")</f>
        <v/>
      </c>
      <c r="AB40" s="86" t="str">
        <f aca="false">IF(AA40="","",IF(AA40&lt;60,"High",IF(AA40&gt;=80,"Low","Med")))</f>
        <v/>
      </c>
      <c r="AC40" s="86" t="str">
        <f aca="false">IF(AA40="","",IF(AA40&lt;60,"&lt;60", IF(AA40&gt;=80, "≥80", "60-79")))</f>
        <v/>
      </c>
      <c r="AD40" s="87"/>
      <c r="AE40" s="88" t="str">
        <f aca="false">IF(OR(AA40="",AD40=""),"",IF(OR(AA40&lt;60,AD40&lt;60),MIN(AVERAGE(AA40,AD40),59),IF(OR(AA40&lt;80,AD40&lt;80),MIN(AVERAGE(AA40,AD40),79),AVERAGE(AA40,AD40))))</f>
        <v/>
      </c>
      <c r="AF40" s="70"/>
      <c r="AG40" s="85" t="str">
        <f aca="false">IF(ISBLANK(A40),"",IF(COUNTIF($A$3:$A$40,A40)&gt;1,0,1))</f>
        <v/>
      </c>
      <c r="AH40" s="89" t="str">
        <f aca="false">AE40</f>
        <v/>
      </c>
      <c r="AI40" s="90" t="str">
        <f aca="false">IF(AH40="","",ROUND(AH40,0))</f>
        <v/>
      </c>
      <c r="AJ40" s="91" t="str">
        <f aca="false">IF(AI40="","",IF(AI40="","",IF(AI40&lt;70,1,IF(AI40&lt;80,2,IF(AI40&lt;90,3,4)))))</f>
        <v/>
      </c>
      <c r="AK40" s="92" t="str">
        <f aca="false">IF(AJ40="","",IF($AJ40=AK$2,"1","0"))</f>
        <v/>
      </c>
      <c r="AL40" s="92" t="str">
        <f aca="false">IF(AJ40="","",IF($AJ40=AL$2,1,0))</f>
        <v/>
      </c>
      <c r="AM40" s="92" t="str">
        <f aca="false">IF(AJ40="","",IF($AJ40=AM$2,1,0))</f>
        <v/>
      </c>
      <c r="AN40" s="92" t="str">
        <f aca="false">IF(AJ40="","",IF($AJ40=AN$2,1,0))</f>
        <v/>
      </c>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s="40" customFormat="true" ht="9.75" hidden="false" customHeight="true" outlineLevel="0" collapsed="false">
      <c r="A41" s="75"/>
      <c r="B41" s="76" t="str">
        <f aca="false">IF(COUNTIF(A$3:A41,A41)=1,"First","")</f>
        <v/>
      </c>
      <c r="C41" s="76"/>
      <c r="D41" s="76"/>
      <c r="E41" s="76"/>
      <c r="F41" s="77"/>
      <c r="G41" s="93"/>
      <c r="H41" s="76"/>
      <c r="I41" s="76"/>
      <c r="J41" s="76"/>
      <c r="K41" s="76"/>
      <c r="L41" s="76"/>
      <c r="M41" s="76"/>
      <c r="N41" s="76"/>
      <c r="O41" s="76"/>
      <c r="P41" s="79" t="str">
        <f aca="false">IFERROR(IF(F41="Invertebrate",IF(H41="","",AVERAGE(H41:J41,M41:O41)),IF(F41="","",AVERAGE(H41:N41))),"")</f>
        <v/>
      </c>
      <c r="Q41" s="86"/>
      <c r="R41" s="86"/>
      <c r="S41" s="86"/>
      <c r="T41" s="86"/>
      <c r="U41" s="81" t="str">
        <f aca="false">IF(T41="","",((Q41*R41*S41*T41)-1)/40+1)</f>
        <v/>
      </c>
      <c r="V41" s="82" t="str">
        <f aca="false">IFERROR(IF(U41="","",(P41^2+U41^2)^0.5),"")</f>
        <v/>
      </c>
      <c r="W41" s="83"/>
      <c r="X41" s="84" t="str">
        <f aca="false">IFERROR(W41/SUMIF($A$3:$A$40,A41,$W$3:$W$40),"")</f>
        <v/>
      </c>
      <c r="Y41" s="84" t="str">
        <f aca="false">IFERROR(V41*X41,"")</f>
        <v/>
      </c>
      <c r="Z41" s="82" t="str">
        <f aca="false">IF(W41="","",SUMIF($A$3:$A$40,A41,$Y$3:$Y$40))</f>
        <v/>
      </c>
      <c r="AA41" s="85" t="str">
        <f aca="false">IFERROR(ROUND(IF(B41="First",IF(W41="",-11.965*V41^2+32.28*V41+78.259,-11.965*Z41^2+32.28*Z41+78.259),""),0),"")</f>
        <v/>
      </c>
      <c r="AB41" s="86" t="str">
        <f aca="false">IF(AA41="","",IF(AA41&lt;60,"High",IF(AA41&gt;=80,"Low","Med")))</f>
        <v/>
      </c>
      <c r="AC41" s="86" t="str">
        <f aca="false">IF(AA41="","",IF(AA41&lt;60,"&lt;60", IF(AA41&gt;=80, "≥80", "60-79")))</f>
        <v/>
      </c>
      <c r="AD41" s="87"/>
      <c r="AE41" s="88" t="str">
        <f aca="false">IF(OR(AA41="",AD41=""),"",IF(OR(AA41&lt;60,AD41&lt;60),MIN(AVERAGE(AA41,AD41),59),IF(OR(AA41&lt;80,AD41&lt;80),MIN(AVERAGE(AA41,AD41),79),AVERAGE(AA41,AD41))))</f>
        <v/>
      </c>
      <c r="AF41" s="70"/>
      <c r="AG41" s="85" t="str">
        <f aca="false">IF(ISBLANK(A41),"",IF(COUNTIF($A$3:$A$40,A41)&gt;1,0,1))</f>
        <v/>
      </c>
      <c r="AH41" s="89" t="str">
        <f aca="false">AE41</f>
        <v/>
      </c>
      <c r="AI41" s="90" t="str">
        <f aca="false">IF(AH41="","",ROUND(AH41,0))</f>
        <v/>
      </c>
      <c r="AJ41" s="91" t="str">
        <f aca="false">IF(AI41="","",IF(AI41="","",IF(AI41&lt;70,1,IF(AI41&lt;80,2,IF(AI41&lt;90,3,4)))))</f>
        <v/>
      </c>
      <c r="AK41" s="92" t="str">
        <f aca="false">IF(AJ41="","",IF($AJ41=AK$2,"1","0"))</f>
        <v/>
      </c>
      <c r="AL41" s="92" t="str">
        <f aca="false">IF(AJ41="","",IF($AJ41=AL$2,1,0))</f>
        <v/>
      </c>
      <c r="AM41" s="92" t="str">
        <f aca="false">IF(AJ41="","",IF($AJ41=AM$2,1,0))</f>
        <v/>
      </c>
      <c r="AN41" s="92" t="str">
        <f aca="false">IF(AJ41="","",IF($AJ41=AN$2,1,0))</f>
        <v/>
      </c>
    </row>
    <row r="42" customFormat="false" ht="9.75" hidden="false" customHeight="true" outlineLevel="0" collapsed="false">
      <c r="A42" s="75"/>
      <c r="B42" s="76" t="str">
        <f aca="false">IF(COUNTIF(A$3:A42,A42)=1,"First","")</f>
        <v/>
      </c>
      <c r="C42" s="76"/>
      <c r="D42" s="76"/>
      <c r="E42" s="76"/>
      <c r="F42" s="77"/>
      <c r="G42" s="93"/>
      <c r="H42" s="76"/>
      <c r="I42" s="76"/>
      <c r="J42" s="76"/>
      <c r="K42" s="76"/>
      <c r="L42" s="76"/>
      <c r="M42" s="76"/>
      <c r="N42" s="76"/>
      <c r="O42" s="76"/>
      <c r="P42" s="79" t="str">
        <f aca="false">IFERROR(IF(F42="Invertebrate",IF(H42="","",AVERAGE(H42:J42,M42:O42)),IF(F42="","",AVERAGE(H42:N42))),"")</f>
        <v/>
      </c>
      <c r="Q42" s="86"/>
      <c r="R42" s="86"/>
      <c r="S42" s="86"/>
      <c r="T42" s="86"/>
      <c r="U42" s="81" t="str">
        <f aca="false">IF(T42="","",((Q42*R42*S42*T42)-1)/40+1)</f>
        <v/>
      </c>
      <c r="V42" s="82" t="str">
        <f aca="false">IFERROR(IF(U42="","",(P42^2+U42^2)^0.5),"")</f>
        <v/>
      </c>
      <c r="W42" s="83"/>
      <c r="X42" s="84" t="str">
        <f aca="false">IFERROR(W42/SUMIF($A$3:$A$40,A42,$W$3:$W$40),"")</f>
        <v/>
      </c>
      <c r="Y42" s="84" t="str">
        <f aca="false">IFERROR(V42*X42,"")</f>
        <v/>
      </c>
      <c r="Z42" s="82" t="str">
        <f aca="false">IF(W42="","",SUMIF($A$3:$A$40,A42,$Y$3:$Y$40))</f>
        <v/>
      </c>
      <c r="AA42" s="85" t="str">
        <f aca="false">IFERROR(ROUND(IF(B42="First",IF(W42="",-11.965*V42^2+32.28*V42+78.259,-11.965*Z42^2+32.28*Z42+78.259),""),0),"")</f>
        <v/>
      </c>
      <c r="AB42" s="86" t="str">
        <f aca="false">IF(AA42="","",IF(AA42&lt;60,"High",IF(AA42&gt;=80,"Low","Med")))</f>
        <v/>
      </c>
      <c r="AC42" s="86" t="str">
        <f aca="false">IF(AA42="","",IF(AA42&lt;60,"&lt;60", IF(AA42&gt;=80, "≥80", "60-79")))</f>
        <v/>
      </c>
      <c r="AD42" s="87"/>
      <c r="AE42" s="88" t="str">
        <f aca="false">IF(OR(AA42="",AD42=""),"",IF(OR(AA42&lt;60,AD42&lt;60),MIN(AVERAGE(AA42,AD42),59),IF(OR(AA42&lt;80,AD42&lt;80),MIN(AVERAGE(AA42,AD42),79),AVERAGE(AA42,AD42))))</f>
        <v/>
      </c>
      <c r="AG42" s="85" t="str">
        <f aca="false">IF(ISBLANK(A42),"",IF(COUNTIF($A$3:$A$40,A42)&gt;1,0,1))</f>
        <v/>
      </c>
      <c r="AH42" s="89" t="str">
        <f aca="false">AE42</f>
        <v/>
      </c>
      <c r="AI42" s="90" t="str">
        <f aca="false">IF(AH42="","",ROUND(AH42,0))</f>
        <v/>
      </c>
      <c r="AJ42" s="91" t="str">
        <f aca="false">IF(AI42="","",IF(AI42="","",IF(AI42&lt;70,1,IF(AI42&lt;80,2,IF(AI42&lt;90,3,4)))))</f>
        <v/>
      </c>
      <c r="AK42" s="92" t="str">
        <f aca="false">IF(AJ42="","",IF($AJ42=AK$2,"1","0"))</f>
        <v/>
      </c>
      <c r="AL42" s="92" t="str">
        <f aca="false">IF(AJ42="","",IF($AJ42=AL$2,1,0))</f>
        <v/>
      </c>
      <c r="AM42" s="92" t="str">
        <f aca="false">IF(AJ42="","",IF($AJ42=AM$2,1,0))</f>
        <v/>
      </c>
      <c r="AN42" s="92" t="str">
        <f aca="false">IF(AJ42="","",IF($AJ42=AN$2,1,0))</f>
        <v/>
      </c>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9.75" hidden="false" customHeight="true" outlineLevel="0" collapsed="false">
      <c r="A43" s="75"/>
      <c r="B43" s="76" t="str">
        <f aca="false">IF(COUNTIF(A$3:A43,A43)=1,"First","")</f>
        <v/>
      </c>
      <c r="C43" s="76"/>
      <c r="D43" s="76"/>
      <c r="E43" s="76"/>
      <c r="F43" s="77"/>
      <c r="G43" s="93"/>
      <c r="H43" s="76"/>
      <c r="I43" s="76"/>
      <c r="J43" s="76"/>
      <c r="K43" s="76"/>
      <c r="L43" s="76"/>
      <c r="M43" s="76"/>
      <c r="N43" s="76"/>
      <c r="O43" s="76"/>
      <c r="P43" s="79" t="str">
        <f aca="false">IFERROR(IF(F43="Invertebrate",IF(H43="","",AVERAGE(H43:J43,M43:O43)),IF(F43="","",AVERAGE(H43:N43))),"")</f>
        <v/>
      </c>
      <c r="Q43" s="86"/>
      <c r="R43" s="86"/>
      <c r="S43" s="86"/>
      <c r="T43" s="86"/>
      <c r="U43" s="81" t="str">
        <f aca="false">IF(T43="","",((Q43*R43*S43*T43)-1)/40+1)</f>
        <v/>
      </c>
      <c r="V43" s="82" t="str">
        <f aca="false">IFERROR(IF(U43="","",(P43^2+U43^2)^0.5),"")</f>
        <v/>
      </c>
      <c r="W43" s="83"/>
      <c r="X43" s="84" t="str">
        <f aca="false">IFERROR(W43/SUMIF($A$3:$A$40,A43,$W$3:$W$40),"")</f>
        <v/>
      </c>
      <c r="Y43" s="84" t="str">
        <f aca="false">IFERROR(V43*X43,"")</f>
        <v/>
      </c>
      <c r="Z43" s="82" t="str">
        <f aca="false">IF(W43="","",SUMIF($A$3:$A$40,A43,$Y$3:$Y$40))</f>
        <v/>
      </c>
      <c r="AA43" s="85" t="str">
        <f aca="false">IFERROR(ROUND(IF(B43="First",IF(W43="",-11.965*V43^2+32.28*V43+78.259,-11.965*Z43^2+32.28*Z43+78.259),""),0),"")</f>
        <v/>
      </c>
      <c r="AB43" s="86" t="str">
        <f aca="false">IF(AA43="","",IF(AA43&lt;60,"High",IF(AA43&gt;=80,"Low","Med")))</f>
        <v/>
      </c>
      <c r="AC43" s="86" t="str">
        <f aca="false">IF(AA43="","",IF(AA43&lt;60,"&lt;60", IF(AA43&gt;=80, "≥80", "60-79")))</f>
        <v/>
      </c>
      <c r="AD43" s="87"/>
      <c r="AE43" s="88" t="str">
        <f aca="false">IF(OR(AA43="",AD43=""),"",IF(OR(AA43&lt;60,AD43&lt;60),MIN(AVERAGE(AA43,AD43),59),IF(OR(AA43&lt;80,AD43&lt;80),MIN(AVERAGE(AA43,AD43),79),AVERAGE(AA43,AD43))))</f>
        <v/>
      </c>
      <c r="AG43" s="85" t="str">
        <f aca="false">IF(ISBLANK(A43),"",IF(COUNTIF($A$3:$A$40,A43)&gt;1,0,1))</f>
        <v/>
      </c>
      <c r="AH43" s="89" t="str">
        <f aca="false">AE43</f>
        <v/>
      </c>
      <c r="AI43" s="90" t="str">
        <f aca="false">IF(AH43="","",ROUND(AH43,0))</f>
        <v/>
      </c>
      <c r="AJ43" s="91" t="str">
        <f aca="false">IF(AI43="","",IF(AI43="","",IF(AI43&lt;70,1,IF(AI43&lt;80,2,IF(AI43&lt;90,3,4)))))</f>
        <v/>
      </c>
      <c r="AK43" s="92" t="str">
        <f aca="false">IF(AJ43="","",IF($AJ43=AK$2,"1","0"))</f>
        <v/>
      </c>
      <c r="AL43" s="92" t="str">
        <f aca="false">IF(AJ43="","",IF($AJ43=AL$2,1,0))</f>
        <v/>
      </c>
      <c r="AM43" s="92" t="str">
        <f aca="false">IF(AJ43="","",IF($AJ43=AM$2,1,0))</f>
        <v/>
      </c>
      <c r="AN43" s="92" t="str">
        <f aca="false">IF(AJ43="","",IF($AJ43=AN$2,1,0))</f>
        <v/>
      </c>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9.75" hidden="false" customHeight="true" outlineLevel="0" collapsed="false">
      <c r="A44" s="75"/>
      <c r="B44" s="76" t="str">
        <f aca="false">IF(COUNTIF(A$3:A44,A44)=1,"First","")</f>
        <v/>
      </c>
      <c r="C44" s="76"/>
      <c r="D44" s="76"/>
      <c r="E44" s="76"/>
      <c r="F44" s="77"/>
      <c r="G44" s="93"/>
      <c r="H44" s="76"/>
      <c r="I44" s="76"/>
      <c r="J44" s="76"/>
      <c r="K44" s="76"/>
      <c r="L44" s="76"/>
      <c r="M44" s="76"/>
      <c r="N44" s="76"/>
      <c r="O44" s="76"/>
      <c r="P44" s="79" t="str">
        <f aca="false">IFERROR(IF(F44="Invertebrate",IF(H44="","",AVERAGE(H44:J44,M44:O44)),IF(F44="","",AVERAGE(H44:N44))),"")</f>
        <v/>
      </c>
      <c r="Q44" s="86"/>
      <c r="R44" s="86"/>
      <c r="S44" s="86"/>
      <c r="T44" s="86"/>
      <c r="U44" s="81" t="str">
        <f aca="false">IF(T44="","",((Q44*R44*S44*T44)-1)/40+1)</f>
        <v/>
      </c>
      <c r="V44" s="82" t="str">
        <f aca="false">IFERROR(IF(U44="","",(P44^2+U44^2)^0.5),"")</f>
        <v/>
      </c>
      <c r="W44" s="83"/>
      <c r="X44" s="84" t="str">
        <f aca="false">IFERROR(W44/SUMIF($A$3:$A$40,A44,$W$3:$W$40),"")</f>
        <v/>
      </c>
      <c r="Y44" s="84" t="str">
        <f aca="false">IFERROR(V44*X44,"")</f>
        <v/>
      </c>
      <c r="Z44" s="82" t="str">
        <f aca="false">IF(W44="","",SUMIF($A$3:$A$40,A44,$Y$3:$Y$40))</f>
        <v/>
      </c>
      <c r="AA44" s="85" t="str">
        <f aca="false">IFERROR(ROUND(IF(B44="First",IF(W44="",-11.965*V44^2+32.28*V44+78.259,-11.965*Z44^2+32.28*Z44+78.259),""),0),"")</f>
        <v/>
      </c>
      <c r="AB44" s="86" t="str">
        <f aca="false">IF(AA44="","",IF(AA44&lt;60,"High",IF(AA44&gt;=80,"Low","Med")))</f>
        <v/>
      </c>
      <c r="AC44" s="86" t="str">
        <f aca="false">IF(AA44="","",IF(AA44&lt;60,"&lt;60", IF(AA44&gt;=80, "≥80", "60-79")))</f>
        <v/>
      </c>
      <c r="AD44" s="87"/>
      <c r="AE44" s="88" t="str">
        <f aca="false">IF(OR(AA44="",AD44=""),"",IF(OR(AA44&lt;60,AD44&lt;60),MIN(AVERAGE(AA44,AD44),59),IF(OR(AA44&lt;80,AD44&lt;80),MIN(AVERAGE(AA44,AD44),79),AVERAGE(AA44,AD44))))</f>
        <v/>
      </c>
      <c r="AG44" s="85" t="str">
        <f aca="false">IF(ISBLANK(A44),"",IF(COUNTIF($A$3:$A$40,A44)&gt;1,0,1))</f>
        <v/>
      </c>
      <c r="AH44" s="89" t="str">
        <f aca="false">AE44</f>
        <v/>
      </c>
      <c r="AI44" s="90" t="str">
        <f aca="false">IF(AH44="","",ROUND(AH44,0))</f>
        <v/>
      </c>
      <c r="AJ44" s="91" t="str">
        <f aca="false">IF(AI44="","",IF(AI44="","",IF(AI44&lt;70,1,IF(AI44&lt;80,2,IF(AI44&lt;90,3,4)))))</f>
        <v/>
      </c>
      <c r="AK44" s="92" t="str">
        <f aca="false">IF(AJ44="","",IF($AJ44=AK$2,"1","0"))</f>
        <v/>
      </c>
      <c r="AL44" s="92" t="str">
        <f aca="false">IF(AJ44="","",IF($AJ44=AL$2,1,0))</f>
        <v/>
      </c>
      <c r="AM44" s="92" t="str">
        <f aca="false">IF(AJ44="","",IF($AJ44=AM$2,1,0))</f>
        <v/>
      </c>
      <c r="AN44" s="92" t="str">
        <f aca="false">IF(AJ44="","",IF($AJ44=AN$2,1,0))</f>
        <v/>
      </c>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9.75" hidden="false" customHeight="true" outlineLevel="0" collapsed="false">
      <c r="A45" s="75"/>
      <c r="B45" s="76" t="str">
        <f aca="false">IF(COUNTIF(A$3:A45,A45)=1,"First","")</f>
        <v/>
      </c>
      <c r="C45" s="76"/>
      <c r="D45" s="76"/>
      <c r="E45" s="76"/>
      <c r="F45" s="77"/>
      <c r="G45" s="93"/>
      <c r="H45" s="76"/>
      <c r="I45" s="76"/>
      <c r="J45" s="76"/>
      <c r="K45" s="76"/>
      <c r="L45" s="76"/>
      <c r="M45" s="76"/>
      <c r="N45" s="76"/>
      <c r="O45" s="76"/>
      <c r="P45" s="79" t="str">
        <f aca="false">IFERROR(IF(F45="Invertebrate",IF(H45="","",AVERAGE(H45:J45,M45:O45)),IF(F45="","",AVERAGE(H45:N45))),"")</f>
        <v/>
      </c>
      <c r="Q45" s="86"/>
      <c r="R45" s="86"/>
      <c r="S45" s="86"/>
      <c r="T45" s="86"/>
      <c r="U45" s="81" t="str">
        <f aca="false">IF(T45="","",((Q45*R45*S45*T45)-1)/40+1)</f>
        <v/>
      </c>
      <c r="V45" s="82" t="str">
        <f aca="false">IFERROR(IF(U45="","",(P45^2+U45^2)^0.5),"")</f>
        <v/>
      </c>
      <c r="W45" s="83"/>
      <c r="X45" s="84" t="str">
        <f aca="false">IFERROR(W45/SUMIF($A$3:$A$40,A45,$W$3:$W$40),"")</f>
        <v/>
      </c>
      <c r="Y45" s="84" t="str">
        <f aca="false">IFERROR(V45*X45,"")</f>
        <v/>
      </c>
      <c r="Z45" s="82" t="str">
        <f aca="false">IF(W45="","",SUMIF($A$3:$A$40,A45,$Y$3:$Y$40))</f>
        <v/>
      </c>
      <c r="AA45" s="85" t="str">
        <f aca="false">IFERROR(ROUND(IF(B45="First",IF(W45="",-11.965*V45^2+32.28*V45+78.259,-11.965*Z45^2+32.28*Z45+78.259),""),0),"")</f>
        <v/>
      </c>
      <c r="AB45" s="86" t="str">
        <f aca="false">IF(AA45="","",IF(AA45&lt;60,"High",IF(AA45&gt;=80,"Low","Med")))</f>
        <v/>
      </c>
      <c r="AC45" s="86" t="str">
        <f aca="false">IF(AA45="","",IF(AA45&lt;60,"&lt;60", IF(AA45&gt;=80, "≥80", "60-79")))</f>
        <v/>
      </c>
      <c r="AD45" s="87"/>
      <c r="AE45" s="88" t="str">
        <f aca="false">IF(OR(AA45="",AD45=""),"",IF(OR(AA45&lt;60,AD45&lt;60),MIN(AVERAGE(AA45,AD45),59),IF(OR(AA45&lt;80,AD45&lt;80),MIN(AVERAGE(AA45,AD45),79),AVERAGE(AA45,AD45))))</f>
        <v/>
      </c>
      <c r="AG45" s="85" t="str">
        <f aca="false">IF(ISBLANK(A45),"",IF(COUNTIF($A$3:$A$40,A45)&gt;1,0,1))</f>
        <v/>
      </c>
      <c r="AH45" s="89" t="str">
        <f aca="false">AE45</f>
        <v/>
      </c>
      <c r="AI45" s="90" t="str">
        <f aca="false">IF(AH45="","",ROUND(AH45,0))</f>
        <v/>
      </c>
      <c r="AJ45" s="91" t="str">
        <f aca="false">IF(AI45="","",IF(AI45="","",IF(AI45&lt;70,1,IF(AI45&lt;80,2,IF(AI45&lt;90,3,4)))))</f>
        <v/>
      </c>
      <c r="AK45" s="92" t="str">
        <f aca="false">IF(AJ45="","",IF($AJ45=AK$2,"1","0"))</f>
        <v/>
      </c>
      <c r="AL45" s="92" t="str">
        <f aca="false">IF(AJ45="","",IF($AJ45=AL$2,1,0))</f>
        <v/>
      </c>
      <c r="AM45" s="92" t="str">
        <f aca="false">IF(AJ45="","",IF($AJ45=AM$2,1,0))</f>
        <v/>
      </c>
      <c r="AN45" s="92" t="str">
        <f aca="false">IF(AJ45="","",IF($AJ45=AN$2,1,0))</f>
        <v/>
      </c>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9.75" hidden="false" customHeight="true" outlineLevel="0" collapsed="false">
      <c r="A46" s="75"/>
      <c r="B46" s="76" t="str">
        <f aca="false">IF(COUNTIF(A$3:A46,A46)=1,"First","")</f>
        <v/>
      </c>
      <c r="C46" s="76"/>
      <c r="D46" s="76"/>
      <c r="E46" s="76"/>
      <c r="F46" s="77"/>
      <c r="G46" s="93"/>
      <c r="H46" s="76"/>
      <c r="I46" s="76"/>
      <c r="J46" s="76"/>
      <c r="K46" s="76"/>
      <c r="L46" s="76"/>
      <c r="M46" s="76"/>
      <c r="N46" s="76"/>
      <c r="O46" s="76"/>
      <c r="P46" s="79" t="str">
        <f aca="false">IFERROR(IF(F46="Invertebrate",IF(H46="","",AVERAGE(H46:J46,M46:O46)),IF(F46="","",AVERAGE(H46:N46))),"")</f>
        <v/>
      </c>
      <c r="Q46" s="86"/>
      <c r="R46" s="86"/>
      <c r="S46" s="86"/>
      <c r="T46" s="86"/>
      <c r="U46" s="81" t="str">
        <f aca="false">IF(T46="","",((Q46*R46*S46*T46)-1)/40+1)</f>
        <v/>
      </c>
      <c r="V46" s="82" t="str">
        <f aca="false">IFERROR(IF(U46="","",(P46^2+U46^2)^0.5),"")</f>
        <v/>
      </c>
      <c r="W46" s="83"/>
      <c r="X46" s="84" t="str">
        <f aca="false">IFERROR(W46/SUMIF($A$3:$A$40,A46,$W$3:$W$40),"")</f>
        <v/>
      </c>
      <c r="Y46" s="84" t="str">
        <f aca="false">IFERROR(V46*X46,"")</f>
        <v/>
      </c>
      <c r="Z46" s="82" t="str">
        <f aca="false">IF(W46="","",SUMIF($A$3:$A$40,A46,$Y$3:$Y$40))</f>
        <v/>
      </c>
      <c r="AA46" s="85" t="str">
        <f aca="false">IFERROR(ROUND(IF(B46="First",IF(W46="",-11.965*V46^2+32.28*V46+78.259,-11.965*Z46^2+32.28*Z46+78.259),""),0),"")</f>
        <v/>
      </c>
      <c r="AB46" s="86" t="str">
        <f aca="false">IF(AA46="","",IF(AA46&lt;60,"High",IF(AA46&gt;=80,"Low","Med")))</f>
        <v/>
      </c>
      <c r="AC46" s="86" t="str">
        <f aca="false">IF(AA46="","",IF(AA46&lt;60,"&lt;60", IF(AA46&gt;=80, "≥80", "60-79")))</f>
        <v/>
      </c>
      <c r="AD46" s="87"/>
      <c r="AE46" s="88" t="str">
        <f aca="false">IF(OR(AA46="",AD46=""),"",IF(OR(AA46&lt;60,AD46&lt;60),MIN(AVERAGE(AA46,AD46),59),IF(OR(AA46&lt;80,AD46&lt;80),MIN(AVERAGE(AA46,AD46),79),AVERAGE(AA46,AD46))))</f>
        <v/>
      </c>
      <c r="AG46" s="85" t="str">
        <f aca="false">IF(ISBLANK(A46),"",IF(COUNTIF($A$3:$A$40,A46)&gt;1,0,1))</f>
        <v/>
      </c>
      <c r="AH46" s="89" t="str">
        <f aca="false">AE46</f>
        <v/>
      </c>
      <c r="AI46" s="90" t="str">
        <f aca="false">IF(AH46="","",ROUND(AH46,0))</f>
        <v/>
      </c>
      <c r="AJ46" s="91" t="str">
        <f aca="false">IF(AI46="","",IF(AI46="","",IF(AI46&lt;70,1,IF(AI46&lt;80,2,IF(AI46&lt;90,3,4)))))</f>
        <v/>
      </c>
      <c r="AK46" s="92" t="str">
        <f aca="false">IF(AJ46="","",IF($AJ46=AK$2,"1","0"))</f>
        <v/>
      </c>
      <c r="AL46" s="92" t="str">
        <f aca="false">IF(AJ46="","",IF($AJ46=AL$2,1,0))</f>
        <v/>
      </c>
      <c r="AM46" s="92" t="str">
        <f aca="false">IF(AJ46="","",IF($AJ46=AM$2,1,0))</f>
        <v/>
      </c>
      <c r="AN46" s="92" t="str">
        <f aca="false">IF(AJ46="","",IF($AJ46=AN$2,1,0))</f>
        <v/>
      </c>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9.75" hidden="false" customHeight="true" outlineLevel="0" collapsed="false">
      <c r="A47" s="75"/>
      <c r="B47" s="76" t="str">
        <f aca="false">IF(COUNTIF(A$3:A47,A47)=1,"First","")</f>
        <v/>
      </c>
      <c r="C47" s="76"/>
      <c r="D47" s="76"/>
      <c r="E47" s="76"/>
      <c r="F47" s="77"/>
      <c r="G47" s="93"/>
      <c r="H47" s="76"/>
      <c r="I47" s="76"/>
      <c r="J47" s="76"/>
      <c r="K47" s="76"/>
      <c r="L47" s="76"/>
      <c r="M47" s="76"/>
      <c r="N47" s="76"/>
      <c r="O47" s="76"/>
      <c r="P47" s="79" t="str">
        <f aca="false">IFERROR(IF(F47="Invertebrate",IF(H47="","",AVERAGE(H47:J47,M47:O47)),IF(F47="","",AVERAGE(H47:N47))),"")</f>
        <v/>
      </c>
      <c r="Q47" s="86"/>
      <c r="R47" s="86"/>
      <c r="S47" s="86"/>
      <c r="T47" s="86"/>
      <c r="U47" s="81" t="str">
        <f aca="false">IF(T47="","",((Q47*R47*S47*T47)-1)/40+1)</f>
        <v/>
      </c>
      <c r="V47" s="82" t="str">
        <f aca="false">IFERROR(IF(U47="","",(P47^2+U47^2)^0.5),"")</f>
        <v/>
      </c>
      <c r="W47" s="83"/>
      <c r="X47" s="84" t="str">
        <f aca="false">IFERROR(W47/SUMIF($A$3:$A$40,A47,$W$3:$W$40),"")</f>
        <v/>
      </c>
      <c r="Y47" s="84" t="str">
        <f aca="false">IFERROR(V47*X47,"")</f>
        <v/>
      </c>
      <c r="Z47" s="82" t="str">
        <f aca="false">IF(W47="","",SUMIF($A$3:$A$40,A47,$Y$3:$Y$40))</f>
        <v/>
      </c>
      <c r="AA47" s="85" t="str">
        <f aca="false">IFERROR(ROUND(IF(B47="First",IF(W47="",-11.965*V47^2+32.28*V47+78.259,-11.965*Z47^2+32.28*Z47+78.259),""),0),"")</f>
        <v/>
      </c>
      <c r="AB47" s="86" t="str">
        <f aca="false">IF(AA47="","",IF(AA47&lt;60,"High",IF(AA47&gt;=80,"Low","Med")))</f>
        <v/>
      </c>
      <c r="AC47" s="86" t="str">
        <f aca="false">IF(AA47="","",IF(AA47&lt;60,"&lt;60", IF(AA47&gt;=80, "≥80", "60-79")))</f>
        <v/>
      </c>
      <c r="AD47" s="87"/>
      <c r="AE47" s="88" t="str">
        <f aca="false">IF(OR(AA47="",AD47=""),"",IF(OR(AA47&lt;60,AD47&lt;60),MIN(AVERAGE(AA47,AD47),59),IF(OR(AA47&lt;80,AD47&lt;80),MIN(AVERAGE(AA47,AD47),79),AVERAGE(AA47,AD47))))</f>
        <v/>
      </c>
      <c r="AG47" s="85" t="str">
        <f aca="false">IF(ISBLANK(A47),"",IF(COUNTIF($A$3:$A$40,A47)&gt;1,0,1))</f>
        <v/>
      </c>
      <c r="AH47" s="89" t="str">
        <f aca="false">AE47</f>
        <v/>
      </c>
      <c r="AI47" s="90" t="str">
        <f aca="false">IF(AH47="","",ROUND(AH47,0))</f>
        <v/>
      </c>
      <c r="AJ47" s="91" t="str">
        <f aca="false">IF(AI47="","",IF(AI47="","",IF(AI47&lt;70,1,IF(AI47&lt;80,2,IF(AI47&lt;90,3,4)))))</f>
        <v/>
      </c>
      <c r="AK47" s="92" t="str">
        <f aca="false">IF(AJ47="","",IF($AJ47=AK$2,"1","0"))</f>
        <v/>
      </c>
      <c r="AL47" s="92" t="str">
        <f aca="false">IF(AJ47="","",IF($AJ47=AL$2,1,0))</f>
        <v/>
      </c>
      <c r="AM47" s="92" t="str">
        <f aca="false">IF(AJ47="","",IF($AJ47=AM$2,1,0))</f>
        <v/>
      </c>
      <c r="AN47" s="92" t="str">
        <f aca="false">IF(AJ47="","",IF($AJ47=AN$2,1,0))</f>
        <v/>
      </c>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9.75" hidden="false" customHeight="true" outlineLevel="0" collapsed="false">
      <c r="A48" s="75"/>
      <c r="B48" s="76" t="str">
        <f aca="false">IF(COUNTIF(A$3:A48,A48)=1,"First","")</f>
        <v/>
      </c>
      <c r="C48" s="76"/>
      <c r="D48" s="76"/>
      <c r="E48" s="76"/>
      <c r="F48" s="77"/>
      <c r="G48" s="93"/>
      <c r="H48" s="76"/>
      <c r="I48" s="76"/>
      <c r="J48" s="76"/>
      <c r="K48" s="76"/>
      <c r="L48" s="76"/>
      <c r="M48" s="76"/>
      <c r="N48" s="76"/>
      <c r="O48" s="76"/>
      <c r="P48" s="79" t="str">
        <f aca="false">IFERROR(IF(F48="Invertebrate",IF(H48="","",AVERAGE(H48:J48,M48:O48)),IF(F48="","",AVERAGE(H48:N48))),"")</f>
        <v/>
      </c>
      <c r="Q48" s="86"/>
      <c r="R48" s="86"/>
      <c r="S48" s="86"/>
      <c r="T48" s="86"/>
      <c r="U48" s="81" t="str">
        <f aca="false">IF(T48="","",((Q48*R48*S48*T48)-1)/40+1)</f>
        <v/>
      </c>
      <c r="V48" s="82" t="str">
        <f aca="false">IFERROR(IF(U48="","",(P48^2+U48^2)^0.5),"")</f>
        <v/>
      </c>
      <c r="W48" s="83"/>
      <c r="X48" s="84" t="str">
        <f aca="false">IFERROR(W48/SUMIF($A$3:$A$40,A48,$W$3:$W$40),"")</f>
        <v/>
      </c>
      <c r="Y48" s="84" t="str">
        <f aca="false">IFERROR(V48*X48,"")</f>
        <v/>
      </c>
      <c r="Z48" s="82" t="str">
        <f aca="false">IF(W48="","",SUMIF($A$3:$A$40,A48,$Y$3:$Y$40))</f>
        <v/>
      </c>
      <c r="AA48" s="85" t="str">
        <f aca="false">IFERROR(ROUND(IF(B48="First",IF(W48="",-11.965*V48^2+32.28*V48+78.259,-11.965*Z48^2+32.28*Z48+78.259),""),0),"")</f>
        <v/>
      </c>
      <c r="AB48" s="86" t="str">
        <f aca="false">IF(AA48="","",IF(AA48&lt;60,"High",IF(AA48&gt;=80,"Low","Med")))</f>
        <v/>
      </c>
      <c r="AC48" s="86" t="str">
        <f aca="false">IF(AA48="","",IF(AA48&lt;60,"&lt;60", IF(AA48&gt;=80, "≥80", "60-79")))</f>
        <v/>
      </c>
      <c r="AD48" s="87"/>
      <c r="AE48" s="88" t="str">
        <f aca="false">IF(OR(AA48="",AD48=""),"",IF(OR(AA48&lt;60,AD48&lt;60),MIN(AVERAGE(AA48,AD48),59),IF(OR(AA48&lt;80,AD48&lt;80),MIN(AVERAGE(AA48,AD48),79),AVERAGE(AA48,AD48))))</f>
        <v/>
      </c>
      <c r="AG48" s="85" t="str">
        <f aca="false">IF(ISBLANK(A48),"",IF(COUNTIF($A$3:$A$40,A48)&gt;1,0,1))</f>
        <v/>
      </c>
      <c r="AH48" s="89" t="str">
        <f aca="false">AE48</f>
        <v/>
      </c>
      <c r="AI48" s="90" t="str">
        <f aca="false">IF(AH48="","",ROUND(AH48,0))</f>
        <v/>
      </c>
      <c r="AJ48" s="91" t="str">
        <f aca="false">IF(AI48="","",IF(AI48="","",IF(AI48&lt;70,1,IF(AI48&lt;80,2,IF(AI48&lt;90,3,4)))))</f>
        <v/>
      </c>
      <c r="AK48" s="92" t="str">
        <f aca="false">IF(AJ48="","",IF($AJ48=AK$2,"1","0"))</f>
        <v/>
      </c>
      <c r="AL48" s="92" t="str">
        <f aca="false">IF(AJ48="","",IF($AJ48=AL$2,1,0))</f>
        <v/>
      </c>
      <c r="AM48" s="92" t="str">
        <f aca="false">IF(AJ48="","",IF($AJ48=AM$2,1,0))</f>
        <v/>
      </c>
      <c r="AN48" s="92" t="str">
        <f aca="false">IF(AJ48="","",IF($AJ48=AN$2,1,0))</f>
        <v/>
      </c>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9.75" hidden="false" customHeight="true" outlineLevel="0" collapsed="false">
      <c r="A49" s="75"/>
      <c r="B49" s="76" t="str">
        <f aca="false">IF(COUNTIF(A$3:A49,A49)=1,"First","")</f>
        <v/>
      </c>
      <c r="C49" s="76"/>
      <c r="D49" s="76"/>
      <c r="E49" s="76"/>
      <c r="F49" s="77"/>
      <c r="G49" s="93"/>
      <c r="H49" s="76"/>
      <c r="I49" s="76"/>
      <c r="J49" s="76"/>
      <c r="K49" s="76"/>
      <c r="L49" s="76"/>
      <c r="M49" s="76"/>
      <c r="N49" s="76"/>
      <c r="O49" s="76"/>
      <c r="P49" s="79" t="str">
        <f aca="false">IFERROR(IF(F49="Invertebrate",IF(H49="","",AVERAGE(H49:J49,M49:O49)),IF(F49="","",AVERAGE(H49:N49))),"")</f>
        <v/>
      </c>
      <c r="Q49" s="86"/>
      <c r="R49" s="86"/>
      <c r="S49" s="86"/>
      <c r="T49" s="86"/>
      <c r="U49" s="81" t="str">
        <f aca="false">IF(T49="","",((Q49*R49*S49*T49)-1)/40+1)</f>
        <v/>
      </c>
      <c r="V49" s="82" t="str">
        <f aca="false">IFERROR(IF(U49="","",(P49^2+U49^2)^0.5),"")</f>
        <v/>
      </c>
      <c r="W49" s="83"/>
      <c r="X49" s="84" t="str">
        <f aca="false">IFERROR(W49/SUMIF($A$3:$A$40,A49,$W$3:$W$40),"")</f>
        <v/>
      </c>
      <c r="Y49" s="84" t="str">
        <f aca="false">IFERROR(V49*X49,"")</f>
        <v/>
      </c>
      <c r="Z49" s="82" t="str">
        <f aca="false">IF(W49="","",SUMIF($A$3:$A$40,A49,$Y$3:$Y$40))</f>
        <v/>
      </c>
      <c r="AA49" s="85" t="str">
        <f aca="false">IFERROR(ROUND(IF(B49="First",IF(W49="",-11.965*V49^2+32.28*V49+78.259,-11.965*Z49^2+32.28*Z49+78.259),""),0),"")</f>
        <v/>
      </c>
      <c r="AB49" s="86" t="str">
        <f aca="false">IF(AA49="","",IF(AA49&lt;60,"High",IF(AA49&gt;=80,"Low","Med")))</f>
        <v/>
      </c>
      <c r="AC49" s="86" t="str">
        <f aca="false">IF(AA49="","",IF(AA49&lt;60,"&lt;60", IF(AA49&gt;=80, "≥80", "60-79")))</f>
        <v/>
      </c>
      <c r="AD49" s="87"/>
      <c r="AE49" s="88" t="str">
        <f aca="false">IF(OR(AA49="",AD49=""),"",IF(OR(AA49&lt;60,AD49&lt;60),MIN(AVERAGE(AA49,AD49),59),IF(OR(AA49&lt;80,AD49&lt;80),MIN(AVERAGE(AA49,AD49),79),AVERAGE(AA49,AD49))))</f>
        <v/>
      </c>
      <c r="AG49" s="85" t="str">
        <f aca="false">IF(ISBLANK(A49),"",IF(COUNTIF($A$3:$A$40,A49)&gt;1,0,1))</f>
        <v/>
      </c>
      <c r="AH49" s="89" t="str">
        <f aca="false">AE49</f>
        <v/>
      </c>
      <c r="AI49" s="90" t="str">
        <f aca="false">IF(AH49="","",ROUND(AH49,0))</f>
        <v/>
      </c>
      <c r="AJ49" s="91" t="str">
        <f aca="false">IF(AI49="","",IF(AI49="","",IF(AI49&lt;70,1,IF(AI49&lt;80,2,IF(AI49&lt;90,3,4)))))</f>
        <v/>
      </c>
      <c r="AK49" s="92" t="str">
        <f aca="false">IF(AJ49="","",IF($AJ49=AK$2,"1","0"))</f>
        <v/>
      </c>
      <c r="AL49" s="92" t="str">
        <f aca="false">IF(AJ49="","",IF($AJ49=AL$2,1,0))</f>
        <v/>
      </c>
      <c r="AM49" s="92" t="str">
        <f aca="false">IF(AJ49="","",IF($AJ49=AM$2,1,0))</f>
        <v/>
      </c>
      <c r="AN49" s="92" t="str">
        <f aca="false">IF(AJ49="","",IF($AJ49=AN$2,1,0))</f>
        <v/>
      </c>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9.75" hidden="false" customHeight="true" outlineLevel="0" collapsed="false">
      <c r="A50" s="75"/>
      <c r="B50" s="76" t="str">
        <f aca="false">IF(COUNTIF(A$3:A50,A50)=1,"First","")</f>
        <v/>
      </c>
      <c r="C50" s="76"/>
      <c r="D50" s="76"/>
      <c r="E50" s="76"/>
      <c r="F50" s="77"/>
      <c r="G50" s="93"/>
      <c r="H50" s="76"/>
      <c r="I50" s="76"/>
      <c r="J50" s="76"/>
      <c r="K50" s="76"/>
      <c r="L50" s="76"/>
      <c r="M50" s="76"/>
      <c r="N50" s="76"/>
      <c r="O50" s="76"/>
      <c r="P50" s="79" t="str">
        <f aca="false">IFERROR(IF(F50="Invertebrate",IF(H50="","",AVERAGE(H50:J50,M50:O50)),IF(F50="","",AVERAGE(H50:N50))),"")</f>
        <v/>
      </c>
      <c r="Q50" s="86"/>
      <c r="R50" s="86"/>
      <c r="S50" s="86"/>
      <c r="T50" s="86"/>
      <c r="U50" s="81" t="str">
        <f aca="false">IF(T50="","",((Q50*R50*S50*T50)-1)/40+1)</f>
        <v/>
      </c>
      <c r="V50" s="82" t="str">
        <f aca="false">IFERROR(IF(U50="","",(P50^2+U50^2)^0.5),"")</f>
        <v/>
      </c>
      <c r="W50" s="83"/>
      <c r="X50" s="84" t="str">
        <f aca="false">IFERROR(W50/SUMIF($A$3:$A$40,A50,$W$3:$W$40),"")</f>
        <v/>
      </c>
      <c r="Y50" s="84" t="str">
        <f aca="false">IFERROR(V50*X50,"")</f>
        <v/>
      </c>
      <c r="Z50" s="82" t="str">
        <f aca="false">IF(W50="","",SUMIF($A$3:$A$40,A50,$Y$3:$Y$40))</f>
        <v/>
      </c>
      <c r="AA50" s="85" t="str">
        <f aca="false">IFERROR(ROUND(IF(B50="First",IF(W50="",-11.965*V50^2+32.28*V50+78.259,-11.965*Z50^2+32.28*Z50+78.259),""),0),"")</f>
        <v/>
      </c>
      <c r="AB50" s="86" t="str">
        <f aca="false">IF(AA50="","",IF(AA50&lt;60,"High",IF(AA50&gt;=80,"Low","Med")))</f>
        <v/>
      </c>
      <c r="AC50" s="86" t="str">
        <f aca="false">IF(AA50="","",IF(AA50&lt;60,"&lt;60", IF(AA50&gt;=80, "≥80", "60-79")))</f>
        <v/>
      </c>
      <c r="AD50" s="87"/>
      <c r="AE50" s="88" t="str">
        <f aca="false">IF(OR(AA50="",AD50=""),"",IF(OR(AA50&lt;60,AD50&lt;60),MIN(AVERAGE(AA50,AD50),59),IF(OR(AA50&lt;80,AD50&lt;80),MIN(AVERAGE(AA50,AD50),79),AVERAGE(AA50,AD50))))</f>
        <v/>
      </c>
      <c r="AG50" s="85" t="str">
        <f aca="false">IF(ISBLANK(A50),"",IF(COUNTIF($A$3:$A$40,A50)&gt;1,0,1))</f>
        <v/>
      </c>
      <c r="AH50" s="89" t="str">
        <f aca="false">AE50</f>
        <v/>
      </c>
      <c r="AI50" s="90" t="str">
        <f aca="false">IF(AH50="","",ROUND(AH50,0))</f>
        <v/>
      </c>
      <c r="AJ50" s="91" t="str">
        <f aca="false">IF(AI50="","",IF(AI50="","",IF(AI50&lt;70,1,IF(AI50&lt;80,2,IF(AI50&lt;90,3,4)))))</f>
        <v/>
      </c>
      <c r="AK50" s="92" t="str">
        <f aca="false">IF(AJ50="","",IF($AJ50=AK$2,"1","0"))</f>
        <v/>
      </c>
      <c r="AL50" s="92" t="str">
        <f aca="false">IF(AJ50="","",IF($AJ50=AL$2,1,0))</f>
        <v/>
      </c>
      <c r="AM50" s="92" t="str">
        <f aca="false">IF(AJ50="","",IF($AJ50=AM$2,1,0))</f>
        <v/>
      </c>
      <c r="AN50" s="92" t="str">
        <f aca="false">IF(AJ50="","",IF($AJ50=AN$2,1,0))</f>
        <v/>
      </c>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9.75" hidden="false" customHeight="true" outlineLevel="0" collapsed="false">
      <c r="A51" s="75"/>
      <c r="B51" s="76" t="str">
        <f aca="false">IF(COUNTIF(A$3:A51,A51)=1,"First","")</f>
        <v/>
      </c>
      <c r="C51" s="76"/>
      <c r="D51" s="76"/>
      <c r="E51" s="76"/>
      <c r="F51" s="77"/>
      <c r="G51" s="93"/>
      <c r="H51" s="76"/>
      <c r="I51" s="76"/>
      <c r="J51" s="76"/>
      <c r="K51" s="76"/>
      <c r="L51" s="76"/>
      <c r="M51" s="76"/>
      <c r="N51" s="76"/>
      <c r="O51" s="76"/>
      <c r="P51" s="79" t="str">
        <f aca="false">IFERROR(IF(F51="Invertebrate",IF(H51="","",AVERAGE(H51:J51,M51:O51)),IF(F51="","",AVERAGE(H51:N51))),"")</f>
        <v/>
      </c>
      <c r="Q51" s="86"/>
      <c r="R51" s="86"/>
      <c r="S51" s="86"/>
      <c r="T51" s="86"/>
      <c r="U51" s="81" t="str">
        <f aca="false">IF(T51="","",((Q51*R51*S51*T51)-1)/40+1)</f>
        <v/>
      </c>
      <c r="V51" s="82" t="str">
        <f aca="false">IFERROR(IF(U51="","",(P51^2+U51^2)^0.5),"")</f>
        <v/>
      </c>
      <c r="W51" s="83"/>
      <c r="X51" s="84" t="str">
        <f aca="false">IFERROR(W51/SUMIF($A$3:$A$40,A51,$W$3:$W$40),"")</f>
        <v/>
      </c>
      <c r="Y51" s="84" t="str">
        <f aca="false">IFERROR(V51*X51,"")</f>
        <v/>
      </c>
      <c r="Z51" s="82" t="str">
        <f aca="false">IF(W51="","",SUMIF($A$3:$A$40,A51,$Y$3:$Y$40))</f>
        <v/>
      </c>
      <c r="AA51" s="85" t="str">
        <f aca="false">IFERROR(ROUND(IF(B51="First",IF(W51="",-11.965*V51^2+32.28*V51+78.259,-11.965*Z51^2+32.28*Z51+78.259),""),0),"")</f>
        <v/>
      </c>
      <c r="AB51" s="86" t="str">
        <f aca="false">IF(AA51="","",IF(AA51&lt;60,"High",IF(AA51&gt;=80,"Low","Med")))</f>
        <v/>
      </c>
      <c r="AC51" s="86" t="str">
        <f aca="false">IF(AA51="","",IF(AA51&lt;60,"&lt;60", IF(AA51&gt;=80, "≥80", "60-79")))</f>
        <v/>
      </c>
      <c r="AD51" s="87"/>
      <c r="AE51" s="88" t="str">
        <f aca="false">IF(OR(AA51="",AD51=""),"",IF(OR(AA51&lt;60,AD51&lt;60),MIN(AVERAGE(AA51,AD51),59),IF(OR(AA51&lt;80,AD51&lt;80),MIN(AVERAGE(AA51,AD51),79),AVERAGE(AA51,AD51))))</f>
        <v/>
      </c>
      <c r="AG51" s="85" t="str">
        <f aca="false">IF(ISBLANK(A51),"",IF(COUNTIF($A$3:$A$40,A51)&gt;1,0,1))</f>
        <v/>
      </c>
      <c r="AH51" s="89" t="str">
        <f aca="false">AE51</f>
        <v/>
      </c>
      <c r="AI51" s="90" t="str">
        <f aca="false">IF(AH51="","",ROUND(AH51,0))</f>
        <v/>
      </c>
      <c r="AJ51" s="91" t="str">
        <f aca="false">IF(AI51="","",IF(AI51="","",IF(AI51&lt;70,1,IF(AI51&lt;80,2,IF(AI51&lt;90,3,4)))))</f>
        <v/>
      </c>
      <c r="AK51" s="92" t="str">
        <f aca="false">IF(AJ51="","",IF($AJ51=AK$2,"1","0"))</f>
        <v/>
      </c>
      <c r="AL51" s="92" t="str">
        <f aca="false">IF(AJ51="","",IF($AJ51=AL$2,1,0))</f>
        <v/>
      </c>
      <c r="AM51" s="92" t="str">
        <f aca="false">IF(AJ51="","",IF($AJ51=AM$2,1,0))</f>
        <v/>
      </c>
      <c r="AN51" s="92" t="str">
        <f aca="false">IF(AJ51="","",IF($AJ51=AN$2,1,0))</f>
        <v/>
      </c>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9.75" hidden="false" customHeight="true" outlineLevel="0" collapsed="false">
      <c r="A52" s="75"/>
      <c r="B52" s="76" t="str">
        <f aca="false">IF(COUNTIF(A$3:A52,A52)=1,"First","")</f>
        <v/>
      </c>
      <c r="C52" s="76"/>
      <c r="D52" s="76"/>
      <c r="E52" s="76"/>
      <c r="F52" s="77"/>
      <c r="G52" s="93"/>
      <c r="H52" s="76"/>
      <c r="I52" s="76"/>
      <c r="J52" s="76"/>
      <c r="K52" s="76"/>
      <c r="L52" s="76"/>
      <c r="M52" s="76"/>
      <c r="N52" s="76"/>
      <c r="O52" s="76"/>
      <c r="P52" s="79" t="str">
        <f aca="false">IFERROR(IF(F52="Invertebrate",IF(H52="","",AVERAGE(H52:J52,M52:O52)),IF(F52="","",AVERAGE(H52:N52))),"")</f>
        <v/>
      </c>
      <c r="Q52" s="86"/>
      <c r="R52" s="86"/>
      <c r="S52" s="86"/>
      <c r="T52" s="86"/>
      <c r="U52" s="81" t="str">
        <f aca="false">IF(T52="","",((Q52*R52*S52*T52)-1)/40+1)</f>
        <v/>
      </c>
      <c r="V52" s="82" t="str">
        <f aca="false">IFERROR(IF(U52="","",(P52^2+U52^2)^0.5),"")</f>
        <v/>
      </c>
      <c r="W52" s="83"/>
      <c r="X52" s="84" t="str">
        <f aca="false">IFERROR(W52/SUMIF($A$3:$A$40,A52,$W$3:$W$40),"")</f>
        <v/>
      </c>
      <c r="Y52" s="84" t="str">
        <f aca="false">IFERROR(V52*X52,"")</f>
        <v/>
      </c>
      <c r="Z52" s="82" t="str">
        <f aca="false">IF(W52="","",SUMIF($A$3:$A$40,A52,$Y$3:$Y$40))</f>
        <v/>
      </c>
      <c r="AA52" s="85" t="str">
        <f aca="false">IFERROR(ROUND(IF(B52="First",IF(W52="",-11.965*V52^2+32.28*V52+78.259,-11.965*Z52^2+32.28*Z52+78.259),""),0),"")</f>
        <v/>
      </c>
      <c r="AB52" s="86" t="str">
        <f aca="false">IF(AA52="","",IF(AA52&lt;60,"High",IF(AA52&gt;=80,"Low","Med")))</f>
        <v/>
      </c>
      <c r="AC52" s="86" t="str">
        <f aca="false">IF(AA52="","",IF(AA52&lt;60,"&lt;60", IF(AA52&gt;=80, "≥80", "60-79")))</f>
        <v/>
      </c>
      <c r="AD52" s="87"/>
      <c r="AE52" s="88" t="str">
        <f aca="false">IF(OR(AA52="",AD52=""),"",IF(OR(AA52&lt;60,AD52&lt;60),MIN(AVERAGE(AA52,AD52),59),IF(OR(AA52&lt;80,AD52&lt;80),MIN(AVERAGE(AA52,AD52),79),AVERAGE(AA52,AD52))))</f>
        <v/>
      </c>
      <c r="AG52" s="85" t="str">
        <f aca="false">IF(ISBLANK(A52),"",IF(COUNTIF($A$3:$A$40,A52)&gt;1,0,1))</f>
        <v/>
      </c>
      <c r="AH52" s="89" t="str">
        <f aca="false">AE52</f>
        <v/>
      </c>
      <c r="AI52" s="90" t="str">
        <f aca="false">IF(AH52="","",ROUND(AH52,0))</f>
        <v/>
      </c>
      <c r="AJ52" s="91" t="str">
        <f aca="false">IF(AI52="","",IF(AI52="","",IF(AI52&lt;70,1,IF(AI52&lt;80,2,IF(AI52&lt;90,3,4)))))</f>
        <v/>
      </c>
      <c r="AK52" s="92" t="str">
        <f aca="false">IF(AJ52="","",IF($AJ52=AK$2,"1","0"))</f>
        <v/>
      </c>
      <c r="AL52" s="92" t="str">
        <f aca="false">IF(AJ52="","",IF($AJ52=AL$2,1,0))</f>
        <v/>
      </c>
      <c r="AM52" s="92" t="str">
        <f aca="false">IF(AJ52="","",IF($AJ52=AM$2,1,0))</f>
        <v/>
      </c>
      <c r="AN52" s="92" t="str">
        <f aca="false">IF(AJ52="","",IF($AJ52=AN$2,1,0))</f>
        <v/>
      </c>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9.75" hidden="false" customHeight="true" outlineLevel="0" collapsed="false">
      <c r="A53" s="94"/>
      <c r="B53" s="95" t="str">
        <f aca="false">IF(COUNTIF(A$3:A53,A53)=1,"First","")</f>
        <v/>
      </c>
      <c r="C53" s="95"/>
      <c r="D53" s="95"/>
      <c r="E53" s="95"/>
      <c r="F53" s="96"/>
      <c r="G53" s="97"/>
      <c r="H53" s="95"/>
      <c r="I53" s="95"/>
      <c r="J53" s="95"/>
      <c r="K53" s="95"/>
      <c r="L53" s="95"/>
      <c r="M53" s="95"/>
      <c r="N53" s="95"/>
      <c r="O53" s="95"/>
      <c r="P53" s="98" t="str">
        <f aca="false">IFERROR(IF(F53="Invertebrate",IF(H53="","",AVERAGE(H53:J53,M53:O53)),IF(F53="","",AVERAGE(H53:N53))),"")</f>
        <v/>
      </c>
      <c r="Q53" s="99"/>
      <c r="R53" s="99"/>
      <c r="S53" s="99"/>
      <c r="T53" s="99"/>
      <c r="U53" s="100" t="str">
        <f aca="false">IF(T53="","",((Q53*R53*S53*T53)-1)/40+1)</f>
        <v/>
      </c>
      <c r="V53" s="101" t="str">
        <f aca="false">IFERROR(IF(U53="","",(P53^2+U53^2)^0.5),"")</f>
        <v/>
      </c>
      <c r="W53" s="102"/>
      <c r="X53" s="103" t="str">
        <f aca="false">IFERROR(W53/SUMIF($A$3:$A$40,A53,$W$3:$W$40),"")</f>
        <v/>
      </c>
      <c r="Y53" s="103" t="str">
        <f aca="false">IFERROR(V53*X53,"")</f>
        <v/>
      </c>
      <c r="Z53" s="101" t="str">
        <f aca="false">IF(W53="","",SUMIF($A$3:$A$40,A53,$Y$3:$Y$40))</f>
        <v/>
      </c>
      <c r="AA53" s="104" t="str">
        <f aca="false">IFERROR(ROUND(IF(B53="First",IF(W53="",-11.965*V53^2+32.28*V53+78.259,-11.965*Z53^2+32.28*Z53+78.259),""),0),"")</f>
        <v/>
      </c>
      <c r="AB53" s="99" t="str">
        <f aca="false">IF(AA53="","",IF(AA53&lt;60,"High",IF(AA53&gt;=80,"Low","Med")))</f>
        <v/>
      </c>
      <c r="AC53" s="99" t="str">
        <f aca="false">IF(AA53="","",IF(AA53&lt;60,"&lt;60", IF(AA53&gt;=80, "≥80", "60-79")))</f>
        <v/>
      </c>
      <c r="AD53" s="105"/>
      <c r="AE53" s="88" t="str">
        <f aca="false">IF(OR(AA53="",AD53=""),"",IF(OR(AA53&lt;60,AD53&lt;60),MIN(AVERAGE(AA53,AD53),59),IF(OR(AA53&lt;80,AD53&lt;80),MIN(AVERAGE(AA53,AD53),79),AVERAGE(AA53,AD53))))</f>
        <v/>
      </c>
      <c r="AG53" s="85" t="str">
        <f aca="false">IF(ISBLANK(A53),"",IF(COUNTIF($A$3:$A$40,A53)&gt;1,0,1))</f>
        <v/>
      </c>
      <c r="AH53" s="89" t="str">
        <f aca="false">AE53</f>
        <v/>
      </c>
      <c r="AI53" s="90" t="str">
        <f aca="false">IF(AH53="","",ROUND(AH53,0))</f>
        <v/>
      </c>
      <c r="AJ53" s="91" t="str">
        <f aca="false">IF(AI53="","",IF(AI53="","",IF(AI53&lt;70,1,IF(AI53&lt;80,2,IF(AI53&lt;90,3,4)))))</f>
        <v/>
      </c>
      <c r="AK53" s="92" t="str">
        <f aca="false">IF(AJ53="","",IF($AJ53=AK$2,"1","0"))</f>
        <v/>
      </c>
      <c r="AL53" s="92" t="str">
        <f aca="false">IF(AJ53="","",IF($AJ53=AL$2,1,0))</f>
        <v/>
      </c>
      <c r="AM53" s="92" t="str">
        <f aca="false">IF(AJ53="","",IF($AJ53=AM$2,1,0))</f>
        <v/>
      </c>
      <c r="AN53" s="92" t="str">
        <f aca="false">IF(AJ53="","",IF($AJ53=AN$2,1,0))</f>
        <v/>
      </c>
      <c r="AO53" s="106" t="s">
        <v>83</v>
      </c>
      <c r="AP53" s="106" t="s">
        <v>84</v>
      </c>
      <c r="AQ53" s="106" t="s">
        <v>85</v>
      </c>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2.75" hidden="false" customHeight="false" outlineLevel="0" collapsed="false">
      <c r="A54" s="93"/>
      <c r="B54" s="76"/>
      <c r="C54" s="36"/>
      <c r="D54" s="36"/>
      <c r="E54" s="36"/>
      <c r="F54" s="77"/>
      <c r="H54" s="36"/>
      <c r="I54" s="36"/>
      <c r="J54" s="36"/>
      <c r="K54" s="36"/>
      <c r="L54" s="36"/>
      <c r="M54" s="36"/>
      <c r="N54" s="36"/>
      <c r="O54" s="36"/>
      <c r="P54" s="36"/>
      <c r="Q54" s="0"/>
      <c r="R54" s="0"/>
      <c r="S54" s="0"/>
      <c r="T54" s="0"/>
      <c r="U54" s="0"/>
      <c r="V54" s="0"/>
      <c r="AB54" s="107" t="s">
        <v>86</v>
      </c>
      <c r="AC54" s="107"/>
      <c r="AD54" s="108" t="str">
        <f aca="false">IF('PI 1.1.1 PSA'!AQ54&lt;=60,"FAIL",'PI 1.1.1 PSA'!AQ54)</f>
        <v>FAIL</v>
      </c>
      <c r="AE54" s="108"/>
      <c r="AH54" s="109"/>
      <c r="AI54" s="110"/>
      <c r="AJ54" s="73" t="n">
        <f aca="false">COUNT(AJ3:AJ53)</f>
        <v>0</v>
      </c>
      <c r="AK54" s="73" t="n">
        <f aca="false">COUNTIF(AK3:AK53,1)</f>
        <v>0</v>
      </c>
      <c r="AL54" s="73" t="n">
        <f aca="false">COUNTIF(AL3:AL53,1)</f>
        <v>0</v>
      </c>
      <c r="AM54" s="73" t="n">
        <f aca="false">COUNTIF(AM3:AM53,1)</f>
        <v>0</v>
      </c>
      <c r="AN54" s="73" t="n">
        <f aca="false">COUNTIF(AN3:AN53,1)</f>
        <v>0</v>
      </c>
      <c r="AO54" s="111" t="n">
        <f aca="false">IF(MIN(AI3:AI53)&lt;60,50,IF(AVERAGE(AI3:AI53)=60,60,IF(MIN(AI3:AI53)&lt;80,IF(AK54/AJ54&gt;0.5,IF(SUM(AM54:AN54)&lt;1,65,70),IF(AK54/AJ54&lt;0.1,IF(SUM(AM54:AN54)&lt;1,75,75),IF(SUM(AM54:AN54)&lt;1,70,75))),"xxx")))</f>
        <v>50</v>
      </c>
      <c r="AP54" s="112" t="str">
        <f aca="false">IF(AO54="xxx",IF(AVERAGE(AI3:AI53)=80,80,IF(AVERAGE(AI3:AI53)=100,100,IF(AM54/AJ54&gt;0.5,IF(AN54&lt;1,85,90),IF(AN54&lt;1,90,95)))),"xxx")</f>
        <v>xxx</v>
      </c>
      <c r="AQ54" s="112" t="n">
        <f aca="false">IF(AJ54=1,AVERAGE(AI3:AI53),IF(AO54="xxx",AP54,AO54))</f>
        <v>50</v>
      </c>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3.5" hidden="false" customHeight="false" outlineLevel="0" collapsed="false">
      <c r="A55" s="93"/>
      <c r="B55" s="76"/>
      <c r="C55" s="36"/>
      <c r="D55" s="36"/>
      <c r="E55" s="36"/>
      <c r="F55" s="77"/>
      <c r="H55" s="36"/>
      <c r="I55" s="36"/>
      <c r="J55" s="36"/>
      <c r="K55" s="36"/>
      <c r="L55" s="36"/>
      <c r="M55" s="36"/>
      <c r="N55" s="36"/>
      <c r="O55" s="36"/>
      <c r="P55" s="36"/>
      <c r="Q55" s="0"/>
      <c r="R55" s="0"/>
      <c r="S55" s="0"/>
      <c r="T55" s="0"/>
      <c r="U55" s="0"/>
      <c r="V55" s="0"/>
      <c r="AB55" s="113" t="s">
        <v>87</v>
      </c>
      <c r="AC55" s="113"/>
      <c r="AD55" s="114" t="str">
        <f aca="false">IF(AD54="","",IF(OR(AD54&lt;60,AD54="Fail"),"FAIL",IF(AD54&gt;=80,"Unconditional Pass","Pass with condition")))</f>
        <v>FAIL</v>
      </c>
      <c r="AE55" s="114"/>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1048576" customFormat="false" ht="11.25" hidden="true" customHeight="false" outlineLevel="0" collapsed="false"/>
  </sheetData>
  <sheetProtection sheet="true" objects="true" scenarios="true"/>
  <protectedRanges>
    <protectedRange name="UserEdit_111" sqref="C3:O53 Q3:T53 W3:W53 AD3:AD53 A3:A53"/>
  </protectedRanges>
  <mergeCells count="10">
    <mergeCell ref="A1:G1"/>
    <mergeCell ref="H1:P1"/>
    <mergeCell ref="Q1:U1"/>
    <mergeCell ref="V1:V2"/>
    <mergeCell ref="W1:Z1"/>
    <mergeCell ref="AA1:AE1"/>
    <mergeCell ref="AB54:AC54"/>
    <mergeCell ref="AD54:AE54"/>
    <mergeCell ref="AB55:AC55"/>
    <mergeCell ref="AD55:AE55"/>
  </mergeCells>
  <conditionalFormatting sqref="AB3:AB53">
    <cfRule type="cellIs" priority="2" operator="equal" aboveAverage="0" equalAverage="0" bottom="0" percent="0" rank="0" text="" dxfId="0">
      <formula>"HIGH"</formula>
    </cfRule>
    <cfRule type="cellIs" priority="3" operator="equal" aboveAverage="0" equalAverage="0" bottom="0" percent="0" rank="0" text="" dxfId="1">
      <formula>"MED"</formula>
    </cfRule>
    <cfRule type="cellIs" priority="4" operator="equal" aboveAverage="0" equalAverage="0" bottom="0" percent="0" rank="0" text="" dxfId="2">
      <formula>"LOW"</formula>
    </cfRule>
  </conditionalFormatting>
  <conditionalFormatting sqref="AC3:AC53">
    <cfRule type="cellIs" priority="5" operator="equal" aboveAverage="0" equalAverage="0" bottom="0" percent="0" rank="0" text="" dxfId="3">
      <formula>"&lt;60"</formula>
    </cfRule>
    <cfRule type="cellIs" priority="6" operator="equal" aboveAverage="0" equalAverage="0" bottom="0" percent="0" rank="0" text="" dxfId="4">
      <formula>"60-79"</formula>
    </cfRule>
  </conditionalFormatting>
  <conditionalFormatting sqref="AC3:AC53">
    <cfRule type="cellIs" priority="7" operator="equal" aboveAverage="0" equalAverage="0" bottom="0" percent="0" rank="0" text="" dxfId="5">
      <formula>"&lt;60"</formula>
    </cfRule>
    <cfRule type="cellIs" priority="8" operator="equal" aboveAverage="0" equalAverage="0" bottom="0" percent="0" rank="0" text="" dxfId="6">
      <formula>"60-79"</formula>
    </cfRule>
    <cfRule type="cellIs" priority="9" operator="equal" aboveAverage="0" equalAverage="0" bottom="0" percent="0" rank="0" text="" dxfId="7">
      <formula>"≥80"</formula>
    </cfRule>
  </conditionalFormatting>
  <conditionalFormatting sqref="C3">
    <cfRule type="expression" priority="10" aboveAverage="0" equalAverage="0" bottom="0" percent="0" rank="0" text="" dxfId="8">
      <formula>ISTEXT(C3)</formula>
    </cfRule>
    <cfRule type="expression" priority="11" aboveAverage="0" equalAverage="0" bottom="0" percent="0" rank="0" text="" dxfId="9">
      <formula>ISNUMBER(A3)</formula>
    </cfRule>
  </conditionalFormatting>
  <conditionalFormatting sqref="D3">
    <cfRule type="expression" priority="12" aboveAverage="0" equalAverage="0" bottom="0" percent="0" rank="0" text="" dxfId="10">
      <formula>ISTEXT(D3)</formula>
    </cfRule>
    <cfRule type="expression" priority="13" aboveAverage="0" equalAverage="0" bottom="0" percent="0" rank="0" text="" dxfId="11">
      <formula>ISNUMBER(A3)</formula>
    </cfRule>
  </conditionalFormatting>
  <conditionalFormatting sqref="E3">
    <cfRule type="expression" priority="14" aboveAverage="0" equalAverage="0" bottom="0" percent="0" rank="0" text="" dxfId="12">
      <formula>ISTEXT(E3)</formula>
    </cfRule>
    <cfRule type="expression" priority="15" aboveAverage="0" equalAverage="0" bottom="0" percent="0" rank="0" text="" dxfId="13">
      <formula>ISNUMBER(A3)</formula>
    </cfRule>
  </conditionalFormatting>
  <conditionalFormatting sqref="F3">
    <cfRule type="expression" priority="16" aboveAverage="0" equalAverage="0" bottom="0" percent="0" rank="0" text="" dxfId="14">
      <formula>ISTEXT(F3)</formula>
    </cfRule>
    <cfRule type="expression" priority="17" aboveAverage="0" equalAverage="0" bottom="0" percent="0" rank="0" text="" dxfId="15">
      <formula>ISNUMBER(A3)</formula>
    </cfRule>
  </conditionalFormatting>
  <conditionalFormatting sqref="G3">
    <cfRule type="expression" priority="18" aboveAverage="0" equalAverage="0" bottom="0" percent="0" rank="0" text="" dxfId="16">
      <formula>ISTEXT(G3)</formula>
    </cfRule>
    <cfRule type="expression" priority="19" aboveAverage="0" equalAverage="0" bottom="0" percent="0" rank="0" text="" dxfId="17">
      <formula>ISNUMBER(A3)</formula>
    </cfRule>
  </conditionalFormatting>
  <conditionalFormatting sqref="F4:F53">
    <cfRule type="expression" priority="20" aboveAverage="0" equalAverage="0" bottom="0" percent="0" rank="0" text="" dxfId="18">
      <formula>ISTEXT(F4)</formula>
    </cfRule>
    <cfRule type="expression" priority="21" aboveAverage="0" equalAverage="0" bottom="0" percent="0" rank="0" text="" dxfId="19">
      <formula>ISNUMBER(A4)</formula>
    </cfRule>
  </conditionalFormatting>
  <conditionalFormatting sqref="AD3:AD53">
    <cfRule type="expression" priority="22" aboveAverage="0" equalAverage="0" bottom="0" percent="0" rank="0" text="" dxfId="20">
      <formula>ISNUMBER(AD3)</formula>
    </cfRule>
    <cfRule type="expression" priority="23" aboveAverage="0" equalAverage="0" bottom="0" percent="0" rank="0" text="" dxfId="21">
      <formula>B3="First"</formula>
    </cfRule>
  </conditionalFormatting>
  <conditionalFormatting sqref="W3:W53">
    <cfRule type="expression" priority="24" aboveAverage="0" equalAverage="0" bottom="0" percent="0" rank="0" text="" dxfId="22">
      <formula>ISNUMBER(W3)</formula>
    </cfRule>
    <cfRule type="expression" priority="25" aboveAverage="0" equalAverage="0" bottom="0" percent="0" rank="0" text="" dxfId="23">
      <formula>AG3=0</formula>
    </cfRule>
  </conditionalFormatting>
  <conditionalFormatting sqref="O3:O53">
    <cfRule type="expression" priority="26" aboveAverage="0" equalAverage="0" bottom="0" percent="0" rank="0" text="" dxfId="24">
      <formula>ISNUMBER(O3)</formula>
    </cfRule>
    <cfRule type="expression" priority="27" aboveAverage="0" equalAverage="0" bottom="0" percent="0" rank="0" text="" dxfId="25">
      <formula>F3="Non-Invertebrate"</formula>
    </cfRule>
    <cfRule type="expression" priority="28" aboveAverage="0" equalAverage="0" bottom="0" percent="0" rank="0" text="" dxfId="26">
      <formula>F3="Invertebrate"</formula>
    </cfRule>
  </conditionalFormatting>
  <conditionalFormatting sqref="L3:L53">
    <cfRule type="expression" priority="29" aboveAverage="0" equalAverage="0" bottom="0" percent="0" rank="0" text="" dxfId="27">
      <formula>ISNUMBER(L3)</formula>
    </cfRule>
    <cfRule type="expression" priority="30" aboveAverage="0" equalAverage="0" bottom="0" percent="0" rank="0" text="" dxfId="28">
      <formula>F3="Non-invertebrate"</formula>
    </cfRule>
    <cfRule type="expression" priority="31" aboveAverage="0" equalAverage="0" bottom="0" percent="0" rank="0" text="" dxfId="29">
      <formula>F3="Invertebrate"</formula>
    </cfRule>
  </conditionalFormatting>
  <conditionalFormatting sqref="C4:C53">
    <cfRule type="expression" priority="32" aboveAverage="0" equalAverage="0" bottom="0" percent="0" rank="0" text="" dxfId="30">
      <formula>ISTEXT(C4)</formula>
    </cfRule>
    <cfRule type="expression" priority="33" aboveAverage="0" equalAverage="0" bottom="0" percent="0" rank="0" text="" dxfId="31">
      <formula>ISNUMBER(A4)</formula>
    </cfRule>
  </conditionalFormatting>
  <conditionalFormatting sqref="D4:D53">
    <cfRule type="expression" priority="34" aboveAverage="0" equalAverage="0" bottom="0" percent="0" rank="0" text="" dxfId="32">
      <formula>ISTEXT(D4)</formula>
    </cfRule>
    <cfRule type="expression" priority="35" aboveAverage="0" equalAverage="0" bottom="0" percent="0" rank="0" text="" dxfId="33">
      <formula>ISNUMBER(A4)</formula>
    </cfRule>
  </conditionalFormatting>
  <conditionalFormatting sqref="E4:E53">
    <cfRule type="expression" priority="36" aboveAverage="0" equalAverage="0" bottom="0" percent="0" rank="0" text="" dxfId="34">
      <formula>ISTEXT(E4)</formula>
    </cfRule>
    <cfRule type="expression" priority="37" aboveAverage="0" equalAverage="0" bottom="0" percent="0" rank="0" text="" dxfId="35">
      <formula>ISNUMBER(A4)</formula>
    </cfRule>
  </conditionalFormatting>
  <conditionalFormatting sqref="G4:G53">
    <cfRule type="expression" priority="38" aboveAverage="0" equalAverage="0" bottom="0" percent="0" rank="0" text="" dxfId="36">
      <formula>ISTEXT(G4)</formula>
    </cfRule>
    <cfRule type="expression" priority="39" aboveAverage="0" equalAverage="0" bottom="0" percent="0" rank="0" text="" dxfId="37">
      <formula>ISNUMBER(A4)</formula>
    </cfRule>
  </conditionalFormatting>
  <conditionalFormatting sqref="Q3:Q53">
    <cfRule type="expression" priority="40" aboveAverage="0" equalAverage="0" bottom="0" percent="0" rank="0" text="" dxfId="38">
      <formula>ISNUMBER(Q3)</formula>
    </cfRule>
    <cfRule type="expression" priority="41" aboveAverage="0" equalAverage="0" bottom="0" percent="0" rank="0" text="" dxfId="39">
      <formula>ISTEXT(F3)</formula>
    </cfRule>
  </conditionalFormatting>
  <conditionalFormatting sqref="R3:R53">
    <cfRule type="expression" priority="42" aboveAverage="0" equalAverage="0" bottom="0" percent="0" rank="0" text="" dxfId="40">
      <formula>ISNUMBER(R3)</formula>
    </cfRule>
    <cfRule type="expression" priority="43" aboveAverage="0" equalAverage="0" bottom="0" percent="0" rank="0" text="" dxfId="41">
      <formula>ISTEXT(F3)</formula>
    </cfRule>
  </conditionalFormatting>
  <conditionalFormatting sqref="S3:S53">
    <cfRule type="expression" priority="44" aboveAverage="0" equalAverage="0" bottom="0" percent="0" rank="0" text="" dxfId="42">
      <formula>ISNUMBER(S3)</formula>
    </cfRule>
    <cfRule type="expression" priority="45" aboveAverage="0" equalAverage="0" bottom="0" percent="0" rank="0" text="" dxfId="43">
      <formula>ISTEXT(F3)</formula>
    </cfRule>
  </conditionalFormatting>
  <conditionalFormatting sqref="T3:T53">
    <cfRule type="expression" priority="46" aboveAverage="0" equalAverage="0" bottom="0" percent="0" rank="0" text="" dxfId="44">
      <formula>ISNUMBER(T3)</formula>
    </cfRule>
    <cfRule type="expression" priority="47" aboveAverage="0" equalAverage="0" bottom="0" percent="0" rank="0" text="" dxfId="45">
      <formula>ISTEXT(F3)</formula>
    </cfRule>
  </conditionalFormatting>
  <conditionalFormatting sqref="H3:H53">
    <cfRule type="expression" priority="48" aboveAverage="0" equalAverage="0" bottom="0" percent="0" rank="0" text="" dxfId="46">
      <formula>ISNUMBER(H3)</formula>
    </cfRule>
    <cfRule type="expression" priority="49" aboveAverage="0" equalAverage="0" bottom="0" percent="0" rank="0" text="" dxfId="47">
      <formula>F3="Invertebrate"</formula>
    </cfRule>
    <cfRule type="expression" priority="50" aboveAverage="0" equalAverage="0" bottom="0" percent="0" rank="0" text="" dxfId="48">
      <formula>F3="Non-invertebrate"</formula>
    </cfRule>
  </conditionalFormatting>
  <conditionalFormatting sqref="I3:I53">
    <cfRule type="expression" priority="51" aboveAverage="0" equalAverage="0" bottom="0" percent="0" rank="0" text="" dxfId="49">
      <formula>ISNUMBER(I3)</formula>
    </cfRule>
    <cfRule type="expression" priority="52" aboveAverage="0" equalAverage="0" bottom="0" percent="0" rank="0" text="" dxfId="50">
      <formula>F3="Invertebrate"</formula>
    </cfRule>
    <cfRule type="expression" priority="53" aboveAverage="0" equalAverage="0" bottom="0" percent="0" rank="0" text="" dxfId="51">
      <formula>F3="Non-invertebrate"</formula>
    </cfRule>
  </conditionalFormatting>
  <conditionalFormatting sqref="J3:J53">
    <cfRule type="expression" priority="54" aboveAverage="0" equalAverage="0" bottom="0" percent="0" rank="0" text="" dxfId="52">
      <formula>ISNUMBER(J3)</formula>
    </cfRule>
    <cfRule type="expression" priority="55" aboveAverage="0" equalAverage="0" bottom="0" percent="0" rank="0" text="" dxfId="53">
      <formula>F3="Invertebrate"</formula>
    </cfRule>
    <cfRule type="expression" priority="56" aboveAverage="0" equalAverage="0" bottom="0" percent="0" rank="0" text="" dxfId="54">
      <formula>F3="Non-invertebrate"</formula>
    </cfRule>
  </conditionalFormatting>
  <conditionalFormatting sqref="M3:M53">
    <cfRule type="expression" priority="57" aboveAverage="0" equalAverage="0" bottom="0" percent="0" rank="0" text="" dxfId="55">
      <formula>ISNUMBER(M3)</formula>
    </cfRule>
    <cfRule type="expression" priority="58" aboveAverage="0" equalAverage="0" bottom="0" percent="0" rank="0" text="" dxfId="56">
      <formula>F3="Invertebrate"</formula>
    </cfRule>
    <cfRule type="expression" priority="59" aboveAverage="0" equalAverage="0" bottom="0" percent="0" rank="0" text="" dxfId="57">
      <formula>F3="Non-invertebrate"</formula>
    </cfRule>
  </conditionalFormatting>
  <conditionalFormatting sqref="N3:N53">
    <cfRule type="expression" priority="60" aboveAverage="0" equalAverage="0" bottom="0" percent="0" rank="0" text="" dxfId="58">
      <formula>ISNUMBER(N3)</formula>
    </cfRule>
    <cfRule type="expression" priority="61" aboveAverage="0" equalAverage="0" bottom="0" percent="0" rank="0" text="" dxfId="59">
      <formula>F3="Invertebrate"</formula>
    </cfRule>
    <cfRule type="expression" priority="62" aboveAverage="0" equalAverage="0" bottom="0" percent="0" rank="0" text="" dxfId="60">
      <formula>F3="Non-invertebrate"</formula>
    </cfRule>
  </conditionalFormatting>
  <conditionalFormatting sqref="K3:K53">
    <cfRule type="expression" priority="63" aboveAverage="0" equalAverage="0" bottom="0" percent="0" rank="0" text="" dxfId="61">
      <formula>ISNUMBER(K3)</formula>
    </cfRule>
    <cfRule type="expression" priority="64" aboveAverage="0" equalAverage="0" bottom="0" percent="0" rank="0" text="" dxfId="62">
      <formula>F3="Non-invertebrate"</formula>
    </cfRule>
    <cfRule type="expression" priority="65" aboveAverage="0" equalAverage="0" bottom="0" percent="0" rank="0" text="" dxfId="63">
      <formula>F3="Invertebrate"</formula>
    </cfRule>
  </conditionalFormatting>
  <conditionalFormatting sqref="AD55">
    <cfRule type="containsText" priority="66" aboveAverage="0" equalAverage="0" bottom="0" percent="0" rank="0" text="Unconditional pass" dxfId="64"/>
  </conditionalFormatting>
  <conditionalFormatting sqref="AD54">
    <cfRule type="containsText" priority="67" aboveAverage="0" equalAverage="0" bottom="0" percent="0" rank="0" text="FAIL" dxfId="65"/>
  </conditionalFormatting>
  <conditionalFormatting sqref="AD55:AE55">
    <cfRule type="containsText" priority="68" aboveAverage="0" equalAverage="0" bottom="0" percent="0" rank="0" text="Fail" dxfId="66"/>
  </conditionalFormatting>
  <dataValidations count="5">
    <dataValidation allowBlank="true" operator="between" showDropDown="false" showErrorMessage="true" showInputMessage="true" sqref="F3:F55" type="list">
      <formula1>SpeciesType</formula1>
      <formula2>0</formula2>
    </dataValidation>
    <dataValidation allowBlank="true" operator="between" showDropDown="false" showErrorMessage="true" showInputMessage="true" sqref="A54:A55" type="list">
      <formula1>ScoringElement</formula1>
      <formula2>0</formula2>
    </dataValidation>
    <dataValidation allowBlank="true" error="Scores must be between 1-3." errorTitle="Warning" operator="between" showDropDown="false" showErrorMessage="true" showInputMessage="false" sqref="H3:O40 Q3:T40" type="whole">
      <formula1>1</formula1>
      <formula2>3</formula2>
    </dataValidation>
    <dataValidation allowBlank="true" operator="between" showDropDown="false" showErrorMessage="true" showInputMessage="false" sqref="AD3:AD53" type="list">
      <formula1>score_CA</formula1>
      <formula2>0</formula2>
    </dataValidation>
    <dataValidation allowBlank="true" operator="between" showDropDown="false" showErrorMessage="true" showInputMessage="true" sqref="A3:A53" type="list">
      <formula1>scoringel</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9" ySplit="2" topLeftCell="J3" activePane="bottomRight" state="frozen"/>
      <selection pane="topLeft" activeCell="A1" activeCellId="0" sqref="A1"/>
      <selection pane="topRight" activeCell="J1" activeCellId="0" sqref="J1"/>
      <selection pane="bottomLeft" activeCell="A3" activeCellId="0" sqref="A3"/>
      <selection pane="bottomRight" activeCell="A3" activeCellId="0" sqref="A3"/>
    </sheetView>
  </sheetViews>
  <sheetFormatPr defaultRowHeight="11.25"/>
  <cols>
    <col collapsed="false" hidden="false" max="1" min="1" style="35" width="7.1530612244898"/>
    <col collapsed="false" hidden="false" max="2" min="2" style="36" width="7.69387755102041"/>
    <col collapsed="false" hidden="false" max="3" min="3" style="37" width="13.3622448979592"/>
    <col collapsed="false" hidden="false" max="4" min="4" style="37" width="10.3928571428571"/>
    <col collapsed="false" hidden="false" max="7" min="5" style="38" width="15.5255102040816"/>
    <col collapsed="false" hidden="false" max="8" min="8" style="35" width="15.5255102040816"/>
    <col collapsed="false" hidden="false" max="9" min="9" style="39" width="15.5255102040816"/>
    <col collapsed="false" hidden="false" max="17" min="10" style="39" width="5.53571428571429"/>
    <col collapsed="false" hidden="false" max="23" min="18" style="40" width="5.53571428571429"/>
    <col collapsed="false" hidden="false" max="24" min="24" style="41" width="5.53571428571429"/>
    <col collapsed="false" hidden="false" max="27" min="25" style="42" width="5.53571428571429"/>
    <col collapsed="false" hidden="false" max="29" min="28" style="36" width="5.53571428571429"/>
    <col collapsed="false" hidden="false" max="31" min="30" style="36" width="7.56122448979592"/>
    <col collapsed="false" hidden="false" max="32" min="32" style="36" width="2.56632653061224"/>
    <col collapsed="false" hidden="true" max="1025" min="33" style="36" width="0"/>
  </cols>
  <sheetData>
    <row r="1" s="76" customFormat="true" ht="13.5" hidden="false" customHeight="true" outlineLevel="0" collapsed="false">
      <c r="A1" s="115" t="s">
        <v>88</v>
      </c>
      <c r="B1" s="115"/>
      <c r="C1" s="115"/>
      <c r="D1" s="116" t="s">
        <v>89</v>
      </c>
      <c r="E1" s="117" t="n">
        <f aca="false">IF(D1="---",1,0)</f>
        <v>1</v>
      </c>
      <c r="F1" s="117"/>
      <c r="G1" s="117"/>
      <c r="H1" s="117"/>
      <c r="I1" s="117"/>
      <c r="J1" s="45" t="s">
        <v>46</v>
      </c>
      <c r="K1" s="45"/>
      <c r="L1" s="45"/>
      <c r="M1" s="45"/>
      <c r="N1" s="45"/>
      <c r="O1" s="45"/>
      <c r="P1" s="45"/>
      <c r="Q1" s="45"/>
      <c r="R1" s="45"/>
      <c r="S1" s="46" t="s">
        <v>47</v>
      </c>
      <c r="T1" s="46"/>
      <c r="U1" s="46"/>
      <c r="V1" s="46"/>
      <c r="W1" s="46"/>
      <c r="X1" s="118" t="s">
        <v>48</v>
      </c>
      <c r="Y1" s="48" t="s">
        <v>49</v>
      </c>
      <c r="Z1" s="48"/>
      <c r="AA1" s="48"/>
      <c r="AB1" s="48"/>
      <c r="AC1" s="49"/>
      <c r="AD1" s="49"/>
      <c r="AE1" s="49"/>
      <c r="AF1" s="119"/>
      <c r="AG1" s="119"/>
      <c r="AH1" s="119"/>
    </row>
    <row r="2" customFormat="false" ht="114" hidden="false" customHeight="true" outlineLevel="0" collapsed="false">
      <c r="A2" s="120" t="s">
        <v>50</v>
      </c>
      <c r="B2" s="121" t="s">
        <v>51</v>
      </c>
      <c r="C2" s="122" t="s">
        <v>90</v>
      </c>
      <c r="D2" s="122" t="s">
        <v>91</v>
      </c>
      <c r="E2" s="53" t="s">
        <v>52</v>
      </c>
      <c r="F2" s="53" t="s">
        <v>53</v>
      </c>
      <c r="G2" s="53" t="s">
        <v>54</v>
      </c>
      <c r="H2" s="53" t="s">
        <v>55</v>
      </c>
      <c r="I2" s="53" t="s">
        <v>56</v>
      </c>
      <c r="J2" s="54" t="s">
        <v>57</v>
      </c>
      <c r="K2" s="54" t="s">
        <v>58</v>
      </c>
      <c r="L2" s="54" t="s">
        <v>59</v>
      </c>
      <c r="M2" s="54" t="s">
        <v>60</v>
      </c>
      <c r="N2" s="54" t="s">
        <v>61</v>
      </c>
      <c r="O2" s="54" t="s">
        <v>62</v>
      </c>
      <c r="P2" s="54" t="s">
        <v>63</v>
      </c>
      <c r="Q2" s="55" t="s">
        <v>64</v>
      </c>
      <c r="R2" s="56" t="s">
        <v>65</v>
      </c>
      <c r="S2" s="57" t="s">
        <v>66</v>
      </c>
      <c r="T2" s="58" t="s">
        <v>67</v>
      </c>
      <c r="U2" s="58" t="s">
        <v>68</v>
      </c>
      <c r="V2" s="59" t="s">
        <v>69</v>
      </c>
      <c r="W2" s="60" t="s">
        <v>70</v>
      </c>
      <c r="X2" s="118"/>
      <c r="Y2" s="61" t="s">
        <v>71</v>
      </c>
      <c r="Z2" s="62" t="s">
        <v>72</v>
      </c>
      <c r="AA2" s="63" t="s">
        <v>73</v>
      </c>
      <c r="AB2" s="64" t="s">
        <v>74</v>
      </c>
      <c r="AC2" s="123" t="s">
        <v>75</v>
      </c>
      <c r="AD2" s="124" t="s">
        <v>76</v>
      </c>
      <c r="AE2" s="125" t="s">
        <v>77</v>
      </c>
      <c r="AF2" s="119"/>
      <c r="AG2" s="119"/>
      <c r="AH2" s="71" t="s">
        <v>80</v>
      </c>
      <c r="AI2" s="91"/>
      <c r="AJ2" s="126" t="s">
        <v>92</v>
      </c>
      <c r="AK2" s="126" t="s">
        <v>81</v>
      </c>
      <c r="AL2" s="73" t="s">
        <v>82</v>
      </c>
      <c r="AM2" s="73" t="s">
        <v>93</v>
      </c>
      <c r="AN2" s="127" t="n">
        <v>1</v>
      </c>
      <c r="AO2" s="127" t="s">
        <v>94</v>
      </c>
      <c r="AP2" s="127" t="s">
        <v>95</v>
      </c>
      <c r="AQ2" s="128" t="n">
        <v>2</v>
      </c>
      <c r="AR2" s="129" t="s">
        <v>96</v>
      </c>
      <c r="AS2" s="129" t="s">
        <v>97</v>
      </c>
      <c r="AT2" s="130" t="n">
        <v>3</v>
      </c>
      <c r="AU2" s="130" t="s">
        <v>98</v>
      </c>
      <c r="AV2" s="130" t="s">
        <v>99</v>
      </c>
      <c r="AW2" s="131" t="n">
        <v>4</v>
      </c>
      <c r="AX2" s="131" t="s">
        <v>100</v>
      </c>
      <c r="AY2" s="131" t="s">
        <v>101</v>
      </c>
      <c r="AZ2" s="119"/>
      <c r="BA2" s="119"/>
      <c r="BB2" s="119"/>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9.75" hidden="false" customHeight="true" outlineLevel="0" collapsed="false">
      <c r="A3" s="75"/>
      <c r="B3" s="76" t="str">
        <f aca="false">IF(COUNTIF($A$3:A3,A3)=1,"First","")</f>
        <v/>
      </c>
      <c r="C3" s="76"/>
      <c r="D3" s="77"/>
      <c r="E3" s="77"/>
      <c r="F3" s="77"/>
      <c r="G3" s="77"/>
      <c r="H3" s="77"/>
      <c r="I3" s="77"/>
      <c r="J3" s="78"/>
      <c r="K3" s="78"/>
      <c r="L3" s="78"/>
      <c r="M3" s="78"/>
      <c r="N3" s="78"/>
      <c r="O3" s="78"/>
      <c r="P3" s="78"/>
      <c r="Q3" s="78"/>
      <c r="R3" s="79" t="str">
        <f aca="false">IFERROR(IF(H3="Invertebrate",IF(J3="","",AVERAGE(J3:L3,O3:Q3)),IF(H3="","",AVERAGE(J3:P3))),"")</f>
        <v/>
      </c>
      <c r="S3" s="80"/>
      <c r="T3" s="80"/>
      <c r="U3" s="80"/>
      <c r="V3" s="80"/>
      <c r="W3" s="132" t="str">
        <f aca="false">IF(V3="","",((S3*T3*U3*V3)-1)/40+1)</f>
        <v/>
      </c>
      <c r="X3" s="133" t="str">
        <f aca="false">IF(W3="","",(R3^2+W3^2)^0.5)</f>
        <v/>
      </c>
      <c r="Y3" s="83"/>
      <c r="Z3" s="84" t="str">
        <f aca="false">IFERROR(Y3/SUMIF($A$3:$A$40,A3,$Y$3:$Y$40),"")</f>
        <v/>
      </c>
      <c r="AA3" s="84" t="str">
        <f aca="false">IFERROR(X3*Z3,"")</f>
        <v/>
      </c>
      <c r="AB3" s="82" t="str">
        <f aca="false">IF(Y3="","",SUMIF($A$3:$A$40,A3,$AA$3:$AA$40))</f>
        <v/>
      </c>
      <c r="AC3" s="134" t="str">
        <f aca="false">IFERROR(ROUND(IF(B3="First", IF(Y3="",-11.965*X3^2+32.28*X3+78.259,-11.965*AB3^2+32.28*AB3+78.259),""),0),"")</f>
        <v/>
      </c>
      <c r="AD3" s="86" t="str">
        <f aca="false">IF(AC3="","",IF(AC3&lt;60,"High",IF(AC3&gt;=80,"Low","Med")))</f>
        <v/>
      </c>
      <c r="AE3" s="135" t="str">
        <f aca="false">IF(AC3="","",IF(AC3&lt;60,"&lt;60", IF(AC3&gt;=80, "≥80", "60-79")))</f>
        <v/>
      </c>
      <c r="AF3" s="119"/>
      <c r="AG3" s="119"/>
      <c r="AH3" s="85" t="str">
        <f aca="false">IF(ISBLANK(A3),"",IF(COUNTIF($A$2:$A$53,A3)&gt;1,0,1))</f>
        <v/>
      </c>
      <c r="AI3" s="136" t="str">
        <f aca="false">AC3</f>
        <v/>
      </c>
      <c r="AJ3" s="137" t="str">
        <f aca="false">IF(D3="","",D3)</f>
        <v/>
      </c>
      <c r="AK3" s="112" t="str">
        <f aca="false">IF(AI3="","",ROUND(AI3,0))</f>
        <v/>
      </c>
      <c r="AL3" s="91" t="str">
        <f aca="false">IF(AK3="","",IF(AK3&lt;70,1,IF(AK3&lt;80,2,IF(AK3&lt;90,3,4))))</f>
        <v/>
      </c>
      <c r="AM3" s="91" t="n">
        <f aca="false">IF(AJ3="",COUNT(AL3),AJ3)</f>
        <v>0</v>
      </c>
      <c r="AN3" s="138" t="str">
        <f aca="false">IF(AL3="","",IF($AL3=AN$2,1,0))</f>
        <v/>
      </c>
      <c r="AO3" s="138" t="str">
        <f aca="false">IF(AL3="","",IF($AL3=AN$2,AJ3,""))</f>
        <v/>
      </c>
      <c r="AP3" s="139" t="str">
        <f aca="false">IF(AO3="",AN3,AO3)</f>
        <v/>
      </c>
      <c r="AQ3" s="140" t="str">
        <f aca="false">IF(AL3="","",IF($AL3=AQ$2,1,0))</f>
        <v/>
      </c>
      <c r="AR3" s="141" t="str">
        <f aca="false">IF(AL3="","",IF($AL3=AQ$2,AJ3,""))</f>
        <v/>
      </c>
      <c r="AS3" s="141" t="str">
        <f aca="false">IF(AR3="",AQ3,AR3)</f>
        <v/>
      </c>
      <c r="AT3" s="142" t="str">
        <f aca="false">IF(AL3="","",IF($AL3=AT$2,1,0))</f>
        <v/>
      </c>
      <c r="AU3" s="142" t="str">
        <f aca="false">IF(AL3="","",IF($AL3=AT$2,AJ3,""))</f>
        <v/>
      </c>
      <c r="AV3" s="142" t="str">
        <f aca="false">IF(AU3="",AT3,AU3)</f>
        <v/>
      </c>
      <c r="AW3" s="143" t="str">
        <f aca="false">IF(AL3="","",IF($AL3=AW$2,1,0))</f>
        <v/>
      </c>
      <c r="AX3" s="143" t="str">
        <f aca="false">IF(AL3="","",IF($AL3=AW$2,AJ3,""))</f>
        <v/>
      </c>
      <c r="AY3" s="131" t="str">
        <f aca="false">IF(AX3="",AW3,AX3)</f>
        <v/>
      </c>
      <c r="AZ3" s="119"/>
      <c r="BA3" s="119"/>
      <c r="BB3" s="119"/>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9.75" hidden="false" customHeight="true" outlineLevel="0" collapsed="false">
      <c r="A4" s="75"/>
      <c r="B4" s="76" t="str">
        <f aca="false">IF(COUNTIF($A$3:A4,A4)=1,"First","")</f>
        <v/>
      </c>
      <c r="C4" s="76"/>
      <c r="D4" s="76"/>
      <c r="E4" s="77"/>
      <c r="F4" s="77"/>
      <c r="G4" s="77"/>
      <c r="H4" s="77"/>
      <c r="I4" s="93"/>
      <c r="J4" s="78"/>
      <c r="K4" s="78"/>
      <c r="L4" s="78"/>
      <c r="M4" s="78"/>
      <c r="N4" s="78"/>
      <c r="O4" s="78"/>
      <c r="P4" s="78"/>
      <c r="Q4" s="78"/>
      <c r="R4" s="79" t="str">
        <f aca="false">IFERROR(IF(H4="Invertebrate",IF(J4="","",AVERAGE(J4:L4,O4:Q4)),IF(H4="","",AVERAGE(J4:P4))),"")</f>
        <v/>
      </c>
      <c r="S4" s="86"/>
      <c r="T4" s="86"/>
      <c r="U4" s="86"/>
      <c r="V4" s="86"/>
      <c r="W4" s="132" t="str">
        <f aca="false">IF(V4="","",((S4*T4*U4*V4)-1)/40+1)</f>
        <v/>
      </c>
      <c r="X4" s="82" t="str">
        <f aca="false">IF(W4="","",(R4^2+W4^2)^0.5)</f>
        <v/>
      </c>
      <c r="Y4" s="83"/>
      <c r="Z4" s="84" t="str">
        <f aca="false">IFERROR(Y4/SUMIF($A$3:$A$40,A4,$Y$3:$Y$40),"")</f>
        <v/>
      </c>
      <c r="AA4" s="84" t="str">
        <f aca="false">IFERROR(X4*Z4,"")</f>
        <v/>
      </c>
      <c r="AB4" s="82" t="str">
        <f aca="false">IF(Y4="","",SUMIF($A$3:$A$40,A4,$AA$3:$AA$40))</f>
        <v/>
      </c>
      <c r="AC4" s="134" t="str">
        <f aca="false">IFERROR(ROUND(IF(B4="First", IF(Y4="",-11.965*X4^2+32.28*X4+78.259,-11.965*AB4^2+32.28*AB4+78.259),""),0),"")</f>
        <v/>
      </c>
      <c r="AD4" s="86" t="str">
        <f aca="false">IF(AC4="","",IF(AC4&lt;60,"High",IF(AC4&gt;=80,"Low","Med")))</f>
        <v/>
      </c>
      <c r="AE4" s="135" t="str">
        <f aca="false">IF(AC4="","",IF(AC4&lt;60,"&lt;60", IF(AC4&gt;=80, "≥80", "60-79")))</f>
        <v/>
      </c>
      <c r="AF4" s="84"/>
      <c r="AG4" s="84"/>
      <c r="AH4" s="85" t="str">
        <f aca="false">IF(ISBLANK(A4),"",IF(COUNTIF($A$2:$A$53,A4)&gt;1,0,1))</f>
        <v/>
      </c>
      <c r="AI4" s="136" t="str">
        <f aca="false">AC4</f>
        <v/>
      </c>
      <c r="AJ4" s="137" t="str">
        <f aca="false">IF(D4="","",D4)</f>
        <v/>
      </c>
      <c r="AK4" s="112" t="str">
        <f aca="false">IF(AI4="","",ROUND(AI4,0))</f>
        <v/>
      </c>
      <c r="AL4" s="91" t="str">
        <f aca="false">IF(AK4="","",IF(AK4&lt;70,1,IF(AK4&lt;80,2,IF(AK4&lt;90,3,4))))</f>
        <v/>
      </c>
      <c r="AM4" s="91" t="n">
        <f aca="false">IF(AJ4="",COUNT(AL4),AJ4)</f>
        <v>0</v>
      </c>
      <c r="AN4" s="138" t="str">
        <f aca="false">IF(AL4="","",IF($AL4=AN$2,1,0))</f>
        <v/>
      </c>
      <c r="AO4" s="138" t="str">
        <f aca="false">IF(AL4="","",IF($AL4=AN$2,AJ4,""))</f>
        <v/>
      </c>
      <c r="AP4" s="139" t="str">
        <f aca="false">IF(AO4="",AN4,AO4)</f>
        <v/>
      </c>
      <c r="AQ4" s="140" t="str">
        <f aca="false">IF(AL4="","",IF($AL4=AQ$2,1,0))</f>
        <v/>
      </c>
      <c r="AR4" s="141" t="str">
        <f aca="false">IF(AL4="","",IF($AL4=AQ$2,AJ4,""))</f>
        <v/>
      </c>
      <c r="AS4" s="141" t="str">
        <f aca="false">IF(AR4="",AQ4,AR4)</f>
        <v/>
      </c>
      <c r="AT4" s="142" t="str">
        <f aca="false">IF(AL4="","",IF($AL4=AT$2,1,0))</f>
        <v/>
      </c>
      <c r="AU4" s="142" t="str">
        <f aca="false">IF(AL4="","",IF($AL4=AT$2,AJ4,""))</f>
        <v/>
      </c>
      <c r="AV4" s="142" t="str">
        <f aca="false">IF(AU4="",AT4,AU4)</f>
        <v/>
      </c>
      <c r="AW4" s="143" t="str">
        <f aca="false">IF(AL4="","",IF($AL4=AW$2,1,0))</f>
        <v/>
      </c>
      <c r="AX4" s="143" t="str">
        <f aca="false">IF(AL4="","",IF($AL4=AW$2,AJ4,""))</f>
        <v/>
      </c>
      <c r="AY4" s="131" t="str">
        <f aca="false">IF(AX4="",AW4,AX4)</f>
        <v/>
      </c>
      <c r="AZ4" s="119"/>
      <c r="BA4" s="119"/>
      <c r="BB4" s="119"/>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9.75" hidden="false" customHeight="true" outlineLevel="0" collapsed="false">
      <c r="A5" s="75"/>
      <c r="B5" s="76" t="str">
        <f aca="false">IF(COUNTIF($A$3:A5,A5)=1,"First","")</f>
        <v/>
      </c>
      <c r="C5" s="76"/>
      <c r="D5" s="76"/>
      <c r="E5" s="77"/>
      <c r="F5" s="77"/>
      <c r="G5" s="77"/>
      <c r="H5" s="77"/>
      <c r="I5" s="93"/>
      <c r="J5" s="78"/>
      <c r="K5" s="78"/>
      <c r="L5" s="78"/>
      <c r="M5" s="78"/>
      <c r="N5" s="78"/>
      <c r="O5" s="78"/>
      <c r="P5" s="78"/>
      <c r="Q5" s="78"/>
      <c r="R5" s="79" t="str">
        <f aca="false">IFERROR(IF(H5="Invertebrate",IF(J5="","",AVERAGE(J5:L5,O5:Q5)),IF(H5="","",AVERAGE(J5:P5))),"")</f>
        <v/>
      </c>
      <c r="S5" s="86"/>
      <c r="T5" s="86"/>
      <c r="U5" s="86"/>
      <c r="V5" s="86"/>
      <c r="W5" s="132" t="str">
        <f aca="false">IF(V5="","",((S5*T5*U5*V5)-1)/40+1)</f>
        <v/>
      </c>
      <c r="X5" s="82" t="str">
        <f aca="false">IF(W5="","",(R5^2+W5^2)^0.5)</f>
        <v/>
      </c>
      <c r="Y5" s="83"/>
      <c r="Z5" s="84" t="str">
        <f aca="false">IFERROR(Y5/SUMIF($A$3:$A$40,A5,$Y$3:$Y$40),"")</f>
        <v/>
      </c>
      <c r="AA5" s="84" t="str">
        <f aca="false">IFERROR(X5*Z5,"")</f>
        <v/>
      </c>
      <c r="AB5" s="82" t="str">
        <f aca="false">IF(Y5="","",SUMIF($A$3:$A$40,A5,$AA$3:$AA$40))</f>
        <v/>
      </c>
      <c r="AC5" s="134" t="str">
        <f aca="false">IFERROR(ROUND(IF(B5="First", IF(Y5="",-11.965*X5^2+32.28*X5+78.259,-11.965*AB5^2+32.28*AB5+78.259),""),0),"")</f>
        <v/>
      </c>
      <c r="AD5" s="86" t="str">
        <f aca="false">IF(AC5="","",IF(AC5&lt;60,"High",IF(AC5&gt;=80,"Low","Med")))</f>
        <v/>
      </c>
      <c r="AE5" s="135" t="str">
        <f aca="false">IF(AC5="","",IF(AC5&lt;60,"&lt;60", IF(AC5&gt;=80, "≥80", "60-79")))</f>
        <v/>
      </c>
      <c r="AF5" s="84"/>
      <c r="AG5" s="84"/>
      <c r="AH5" s="85" t="str">
        <f aca="false">IF(ISBLANK(A5),"",IF(COUNTIF($A$2:$A$53,A5)&gt;1,0,1))</f>
        <v/>
      </c>
      <c r="AI5" s="136" t="str">
        <f aca="false">AC5</f>
        <v/>
      </c>
      <c r="AJ5" s="137" t="str">
        <f aca="false">IF(D5="","",D5)</f>
        <v/>
      </c>
      <c r="AK5" s="112" t="str">
        <f aca="false">IF(AI5="","",ROUND(AI5,0))</f>
        <v/>
      </c>
      <c r="AL5" s="91" t="str">
        <f aca="false">IF(AK5="","",IF(AK5&lt;70,1,IF(AK5&lt;80,2,IF(AK5&lt;90,3,4))))</f>
        <v/>
      </c>
      <c r="AM5" s="91" t="n">
        <f aca="false">IF(AJ5="",COUNT(AL5),AJ5)</f>
        <v>0</v>
      </c>
      <c r="AN5" s="138" t="str">
        <f aca="false">IF(AL5="","",IF($AL5=AN$2,1,0))</f>
        <v/>
      </c>
      <c r="AO5" s="138" t="str">
        <f aca="false">IF(AL5="","",IF($AL5=AN$2,AJ5,""))</f>
        <v/>
      </c>
      <c r="AP5" s="139" t="str">
        <f aca="false">IF(AO5="",AN5,AO5)</f>
        <v/>
      </c>
      <c r="AQ5" s="140" t="str">
        <f aca="false">IF(AL5="","",IF($AL5=AQ$2,1,0))</f>
        <v/>
      </c>
      <c r="AR5" s="141" t="str">
        <f aca="false">IF(AL5="","",IF($AL5=AQ$2,AJ5,""))</f>
        <v/>
      </c>
      <c r="AS5" s="141" t="str">
        <f aca="false">IF(AR5="",AQ5,AR5)</f>
        <v/>
      </c>
      <c r="AT5" s="142" t="str">
        <f aca="false">IF(AL5="","",IF($AL5=AT$2,1,0))</f>
        <v/>
      </c>
      <c r="AU5" s="142" t="str">
        <f aca="false">IF(AL5="","",IF($AL5=AT$2,AJ5,""))</f>
        <v/>
      </c>
      <c r="AV5" s="142" t="str">
        <f aca="false">IF(AU5="",AT5,AU5)</f>
        <v/>
      </c>
      <c r="AW5" s="143" t="str">
        <f aca="false">IF(AL5="","",IF($AL5=AW$2,1,0))</f>
        <v/>
      </c>
      <c r="AX5" s="143" t="str">
        <f aca="false">IF(AL5="","",IF($AL5=AW$2,AJ5,""))</f>
        <v/>
      </c>
      <c r="AY5" s="131" t="str">
        <f aca="false">IF(AX5="",AW5,AX5)</f>
        <v/>
      </c>
      <c r="AZ5" s="119"/>
      <c r="BA5" s="119"/>
      <c r="BB5" s="119"/>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9.75" hidden="false" customHeight="true" outlineLevel="0" collapsed="false">
      <c r="A6" s="75"/>
      <c r="B6" s="76" t="str">
        <f aca="false">IF(COUNTIF($A$3:A6,A6)=1,"First","")</f>
        <v/>
      </c>
      <c r="C6" s="76"/>
      <c r="D6" s="76"/>
      <c r="E6" s="77"/>
      <c r="F6" s="77"/>
      <c r="G6" s="77"/>
      <c r="H6" s="77"/>
      <c r="I6" s="93"/>
      <c r="J6" s="78"/>
      <c r="K6" s="78"/>
      <c r="L6" s="78"/>
      <c r="M6" s="78"/>
      <c r="N6" s="78"/>
      <c r="O6" s="78"/>
      <c r="P6" s="78"/>
      <c r="Q6" s="78"/>
      <c r="R6" s="79" t="str">
        <f aca="false">IFERROR(IF(H6="Invertebrate",IF(J6="","",AVERAGE(J6:L6,O6:Q6)),IF(H6="","",AVERAGE(J6:P6))),"")</f>
        <v/>
      </c>
      <c r="S6" s="86"/>
      <c r="T6" s="86"/>
      <c r="U6" s="86"/>
      <c r="V6" s="86"/>
      <c r="W6" s="132" t="str">
        <f aca="false">IF(V6="","",((S6*T6*U6*V6)-1)/40+1)</f>
        <v/>
      </c>
      <c r="X6" s="82" t="str">
        <f aca="false">IF(W6="","",(R6^2+W6^2)^0.5)</f>
        <v/>
      </c>
      <c r="Y6" s="83"/>
      <c r="Z6" s="84" t="str">
        <f aca="false">IFERROR(Y6/SUMIF($A$3:$A$40,A6,$Y$3:$Y$40),"")</f>
        <v/>
      </c>
      <c r="AA6" s="84" t="str">
        <f aca="false">IFERROR(X6*Z6,"")</f>
        <v/>
      </c>
      <c r="AB6" s="82" t="str">
        <f aca="false">IF(Y6="","",SUMIF($A$3:$A$40,A6,$AA$3:$AA$40))</f>
        <v/>
      </c>
      <c r="AC6" s="134" t="str">
        <f aca="false">IFERROR(ROUND(IF(B6="First", IF(Y6="",-11.965*X6^2+32.28*X6+78.259,-11.965*AB6^2+32.28*AB6+78.259),""),0),"")</f>
        <v/>
      </c>
      <c r="AD6" s="86" t="str">
        <f aca="false">IF(AC6="","",IF(AC6&lt;60,"High",IF(AC6&gt;=80,"Low","Med")))</f>
        <v/>
      </c>
      <c r="AE6" s="135" t="str">
        <f aca="false">IF(AC6="","",IF(AC6&lt;60,"&lt;60", IF(AC6&gt;=80, "≥80", "60-79")))</f>
        <v/>
      </c>
      <c r="AF6" s="84"/>
      <c r="AG6" s="84"/>
      <c r="AH6" s="85" t="str">
        <f aca="false">IF(ISBLANK(A6),"",IF(COUNTIF($A$2:$A$53,A6)&gt;1,0,1))</f>
        <v/>
      </c>
      <c r="AI6" s="136" t="str">
        <f aca="false">AC6</f>
        <v/>
      </c>
      <c r="AJ6" s="137" t="str">
        <f aca="false">IF(D6="","",D6)</f>
        <v/>
      </c>
      <c r="AK6" s="112" t="str">
        <f aca="false">IF(AI6="","",ROUND(AI6,0))</f>
        <v/>
      </c>
      <c r="AL6" s="91" t="str">
        <f aca="false">IF(AK6="","",IF(AK6&lt;70,1,IF(AK6&lt;80,2,IF(AK6&lt;90,3,4))))</f>
        <v/>
      </c>
      <c r="AM6" s="91" t="n">
        <f aca="false">IF(AJ6="",COUNT(AL6),AJ6)</f>
        <v>0</v>
      </c>
      <c r="AN6" s="138" t="str">
        <f aca="false">IF(AL6="","",IF($AL6=AN$2,1,0))</f>
        <v/>
      </c>
      <c r="AO6" s="138" t="str">
        <f aca="false">IF(AL6="","",IF($AL6=AN$2,AJ6,""))</f>
        <v/>
      </c>
      <c r="AP6" s="139" t="str">
        <f aca="false">IF(AO6="",AN6,AO6)</f>
        <v/>
      </c>
      <c r="AQ6" s="140" t="str">
        <f aca="false">IF(AL6="","",IF($AL6=AQ$2,1,0))</f>
        <v/>
      </c>
      <c r="AR6" s="141" t="str">
        <f aca="false">IF(AL6="","",IF($AL6=AQ$2,AJ6,""))</f>
        <v/>
      </c>
      <c r="AS6" s="141" t="str">
        <f aca="false">IF(AR6="",AQ6,AR6)</f>
        <v/>
      </c>
      <c r="AT6" s="142" t="str">
        <f aca="false">IF(AL6="","",IF($AL6=AT$2,1,0))</f>
        <v/>
      </c>
      <c r="AU6" s="142" t="str">
        <f aca="false">IF(AL6="","",IF($AL6=AT$2,AJ6,""))</f>
        <v/>
      </c>
      <c r="AV6" s="142" t="str">
        <f aca="false">IF(AU6="",AT6,AU6)</f>
        <v/>
      </c>
      <c r="AW6" s="143" t="str">
        <f aca="false">IF(AL6="","",IF($AL6=AW$2,1,0))</f>
        <v/>
      </c>
      <c r="AX6" s="143" t="str">
        <f aca="false">IF(AL6="","",IF($AL6=AW$2,AJ6,""))</f>
        <v/>
      </c>
      <c r="AY6" s="131" t="str">
        <f aca="false">IF(AX6="",AW6,AX6)</f>
        <v/>
      </c>
      <c r="AZ6" s="119"/>
      <c r="BA6" s="119"/>
      <c r="BB6" s="119"/>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9.75" hidden="false" customHeight="true" outlineLevel="0" collapsed="false">
      <c r="A7" s="75"/>
      <c r="B7" s="76" t="str">
        <f aca="false">IF(COUNTIF($A$3:A7,A7)=1,"First","")</f>
        <v/>
      </c>
      <c r="C7" s="76"/>
      <c r="D7" s="76"/>
      <c r="E7" s="77"/>
      <c r="F7" s="77"/>
      <c r="G7" s="77"/>
      <c r="H7" s="77"/>
      <c r="I7" s="93"/>
      <c r="J7" s="78"/>
      <c r="K7" s="78"/>
      <c r="L7" s="78"/>
      <c r="M7" s="78"/>
      <c r="N7" s="78"/>
      <c r="O7" s="78"/>
      <c r="P7" s="78"/>
      <c r="Q7" s="78"/>
      <c r="R7" s="79" t="str">
        <f aca="false">IFERROR(IF(H7="Invertebrate",IF(J7="","",AVERAGE(J7:L7,O7:Q7)),IF(H7="","",AVERAGE(J7:P7))),"")</f>
        <v/>
      </c>
      <c r="S7" s="86"/>
      <c r="T7" s="86"/>
      <c r="U7" s="86"/>
      <c r="V7" s="86"/>
      <c r="W7" s="132" t="str">
        <f aca="false">IF(V7="","",((S7*T7*U7*V7)-1)/40+1)</f>
        <v/>
      </c>
      <c r="X7" s="82" t="str">
        <f aca="false">IF(W7="","",(R7^2+W7^2)^0.5)</f>
        <v/>
      </c>
      <c r="Y7" s="83"/>
      <c r="Z7" s="84" t="str">
        <f aca="false">IFERROR(Y7/SUMIF($A$3:$A$40,A7,$Y$3:$Y$40),"")</f>
        <v/>
      </c>
      <c r="AA7" s="84" t="str">
        <f aca="false">IFERROR(X7*Z7,"")</f>
        <v/>
      </c>
      <c r="AB7" s="82" t="str">
        <f aca="false">IF(Y7="","",SUMIF($A$3:$A$40,A7,$AA$3:$AA$40))</f>
        <v/>
      </c>
      <c r="AC7" s="134" t="str">
        <f aca="false">IFERROR(ROUND(IF(B7="First", IF(Y7="",-11.965*X7^2+32.28*X7+78.259,-11.965*AB7^2+32.28*AB7+78.259),""),0),"")</f>
        <v/>
      </c>
      <c r="AD7" s="86" t="str">
        <f aca="false">IF(AC7="","",IF(AC7&lt;60,"High",IF(AC7&gt;=80,"Low","Med")))</f>
        <v/>
      </c>
      <c r="AE7" s="135" t="str">
        <f aca="false">IF(AC7="","",IF(AC7&lt;60,"&lt;60", IF(AC7&gt;=80, "≥80", "60-79")))</f>
        <v/>
      </c>
      <c r="AF7" s="84"/>
      <c r="AG7" s="84"/>
      <c r="AH7" s="85" t="str">
        <f aca="false">IF(ISBLANK(A7),"",IF(COUNTIF($A$2:$A$53,A7)&gt;1,0,1))</f>
        <v/>
      </c>
      <c r="AI7" s="136" t="str">
        <f aca="false">AC7</f>
        <v/>
      </c>
      <c r="AJ7" s="137" t="str">
        <f aca="false">IF(D7="","",D7)</f>
        <v/>
      </c>
      <c r="AK7" s="112" t="str">
        <f aca="false">IF(AI7="","",ROUND(AI7,0))</f>
        <v/>
      </c>
      <c r="AL7" s="91" t="str">
        <f aca="false">IF(AK7="","",IF(AK7&lt;70,1,IF(AK7&lt;80,2,IF(AK7&lt;90,3,4))))</f>
        <v/>
      </c>
      <c r="AM7" s="91" t="n">
        <f aca="false">IF(AJ7="",COUNT(AL7),AJ7)</f>
        <v>0</v>
      </c>
      <c r="AN7" s="138" t="str">
        <f aca="false">IF(AL7="","",IF($AL7=AN$2,1,0))</f>
        <v/>
      </c>
      <c r="AO7" s="138" t="str">
        <f aca="false">IF(AL7="","",IF($AL7=AN$2,AJ7,""))</f>
        <v/>
      </c>
      <c r="AP7" s="139" t="str">
        <f aca="false">IF(AO7="",AN7,AO7)</f>
        <v/>
      </c>
      <c r="AQ7" s="140" t="str">
        <f aca="false">IF(AL7="","",IF($AL7=AQ$2,1,0))</f>
        <v/>
      </c>
      <c r="AR7" s="141" t="str">
        <f aca="false">IF(AL7="","",IF($AL7=AQ$2,AJ7,""))</f>
        <v/>
      </c>
      <c r="AS7" s="141" t="str">
        <f aca="false">IF(AR7="",AQ7,AR7)</f>
        <v/>
      </c>
      <c r="AT7" s="142" t="str">
        <f aca="false">IF(AL7="","",IF($AL7=AT$2,1,0))</f>
        <v/>
      </c>
      <c r="AU7" s="142" t="str">
        <f aca="false">IF(AL7="","",IF($AL7=AT$2,AJ7,""))</f>
        <v/>
      </c>
      <c r="AV7" s="142" t="str">
        <f aca="false">IF(AU7="",AT7,AU7)</f>
        <v/>
      </c>
      <c r="AW7" s="143" t="str">
        <f aca="false">IF(AL7="","",IF($AL7=AW$2,1,0))</f>
        <v/>
      </c>
      <c r="AX7" s="143" t="str">
        <f aca="false">IF(AL7="","",IF($AL7=AW$2,AJ7,""))</f>
        <v/>
      </c>
      <c r="AY7" s="131" t="str">
        <f aca="false">IF(AX7="",AW7,AX7)</f>
        <v/>
      </c>
      <c r="AZ7" s="119"/>
      <c r="BA7" s="119"/>
      <c r="BB7" s="119"/>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9.75" hidden="false" customHeight="true" outlineLevel="0" collapsed="false">
      <c r="A8" s="75"/>
      <c r="B8" s="76" t="str">
        <f aca="false">IF(COUNTIF($A$3:A8,A8)=1,"First","")</f>
        <v/>
      </c>
      <c r="C8" s="76"/>
      <c r="D8" s="76"/>
      <c r="E8" s="77"/>
      <c r="F8" s="77"/>
      <c r="G8" s="77"/>
      <c r="H8" s="77"/>
      <c r="I8" s="93"/>
      <c r="J8" s="78"/>
      <c r="K8" s="78"/>
      <c r="L8" s="78"/>
      <c r="M8" s="78"/>
      <c r="N8" s="78"/>
      <c r="O8" s="78"/>
      <c r="P8" s="78"/>
      <c r="Q8" s="78"/>
      <c r="R8" s="79" t="str">
        <f aca="false">IFERROR(IF(H8="Invertebrate",IF(J8="","",AVERAGE(J8:L8,O8:Q8)),IF(H8="","",AVERAGE(J8:P8))),"")</f>
        <v/>
      </c>
      <c r="S8" s="86"/>
      <c r="T8" s="86"/>
      <c r="U8" s="86"/>
      <c r="V8" s="86"/>
      <c r="W8" s="132" t="str">
        <f aca="false">IF(V8="","",((S8*T8*U8*V8)-1)/40+1)</f>
        <v/>
      </c>
      <c r="X8" s="82" t="str">
        <f aca="false">IF(W8="","",(R8^2+W8^2)^0.5)</f>
        <v/>
      </c>
      <c r="Y8" s="83"/>
      <c r="Z8" s="84" t="str">
        <f aca="false">IFERROR(Y8/SUMIF($A$3:$A$40,A8,$Y$3:$Y$40),"")</f>
        <v/>
      </c>
      <c r="AA8" s="84" t="str">
        <f aca="false">IFERROR(X8*Z8,"")</f>
        <v/>
      </c>
      <c r="AB8" s="82" t="str">
        <f aca="false">IF(Y8="","",SUMIF($A$3:$A$40,A8,$AA$3:$AA$40))</f>
        <v/>
      </c>
      <c r="AC8" s="134" t="str">
        <f aca="false">IFERROR(ROUND(IF(B8="First", IF(Y8="",-11.965*X8^2+32.28*X8+78.259,-11.965*AB8^2+32.28*AB8+78.259),""),0),"")</f>
        <v/>
      </c>
      <c r="AD8" s="86" t="str">
        <f aca="false">IF(AC8="","",IF(AC8&lt;60,"High",IF(AC8&gt;=80,"Low","Med")))</f>
        <v/>
      </c>
      <c r="AE8" s="135" t="str">
        <f aca="false">IF(AC8="","",IF(AC8&lt;60,"&lt;60", IF(AC8&gt;=80, "≥80", "60-79")))</f>
        <v/>
      </c>
      <c r="AF8" s="84"/>
      <c r="AG8" s="84"/>
      <c r="AH8" s="85" t="str">
        <f aca="false">IF(ISBLANK(A8),"",IF(COUNTIF($A$2:$A$53,A8)&gt;1,0,1))</f>
        <v/>
      </c>
      <c r="AI8" s="136" t="str">
        <f aca="false">AC8</f>
        <v/>
      </c>
      <c r="AJ8" s="137" t="str">
        <f aca="false">IF(D8="","",D8)</f>
        <v/>
      </c>
      <c r="AK8" s="112" t="str">
        <f aca="false">IF(AI8="","",ROUND(AI8,0))</f>
        <v/>
      </c>
      <c r="AL8" s="91" t="str">
        <f aca="false">IF(AK8="","",IF(AK8&lt;70,1,IF(AK8&lt;80,2,IF(AK8&lt;90,3,4))))</f>
        <v/>
      </c>
      <c r="AM8" s="91" t="n">
        <f aca="false">IF(AJ8="",COUNT(AL8),AJ8)</f>
        <v>0</v>
      </c>
      <c r="AN8" s="138" t="str">
        <f aca="false">IF(AL8="","",IF($AL8=AN$2,1,0))</f>
        <v/>
      </c>
      <c r="AO8" s="138" t="str">
        <f aca="false">IF(AL8="","",IF($AL8=AN$2,AJ8,""))</f>
        <v/>
      </c>
      <c r="AP8" s="139" t="str">
        <f aca="false">IF(AO8="",AN8,AO8)</f>
        <v/>
      </c>
      <c r="AQ8" s="140" t="str">
        <f aca="false">IF(AL8="","",IF($AL8=AQ$2,1,0))</f>
        <v/>
      </c>
      <c r="AR8" s="141" t="str">
        <f aca="false">IF(AL8="","",IF($AL8=AQ$2,AJ8,""))</f>
        <v/>
      </c>
      <c r="AS8" s="141" t="str">
        <f aca="false">IF(AR8="",AQ8,AR8)</f>
        <v/>
      </c>
      <c r="AT8" s="142" t="str">
        <f aca="false">IF(AL8="","",IF($AL8=AT$2,1,0))</f>
        <v/>
      </c>
      <c r="AU8" s="142" t="str">
        <f aca="false">IF(AL8="","",IF($AL8=AT$2,AJ8,""))</f>
        <v/>
      </c>
      <c r="AV8" s="142" t="str">
        <f aca="false">IF(AU8="",AT8,AU8)</f>
        <v/>
      </c>
      <c r="AW8" s="143" t="str">
        <f aca="false">IF(AL8="","",IF($AL8=AW$2,1,0))</f>
        <v/>
      </c>
      <c r="AX8" s="143" t="str">
        <f aca="false">IF(AL8="","",IF($AL8=AW$2,AJ8,""))</f>
        <v/>
      </c>
      <c r="AY8" s="131" t="str">
        <f aca="false">IF(AX8="",AW8,AX8)</f>
        <v/>
      </c>
      <c r="AZ8" s="119"/>
      <c r="BA8" s="119"/>
      <c r="BB8" s="119"/>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9.75" hidden="false" customHeight="true" outlineLevel="0" collapsed="false">
      <c r="A9" s="75"/>
      <c r="B9" s="76" t="str">
        <f aca="false">IF(COUNTIF($A$3:A9,A9)=1,"First","")</f>
        <v/>
      </c>
      <c r="C9" s="76"/>
      <c r="D9" s="76"/>
      <c r="E9" s="77"/>
      <c r="F9" s="77"/>
      <c r="G9" s="77"/>
      <c r="H9" s="77"/>
      <c r="I9" s="93"/>
      <c r="J9" s="78"/>
      <c r="K9" s="78"/>
      <c r="L9" s="78"/>
      <c r="M9" s="78"/>
      <c r="N9" s="78"/>
      <c r="O9" s="78"/>
      <c r="P9" s="78"/>
      <c r="Q9" s="78"/>
      <c r="R9" s="79" t="str">
        <f aca="false">IFERROR(IF(H9="Invertebrate",IF(J9="","",AVERAGE(J9:L9,O9:Q9)),IF(H9="","",AVERAGE(J9:P9))),"")</f>
        <v/>
      </c>
      <c r="S9" s="86"/>
      <c r="T9" s="86"/>
      <c r="U9" s="86"/>
      <c r="V9" s="86"/>
      <c r="W9" s="132" t="str">
        <f aca="false">IF(V9="","",((S9*T9*U9*V9)-1)/40+1)</f>
        <v/>
      </c>
      <c r="X9" s="82" t="str">
        <f aca="false">IF(W9="","",(R9^2+W9^2)^0.5)</f>
        <v/>
      </c>
      <c r="Y9" s="83"/>
      <c r="Z9" s="84" t="str">
        <f aca="false">IFERROR(Y9/SUMIF($A$3:$A$40,A9,$Y$3:$Y$40),"")</f>
        <v/>
      </c>
      <c r="AA9" s="84" t="str">
        <f aca="false">IFERROR(X9*Z9,"")</f>
        <v/>
      </c>
      <c r="AB9" s="82" t="str">
        <f aca="false">IF(Y9="","",SUMIF($A$3:$A$40,A9,$AA$3:$AA$40))</f>
        <v/>
      </c>
      <c r="AC9" s="134" t="str">
        <f aca="false">IFERROR(ROUND(IF(B9="First", IF(Y9="",-11.965*X9^2+32.28*X9+78.259,-11.965*AB9^2+32.28*AB9+78.259),""),0),"")</f>
        <v/>
      </c>
      <c r="AD9" s="86" t="str">
        <f aca="false">IF(AC9="","",IF(AC9&lt;60,"High",IF(AC9&gt;=80,"Low","Med")))</f>
        <v/>
      </c>
      <c r="AE9" s="135" t="str">
        <f aca="false">IF(AC9="","",IF(AC9&lt;60,"&lt;60", IF(AC9&gt;=80, "≥80", "60-79")))</f>
        <v/>
      </c>
      <c r="AF9" s="84"/>
      <c r="AG9" s="84"/>
      <c r="AH9" s="85" t="str">
        <f aca="false">IF(ISBLANK(A9),"",IF(COUNTIF($A$2:$A$53,A9)&gt;1,0,1))</f>
        <v/>
      </c>
      <c r="AI9" s="136" t="str">
        <f aca="false">AC9</f>
        <v/>
      </c>
      <c r="AJ9" s="137" t="str">
        <f aca="false">IF(D9="","",D9)</f>
        <v/>
      </c>
      <c r="AK9" s="112" t="str">
        <f aca="false">IF(AI9="","",ROUND(AI9,0))</f>
        <v/>
      </c>
      <c r="AL9" s="91" t="str">
        <f aca="false">IF(AK9="","",IF(AK9&lt;70,1,IF(AK9&lt;80,2,IF(AK9&lt;90,3,4))))</f>
        <v/>
      </c>
      <c r="AM9" s="91" t="n">
        <f aca="false">IF(AJ9="",COUNT(AL9),AJ9)</f>
        <v>0</v>
      </c>
      <c r="AN9" s="138" t="str">
        <f aca="false">IF(AL9="","",IF($AL9=AN$2,1,0))</f>
        <v/>
      </c>
      <c r="AO9" s="138" t="str">
        <f aca="false">IF(AL9="","",IF($AL9=AN$2,AJ9,""))</f>
        <v/>
      </c>
      <c r="AP9" s="139" t="str">
        <f aca="false">IF(AO9="",AN9,AO9)</f>
        <v/>
      </c>
      <c r="AQ9" s="140" t="str">
        <f aca="false">IF(AL9="","",IF($AL9=AQ$2,1,0))</f>
        <v/>
      </c>
      <c r="AR9" s="141" t="str">
        <f aca="false">IF(AL9="","",IF($AL9=AQ$2,AJ9,""))</f>
        <v/>
      </c>
      <c r="AS9" s="141" t="str">
        <f aca="false">IF(AR9="",AQ9,AR9)</f>
        <v/>
      </c>
      <c r="AT9" s="142" t="str">
        <f aca="false">IF(AL9="","",IF($AL9=AT$2,1,0))</f>
        <v/>
      </c>
      <c r="AU9" s="142" t="str">
        <f aca="false">IF(AL9="","",IF($AL9=AT$2,AJ9,""))</f>
        <v/>
      </c>
      <c r="AV9" s="142" t="str">
        <f aca="false">IF(AU9="",AT9,AU9)</f>
        <v/>
      </c>
      <c r="AW9" s="143" t="str">
        <f aca="false">IF(AL9="","",IF($AL9=AW$2,1,0))</f>
        <v/>
      </c>
      <c r="AX9" s="143" t="str">
        <f aca="false">IF(AL9="","",IF($AL9=AW$2,AJ9,""))</f>
        <v/>
      </c>
      <c r="AY9" s="131" t="str">
        <f aca="false">IF(AX9="",AW9,AX9)</f>
        <v/>
      </c>
      <c r="AZ9" s="119"/>
      <c r="BA9" s="119"/>
      <c r="BB9" s="119"/>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9.75" hidden="false" customHeight="true" outlineLevel="0" collapsed="false">
      <c r="A10" s="75"/>
      <c r="B10" s="76" t="str">
        <f aca="false">IF(COUNTIF($A$3:A10,A10)=1,"First","")</f>
        <v/>
      </c>
      <c r="C10" s="76"/>
      <c r="D10" s="76"/>
      <c r="E10" s="77"/>
      <c r="F10" s="77"/>
      <c r="G10" s="77"/>
      <c r="H10" s="77"/>
      <c r="I10" s="93"/>
      <c r="J10" s="78"/>
      <c r="K10" s="78"/>
      <c r="L10" s="78"/>
      <c r="M10" s="78"/>
      <c r="N10" s="78"/>
      <c r="O10" s="78"/>
      <c r="P10" s="78"/>
      <c r="Q10" s="78"/>
      <c r="R10" s="79" t="str">
        <f aca="false">IFERROR(IF(H10="Invertebrate",IF(J10="","",AVERAGE(J10:L10,O10:Q10)),IF(H10="","",AVERAGE(J10:P10))),"")</f>
        <v/>
      </c>
      <c r="S10" s="86"/>
      <c r="T10" s="86"/>
      <c r="U10" s="86"/>
      <c r="V10" s="86"/>
      <c r="W10" s="132" t="str">
        <f aca="false">IF(V10="","",((S10*T10*U10*V10)-1)/40+1)</f>
        <v/>
      </c>
      <c r="X10" s="82" t="str">
        <f aca="false">IF(W10="","",(R10^2+W10^2)^0.5)</f>
        <v/>
      </c>
      <c r="Y10" s="83"/>
      <c r="Z10" s="84" t="str">
        <f aca="false">IFERROR(Y10/SUMIF($A$3:$A$40,A10,$Y$3:$Y$40),"")</f>
        <v/>
      </c>
      <c r="AA10" s="84" t="str">
        <f aca="false">IFERROR(X10*Z10,"")</f>
        <v/>
      </c>
      <c r="AB10" s="82" t="str">
        <f aca="false">IF(Y10="","",SUMIF($A$3:$A$40,A10,$AA$3:$AA$40))</f>
        <v/>
      </c>
      <c r="AC10" s="134" t="str">
        <f aca="false">IFERROR(ROUND(IF(B10="First", IF(Y10="",-11.965*X10^2+32.28*X10+78.259,-11.965*AB10^2+32.28*AB10+78.259),""),0),"")</f>
        <v/>
      </c>
      <c r="AD10" s="86" t="str">
        <f aca="false">IF(AC10="","",IF(AC10&lt;60,"High",IF(AC10&gt;=80,"Low","Med")))</f>
        <v/>
      </c>
      <c r="AE10" s="135" t="str">
        <f aca="false">IF(AC10="","",IF(AC10&lt;60,"&lt;60", IF(AC10&gt;=80, "≥80", "60-79")))</f>
        <v/>
      </c>
      <c r="AF10" s="84"/>
      <c r="AG10" s="84"/>
      <c r="AH10" s="85" t="str">
        <f aca="false">IF(ISBLANK(A10),"",IF(COUNTIF($A$2:$A$53,A10)&gt;1,0,1))</f>
        <v/>
      </c>
      <c r="AI10" s="136" t="str">
        <f aca="false">AC10</f>
        <v/>
      </c>
      <c r="AJ10" s="137" t="str">
        <f aca="false">IF(D10="","",D10)</f>
        <v/>
      </c>
      <c r="AK10" s="112" t="str">
        <f aca="false">IF(AI10="","",ROUND(AI10,0))</f>
        <v/>
      </c>
      <c r="AL10" s="91" t="str">
        <f aca="false">IF(AK10="","",IF(AK10&lt;70,1,IF(AK10&lt;80,2,IF(AK10&lt;90,3,4))))</f>
        <v/>
      </c>
      <c r="AM10" s="91" t="n">
        <f aca="false">IF(AJ10="",COUNT(AL10),AJ10)</f>
        <v>0</v>
      </c>
      <c r="AN10" s="138" t="str">
        <f aca="false">IF(AL10="","",IF($AL10=AN$2,1,0))</f>
        <v/>
      </c>
      <c r="AO10" s="138" t="str">
        <f aca="false">IF(AL10="","",IF($AL10=AN$2,AJ10,""))</f>
        <v/>
      </c>
      <c r="AP10" s="139" t="str">
        <f aca="false">IF(AO10="",AN10,AO10)</f>
        <v/>
      </c>
      <c r="AQ10" s="140" t="str">
        <f aca="false">IF(AL10="","",IF($AL10=AQ$2,1,0))</f>
        <v/>
      </c>
      <c r="AR10" s="141" t="str">
        <f aca="false">IF(AL10="","",IF($AL10=AQ$2,AJ10,""))</f>
        <v/>
      </c>
      <c r="AS10" s="141" t="str">
        <f aca="false">IF(AR10="",AQ10,AR10)</f>
        <v/>
      </c>
      <c r="AT10" s="142" t="str">
        <f aca="false">IF(AL10="","",IF($AL10=AT$2,1,0))</f>
        <v/>
      </c>
      <c r="AU10" s="142" t="str">
        <f aca="false">IF(AL10="","",IF($AL10=AT$2,AJ10,""))</f>
        <v/>
      </c>
      <c r="AV10" s="142" t="str">
        <f aca="false">IF(AU10="",AT10,AU10)</f>
        <v/>
      </c>
      <c r="AW10" s="143" t="str">
        <f aca="false">IF(AL10="","",IF($AL10=AW$2,1,0))</f>
        <v/>
      </c>
      <c r="AX10" s="143" t="str">
        <f aca="false">IF(AL10="","",IF($AL10=AW$2,AJ10,""))</f>
        <v/>
      </c>
      <c r="AY10" s="131" t="str">
        <f aca="false">IF(AX10="",AW10,AX10)</f>
        <v/>
      </c>
      <c r="AZ10" s="119"/>
      <c r="BA10" s="119"/>
      <c r="BB10" s="119"/>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9.75" hidden="false" customHeight="true" outlineLevel="0" collapsed="false">
      <c r="A11" s="75"/>
      <c r="B11" s="76" t="str">
        <f aca="false">IF(COUNTIF($A$3:A11,A11)=1,"First","")</f>
        <v/>
      </c>
      <c r="C11" s="76"/>
      <c r="D11" s="76"/>
      <c r="E11" s="76"/>
      <c r="F11" s="76"/>
      <c r="G11" s="77"/>
      <c r="H11" s="77"/>
      <c r="I11" s="93"/>
      <c r="J11" s="144"/>
      <c r="K11" s="144"/>
      <c r="L11" s="144"/>
      <c r="M11" s="144"/>
      <c r="N11" s="144"/>
      <c r="O11" s="144"/>
      <c r="P11" s="144"/>
      <c r="Q11" s="76"/>
      <c r="R11" s="79" t="str">
        <f aca="false">IFERROR(IF(H11="Invertebrate",IF(J11="","",AVERAGE(J11:L11,O11:Q11)),IF(H11="","",AVERAGE(J11:P11))),"")</f>
        <v/>
      </c>
      <c r="S11" s="86"/>
      <c r="T11" s="86"/>
      <c r="U11" s="86"/>
      <c r="V11" s="86"/>
      <c r="W11" s="132" t="str">
        <f aca="false">IF(V11="","",((S11*T11*U11*V11)-1)/40+1)</f>
        <v/>
      </c>
      <c r="X11" s="82" t="str">
        <f aca="false">IF(W11="","",(R11^2+W11^2)^0.5)</f>
        <v/>
      </c>
      <c r="Y11" s="83"/>
      <c r="Z11" s="84" t="str">
        <f aca="false">IFERROR(Y11/SUMIF($A$3:$A$40,A11,$Y$3:$Y$40),"")</f>
        <v/>
      </c>
      <c r="AA11" s="84" t="str">
        <f aca="false">IFERROR(X11*Z11,"")</f>
        <v/>
      </c>
      <c r="AB11" s="82" t="str">
        <f aca="false">IF(Y11="","",SUMIF($A$3:$A$40,A11,$AA$3:$AA$40))</f>
        <v/>
      </c>
      <c r="AC11" s="134" t="str">
        <f aca="false">IFERROR(ROUND(IF(B11="First", IF(Y11="",-11.965*X11^2+32.28*X11+78.259,-11.965*AB11^2+32.28*AB11+78.259),""),0),"")</f>
        <v/>
      </c>
      <c r="AD11" s="86" t="str">
        <f aca="false">IF(AC11="","",IF(AC11&lt;60,"High",IF(AC11&gt;=80,"Low","Med")))</f>
        <v/>
      </c>
      <c r="AE11" s="135" t="str">
        <f aca="false">IF(AC11="","",IF(AC11&lt;60,"&lt;60", IF(AC11&gt;=80, "≥80", "60-79")))</f>
        <v/>
      </c>
      <c r="AF11" s="84"/>
      <c r="AG11" s="84"/>
      <c r="AH11" s="85" t="str">
        <f aca="false">IF(ISBLANK(A11),"",IF(COUNTIF($A$2:$A$53,A11)&gt;1,0,1))</f>
        <v/>
      </c>
      <c r="AI11" s="136" t="str">
        <f aca="false">AC11</f>
        <v/>
      </c>
      <c r="AJ11" s="137" t="str">
        <f aca="false">IF(D11="","",D11)</f>
        <v/>
      </c>
      <c r="AK11" s="112" t="str">
        <f aca="false">IF(AI11="","",ROUND(AI11,0))</f>
        <v/>
      </c>
      <c r="AL11" s="91" t="str">
        <f aca="false">IF(AK11="","",IF(AK11&lt;70,1,IF(AK11&lt;80,2,IF(AK11&lt;90,3,4))))</f>
        <v/>
      </c>
      <c r="AM11" s="91" t="n">
        <f aca="false">IF(AJ11="",COUNT(AL11),AJ11)</f>
        <v>0</v>
      </c>
      <c r="AN11" s="138" t="str">
        <f aca="false">IF(AL11="","",IF($AL11=AN$2,1,0))</f>
        <v/>
      </c>
      <c r="AO11" s="138" t="str">
        <f aca="false">IF(AL11="","",IF($AL11=AN$2,AJ11,""))</f>
        <v/>
      </c>
      <c r="AP11" s="139" t="str">
        <f aca="false">IF(AO11="",AN11,AO11)</f>
        <v/>
      </c>
      <c r="AQ11" s="140" t="str">
        <f aca="false">IF(AL11="","",IF($AL11=AQ$2,1,0))</f>
        <v/>
      </c>
      <c r="AR11" s="141" t="str">
        <f aca="false">IF(AL11="","",IF($AL11=AQ$2,AJ11,""))</f>
        <v/>
      </c>
      <c r="AS11" s="141" t="str">
        <f aca="false">IF(AR11="",AQ11,AR11)</f>
        <v/>
      </c>
      <c r="AT11" s="142" t="str">
        <f aca="false">IF(AL11="","",IF($AL11=AT$2,1,0))</f>
        <v/>
      </c>
      <c r="AU11" s="142" t="str">
        <f aca="false">IF(AL11="","",IF($AL11=AT$2,AJ11,""))</f>
        <v/>
      </c>
      <c r="AV11" s="142" t="str">
        <f aca="false">IF(AU11="",AT11,AU11)</f>
        <v/>
      </c>
      <c r="AW11" s="143" t="str">
        <f aca="false">IF(AL11="","",IF($AL11=AW$2,1,0))</f>
        <v/>
      </c>
      <c r="AX11" s="143" t="str">
        <f aca="false">IF(AL11="","",IF($AL11=AW$2,AJ11,""))</f>
        <v/>
      </c>
      <c r="AY11" s="131" t="str">
        <f aca="false">IF(AX11="",AW11,AX11)</f>
        <v/>
      </c>
      <c r="AZ11" s="119"/>
      <c r="BA11" s="119"/>
      <c r="BB11" s="119"/>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9.75" hidden="false" customHeight="true" outlineLevel="0" collapsed="false">
      <c r="A12" s="75"/>
      <c r="B12" s="76" t="str">
        <f aca="false">IF(COUNTIF($A$3:A12,A12)=1,"First","")</f>
        <v/>
      </c>
      <c r="C12" s="76"/>
      <c r="D12" s="76"/>
      <c r="E12" s="76"/>
      <c r="F12" s="76"/>
      <c r="G12" s="77"/>
      <c r="H12" s="77"/>
      <c r="I12" s="76"/>
      <c r="J12" s="76"/>
      <c r="K12" s="76"/>
      <c r="L12" s="76"/>
      <c r="M12" s="76"/>
      <c r="N12" s="76"/>
      <c r="O12" s="76"/>
      <c r="P12" s="76"/>
      <c r="Q12" s="119"/>
      <c r="R12" s="79" t="str">
        <f aca="false">IFERROR(IF(H12="Invertebrate",IF(J12="","",AVERAGE(J12:L12,O12:Q12)),IF(H12="","",AVERAGE(J12:P12))),"")</f>
        <v/>
      </c>
      <c r="S12" s="78"/>
      <c r="T12" s="78"/>
      <c r="U12" s="78"/>
      <c r="V12" s="78"/>
      <c r="W12" s="132" t="str">
        <f aca="false">IF(V12="","",((S12*T12*U12*V12)-1)/40+1)</f>
        <v/>
      </c>
      <c r="X12" s="82" t="str">
        <f aca="false">IF(W12="","",(R12^2+W12^2)^0.5)</f>
        <v/>
      </c>
      <c r="Y12" s="84"/>
      <c r="Z12" s="84" t="str">
        <f aca="false">IFERROR(Y12/SUMIF($A$3:$A$40,A12,$Y$3:$Y$40),"")</f>
        <v/>
      </c>
      <c r="AA12" s="84" t="str">
        <f aca="false">IFERROR(X12*Z12,"")</f>
        <v/>
      </c>
      <c r="AB12" s="82" t="str">
        <f aca="false">IF(Y12="","",SUMIF($A$3:$A$40,A12,$AA$3:$AA$40))</f>
        <v/>
      </c>
      <c r="AC12" s="134" t="str">
        <f aca="false">IFERROR(ROUND(IF(B12="First", IF(Y12="",-11.965*X12^2+32.28*X12+78.259,-11.965*AB12^2+32.28*AB12+78.259),""),0),"")</f>
        <v/>
      </c>
      <c r="AD12" s="86" t="str">
        <f aca="false">IF(AC12="","",IF(AC12&lt;60,"High",IF(AC12&gt;=80,"Low","Med")))</f>
        <v/>
      </c>
      <c r="AE12" s="135" t="str">
        <f aca="false">IF(AC12="","",IF(AC12&lt;60,"&lt;60", IF(AC12&gt;=80, "≥80", "60-79")))</f>
        <v/>
      </c>
      <c r="AF12" s="145"/>
      <c r="AG12" s="145"/>
      <c r="AH12" s="85" t="str">
        <f aca="false">IF(ISBLANK(A12),"",IF(COUNTIF($A$2:$A$53,A12)&gt;1,0,1))</f>
        <v/>
      </c>
      <c r="AI12" s="136" t="str">
        <f aca="false">AC12</f>
        <v/>
      </c>
      <c r="AJ12" s="137" t="str">
        <f aca="false">IF(D12="","",D12)</f>
        <v/>
      </c>
      <c r="AK12" s="112" t="str">
        <f aca="false">IF(AI12="","",ROUND(AI12,0))</f>
        <v/>
      </c>
      <c r="AL12" s="91" t="str">
        <f aca="false">IF(AK12="","",IF(AK12&lt;70,1,IF(AK12&lt;80,2,IF(AK12&lt;90,3,4))))</f>
        <v/>
      </c>
      <c r="AM12" s="91" t="n">
        <f aca="false">IF(AJ12="",COUNT(AL12),AJ12)</f>
        <v>0</v>
      </c>
      <c r="AN12" s="138" t="str">
        <f aca="false">IF(AL12="","",IF($AL12=AN$2,1,0))</f>
        <v/>
      </c>
      <c r="AO12" s="138" t="str">
        <f aca="false">IF(AL12="","",IF($AL12=AN$2,AJ12,""))</f>
        <v/>
      </c>
      <c r="AP12" s="139" t="str">
        <f aca="false">IF(AO12="",AN12,AO12)</f>
        <v/>
      </c>
      <c r="AQ12" s="140" t="str">
        <f aca="false">IF(AL12="","",IF($AL12=AQ$2,1,0))</f>
        <v/>
      </c>
      <c r="AR12" s="141" t="str">
        <f aca="false">IF(AL12="","",IF($AL12=AQ$2,AJ12,""))</f>
        <v/>
      </c>
      <c r="AS12" s="141" t="str">
        <f aca="false">IF(AR12="",AQ12,AR12)</f>
        <v/>
      </c>
      <c r="AT12" s="142" t="str">
        <f aca="false">IF(AL12="","",IF($AL12=AT$2,1,0))</f>
        <v/>
      </c>
      <c r="AU12" s="142" t="str">
        <f aca="false">IF(AL12="","",IF($AL12=AT$2,AJ12,""))</f>
        <v/>
      </c>
      <c r="AV12" s="142" t="str">
        <f aca="false">IF(AU12="",AT12,AU12)</f>
        <v/>
      </c>
      <c r="AW12" s="143" t="str">
        <f aca="false">IF(AL12="","",IF($AL12=AW$2,1,0))</f>
        <v/>
      </c>
      <c r="AX12" s="143" t="str">
        <f aca="false">IF(AL12="","",IF($AL12=AW$2,AJ12,""))</f>
        <v/>
      </c>
      <c r="AY12" s="131" t="str">
        <f aca="false">IF(AX12="",AW12,AX12)</f>
        <v/>
      </c>
      <c r="AZ12" s="119"/>
      <c r="BA12" s="119"/>
      <c r="BB12" s="119"/>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9.75" hidden="false" customHeight="true" outlineLevel="0" collapsed="false">
      <c r="A13" s="75"/>
      <c r="B13" s="76" t="str">
        <f aca="false">IF(COUNTIF($A$3:A13,A13)=1,"First","")</f>
        <v/>
      </c>
      <c r="C13" s="76"/>
      <c r="D13" s="76"/>
      <c r="E13" s="76"/>
      <c r="F13" s="76"/>
      <c r="G13" s="77"/>
      <c r="H13" s="77"/>
      <c r="I13" s="76"/>
      <c r="J13" s="76"/>
      <c r="K13" s="76"/>
      <c r="L13" s="76"/>
      <c r="M13" s="76"/>
      <c r="N13" s="76"/>
      <c r="O13" s="76"/>
      <c r="P13" s="76"/>
      <c r="Q13" s="119"/>
      <c r="R13" s="79" t="str">
        <f aca="false">IFERROR(IF(H13="Invertebrate",IF(J13="","",AVERAGE(J13:L13,O13:Q13)),IF(H13="","",AVERAGE(J13:P13))),"")</f>
        <v/>
      </c>
      <c r="S13" s="78"/>
      <c r="T13" s="78"/>
      <c r="U13" s="78"/>
      <c r="V13" s="78"/>
      <c r="W13" s="132" t="str">
        <f aca="false">IF(V13="","",((S13*T13*U13*V13)-1)/40+1)</f>
        <v/>
      </c>
      <c r="X13" s="82" t="str">
        <f aca="false">IF(W13="","",(R13^2+W13^2)^0.5)</f>
        <v/>
      </c>
      <c r="Y13" s="84"/>
      <c r="Z13" s="84" t="str">
        <f aca="false">IFERROR(Y13/SUMIF($A$3:$A$40,A13,$Y$3:$Y$40),"")</f>
        <v/>
      </c>
      <c r="AA13" s="84" t="str">
        <f aca="false">IFERROR(X13*Z13,"")</f>
        <v/>
      </c>
      <c r="AB13" s="82" t="str">
        <f aca="false">IF(Y13="","",SUMIF($A$3:$A$40,A13,$AA$3:$AA$40))</f>
        <v/>
      </c>
      <c r="AC13" s="134" t="str">
        <f aca="false">IFERROR(ROUND(IF(B13="First", IF(Y13="",-11.965*X13^2+32.28*X13+78.259,-11.965*AB13^2+32.28*AB13+78.259),""),0),"")</f>
        <v/>
      </c>
      <c r="AD13" s="86" t="str">
        <f aca="false">IF(AC13="","",IF(AC13&lt;60,"High",IF(AC13&gt;=80,"Low","Med")))</f>
        <v/>
      </c>
      <c r="AE13" s="135" t="str">
        <f aca="false">IF(AC13="","",IF(AC13&lt;60,"&lt;60", IF(AC13&gt;=80, "≥80", "60-79")))</f>
        <v/>
      </c>
      <c r="AF13" s="145"/>
      <c r="AG13" s="145"/>
      <c r="AH13" s="85" t="str">
        <f aca="false">IF(ISBLANK(A13),"",IF(COUNTIF($A$2:$A$53,A13)&gt;1,0,1))</f>
        <v/>
      </c>
      <c r="AI13" s="136" t="str">
        <f aca="false">AC13</f>
        <v/>
      </c>
      <c r="AJ13" s="137" t="str">
        <f aca="false">IF(D13="","",D13)</f>
        <v/>
      </c>
      <c r="AK13" s="112" t="str">
        <f aca="false">IF(AI13="","",ROUND(AI13,0))</f>
        <v/>
      </c>
      <c r="AL13" s="91" t="str">
        <f aca="false">IF(AK13="","",IF(AK13&lt;70,1,IF(AK13&lt;80,2,IF(AK13&lt;90,3,4))))</f>
        <v/>
      </c>
      <c r="AM13" s="91" t="n">
        <f aca="false">IF(AJ13="",COUNT(AL13),AJ13)</f>
        <v>0</v>
      </c>
      <c r="AN13" s="138" t="str">
        <f aca="false">IF(AL13="","",IF($AL13=AN$2,1,0))</f>
        <v/>
      </c>
      <c r="AO13" s="138" t="str">
        <f aca="false">IF(AL13="","",IF($AL13=AN$2,AJ13,""))</f>
        <v/>
      </c>
      <c r="AP13" s="139" t="str">
        <f aca="false">IF(AO13="",AN13,AO13)</f>
        <v/>
      </c>
      <c r="AQ13" s="140" t="str">
        <f aca="false">IF(AL13="","",IF($AL13=AQ$2,1,0))</f>
        <v/>
      </c>
      <c r="AR13" s="141" t="str">
        <f aca="false">IF(AL13="","",IF($AL13=AQ$2,AJ13,""))</f>
        <v/>
      </c>
      <c r="AS13" s="141" t="str">
        <f aca="false">IF(AR13="",AQ13,AR13)</f>
        <v/>
      </c>
      <c r="AT13" s="142" t="str">
        <f aca="false">IF(AL13="","",IF($AL13=AT$2,1,0))</f>
        <v/>
      </c>
      <c r="AU13" s="142" t="str">
        <f aca="false">IF(AL13="","",IF($AL13=AT$2,AJ13,""))</f>
        <v/>
      </c>
      <c r="AV13" s="142" t="str">
        <f aca="false">IF(AU13="",AT13,AU13)</f>
        <v/>
      </c>
      <c r="AW13" s="143" t="str">
        <f aca="false">IF(AL13="","",IF($AL13=AW$2,1,0))</f>
        <v/>
      </c>
      <c r="AX13" s="143" t="str">
        <f aca="false">IF(AL13="","",IF($AL13=AW$2,AJ13,""))</f>
        <v/>
      </c>
      <c r="AY13" s="131" t="str">
        <f aca="false">IF(AX13="",AW13,AX13)</f>
        <v/>
      </c>
      <c r="AZ13" s="119"/>
      <c r="BA13" s="119"/>
      <c r="BB13" s="119"/>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9.75" hidden="false" customHeight="true" outlineLevel="0" collapsed="false">
      <c r="A14" s="75"/>
      <c r="B14" s="76" t="str">
        <f aca="false">IF(COUNTIF($A$3:A14,A14)=1,"First","")</f>
        <v/>
      </c>
      <c r="C14" s="76"/>
      <c r="D14" s="76"/>
      <c r="E14" s="76"/>
      <c r="F14" s="76"/>
      <c r="G14" s="77"/>
      <c r="H14" s="77"/>
      <c r="I14" s="76"/>
      <c r="J14" s="76"/>
      <c r="K14" s="76"/>
      <c r="L14" s="76"/>
      <c r="M14" s="76"/>
      <c r="N14" s="76"/>
      <c r="O14" s="76"/>
      <c r="P14" s="76"/>
      <c r="Q14" s="119"/>
      <c r="R14" s="79" t="str">
        <f aca="false">IFERROR(IF(H14="Invertebrate",IF(J14="","",AVERAGE(J14:L14,O14:Q14)),IF(H14="","",AVERAGE(J14:P14))),"")</f>
        <v/>
      </c>
      <c r="S14" s="78"/>
      <c r="T14" s="78"/>
      <c r="U14" s="78"/>
      <c r="V14" s="78"/>
      <c r="W14" s="132" t="str">
        <f aca="false">IF(V14="","",((S14*T14*U14*V14)-1)/40+1)</f>
        <v/>
      </c>
      <c r="X14" s="82" t="str">
        <f aca="false">IF(W14="","",(R14^2+W14^2)^0.5)</f>
        <v/>
      </c>
      <c r="Y14" s="84"/>
      <c r="Z14" s="84" t="str">
        <f aca="false">IFERROR(Y14/SUMIF($A$3:$A$40,A14,$Y$3:$Y$40),"")</f>
        <v/>
      </c>
      <c r="AA14" s="84" t="str">
        <f aca="false">IFERROR(X14*Z14,"")</f>
        <v/>
      </c>
      <c r="AB14" s="82" t="str">
        <f aca="false">IF(Y14="","",SUMIF($A$3:$A$40,A14,$AA$3:$AA$40))</f>
        <v/>
      </c>
      <c r="AC14" s="134" t="str">
        <f aca="false">IFERROR(ROUND(IF(B14="First", IF(Y14="",-11.965*X14^2+32.28*X14+78.259,-11.965*AB14^2+32.28*AB14+78.259),""),0),"")</f>
        <v/>
      </c>
      <c r="AD14" s="86" t="str">
        <f aca="false">IF(AC14="","",IF(AC14&lt;60,"High",IF(AC14&gt;=80,"Low","Med")))</f>
        <v/>
      </c>
      <c r="AE14" s="135" t="str">
        <f aca="false">IF(AC14="","",IF(AC14&lt;60,"&lt;60", IF(AC14&gt;=80, "≥80", "60-79")))</f>
        <v/>
      </c>
      <c r="AF14" s="145"/>
      <c r="AG14" s="145"/>
      <c r="AH14" s="85" t="str">
        <f aca="false">IF(ISBLANK(A14),"",IF(COUNTIF($A$2:$A$53,A14)&gt;1,0,1))</f>
        <v/>
      </c>
      <c r="AI14" s="136" t="str">
        <f aca="false">AC14</f>
        <v/>
      </c>
      <c r="AJ14" s="137" t="str">
        <f aca="false">IF(D14="","",D14)</f>
        <v/>
      </c>
      <c r="AK14" s="112" t="str">
        <f aca="false">IF(AI14="","",ROUND(AI14,0))</f>
        <v/>
      </c>
      <c r="AL14" s="91" t="str">
        <f aca="false">IF(AK14="","",IF(AK14&lt;70,1,IF(AK14&lt;80,2,IF(AK14&lt;90,3,4))))</f>
        <v/>
      </c>
      <c r="AM14" s="91" t="n">
        <f aca="false">IF(AJ14="",COUNT(AL14),AJ14)</f>
        <v>0</v>
      </c>
      <c r="AN14" s="138" t="str">
        <f aca="false">IF(AL14="","",IF($AL14=AN$2,1,0))</f>
        <v/>
      </c>
      <c r="AO14" s="138" t="str">
        <f aca="false">IF(AL14="","",IF($AL14=AN$2,AJ14,""))</f>
        <v/>
      </c>
      <c r="AP14" s="139" t="str">
        <f aca="false">IF(AO14="",AN14,AO14)</f>
        <v/>
      </c>
      <c r="AQ14" s="140" t="str">
        <f aca="false">IF(AL14="","",IF($AL14=AQ$2,1,0))</f>
        <v/>
      </c>
      <c r="AR14" s="141" t="str">
        <f aca="false">IF(AL14="","",IF($AL14=AQ$2,AJ14,""))</f>
        <v/>
      </c>
      <c r="AS14" s="141" t="str">
        <f aca="false">IF(AR14="",AQ14,AR14)</f>
        <v/>
      </c>
      <c r="AT14" s="142" t="str">
        <f aca="false">IF(AL14="","",IF($AL14=AT$2,1,0))</f>
        <v/>
      </c>
      <c r="AU14" s="142" t="str">
        <f aca="false">IF(AL14="","",IF($AL14=AT$2,AJ14,""))</f>
        <v/>
      </c>
      <c r="AV14" s="142" t="str">
        <f aca="false">IF(AU14="",AT14,AU14)</f>
        <v/>
      </c>
      <c r="AW14" s="143" t="str">
        <f aca="false">IF(AL14="","",IF($AL14=AW$2,1,0))</f>
        <v/>
      </c>
      <c r="AX14" s="143" t="str">
        <f aca="false">IF(AL14="","",IF($AL14=AW$2,AJ14,""))</f>
        <v/>
      </c>
      <c r="AY14" s="131" t="str">
        <f aca="false">IF(AX14="",AW14,AX14)</f>
        <v/>
      </c>
      <c r="AZ14" s="119"/>
      <c r="BA14" s="119"/>
      <c r="BB14" s="119"/>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9.75" hidden="false" customHeight="true" outlineLevel="0" collapsed="false">
      <c r="A15" s="75"/>
      <c r="B15" s="76" t="str">
        <f aca="false">IF(COUNTIF($A$3:A15,A15)=1,"First","")</f>
        <v/>
      </c>
      <c r="C15" s="76"/>
      <c r="D15" s="76"/>
      <c r="E15" s="76"/>
      <c r="F15" s="76"/>
      <c r="G15" s="77"/>
      <c r="H15" s="77"/>
      <c r="I15" s="76"/>
      <c r="J15" s="76"/>
      <c r="K15" s="76"/>
      <c r="L15" s="76"/>
      <c r="M15" s="76"/>
      <c r="N15" s="76"/>
      <c r="O15" s="76"/>
      <c r="P15" s="76"/>
      <c r="Q15" s="119"/>
      <c r="R15" s="79" t="str">
        <f aca="false">IFERROR(IF(H15="Invertebrate",IF(J15="","",AVERAGE(J15:L15,O15:Q15)),IF(H15="","",AVERAGE(J15:P15))),"")</f>
        <v/>
      </c>
      <c r="S15" s="78"/>
      <c r="T15" s="78"/>
      <c r="U15" s="78"/>
      <c r="V15" s="78"/>
      <c r="W15" s="132" t="str">
        <f aca="false">IF(V15="","",((S15*T15*U15*V15)-1)/40+1)</f>
        <v/>
      </c>
      <c r="X15" s="82" t="str">
        <f aca="false">IF(W15="","",(R15^2+W15^2)^0.5)</f>
        <v/>
      </c>
      <c r="Y15" s="84"/>
      <c r="Z15" s="84" t="str">
        <f aca="false">IFERROR(Y15/SUMIF($A$3:$A$40,A15,$Y$3:$Y$40),"")</f>
        <v/>
      </c>
      <c r="AA15" s="84" t="str">
        <f aca="false">IFERROR(X15*Z15,"")</f>
        <v/>
      </c>
      <c r="AB15" s="82" t="str">
        <f aca="false">IF(Y15="","",SUMIF($A$3:$A$40,A15,$AA$3:$AA$40))</f>
        <v/>
      </c>
      <c r="AC15" s="134" t="str">
        <f aca="false">IFERROR(ROUND(IF(B15="First", IF(Y15="",-11.965*X15^2+32.28*X15+78.259,-11.965*AB15^2+32.28*AB15+78.259),""),0),"")</f>
        <v/>
      </c>
      <c r="AD15" s="86" t="str">
        <f aca="false">IF(AC15="","",IF(AC15&lt;60,"High",IF(AC15&gt;=80,"Low","Med")))</f>
        <v/>
      </c>
      <c r="AE15" s="135" t="str">
        <f aca="false">IF(AC15="","",IF(AC15&lt;60,"&lt;60", IF(AC15&gt;=80, "≥80", "60-79")))</f>
        <v/>
      </c>
      <c r="AF15" s="145"/>
      <c r="AG15" s="145"/>
      <c r="AH15" s="85" t="str">
        <f aca="false">IF(ISBLANK(A15),"",IF(COUNTIF($A$2:$A$53,A15)&gt;1,0,1))</f>
        <v/>
      </c>
      <c r="AI15" s="136" t="str">
        <f aca="false">AC15</f>
        <v/>
      </c>
      <c r="AJ15" s="137" t="str">
        <f aca="false">IF(D15="","",D15)</f>
        <v/>
      </c>
      <c r="AK15" s="112" t="str">
        <f aca="false">IF(AI15="","",ROUND(AI15,0))</f>
        <v/>
      </c>
      <c r="AL15" s="91" t="str">
        <f aca="false">IF(AK15="","",IF(AK15&lt;70,1,IF(AK15&lt;80,2,IF(AK15&lt;90,3,4))))</f>
        <v/>
      </c>
      <c r="AM15" s="91" t="n">
        <f aca="false">IF(AJ15="",COUNT(AL15),AJ15)</f>
        <v>0</v>
      </c>
      <c r="AN15" s="138" t="str">
        <f aca="false">IF(AL15="","",IF($AL15=AN$2,1,0))</f>
        <v/>
      </c>
      <c r="AO15" s="138" t="str">
        <f aca="false">IF(AL15="","",IF($AL15=AN$2,AJ15,""))</f>
        <v/>
      </c>
      <c r="AP15" s="139" t="str">
        <f aca="false">IF(AO15="",AN15,AO15)</f>
        <v/>
      </c>
      <c r="AQ15" s="140" t="str">
        <f aca="false">IF(AL15="","",IF($AL15=AQ$2,1,0))</f>
        <v/>
      </c>
      <c r="AR15" s="141" t="str">
        <f aca="false">IF(AL15="","",IF($AL15=AQ$2,AJ15,""))</f>
        <v/>
      </c>
      <c r="AS15" s="141" t="str">
        <f aca="false">IF(AR15="",AQ15,AR15)</f>
        <v/>
      </c>
      <c r="AT15" s="142" t="str">
        <f aca="false">IF(AL15="","",IF($AL15=AT$2,1,0))</f>
        <v/>
      </c>
      <c r="AU15" s="142" t="str">
        <f aca="false">IF(AL15="","",IF($AL15=AT$2,AJ15,""))</f>
        <v/>
      </c>
      <c r="AV15" s="142" t="str">
        <f aca="false">IF(AU15="",AT15,AU15)</f>
        <v/>
      </c>
      <c r="AW15" s="143" t="str">
        <f aca="false">IF(AL15="","",IF($AL15=AW$2,1,0))</f>
        <v/>
      </c>
      <c r="AX15" s="143" t="str">
        <f aca="false">IF(AL15="","",IF($AL15=AW$2,AJ15,""))</f>
        <v/>
      </c>
      <c r="AY15" s="131" t="str">
        <f aca="false">IF(AX15="",AW15,AX15)</f>
        <v/>
      </c>
      <c r="AZ15" s="119"/>
      <c r="BA15" s="119"/>
      <c r="BB15" s="119"/>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9.75" hidden="false" customHeight="true" outlineLevel="0" collapsed="false">
      <c r="A16" s="75"/>
      <c r="B16" s="76" t="str">
        <f aca="false">IF(COUNTIF($A$3:A16,A16)=1,"First","")</f>
        <v/>
      </c>
      <c r="C16" s="76"/>
      <c r="D16" s="76"/>
      <c r="E16" s="76"/>
      <c r="F16" s="76"/>
      <c r="G16" s="77"/>
      <c r="H16" s="77"/>
      <c r="I16" s="76"/>
      <c r="J16" s="76"/>
      <c r="K16" s="76"/>
      <c r="L16" s="76"/>
      <c r="M16" s="76"/>
      <c r="N16" s="76"/>
      <c r="O16" s="76"/>
      <c r="P16" s="76"/>
      <c r="Q16" s="119"/>
      <c r="R16" s="79" t="str">
        <f aca="false">IFERROR(IF(H16="Invertebrate",IF(J16="","",AVERAGE(J16:L16,O16:Q16)),IF(H16="","",AVERAGE(J16:P16))),"")</f>
        <v/>
      </c>
      <c r="S16" s="78"/>
      <c r="T16" s="78"/>
      <c r="U16" s="78"/>
      <c r="V16" s="78"/>
      <c r="W16" s="132" t="str">
        <f aca="false">IF(V16="","",((S16*T16*U16*V16)-1)/40+1)</f>
        <v/>
      </c>
      <c r="X16" s="82" t="str">
        <f aca="false">IF(W16="","",(R16^2+W16^2)^0.5)</f>
        <v/>
      </c>
      <c r="Y16" s="84"/>
      <c r="Z16" s="84" t="str">
        <f aca="false">IFERROR(Y16/SUMIF($A$3:$A$40,A16,$Y$3:$Y$40),"")</f>
        <v/>
      </c>
      <c r="AA16" s="84" t="str">
        <f aca="false">IFERROR(X16*Z16,"")</f>
        <v/>
      </c>
      <c r="AB16" s="82" t="str">
        <f aca="false">IF(Y16="","",SUMIF($A$3:$A$40,A16,$AA$3:$AA$40))</f>
        <v/>
      </c>
      <c r="AC16" s="134" t="str">
        <f aca="false">IFERROR(ROUND(IF(B16="First", IF(Y16="",-11.965*X16^2+32.28*X16+78.259,-11.965*AB16^2+32.28*AB16+78.259),""),0),"")</f>
        <v/>
      </c>
      <c r="AD16" s="86" t="str">
        <f aca="false">IF(AC16="","",IF(AC16&lt;60,"High",IF(AC16&gt;=80,"Low","Med")))</f>
        <v/>
      </c>
      <c r="AE16" s="135" t="str">
        <f aca="false">IF(AC16="","",IF(AC16&lt;60,"&lt;60", IF(AC16&gt;=80, "≥80", "60-79")))</f>
        <v/>
      </c>
      <c r="AF16" s="145"/>
      <c r="AG16" s="145"/>
      <c r="AH16" s="85" t="str">
        <f aca="false">IF(ISBLANK(A16),"",IF(COUNTIF($A$2:$A$53,A16)&gt;1,0,1))</f>
        <v/>
      </c>
      <c r="AI16" s="136" t="str">
        <f aca="false">AC16</f>
        <v/>
      </c>
      <c r="AJ16" s="137" t="str">
        <f aca="false">IF(D16="","",D16)</f>
        <v/>
      </c>
      <c r="AK16" s="112" t="str">
        <f aca="false">IF(AI16="","",ROUND(AI16,0))</f>
        <v/>
      </c>
      <c r="AL16" s="91" t="str">
        <f aca="false">IF(AK16="","",IF(AK16&lt;70,1,IF(AK16&lt;80,2,IF(AK16&lt;90,3,4))))</f>
        <v/>
      </c>
      <c r="AM16" s="91" t="n">
        <f aca="false">IF(AJ16="",COUNT(AL16),AJ16)</f>
        <v>0</v>
      </c>
      <c r="AN16" s="138" t="str">
        <f aca="false">IF(AL16="","",IF($AL16=AN$2,1,0))</f>
        <v/>
      </c>
      <c r="AO16" s="138" t="str">
        <f aca="false">IF(AL16="","",IF($AL16=AN$2,AJ16,""))</f>
        <v/>
      </c>
      <c r="AP16" s="139" t="str">
        <f aca="false">IF(AO16="",AN16,AO16)</f>
        <v/>
      </c>
      <c r="AQ16" s="140" t="str">
        <f aca="false">IF(AL16="","",IF($AL16=AQ$2,1,0))</f>
        <v/>
      </c>
      <c r="AR16" s="141" t="str">
        <f aca="false">IF(AL16="","",IF($AL16=AQ$2,AJ16,""))</f>
        <v/>
      </c>
      <c r="AS16" s="141" t="str">
        <f aca="false">IF(AR16="",AQ16,AR16)</f>
        <v/>
      </c>
      <c r="AT16" s="142" t="str">
        <f aca="false">IF(AL16="","",IF($AL16=AT$2,1,0))</f>
        <v/>
      </c>
      <c r="AU16" s="142" t="str">
        <f aca="false">IF(AL16="","",IF($AL16=AT$2,AJ16,""))</f>
        <v/>
      </c>
      <c r="AV16" s="142" t="str">
        <f aca="false">IF(AU16="",AT16,AU16)</f>
        <v/>
      </c>
      <c r="AW16" s="143" t="str">
        <f aca="false">IF(AL16="","",IF($AL16=AW$2,1,0))</f>
        <v/>
      </c>
      <c r="AX16" s="143" t="str">
        <f aca="false">IF(AL16="","",IF($AL16=AW$2,AJ16,""))</f>
        <v/>
      </c>
      <c r="AY16" s="131" t="str">
        <f aca="false">IF(AX16="",AW16,AX16)</f>
        <v/>
      </c>
      <c r="AZ16" s="119"/>
      <c r="BA16" s="119"/>
      <c r="BB16" s="119"/>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9.75" hidden="false" customHeight="true" outlineLevel="0" collapsed="false">
      <c r="A17" s="75"/>
      <c r="B17" s="76" t="str">
        <f aca="false">IF(COUNTIF($A$3:A17,A17)=1,"First","")</f>
        <v/>
      </c>
      <c r="C17" s="76"/>
      <c r="D17" s="76"/>
      <c r="E17" s="76"/>
      <c r="F17" s="76"/>
      <c r="G17" s="77"/>
      <c r="H17" s="77"/>
      <c r="I17" s="76"/>
      <c r="J17" s="76"/>
      <c r="K17" s="76"/>
      <c r="L17" s="76"/>
      <c r="M17" s="76"/>
      <c r="N17" s="76"/>
      <c r="O17" s="76"/>
      <c r="P17" s="76"/>
      <c r="Q17" s="119"/>
      <c r="R17" s="79" t="str">
        <f aca="false">IFERROR(IF(H17="Invertebrate",IF(J17="","",AVERAGE(J17:L17,O17:Q17)),IF(H17="","",AVERAGE(J17:P17))),"")</f>
        <v/>
      </c>
      <c r="S17" s="78"/>
      <c r="T17" s="78"/>
      <c r="U17" s="78"/>
      <c r="V17" s="78"/>
      <c r="W17" s="132" t="str">
        <f aca="false">IF(V17="","",((S17*T17*U17*V17)-1)/40+1)</f>
        <v/>
      </c>
      <c r="X17" s="82" t="str">
        <f aca="false">IF(W17="","",(R17^2+W17^2)^0.5)</f>
        <v/>
      </c>
      <c r="Y17" s="84"/>
      <c r="Z17" s="84" t="str">
        <f aca="false">IFERROR(Y17/SUMIF($A$3:$A$40,A17,$Y$3:$Y$40),"")</f>
        <v/>
      </c>
      <c r="AA17" s="84" t="str">
        <f aca="false">IFERROR(X17*Z17,"")</f>
        <v/>
      </c>
      <c r="AB17" s="82" t="str">
        <f aca="false">IF(Y17="","",SUMIF($A$3:$A$40,A17,$AA$3:$AA$40))</f>
        <v/>
      </c>
      <c r="AC17" s="134" t="str">
        <f aca="false">IFERROR(ROUND(IF(B17="First", IF(Y17="",-11.965*X17^2+32.28*X17+78.259,-11.965*AB17^2+32.28*AB17+78.259),""),0),"")</f>
        <v/>
      </c>
      <c r="AD17" s="86" t="str">
        <f aca="false">IF(AC17="","",IF(AC17&lt;60,"High",IF(AC17&gt;=80,"Low","Med")))</f>
        <v/>
      </c>
      <c r="AE17" s="135" t="str">
        <f aca="false">IF(AC17="","",IF(AC17&lt;60,"&lt;60", IF(AC17&gt;=80, "≥80", "60-79")))</f>
        <v/>
      </c>
      <c r="AF17" s="145"/>
      <c r="AG17" s="145"/>
      <c r="AH17" s="85" t="str">
        <f aca="false">IF(ISBLANK(A17),"",IF(COUNTIF($A$2:$A$53,A17)&gt;1,0,1))</f>
        <v/>
      </c>
      <c r="AI17" s="136" t="str">
        <f aca="false">AC17</f>
        <v/>
      </c>
      <c r="AJ17" s="137" t="str">
        <f aca="false">IF(D17="","",D17)</f>
        <v/>
      </c>
      <c r="AK17" s="112" t="str">
        <f aca="false">IF(AI17="","",ROUND(AI17,0))</f>
        <v/>
      </c>
      <c r="AL17" s="91" t="str">
        <f aca="false">IF(AK17="","",IF(AK17&lt;70,1,IF(AK17&lt;80,2,IF(AK17&lt;90,3,4))))</f>
        <v/>
      </c>
      <c r="AM17" s="91" t="n">
        <f aca="false">IF(AJ17="",COUNT(AL17),AJ17)</f>
        <v>0</v>
      </c>
      <c r="AN17" s="138" t="str">
        <f aca="false">IF(AL17="","",IF($AL17=AN$2,1,0))</f>
        <v/>
      </c>
      <c r="AO17" s="138" t="str">
        <f aca="false">IF(AL17="","",IF($AL17=AN$2,AJ17,""))</f>
        <v/>
      </c>
      <c r="AP17" s="139" t="str">
        <f aca="false">IF(AO17="",AN17,AO17)</f>
        <v/>
      </c>
      <c r="AQ17" s="140" t="str">
        <f aca="false">IF(AL17="","",IF($AL17=AQ$2,1,0))</f>
        <v/>
      </c>
      <c r="AR17" s="141" t="str">
        <f aca="false">IF(AL17="","",IF($AL17=AQ$2,AJ17,""))</f>
        <v/>
      </c>
      <c r="AS17" s="141" t="str">
        <f aca="false">IF(AR17="",AQ17,AR17)</f>
        <v/>
      </c>
      <c r="AT17" s="142" t="str">
        <f aca="false">IF(AL17="","",IF($AL17=AT$2,1,0))</f>
        <v/>
      </c>
      <c r="AU17" s="142" t="str">
        <f aca="false">IF(AL17="","",IF($AL17=AT$2,AJ17,""))</f>
        <v/>
      </c>
      <c r="AV17" s="142" t="str">
        <f aca="false">IF(AU17="",AT17,AU17)</f>
        <v/>
      </c>
      <c r="AW17" s="143" t="str">
        <f aca="false">IF(AL17="","",IF($AL17=AW$2,1,0))</f>
        <v/>
      </c>
      <c r="AX17" s="143" t="str">
        <f aca="false">IF(AL17="","",IF($AL17=AW$2,AJ17,""))</f>
        <v/>
      </c>
      <c r="AY17" s="131" t="str">
        <f aca="false">IF(AX17="",AW17,AX17)</f>
        <v/>
      </c>
      <c r="AZ17" s="119"/>
      <c r="BA17" s="119"/>
      <c r="BB17" s="119"/>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9.75" hidden="false" customHeight="true" outlineLevel="0" collapsed="false">
      <c r="A18" s="75"/>
      <c r="B18" s="76" t="str">
        <f aca="false">IF(COUNTIF($A$3:A18,A18)=1,"First","")</f>
        <v/>
      </c>
      <c r="C18" s="76"/>
      <c r="D18" s="76"/>
      <c r="E18" s="76"/>
      <c r="F18" s="76"/>
      <c r="G18" s="77"/>
      <c r="H18" s="77"/>
      <c r="I18" s="76"/>
      <c r="J18" s="76"/>
      <c r="K18" s="76"/>
      <c r="L18" s="76"/>
      <c r="M18" s="76"/>
      <c r="N18" s="76"/>
      <c r="O18" s="76"/>
      <c r="P18" s="76"/>
      <c r="Q18" s="119"/>
      <c r="R18" s="79" t="str">
        <f aca="false">IFERROR(IF(H18="Invertebrate",IF(J18="","",AVERAGE(J18:L18,O18:Q18)),IF(H18="","",AVERAGE(J18:P18))),"")</f>
        <v/>
      </c>
      <c r="S18" s="78"/>
      <c r="T18" s="78"/>
      <c r="U18" s="78"/>
      <c r="V18" s="78"/>
      <c r="W18" s="132" t="str">
        <f aca="false">IF(V18="","",((S18*T18*U18*V18)-1)/40+1)</f>
        <v/>
      </c>
      <c r="X18" s="82" t="str">
        <f aca="false">IF(W18="","",(R18^2+W18^2)^0.5)</f>
        <v/>
      </c>
      <c r="Y18" s="84"/>
      <c r="Z18" s="84" t="str">
        <f aca="false">IFERROR(Y18/SUMIF($A$3:$A$40,A18,$Y$3:$Y$40),"")</f>
        <v/>
      </c>
      <c r="AA18" s="84" t="str">
        <f aca="false">IFERROR(X18*Z18,"")</f>
        <v/>
      </c>
      <c r="AB18" s="82" t="str">
        <f aca="false">IF(Y18="","",SUMIF($A$3:$A$40,A18,$AA$3:$AA$40))</f>
        <v/>
      </c>
      <c r="AC18" s="134" t="str">
        <f aca="false">IFERROR(ROUND(IF(B18="First", IF(Y18="",-11.965*X18^2+32.28*X18+78.259,-11.965*AB18^2+32.28*AB18+78.259),""),0),"")</f>
        <v/>
      </c>
      <c r="AD18" s="86" t="str">
        <f aca="false">IF(AC18="","",IF(AC18&lt;60,"High",IF(AC18&gt;=80,"Low","Med")))</f>
        <v/>
      </c>
      <c r="AE18" s="135" t="str">
        <f aca="false">IF(AC18="","",IF(AC18&lt;60,"&lt;60", IF(AC18&gt;=80, "≥80", "60-79")))</f>
        <v/>
      </c>
      <c r="AF18" s="145"/>
      <c r="AG18" s="145"/>
      <c r="AH18" s="85" t="str">
        <f aca="false">IF(ISBLANK(A18),"",IF(COUNTIF($A$2:$A$53,A18)&gt;1,0,1))</f>
        <v/>
      </c>
      <c r="AI18" s="136" t="str">
        <f aca="false">AC18</f>
        <v/>
      </c>
      <c r="AJ18" s="137" t="str">
        <f aca="false">IF(D18="","",D18)</f>
        <v/>
      </c>
      <c r="AK18" s="112" t="str">
        <f aca="false">IF(AI18="","",ROUND(AI18,0))</f>
        <v/>
      </c>
      <c r="AL18" s="91" t="str">
        <f aca="false">IF(AK18="","",IF(AK18&lt;70,1,IF(AK18&lt;80,2,IF(AK18&lt;90,3,4))))</f>
        <v/>
      </c>
      <c r="AM18" s="91" t="n">
        <f aca="false">IF(AJ18="",COUNT(AL18),AJ18)</f>
        <v>0</v>
      </c>
      <c r="AN18" s="138" t="str">
        <f aca="false">IF(AL18="","",IF($AL18=AN$2,1,0))</f>
        <v/>
      </c>
      <c r="AO18" s="138" t="str">
        <f aca="false">IF(AL18="","",IF($AL18=AN$2,AJ18,""))</f>
        <v/>
      </c>
      <c r="AP18" s="139" t="str">
        <f aca="false">IF(AO18="",AN18,AO18)</f>
        <v/>
      </c>
      <c r="AQ18" s="140" t="str">
        <f aca="false">IF(AL18="","",IF($AL18=AQ$2,1,0))</f>
        <v/>
      </c>
      <c r="AR18" s="141" t="str">
        <f aca="false">IF(AL18="","",IF($AL18=AQ$2,AJ18,""))</f>
        <v/>
      </c>
      <c r="AS18" s="141" t="str">
        <f aca="false">IF(AR18="",AQ18,AR18)</f>
        <v/>
      </c>
      <c r="AT18" s="142" t="str">
        <f aca="false">IF(AL18="","",IF($AL18=AT$2,1,0))</f>
        <v/>
      </c>
      <c r="AU18" s="142" t="str">
        <f aca="false">IF(AL18="","",IF($AL18=AT$2,AJ18,""))</f>
        <v/>
      </c>
      <c r="AV18" s="142" t="str">
        <f aca="false">IF(AU18="",AT18,AU18)</f>
        <v/>
      </c>
      <c r="AW18" s="143" t="str">
        <f aca="false">IF(AL18="","",IF($AL18=AW$2,1,0))</f>
        <v/>
      </c>
      <c r="AX18" s="143" t="str">
        <f aca="false">IF(AL18="","",IF($AL18=AW$2,AJ18,""))</f>
        <v/>
      </c>
      <c r="AY18" s="131" t="str">
        <f aca="false">IF(AX18="",AW18,AX18)</f>
        <v/>
      </c>
      <c r="AZ18" s="119"/>
      <c r="BA18" s="119"/>
      <c r="BB18" s="119"/>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9.75" hidden="false" customHeight="true" outlineLevel="0" collapsed="false">
      <c r="A19" s="75"/>
      <c r="B19" s="76" t="str">
        <f aca="false">IF(COUNTIF($A$3:A19,A19)=1,"First","")</f>
        <v/>
      </c>
      <c r="C19" s="76"/>
      <c r="D19" s="76"/>
      <c r="E19" s="76"/>
      <c r="F19" s="76"/>
      <c r="G19" s="77"/>
      <c r="H19" s="77"/>
      <c r="I19" s="76"/>
      <c r="J19" s="76"/>
      <c r="K19" s="76"/>
      <c r="L19" s="76"/>
      <c r="M19" s="76"/>
      <c r="N19" s="76"/>
      <c r="O19" s="76"/>
      <c r="P19" s="76"/>
      <c r="Q19" s="119"/>
      <c r="R19" s="79" t="str">
        <f aca="false">IFERROR(IF(H19="Invertebrate",IF(J19="","",AVERAGE(J19:L19,O19:Q19)),IF(H19="","",AVERAGE(J19:P19))),"")</f>
        <v/>
      </c>
      <c r="S19" s="78"/>
      <c r="T19" s="78"/>
      <c r="U19" s="78"/>
      <c r="V19" s="78"/>
      <c r="W19" s="132" t="str">
        <f aca="false">IF(V19="","",((S19*T19*U19*V19)-1)/40+1)</f>
        <v/>
      </c>
      <c r="X19" s="82" t="str">
        <f aca="false">IF(W19="","",(R19^2+W19^2)^0.5)</f>
        <v/>
      </c>
      <c r="Y19" s="84"/>
      <c r="Z19" s="84" t="str">
        <f aca="false">IFERROR(Y19/SUMIF($A$3:$A$40,A19,$Y$3:$Y$40),"")</f>
        <v/>
      </c>
      <c r="AA19" s="84" t="str">
        <f aca="false">IFERROR(X19*Z19,"")</f>
        <v/>
      </c>
      <c r="AB19" s="82" t="str">
        <f aca="false">IF(Y19="","",SUMIF($A$3:$A$40,A19,$AA$3:$AA$40))</f>
        <v/>
      </c>
      <c r="AC19" s="134" t="str">
        <f aca="false">IFERROR(ROUND(IF(B19="First", IF(Y19="",-11.965*X19^2+32.28*X19+78.259,-11.965*AB19^2+32.28*AB19+78.259),""),0),"")</f>
        <v/>
      </c>
      <c r="AD19" s="86" t="str">
        <f aca="false">IF(AC19="","",IF(AC19&lt;60,"High",IF(AC19&gt;=80,"Low","Med")))</f>
        <v/>
      </c>
      <c r="AE19" s="135" t="str">
        <f aca="false">IF(AC19="","",IF(AC19&lt;60,"&lt;60", IF(AC19&gt;=80, "≥80", "60-79")))</f>
        <v/>
      </c>
      <c r="AF19" s="145"/>
      <c r="AG19" s="145"/>
      <c r="AH19" s="85" t="str">
        <f aca="false">IF(ISBLANK(A19),"",IF(COUNTIF($A$2:$A$53,A19)&gt;1,0,1))</f>
        <v/>
      </c>
      <c r="AI19" s="136" t="str">
        <f aca="false">AC19</f>
        <v/>
      </c>
      <c r="AJ19" s="137" t="str">
        <f aca="false">IF(D19="","",D19)</f>
        <v/>
      </c>
      <c r="AK19" s="112" t="str">
        <f aca="false">IF(AI19="","",ROUND(AI19,0))</f>
        <v/>
      </c>
      <c r="AL19" s="91" t="str">
        <f aca="false">IF(AK19="","",IF(AK19&lt;70,1,IF(AK19&lt;80,2,IF(AK19&lt;90,3,4))))</f>
        <v/>
      </c>
      <c r="AM19" s="91" t="n">
        <f aca="false">IF(AJ19="",COUNT(AL19),AJ19)</f>
        <v>0</v>
      </c>
      <c r="AN19" s="138" t="str">
        <f aca="false">IF(AL19="","",IF($AL19=AN$2,1,0))</f>
        <v/>
      </c>
      <c r="AO19" s="138" t="str">
        <f aca="false">IF(AL19="","",IF($AL19=AN$2,AJ19,""))</f>
        <v/>
      </c>
      <c r="AP19" s="139" t="str">
        <f aca="false">IF(AO19="",AN19,AO19)</f>
        <v/>
      </c>
      <c r="AQ19" s="140" t="str">
        <f aca="false">IF(AL19="","",IF($AL19=AQ$2,1,0))</f>
        <v/>
      </c>
      <c r="AR19" s="141" t="str">
        <f aca="false">IF(AL19="","",IF($AL19=AQ$2,AJ19,""))</f>
        <v/>
      </c>
      <c r="AS19" s="141" t="str">
        <f aca="false">IF(AR19="",AQ19,AR19)</f>
        <v/>
      </c>
      <c r="AT19" s="142" t="str">
        <f aca="false">IF(AL19="","",IF($AL19=AT$2,1,0))</f>
        <v/>
      </c>
      <c r="AU19" s="142" t="str">
        <f aca="false">IF(AL19="","",IF($AL19=AT$2,AJ19,""))</f>
        <v/>
      </c>
      <c r="AV19" s="142" t="str">
        <f aca="false">IF(AU19="",AT19,AU19)</f>
        <v/>
      </c>
      <c r="AW19" s="143" t="str">
        <f aca="false">IF(AL19="","",IF($AL19=AW$2,1,0))</f>
        <v/>
      </c>
      <c r="AX19" s="143" t="str">
        <f aca="false">IF(AL19="","",IF($AL19=AW$2,AJ19,""))</f>
        <v/>
      </c>
      <c r="AY19" s="131" t="str">
        <f aca="false">IF(AX19="",AW19,AX19)</f>
        <v/>
      </c>
      <c r="AZ19" s="119"/>
      <c r="BA19" s="119"/>
      <c r="BB19" s="119"/>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9.75" hidden="false" customHeight="true" outlineLevel="0" collapsed="false">
      <c r="A20" s="75"/>
      <c r="B20" s="76" t="str">
        <f aca="false">IF(COUNTIF($A$3:A20,A20)=1,"First","")</f>
        <v/>
      </c>
      <c r="C20" s="76"/>
      <c r="D20" s="76"/>
      <c r="E20" s="76"/>
      <c r="F20" s="76"/>
      <c r="G20" s="77"/>
      <c r="H20" s="77"/>
      <c r="I20" s="76"/>
      <c r="J20" s="76"/>
      <c r="K20" s="76"/>
      <c r="L20" s="76"/>
      <c r="M20" s="76"/>
      <c r="N20" s="76"/>
      <c r="O20" s="76"/>
      <c r="P20" s="76"/>
      <c r="Q20" s="119"/>
      <c r="R20" s="79" t="str">
        <f aca="false">IFERROR(IF(H20="Invertebrate",IF(J20="","",AVERAGE(J20:L20,O20:Q20)),IF(H20="","",AVERAGE(J20:P20))),"")</f>
        <v/>
      </c>
      <c r="S20" s="78"/>
      <c r="T20" s="78"/>
      <c r="U20" s="78"/>
      <c r="V20" s="78"/>
      <c r="W20" s="132" t="str">
        <f aca="false">IF(V20="","",((S20*T20*U20*V20)-1)/40+1)</f>
        <v/>
      </c>
      <c r="X20" s="82" t="str">
        <f aca="false">IF(W20="","",(R20^2+W20^2)^0.5)</f>
        <v/>
      </c>
      <c r="Y20" s="84"/>
      <c r="Z20" s="84" t="str">
        <f aca="false">IFERROR(Y20/SUMIF($A$3:$A$40,A20,$Y$3:$Y$40),"")</f>
        <v/>
      </c>
      <c r="AA20" s="84" t="str">
        <f aca="false">IFERROR(X20*Z20,"")</f>
        <v/>
      </c>
      <c r="AB20" s="82" t="str">
        <f aca="false">IF(Y20="","",SUMIF($A$3:$A$40,A20,$AA$3:$AA$40))</f>
        <v/>
      </c>
      <c r="AC20" s="134" t="str">
        <f aca="false">IFERROR(ROUND(IF(B20="First", IF(Y20="",-11.965*X20^2+32.28*X20+78.259,-11.965*AB20^2+32.28*AB20+78.259),""),0),"")</f>
        <v/>
      </c>
      <c r="AD20" s="86" t="str">
        <f aca="false">IF(AC20="","",IF(AC20&lt;60,"High",IF(AC20&gt;=80,"Low","Med")))</f>
        <v/>
      </c>
      <c r="AE20" s="135" t="str">
        <f aca="false">IF(AC20="","",IF(AC20&lt;60,"&lt;60", IF(AC20&gt;=80, "≥80", "60-79")))</f>
        <v/>
      </c>
      <c r="AF20" s="145"/>
      <c r="AG20" s="145"/>
      <c r="AH20" s="85" t="str">
        <f aca="false">IF(ISBLANK(A20),"",IF(COUNTIF($A$2:$A$53,A20)&gt;1,0,1))</f>
        <v/>
      </c>
      <c r="AI20" s="136" t="str">
        <f aca="false">AC20</f>
        <v/>
      </c>
      <c r="AJ20" s="137" t="str">
        <f aca="false">IF(D20="","",D20)</f>
        <v/>
      </c>
      <c r="AK20" s="112" t="str">
        <f aca="false">IF(AI20="","",ROUND(AI20,0))</f>
        <v/>
      </c>
      <c r="AL20" s="91" t="str">
        <f aca="false">IF(AK20="","",IF(AK20&lt;70,1,IF(AK20&lt;80,2,IF(AK20&lt;90,3,4))))</f>
        <v/>
      </c>
      <c r="AM20" s="91" t="n">
        <f aca="false">IF(AJ20="",COUNT(AL20),AJ20)</f>
        <v>0</v>
      </c>
      <c r="AN20" s="138" t="str">
        <f aca="false">IF(AL20="","",IF($AL20=AN$2,1,0))</f>
        <v/>
      </c>
      <c r="AO20" s="138" t="str">
        <f aca="false">IF(AL20="","",IF($AL20=AN$2,AJ20,""))</f>
        <v/>
      </c>
      <c r="AP20" s="139" t="str">
        <f aca="false">IF(AO20="",AN20,AO20)</f>
        <v/>
      </c>
      <c r="AQ20" s="140" t="str">
        <f aca="false">IF(AL20="","",IF($AL20=AQ$2,1,0))</f>
        <v/>
      </c>
      <c r="AR20" s="141" t="str">
        <f aca="false">IF(AL20="","",IF($AL20=AQ$2,AJ20,""))</f>
        <v/>
      </c>
      <c r="AS20" s="141" t="str">
        <f aca="false">IF(AR20="",AQ20,AR20)</f>
        <v/>
      </c>
      <c r="AT20" s="142" t="str">
        <f aca="false">IF(AL20="","",IF($AL20=AT$2,1,0))</f>
        <v/>
      </c>
      <c r="AU20" s="142" t="str">
        <f aca="false">IF(AL20="","",IF($AL20=AT$2,AJ20,""))</f>
        <v/>
      </c>
      <c r="AV20" s="142" t="str">
        <f aca="false">IF(AU20="",AT20,AU20)</f>
        <v/>
      </c>
      <c r="AW20" s="143" t="str">
        <f aca="false">IF(AL20="","",IF($AL20=AW$2,1,0))</f>
        <v/>
      </c>
      <c r="AX20" s="143" t="str">
        <f aca="false">IF(AL20="","",IF($AL20=AW$2,AJ20,""))</f>
        <v/>
      </c>
      <c r="AY20" s="131" t="str">
        <f aca="false">IF(AX20="",AW20,AX20)</f>
        <v/>
      </c>
      <c r="AZ20" s="119"/>
      <c r="BA20" s="119"/>
      <c r="BB20" s="119"/>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9.75" hidden="false" customHeight="true" outlineLevel="0" collapsed="false">
      <c r="A21" s="75"/>
      <c r="B21" s="76" t="str">
        <f aca="false">IF(COUNTIF($A$3:A21,A21)=1,"First","")</f>
        <v/>
      </c>
      <c r="C21" s="76"/>
      <c r="D21" s="76"/>
      <c r="E21" s="76"/>
      <c r="F21" s="76"/>
      <c r="G21" s="77"/>
      <c r="H21" s="77"/>
      <c r="I21" s="76"/>
      <c r="J21" s="76"/>
      <c r="K21" s="76"/>
      <c r="L21" s="76"/>
      <c r="M21" s="76"/>
      <c r="N21" s="76"/>
      <c r="O21" s="76"/>
      <c r="P21" s="76"/>
      <c r="Q21" s="119"/>
      <c r="R21" s="79" t="str">
        <f aca="false">IFERROR(IF(H21="Invertebrate",IF(J21="","",AVERAGE(J21:L21,O21:Q21)),IF(H21="","",AVERAGE(J21:P21))),"")</f>
        <v/>
      </c>
      <c r="S21" s="78"/>
      <c r="T21" s="78"/>
      <c r="U21" s="78"/>
      <c r="V21" s="78"/>
      <c r="W21" s="132" t="str">
        <f aca="false">IF(V21="","",((S21*T21*U21*V21)-1)/40+1)</f>
        <v/>
      </c>
      <c r="X21" s="82" t="str">
        <f aca="false">IF(W21="","",(R21^2+W21^2)^0.5)</f>
        <v/>
      </c>
      <c r="Y21" s="84"/>
      <c r="Z21" s="84" t="str">
        <f aca="false">IFERROR(Y21/SUMIF($A$3:$A$40,A21,$Y$3:$Y$40),"")</f>
        <v/>
      </c>
      <c r="AA21" s="84" t="str">
        <f aca="false">IFERROR(X21*Z21,"")</f>
        <v/>
      </c>
      <c r="AB21" s="82" t="str">
        <f aca="false">IF(Y21="","",SUMIF($A$3:$A$40,A21,$AA$3:$AA$40))</f>
        <v/>
      </c>
      <c r="AC21" s="134" t="str">
        <f aca="false">IFERROR(ROUND(IF(B21="First", IF(Y21="",-11.965*X21^2+32.28*X21+78.259,-11.965*AB21^2+32.28*AB21+78.259),""),0),"")</f>
        <v/>
      </c>
      <c r="AD21" s="86" t="str">
        <f aca="false">IF(AC21="","",IF(AC21&lt;60,"High",IF(AC21&gt;=80,"Low","Med")))</f>
        <v/>
      </c>
      <c r="AE21" s="135" t="str">
        <f aca="false">IF(AC21="","",IF(AC21&lt;60,"&lt;60", IF(AC21&gt;=80, "≥80", "60-79")))</f>
        <v/>
      </c>
      <c r="AF21" s="145"/>
      <c r="AG21" s="145"/>
      <c r="AH21" s="85" t="str">
        <f aca="false">IF(ISBLANK(A21),"",IF(COUNTIF($A$2:$A$53,A21)&gt;1,0,1))</f>
        <v/>
      </c>
      <c r="AI21" s="136" t="str">
        <f aca="false">AC21</f>
        <v/>
      </c>
      <c r="AJ21" s="137" t="str">
        <f aca="false">IF(D21="","",D21)</f>
        <v/>
      </c>
      <c r="AK21" s="112" t="str">
        <f aca="false">IF(AI21="","",ROUND(AI21,0))</f>
        <v/>
      </c>
      <c r="AL21" s="91" t="str">
        <f aca="false">IF(AK21="","",IF(AK21&lt;70,1,IF(AK21&lt;80,2,IF(AK21&lt;90,3,4))))</f>
        <v/>
      </c>
      <c r="AM21" s="91" t="n">
        <f aca="false">IF(AJ21="",COUNT(AL21),AJ21)</f>
        <v>0</v>
      </c>
      <c r="AN21" s="138" t="str">
        <f aca="false">IF(AL21="","",IF($AL21=AN$2,1,0))</f>
        <v/>
      </c>
      <c r="AO21" s="138" t="str">
        <f aca="false">IF(AL21="","",IF($AL21=AN$2,AJ21,""))</f>
        <v/>
      </c>
      <c r="AP21" s="139" t="str">
        <f aca="false">IF(AO21="",AN21,AO21)</f>
        <v/>
      </c>
      <c r="AQ21" s="140" t="str">
        <f aca="false">IF(AL21="","",IF($AL21=AQ$2,1,0))</f>
        <v/>
      </c>
      <c r="AR21" s="141" t="str">
        <f aca="false">IF(AL21="","",IF($AL21=AQ$2,AJ21,""))</f>
        <v/>
      </c>
      <c r="AS21" s="141" t="str">
        <f aca="false">IF(AR21="",AQ21,AR21)</f>
        <v/>
      </c>
      <c r="AT21" s="142" t="str">
        <f aca="false">IF(AL21="","",IF($AL21=AT$2,1,0))</f>
        <v/>
      </c>
      <c r="AU21" s="142" t="str">
        <f aca="false">IF(AL21="","",IF($AL21=AT$2,AJ21,""))</f>
        <v/>
      </c>
      <c r="AV21" s="142" t="str">
        <f aca="false">IF(AU21="",AT21,AU21)</f>
        <v/>
      </c>
      <c r="AW21" s="143" t="str">
        <f aca="false">IF(AL21="","",IF($AL21=AW$2,1,0))</f>
        <v/>
      </c>
      <c r="AX21" s="143" t="str">
        <f aca="false">IF(AL21="","",IF($AL21=AW$2,AJ21,""))</f>
        <v/>
      </c>
      <c r="AY21" s="131" t="str">
        <f aca="false">IF(AX21="",AW21,AX21)</f>
        <v/>
      </c>
      <c r="AZ21" s="119"/>
      <c r="BA21" s="119"/>
      <c r="BB21" s="119"/>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9.75" hidden="false" customHeight="true" outlineLevel="0" collapsed="false">
      <c r="A22" s="75"/>
      <c r="B22" s="76" t="str">
        <f aca="false">IF(COUNTIF($A$3:A22,A22)=1,"First","")</f>
        <v/>
      </c>
      <c r="C22" s="76"/>
      <c r="D22" s="76"/>
      <c r="E22" s="76"/>
      <c r="F22" s="76"/>
      <c r="G22" s="77"/>
      <c r="H22" s="77"/>
      <c r="I22" s="76"/>
      <c r="J22" s="76"/>
      <c r="K22" s="76"/>
      <c r="L22" s="76"/>
      <c r="M22" s="76"/>
      <c r="N22" s="76"/>
      <c r="O22" s="76"/>
      <c r="P22" s="76"/>
      <c r="Q22" s="119"/>
      <c r="R22" s="79" t="str">
        <f aca="false">IFERROR(IF(H22="Invertebrate",IF(J22="","",AVERAGE(J22:L22,O22:Q22)),IF(H22="","",AVERAGE(J22:P22))),"")</f>
        <v/>
      </c>
      <c r="S22" s="78"/>
      <c r="T22" s="78"/>
      <c r="U22" s="78"/>
      <c r="V22" s="78"/>
      <c r="W22" s="132" t="str">
        <f aca="false">IF(V22="","",((S22*T22*U22*V22)-1)/40+1)</f>
        <v/>
      </c>
      <c r="X22" s="82" t="str">
        <f aca="false">IF(W22="","",(R22^2+W22^2)^0.5)</f>
        <v/>
      </c>
      <c r="Y22" s="84"/>
      <c r="Z22" s="84" t="str">
        <f aca="false">IFERROR(Y22/SUMIF($A$3:$A$40,A22,$Y$3:$Y$40),"")</f>
        <v/>
      </c>
      <c r="AA22" s="84" t="str">
        <f aca="false">IFERROR(X22*Z22,"")</f>
        <v/>
      </c>
      <c r="AB22" s="82" t="str">
        <f aca="false">IF(Y22="","",SUMIF($A$3:$A$40,A22,$AA$3:$AA$40))</f>
        <v/>
      </c>
      <c r="AC22" s="134" t="str">
        <f aca="false">IFERROR(ROUND(IF(B22="First", IF(Y22="",-11.965*X22^2+32.28*X22+78.259,-11.965*AB22^2+32.28*AB22+78.259),""),0),"")</f>
        <v/>
      </c>
      <c r="AD22" s="86" t="str">
        <f aca="false">IF(AC22="","",IF(AC22&lt;60,"High",IF(AC22&gt;=80,"Low","Med")))</f>
        <v/>
      </c>
      <c r="AE22" s="135" t="str">
        <f aca="false">IF(AC22="","",IF(AC22&lt;60,"&lt;60", IF(AC22&gt;=80, "≥80", "60-79")))</f>
        <v/>
      </c>
      <c r="AF22" s="145"/>
      <c r="AG22" s="145"/>
      <c r="AH22" s="85" t="str">
        <f aca="false">IF(ISBLANK(A22),"",IF(COUNTIF($A$2:$A$53,A22)&gt;1,0,1))</f>
        <v/>
      </c>
      <c r="AI22" s="136" t="str">
        <f aca="false">AC22</f>
        <v/>
      </c>
      <c r="AJ22" s="137" t="str">
        <f aca="false">IF(D22="","",D22)</f>
        <v/>
      </c>
      <c r="AK22" s="112" t="str">
        <f aca="false">IF(AI22="","",ROUND(AI22,0))</f>
        <v/>
      </c>
      <c r="AL22" s="91" t="str">
        <f aca="false">IF(AK22="","",IF(AK22&lt;70,1,IF(AK22&lt;80,2,IF(AK22&lt;90,3,4))))</f>
        <v/>
      </c>
      <c r="AM22" s="91" t="n">
        <f aca="false">IF(AJ22="",COUNT(AL22),AJ22)</f>
        <v>0</v>
      </c>
      <c r="AN22" s="138" t="str">
        <f aca="false">IF(AL22="","",IF($AL22=AN$2,1,0))</f>
        <v/>
      </c>
      <c r="AO22" s="138" t="str">
        <f aca="false">IF(AL22="","",IF($AL22=AN$2,AJ22,""))</f>
        <v/>
      </c>
      <c r="AP22" s="139" t="str">
        <f aca="false">IF(AO22="",AN22,AO22)</f>
        <v/>
      </c>
      <c r="AQ22" s="140" t="str">
        <f aca="false">IF(AL22="","",IF($AL22=AQ$2,1,0))</f>
        <v/>
      </c>
      <c r="AR22" s="141" t="str">
        <f aca="false">IF(AL22="","",IF($AL22=AQ$2,AJ22,""))</f>
        <v/>
      </c>
      <c r="AS22" s="141" t="str">
        <f aca="false">IF(AR22="",AQ22,AR22)</f>
        <v/>
      </c>
      <c r="AT22" s="142" t="str">
        <f aca="false">IF(AL22="","",IF($AL22=AT$2,1,0))</f>
        <v/>
      </c>
      <c r="AU22" s="142" t="str">
        <f aca="false">IF(AL22="","",IF($AL22=AT$2,AJ22,""))</f>
        <v/>
      </c>
      <c r="AV22" s="142" t="str">
        <f aca="false">IF(AU22="",AT22,AU22)</f>
        <v/>
      </c>
      <c r="AW22" s="143" t="str">
        <f aca="false">IF(AL22="","",IF($AL22=AW$2,1,0))</f>
        <v/>
      </c>
      <c r="AX22" s="143" t="str">
        <f aca="false">IF(AL22="","",IF($AL22=AW$2,AJ22,""))</f>
        <v/>
      </c>
      <c r="AY22" s="131" t="str">
        <f aca="false">IF(AX22="",AW22,AX22)</f>
        <v/>
      </c>
      <c r="AZ22" s="119"/>
      <c r="BA22" s="119"/>
      <c r="BB22" s="119"/>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9.75" hidden="false" customHeight="true" outlineLevel="0" collapsed="false">
      <c r="A23" s="75"/>
      <c r="B23" s="76" t="str">
        <f aca="false">IF(COUNTIF($A$3:A23,A23)=1,"First","")</f>
        <v/>
      </c>
      <c r="C23" s="76"/>
      <c r="D23" s="76"/>
      <c r="E23" s="76"/>
      <c r="F23" s="76"/>
      <c r="G23" s="77"/>
      <c r="H23" s="77"/>
      <c r="I23" s="76"/>
      <c r="J23" s="76"/>
      <c r="K23" s="76"/>
      <c r="L23" s="76"/>
      <c r="M23" s="76"/>
      <c r="N23" s="76"/>
      <c r="O23" s="76"/>
      <c r="P23" s="76"/>
      <c r="Q23" s="119"/>
      <c r="R23" s="79" t="str">
        <f aca="false">IFERROR(IF(H23="Invertebrate",IF(J23="","",AVERAGE(J23:L23,O23:Q23)),IF(H23="","",AVERAGE(J23:P23))),"")</f>
        <v/>
      </c>
      <c r="S23" s="78"/>
      <c r="T23" s="78"/>
      <c r="U23" s="78"/>
      <c r="V23" s="78"/>
      <c r="W23" s="132" t="str">
        <f aca="false">IF(V23="","",((S23*T23*U23*V23)-1)/40+1)</f>
        <v/>
      </c>
      <c r="X23" s="82" t="str">
        <f aca="false">IF(W23="","",(R23^2+W23^2)^0.5)</f>
        <v/>
      </c>
      <c r="Y23" s="84"/>
      <c r="Z23" s="84" t="str">
        <f aca="false">IFERROR(Y23/SUMIF($A$3:$A$40,A23,$Y$3:$Y$40),"")</f>
        <v/>
      </c>
      <c r="AA23" s="84" t="str">
        <f aca="false">IFERROR(X23*Z23,"")</f>
        <v/>
      </c>
      <c r="AB23" s="82" t="str">
        <f aca="false">IF(Y23="","",SUMIF($A$3:$A$40,A23,$AA$3:$AA$40))</f>
        <v/>
      </c>
      <c r="AC23" s="134" t="str">
        <f aca="false">IFERROR(ROUND(IF(B23="First", IF(Y23="",-11.965*X23^2+32.28*X23+78.259,-11.965*AB23^2+32.28*AB23+78.259),""),0),"")</f>
        <v/>
      </c>
      <c r="AD23" s="86" t="str">
        <f aca="false">IF(AC23="","",IF(AC23&lt;60,"High",IF(AC23&gt;=80,"Low","Med")))</f>
        <v/>
      </c>
      <c r="AE23" s="135" t="str">
        <f aca="false">IF(AC23="","",IF(AC23&lt;60,"&lt;60", IF(AC23&gt;=80, "≥80", "60-79")))</f>
        <v/>
      </c>
      <c r="AF23" s="145"/>
      <c r="AG23" s="145"/>
      <c r="AH23" s="85" t="str">
        <f aca="false">IF(ISBLANK(A23),"",IF(COUNTIF($A$2:$A$53,A23)&gt;1,0,1))</f>
        <v/>
      </c>
      <c r="AI23" s="136" t="str">
        <f aca="false">AC23</f>
        <v/>
      </c>
      <c r="AJ23" s="137" t="str">
        <f aca="false">IF(D23="","",D23)</f>
        <v/>
      </c>
      <c r="AK23" s="112" t="str">
        <f aca="false">IF(AI23="","",ROUND(AI23,0))</f>
        <v/>
      </c>
      <c r="AL23" s="91" t="str">
        <f aca="false">IF(AK23="","",IF(AK23&lt;70,1,IF(AK23&lt;80,2,IF(AK23&lt;90,3,4))))</f>
        <v/>
      </c>
      <c r="AM23" s="91" t="n">
        <f aca="false">IF(AJ23="",COUNT(AL23),AJ23)</f>
        <v>0</v>
      </c>
      <c r="AN23" s="138" t="str">
        <f aca="false">IF(AL23="","",IF($AL23=AN$2,1,0))</f>
        <v/>
      </c>
      <c r="AO23" s="138" t="str">
        <f aca="false">IF(AL23="","",IF($AL23=AN$2,AJ23,""))</f>
        <v/>
      </c>
      <c r="AP23" s="139" t="str">
        <f aca="false">IF(AO23="",AN23,AO23)</f>
        <v/>
      </c>
      <c r="AQ23" s="140" t="str">
        <f aca="false">IF(AL23="","",IF($AL23=AQ$2,1,0))</f>
        <v/>
      </c>
      <c r="AR23" s="141" t="str">
        <f aca="false">IF(AL23="","",IF($AL23=AQ$2,AJ23,""))</f>
        <v/>
      </c>
      <c r="AS23" s="141" t="str">
        <f aca="false">IF(AR23="",AQ23,AR23)</f>
        <v/>
      </c>
      <c r="AT23" s="142" t="str">
        <f aca="false">IF(AL23="","",IF($AL23=AT$2,1,0))</f>
        <v/>
      </c>
      <c r="AU23" s="142" t="str">
        <f aca="false">IF(AL23="","",IF($AL23=AT$2,AJ23,""))</f>
        <v/>
      </c>
      <c r="AV23" s="142" t="str">
        <f aca="false">IF(AU23="",AT23,AU23)</f>
        <v/>
      </c>
      <c r="AW23" s="143" t="str">
        <f aca="false">IF(AL23="","",IF($AL23=AW$2,1,0))</f>
        <v/>
      </c>
      <c r="AX23" s="143" t="str">
        <f aca="false">IF(AL23="","",IF($AL23=AW$2,AJ23,""))</f>
        <v/>
      </c>
      <c r="AY23" s="131" t="str">
        <f aca="false">IF(AX23="",AW23,AX23)</f>
        <v/>
      </c>
      <c r="AZ23" s="119"/>
      <c r="BA23" s="119"/>
      <c r="BB23" s="119"/>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9.75" hidden="false" customHeight="true" outlineLevel="0" collapsed="false">
      <c r="A24" s="75"/>
      <c r="B24" s="76" t="str">
        <f aca="false">IF(COUNTIF($A$3:A24,A24)=1,"First","")</f>
        <v/>
      </c>
      <c r="C24" s="76"/>
      <c r="D24" s="76"/>
      <c r="E24" s="76"/>
      <c r="F24" s="76"/>
      <c r="G24" s="77"/>
      <c r="H24" s="77"/>
      <c r="I24" s="76"/>
      <c r="J24" s="76"/>
      <c r="K24" s="76"/>
      <c r="L24" s="76"/>
      <c r="M24" s="76"/>
      <c r="N24" s="76"/>
      <c r="O24" s="76"/>
      <c r="P24" s="76"/>
      <c r="Q24" s="119"/>
      <c r="R24" s="79" t="str">
        <f aca="false">IFERROR(IF(H24="Invertebrate",IF(J24="","",AVERAGE(J24:L24,O24:Q24)),IF(H24="","",AVERAGE(J24:P24))),"")</f>
        <v/>
      </c>
      <c r="S24" s="78"/>
      <c r="T24" s="78"/>
      <c r="U24" s="78"/>
      <c r="V24" s="78"/>
      <c r="W24" s="132" t="str">
        <f aca="false">IF(V24="","",((S24*T24*U24*V24)-1)/40+1)</f>
        <v/>
      </c>
      <c r="X24" s="82" t="str">
        <f aca="false">IF(W24="","",(R24^2+W24^2)^0.5)</f>
        <v/>
      </c>
      <c r="Y24" s="84"/>
      <c r="Z24" s="84" t="str">
        <f aca="false">IFERROR(Y24/SUMIF($A$3:$A$40,A24,$Y$3:$Y$40),"")</f>
        <v/>
      </c>
      <c r="AA24" s="84" t="str">
        <f aca="false">IFERROR(X24*Z24,"")</f>
        <v/>
      </c>
      <c r="AB24" s="82" t="str">
        <f aca="false">IF(Y24="","",SUMIF($A$3:$A$40,A24,$AA$3:$AA$40))</f>
        <v/>
      </c>
      <c r="AC24" s="134" t="str">
        <f aca="false">IFERROR(ROUND(IF(B24="First", IF(Y24="",-11.965*X24^2+32.28*X24+78.259,-11.965*AB24^2+32.28*AB24+78.259),""),0),"")</f>
        <v/>
      </c>
      <c r="AD24" s="86" t="str">
        <f aca="false">IF(AC24="","",IF(AC24&lt;60,"High",IF(AC24&gt;=80,"Low","Med")))</f>
        <v/>
      </c>
      <c r="AE24" s="135" t="str">
        <f aca="false">IF(AC24="","",IF(AC24&lt;60,"&lt;60", IF(AC24&gt;=80, "≥80", "60-79")))</f>
        <v/>
      </c>
      <c r="AF24" s="145"/>
      <c r="AG24" s="145"/>
      <c r="AH24" s="85" t="str">
        <f aca="false">IF(ISBLANK(A24),"",IF(COUNTIF($A$2:$A$53,A24)&gt;1,0,1))</f>
        <v/>
      </c>
      <c r="AI24" s="136" t="str">
        <f aca="false">AC24</f>
        <v/>
      </c>
      <c r="AJ24" s="137" t="str">
        <f aca="false">IF(D24="","",D24)</f>
        <v/>
      </c>
      <c r="AK24" s="112" t="str">
        <f aca="false">IF(AI24="","",ROUND(AI24,0))</f>
        <v/>
      </c>
      <c r="AL24" s="91" t="str">
        <f aca="false">IF(AK24="","",IF(AK24&lt;70,1,IF(AK24&lt;80,2,IF(AK24&lt;90,3,4))))</f>
        <v/>
      </c>
      <c r="AM24" s="91" t="n">
        <f aca="false">IF(AJ24="",COUNT(AL24),AJ24)</f>
        <v>0</v>
      </c>
      <c r="AN24" s="138" t="str">
        <f aca="false">IF(AL24="","",IF($AL24=AN$2,1,0))</f>
        <v/>
      </c>
      <c r="AO24" s="138" t="str">
        <f aca="false">IF(AL24="","",IF($AL24=AN$2,AJ24,""))</f>
        <v/>
      </c>
      <c r="AP24" s="139" t="str">
        <f aca="false">IF(AO24="",AN24,AO24)</f>
        <v/>
      </c>
      <c r="AQ24" s="140" t="str">
        <f aca="false">IF(AL24="","",IF($AL24=AQ$2,1,0))</f>
        <v/>
      </c>
      <c r="AR24" s="141" t="str">
        <f aca="false">IF(AL24="","",IF($AL24=AQ$2,AJ24,""))</f>
        <v/>
      </c>
      <c r="AS24" s="141" t="str">
        <f aca="false">IF(AR24="",AQ24,AR24)</f>
        <v/>
      </c>
      <c r="AT24" s="142" t="str">
        <f aca="false">IF(AL24="","",IF($AL24=AT$2,1,0))</f>
        <v/>
      </c>
      <c r="AU24" s="142" t="str">
        <f aca="false">IF(AL24="","",IF($AL24=AT$2,AJ24,""))</f>
        <v/>
      </c>
      <c r="AV24" s="142" t="str">
        <f aca="false">IF(AU24="",AT24,AU24)</f>
        <v/>
      </c>
      <c r="AW24" s="143" t="str">
        <f aca="false">IF(AL24="","",IF($AL24=AW$2,1,0))</f>
        <v/>
      </c>
      <c r="AX24" s="143" t="str">
        <f aca="false">IF(AL24="","",IF($AL24=AW$2,AJ24,""))</f>
        <v/>
      </c>
      <c r="AY24" s="131" t="str">
        <f aca="false">IF(AX24="",AW24,AX24)</f>
        <v/>
      </c>
      <c r="AZ24" s="119"/>
      <c r="BA24" s="119"/>
      <c r="BB24" s="119"/>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9.75" hidden="false" customHeight="true" outlineLevel="0" collapsed="false">
      <c r="A25" s="75"/>
      <c r="B25" s="76" t="str">
        <f aca="false">IF(COUNTIF($A$3:A25,A25)=1,"First","")</f>
        <v/>
      </c>
      <c r="C25" s="76"/>
      <c r="D25" s="76"/>
      <c r="E25" s="76"/>
      <c r="F25" s="76"/>
      <c r="G25" s="77"/>
      <c r="H25" s="77"/>
      <c r="I25" s="76"/>
      <c r="J25" s="76"/>
      <c r="K25" s="76"/>
      <c r="L25" s="76"/>
      <c r="M25" s="76"/>
      <c r="N25" s="76"/>
      <c r="O25" s="76"/>
      <c r="P25" s="76"/>
      <c r="Q25" s="119"/>
      <c r="R25" s="79" t="str">
        <f aca="false">IFERROR(IF(H25="Invertebrate",IF(J25="","",AVERAGE(J25:L25,O25:Q25)),IF(H25="","",AVERAGE(J25:P25))),"")</f>
        <v/>
      </c>
      <c r="S25" s="78"/>
      <c r="T25" s="78"/>
      <c r="U25" s="78"/>
      <c r="V25" s="78"/>
      <c r="W25" s="132" t="str">
        <f aca="false">IF(V25="","",((S25*T25*U25*V25)-1)/40+1)</f>
        <v/>
      </c>
      <c r="X25" s="82" t="str">
        <f aca="false">IF(W25="","",(R25^2+W25^2)^0.5)</f>
        <v/>
      </c>
      <c r="Y25" s="84"/>
      <c r="Z25" s="84" t="str">
        <f aca="false">IFERROR(Y25/SUMIF($A$3:$A$40,A25,$Y$3:$Y$40),"")</f>
        <v/>
      </c>
      <c r="AA25" s="84" t="str">
        <f aca="false">IFERROR(X25*Z25,"")</f>
        <v/>
      </c>
      <c r="AB25" s="82" t="str">
        <f aca="false">IF(Y25="","",SUMIF($A$3:$A$40,A25,$AA$3:$AA$40))</f>
        <v/>
      </c>
      <c r="AC25" s="134" t="str">
        <f aca="false">IFERROR(ROUND(IF(B25="First", IF(Y25="",-11.965*X25^2+32.28*X25+78.259,-11.965*AB25^2+32.28*AB25+78.259),""),0),"")</f>
        <v/>
      </c>
      <c r="AD25" s="86" t="str">
        <f aca="false">IF(AC25="","",IF(AC25&lt;60,"High",IF(AC25&gt;=80,"Low","Med")))</f>
        <v/>
      </c>
      <c r="AE25" s="135" t="str">
        <f aca="false">IF(AC25="","",IF(AC25&lt;60,"&lt;60", IF(AC25&gt;=80, "≥80", "60-79")))</f>
        <v/>
      </c>
      <c r="AF25" s="145"/>
      <c r="AG25" s="145"/>
      <c r="AH25" s="85" t="str">
        <f aca="false">IF(ISBLANK(A25),"",IF(COUNTIF($A$2:$A$53,A25)&gt;1,0,1))</f>
        <v/>
      </c>
      <c r="AI25" s="136" t="str">
        <f aca="false">AC25</f>
        <v/>
      </c>
      <c r="AJ25" s="137" t="str">
        <f aca="false">IF(D25="","",D25)</f>
        <v/>
      </c>
      <c r="AK25" s="112" t="str">
        <f aca="false">IF(AI25="","",ROUND(AI25,0))</f>
        <v/>
      </c>
      <c r="AL25" s="91" t="str">
        <f aca="false">IF(AK25="","",IF(AK25&lt;70,1,IF(AK25&lt;80,2,IF(AK25&lt;90,3,4))))</f>
        <v/>
      </c>
      <c r="AM25" s="91" t="n">
        <f aca="false">IF(AJ25="",COUNT(AL25),AJ25)</f>
        <v>0</v>
      </c>
      <c r="AN25" s="138" t="str">
        <f aca="false">IF(AL25="","",IF($AL25=AN$2,1,0))</f>
        <v/>
      </c>
      <c r="AO25" s="138" t="str">
        <f aca="false">IF(AL25="","",IF($AL25=AN$2,AJ25,""))</f>
        <v/>
      </c>
      <c r="AP25" s="139" t="str">
        <f aca="false">IF(AO25="",AN25,AO25)</f>
        <v/>
      </c>
      <c r="AQ25" s="140" t="str">
        <f aca="false">IF(AL25="","",IF($AL25=AQ$2,1,0))</f>
        <v/>
      </c>
      <c r="AR25" s="141" t="str">
        <f aca="false">IF(AL25="","",IF($AL25=AQ$2,AJ25,""))</f>
        <v/>
      </c>
      <c r="AS25" s="141" t="str">
        <f aca="false">IF(AR25="",AQ25,AR25)</f>
        <v/>
      </c>
      <c r="AT25" s="142" t="str">
        <f aca="false">IF(AL25="","",IF($AL25=AT$2,1,0))</f>
        <v/>
      </c>
      <c r="AU25" s="142" t="str">
        <f aca="false">IF(AL25="","",IF($AL25=AT$2,AJ25,""))</f>
        <v/>
      </c>
      <c r="AV25" s="142" t="str">
        <f aca="false">IF(AU25="",AT25,AU25)</f>
        <v/>
      </c>
      <c r="AW25" s="143" t="str">
        <f aca="false">IF(AL25="","",IF($AL25=AW$2,1,0))</f>
        <v/>
      </c>
      <c r="AX25" s="143" t="str">
        <f aca="false">IF(AL25="","",IF($AL25=AW$2,AJ25,""))</f>
        <v/>
      </c>
      <c r="AY25" s="131" t="str">
        <f aca="false">IF(AX25="",AW25,AX25)</f>
        <v/>
      </c>
      <c r="AZ25" s="119"/>
      <c r="BA25" s="119"/>
      <c r="BB25" s="119"/>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9.75" hidden="false" customHeight="true" outlineLevel="0" collapsed="false">
      <c r="A26" s="75"/>
      <c r="B26" s="76" t="str">
        <f aca="false">IF(COUNTIF($A$3:A26,A26)=1,"First","")</f>
        <v/>
      </c>
      <c r="C26" s="76"/>
      <c r="D26" s="76"/>
      <c r="E26" s="76"/>
      <c r="F26" s="76"/>
      <c r="G26" s="77"/>
      <c r="H26" s="77"/>
      <c r="I26" s="76"/>
      <c r="J26" s="76"/>
      <c r="K26" s="76"/>
      <c r="L26" s="76"/>
      <c r="M26" s="76"/>
      <c r="N26" s="76"/>
      <c r="O26" s="76"/>
      <c r="P26" s="76"/>
      <c r="Q26" s="119"/>
      <c r="R26" s="79" t="str">
        <f aca="false">IFERROR(IF(H26="Invertebrate",IF(J26="","",AVERAGE(J26:L26,O26:Q26)),IF(H26="","",AVERAGE(J26:P26))),"")</f>
        <v/>
      </c>
      <c r="S26" s="78"/>
      <c r="T26" s="78"/>
      <c r="U26" s="78"/>
      <c r="V26" s="78"/>
      <c r="W26" s="132" t="str">
        <f aca="false">IF(V26="","",((S26*T26*U26*V26)-1)/40+1)</f>
        <v/>
      </c>
      <c r="X26" s="82" t="str">
        <f aca="false">IF(W26="","",(R26^2+W26^2)^0.5)</f>
        <v/>
      </c>
      <c r="Y26" s="84"/>
      <c r="Z26" s="84" t="str">
        <f aca="false">IFERROR(Y26/SUMIF($A$3:$A$40,A26,$Y$3:$Y$40),"")</f>
        <v/>
      </c>
      <c r="AA26" s="84" t="str">
        <f aca="false">IFERROR(X26*Z26,"")</f>
        <v/>
      </c>
      <c r="AB26" s="82" t="str">
        <f aca="false">IF(Y26="","",SUMIF($A$3:$A$40,A26,$AA$3:$AA$40))</f>
        <v/>
      </c>
      <c r="AC26" s="134" t="str">
        <f aca="false">IFERROR(ROUND(IF(B26="First", IF(Y26="",-11.965*X26^2+32.28*X26+78.259,-11.965*AB26^2+32.28*AB26+78.259),""),0),"")</f>
        <v/>
      </c>
      <c r="AD26" s="86" t="str">
        <f aca="false">IF(AC26="","",IF(AC26&lt;60,"High",IF(AC26&gt;=80,"Low","Med")))</f>
        <v/>
      </c>
      <c r="AE26" s="135" t="str">
        <f aca="false">IF(AC26="","",IF(AC26&lt;60,"&lt;60", IF(AC26&gt;=80, "≥80", "60-79")))</f>
        <v/>
      </c>
      <c r="AF26" s="145"/>
      <c r="AG26" s="145"/>
      <c r="AH26" s="85" t="str">
        <f aca="false">IF(ISBLANK(A26),"",IF(COUNTIF($A$2:$A$53,A26)&gt;1,0,1))</f>
        <v/>
      </c>
      <c r="AI26" s="136" t="str">
        <f aca="false">AC26</f>
        <v/>
      </c>
      <c r="AJ26" s="137" t="str">
        <f aca="false">IF(D26="","",D26)</f>
        <v/>
      </c>
      <c r="AK26" s="112" t="str">
        <f aca="false">IF(AI26="","",ROUND(AI26,0))</f>
        <v/>
      </c>
      <c r="AL26" s="91" t="str">
        <f aca="false">IF(AK26="","",IF(AK26&lt;70,1,IF(AK26&lt;80,2,IF(AK26&lt;90,3,4))))</f>
        <v/>
      </c>
      <c r="AM26" s="91" t="n">
        <f aca="false">IF(AJ26="",COUNT(AL26),AJ26)</f>
        <v>0</v>
      </c>
      <c r="AN26" s="138" t="str">
        <f aca="false">IF(AL26="","",IF($AL26=AN$2,1,0))</f>
        <v/>
      </c>
      <c r="AO26" s="138" t="str">
        <f aca="false">IF(AL26="","",IF($AL26=AN$2,AJ26,""))</f>
        <v/>
      </c>
      <c r="AP26" s="139" t="str">
        <f aca="false">IF(AO26="",AN26,AO26)</f>
        <v/>
      </c>
      <c r="AQ26" s="140" t="str">
        <f aca="false">IF(AL26="","",IF($AL26=AQ$2,1,0))</f>
        <v/>
      </c>
      <c r="AR26" s="141" t="str">
        <f aca="false">IF(AL26="","",IF($AL26=AQ$2,AJ26,""))</f>
        <v/>
      </c>
      <c r="AS26" s="141" t="str">
        <f aca="false">IF(AR26="",AQ26,AR26)</f>
        <v/>
      </c>
      <c r="AT26" s="142" t="str">
        <f aca="false">IF(AL26="","",IF($AL26=AT$2,1,0))</f>
        <v/>
      </c>
      <c r="AU26" s="142" t="str">
        <f aca="false">IF(AL26="","",IF($AL26=AT$2,AJ26,""))</f>
        <v/>
      </c>
      <c r="AV26" s="142" t="str">
        <f aca="false">IF(AU26="",AT26,AU26)</f>
        <v/>
      </c>
      <c r="AW26" s="143" t="str">
        <f aca="false">IF(AL26="","",IF($AL26=AW$2,1,0))</f>
        <v/>
      </c>
      <c r="AX26" s="143" t="str">
        <f aca="false">IF(AL26="","",IF($AL26=AW$2,AJ26,""))</f>
        <v/>
      </c>
      <c r="AY26" s="131" t="str">
        <f aca="false">IF(AX26="",AW26,AX26)</f>
        <v/>
      </c>
      <c r="AZ26" s="119"/>
      <c r="BA26" s="119"/>
      <c r="BB26" s="119"/>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9.75" hidden="false" customHeight="true" outlineLevel="0" collapsed="false">
      <c r="A27" s="75"/>
      <c r="B27" s="76" t="str">
        <f aca="false">IF(COUNTIF($A$3:A27,A27)=1,"First","")</f>
        <v/>
      </c>
      <c r="C27" s="76"/>
      <c r="D27" s="76"/>
      <c r="E27" s="76"/>
      <c r="F27" s="76"/>
      <c r="G27" s="77"/>
      <c r="H27" s="77"/>
      <c r="I27" s="76"/>
      <c r="J27" s="76"/>
      <c r="K27" s="76"/>
      <c r="L27" s="76"/>
      <c r="M27" s="76"/>
      <c r="N27" s="76"/>
      <c r="O27" s="76"/>
      <c r="P27" s="76"/>
      <c r="Q27" s="119"/>
      <c r="R27" s="79" t="str">
        <f aca="false">IFERROR(IF(H27="Invertebrate",IF(J27="","",AVERAGE(J27:L27,O27:Q27)),IF(H27="","",AVERAGE(J27:P27))),"")</f>
        <v/>
      </c>
      <c r="S27" s="78"/>
      <c r="T27" s="78"/>
      <c r="U27" s="78"/>
      <c r="V27" s="78"/>
      <c r="W27" s="132" t="str">
        <f aca="false">IF(V27="","",((S27*T27*U27*V27)-1)/40+1)</f>
        <v/>
      </c>
      <c r="X27" s="82" t="str">
        <f aca="false">IF(W27="","",(R27^2+W27^2)^0.5)</f>
        <v/>
      </c>
      <c r="Y27" s="84"/>
      <c r="Z27" s="84" t="str">
        <f aca="false">IFERROR(Y27/SUMIF($A$3:$A$40,A27,$Y$3:$Y$40),"")</f>
        <v/>
      </c>
      <c r="AA27" s="84" t="str">
        <f aca="false">IFERROR(X27*Z27,"")</f>
        <v/>
      </c>
      <c r="AB27" s="82" t="str">
        <f aca="false">IF(Y27="","",SUMIF($A$3:$A$40,A27,$AA$3:$AA$40))</f>
        <v/>
      </c>
      <c r="AC27" s="134" t="str">
        <f aca="false">IFERROR(ROUND(IF(B27="First", IF(Y27="",-11.965*X27^2+32.28*X27+78.259,-11.965*AB27^2+32.28*AB27+78.259),""),0),"")</f>
        <v/>
      </c>
      <c r="AD27" s="86" t="str">
        <f aca="false">IF(AC27="","",IF(AC27&lt;60,"High",IF(AC27&gt;=80,"Low","Med")))</f>
        <v/>
      </c>
      <c r="AE27" s="135" t="str">
        <f aca="false">IF(AC27="","",IF(AC27&lt;60,"&lt;60", IF(AC27&gt;=80, "≥80", "60-79")))</f>
        <v/>
      </c>
      <c r="AF27" s="145"/>
      <c r="AG27" s="145"/>
      <c r="AH27" s="85" t="str">
        <f aca="false">IF(ISBLANK(A27),"",IF(COUNTIF($A$2:$A$53,A27)&gt;1,0,1))</f>
        <v/>
      </c>
      <c r="AI27" s="136" t="str">
        <f aca="false">AC27</f>
        <v/>
      </c>
      <c r="AJ27" s="137" t="str">
        <f aca="false">IF(D27="","",D27)</f>
        <v/>
      </c>
      <c r="AK27" s="112" t="str">
        <f aca="false">IF(AI27="","",ROUND(AI27,0))</f>
        <v/>
      </c>
      <c r="AL27" s="91" t="str">
        <f aca="false">IF(AK27="","",IF(AK27&lt;70,1,IF(AK27&lt;80,2,IF(AK27&lt;90,3,4))))</f>
        <v/>
      </c>
      <c r="AM27" s="91" t="n">
        <f aca="false">IF(AJ27="",COUNT(AL27),AJ27)</f>
        <v>0</v>
      </c>
      <c r="AN27" s="138" t="str">
        <f aca="false">IF(AL27="","",IF($AL27=AN$2,1,0))</f>
        <v/>
      </c>
      <c r="AO27" s="138" t="str">
        <f aca="false">IF(AL27="","",IF($AL27=AN$2,AJ27,""))</f>
        <v/>
      </c>
      <c r="AP27" s="139" t="str">
        <f aca="false">IF(AO27="",AN27,AO27)</f>
        <v/>
      </c>
      <c r="AQ27" s="140" t="str">
        <f aca="false">IF(AL27="","",IF($AL27=AQ$2,1,0))</f>
        <v/>
      </c>
      <c r="AR27" s="141" t="str">
        <f aca="false">IF(AL27="","",IF($AL27=AQ$2,AJ27,""))</f>
        <v/>
      </c>
      <c r="AS27" s="141" t="str">
        <f aca="false">IF(AR27="",AQ27,AR27)</f>
        <v/>
      </c>
      <c r="AT27" s="142" t="str">
        <f aca="false">IF(AL27="","",IF($AL27=AT$2,1,0))</f>
        <v/>
      </c>
      <c r="AU27" s="142" t="str">
        <f aca="false">IF(AL27="","",IF($AL27=AT$2,AJ27,""))</f>
        <v/>
      </c>
      <c r="AV27" s="142" t="str">
        <f aca="false">IF(AU27="",AT27,AU27)</f>
        <v/>
      </c>
      <c r="AW27" s="143" t="str">
        <f aca="false">IF(AL27="","",IF($AL27=AW$2,1,0))</f>
        <v/>
      </c>
      <c r="AX27" s="143" t="str">
        <f aca="false">IF(AL27="","",IF($AL27=AW$2,AJ27,""))</f>
        <v/>
      </c>
      <c r="AY27" s="131" t="str">
        <f aca="false">IF(AX27="",AW27,AX27)</f>
        <v/>
      </c>
      <c r="AZ27" s="119"/>
      <c r="BA27" s="119"/>
      <c r="BB27" s="119"/>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9.75" hidden="false" customHeight="true" outlineLevel="0" collapsed="false">
      <c r="A28" s="75"/>
      <c r="B28" s="76" t="str">
        <f aca="false">IF(COUNTIF($A$3:A28,A28)=1,"First","")</f>
        <v/>
      </c>
      <c r="C28" s="76"/>
      <c r="D28" s="76"/>
      <c r="E28" s="76"/>
      <c r="F28" s="76"/>
      <c r="G28" s="77"/>
      <c r="H28" s="77"/>
      <c r="I28" s="76"/>
      <c r="J28" s="76"/>
      <c r="K28" s="76"/>
      <c r="L28" s="76"/>
      <c r="M28" s="76"/>
      <c r="N28" s="76"/>
      <c r="O28" s="76"/>
      <c r="P28" s="76"/>
      <c r="Q28" s="119"/>
      <c r="R28" s="79" t="str">
        <f aca="false">IFERROR(IF(H28="Invertebrate",IF(J28="","",AVERAGE(J28:L28,O28:Q28)),IF(H28="","",AVERAGE(J28:P28))),"")</f>
        <v/>
      </c>
      <c r="S28" s="78"/>
      <c r="T28" s="78"/>
      <c r="U28" s="78"/>
      <c r="V28" s="78"/>
      <c r="W28" s="132" t="str">
        <f aca="false">IF(V28="","",((S28*T28*U28*V28)-1)/40+1)</f>
        <v/>
      </c>
      <c r="X28" s="82" t="str">
        <f aca="false">IF(W28="","",(R28^2+W28^2)^0.5)</f>
        <v/>
      </c>
      <c r="Y28" s="84"/>
      <c r="Z28" s="84" t="str">
        <f aca="false">IFERROR(Y28/SUMIF($A$3:$A$40,A28,$Y$3:$Y$40),"")</f>
        <v/>
      </c>
      <c r="AA28" s="84" t="str">
        <f aca="false">IFERROR(X28*Z28,"")</f>
        <v/>
      </c>
      <c r="AB28" s="82" t="str">
        <f aca="false">IF(Y28="","",SUMIF($A$3:$A$40,A28,$AA$3:$AA$40))</f>
        <v/>
      </c>
      <c r="AC28" s="134" t="str">
        <f aca="false">IFERROR(ROUND(IF(B28="First", IF(Y28="",-11.965*X28^2+32.28*X28+78.259,-11.965*AB28^2+32.28*AB28+78.259),""),0),"")</f>
        <v/>
      </c>
      <c r="AD28" s="86" t="str">
        <f aca="false">IF(AC28="","",IF(AC28&lt;60,"High",IF(AC28&gt;=80,"Low","Med")))</f>
        <v/>
      </c>
      <c r="AE28" s="135" t="str">
        <f aca="false">IF(AC28="","",IF(AC28&lt;60,"&lt;60", IF(AC28&gt;=80, "≥80", "60-79")))</f>
        <v/>
      </c>
      <c r="AF28" s="145"/>
      <c r="AG28" s="145"/>
      <c r="AH28" s="85" t="str">
        <f aca="false">IF(ISBLANK(A28),"",IF(COUNTIF($A$2:$A$53,A28)&gt;1,0,1))</f>
        <v/>
      </c>
      <c r="AI28" s="136" t="str">
        <f aca="false">AC28</f>
        <v/>
      </c>
      <c r="AJ28" s="137" t="str">
        <f aca="false">IF(D28="","",D28)</f>
        <v/>
      </c>
      <c r="AK28" s="112" t="str">
        <f aca="false">IF(AI28="","",ROUND(AI28,0))</f>
        <v/>
      </c>
      <c r="AL28" s="91" t="str">
        <f aca="false">IF(AK28="","",IF(AK28&lt;70,1,IF(AK28&lt;80,2,IF(AK28&lt;90,3,4))))</f>
        <v/>
      </c>
      <c r="AM28" s="91" t="n">
        <f aca="false">IF(AJ28="",COUNT(AL28),AJ28)</f>
        <v>0</v>
      </c>
      <c r="AN28" s="138" t="str">
        <f aca="false">IF(AL28="","",IF($AL28=AN$2,1,0))</f>
        <v/>
      </c>
      <c r="AO28" s="138" t="str">
        <f aca="false">IF(AL28="","",IF($AL28=AN$2,AJ28,""))</f>
        <v/>
      </c>
      <c r="AP28" s="139" t="str">
        <f aca="false">IF(AO28="",AN28,AO28)</f>
        <v/>
      </c>
      <c r="AQ28" s="140" t="str">
        <f aca="false">IF(AL28="","",IF($AL28=AQ$2,1,0))</f>
        <v/>
      </c>
      <c r="AR28" s="141" t="str">
        <f aca="false">IF(AL28="","",IF($AL28=AQ$2,AJ28,""))</f>
        <v/>
      </c>
      <c r="AS28" s="141" t="str">
        <f aca="false">IF(AR28="",AQ28,AR28)</f>
        <v/>
      </c>
      <c r="AT28" s="142" t="str">
        <f aca="false">IF(AL28="","",IF($AL28=AT$2,1,0))</f>
        <v/>
      </c>
      <c r="AU28" s="142" t="str">
        <f aca="false">IF(AL28="","",IF($AL28=AT$2,AJ28,""))</f>
        <v/>
      </c>
      <c r="AV28" s="142" t="str">
        <f aca="false">IF(AU28="",AT28,AU28)</f>
        <v/>
      </c>
      <c r="AW28" s="143" t="str">
        <f aca="false">IF(AL28="","",IF($AL28=AW$2,1,0))</f>
        <v/>
      </c>
      <c r="AX28" s="143" t="str">
        <f aca="false">IF(AL28="","",IF($AL28=AW$2,AJ28,""))</f>
        <v/>
      </c>
      <c r="AY28" s="131" t="str">
        <f aca="false">IF(AX28="",AW28,AX28)</f>
        <v/>
      </c>
      <c r="AZ28" s="119"/>
      <c r="BA28" s="119"/>
      <c r="BB28" s="119"/>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9.75" hidden="false" customHeight="true" outlineLevel="0" collapsed="false">
      <c r="A29" s="75"/>
      <c r="B29" s="76" t="str">
        <f aca="false">IF(COUNTIF($A$3:A29,A29)=1,"First","")</f>
        <v/>
      </c>
      <c r="C29" s="76"/>
      <c r="D29" s="76"/>
      <c r="E29" s="76"/>
      <c r="F29" s="76"/>
      <c r="G29" s="77"/>
      <c r="H29" s="77"/>
      <c r="I29" s="76"/>
      <c r="J29" s="76"/>
      <c r="K29" s="76"/>
      <c r="L29" s="76"/>
      <c r="M29" s="76"/>
      <c r="N29" s="76"/>
      <c r="O29" s="76"/>
      <c r="P29" s="76"/>
      <c r="Q29" s="119"/>
      <c r="R29" s="79" t="str">
        <f aca="false">IFERROR(IF(H29="Invertebrate",IF(J29="","",AVERAGE(J29:L29,O29:Q29)),IF(H29="","",AVERAGE(J29:P29))),"")</f>
        <v/>
      </c>
      <c r="S29" s="78"/>
      <c r="T29" s="78"/>
      <c r="U29" s="78"/>
      <c r="V29" s="78"/>
      <c r="W29" s="132" t="str">
        <f aca="false">IF(V29="","",((S29*T29*U29*V29)-1)/40+1)</f>
        <v/>
      </c>
      <c r="X29" s="82" t="str">
        <f aca="false">IF(W29="","",(R29^2+W29^2)^0.5)</f>
        <v/>
      </c>
      <c r="Y29" s="84"/>
      <c r="Z29" s="84" t="str">
        <f aca="false">IFERROR(Y29/SUMIF($A$3:$A$40,A29,$Y$3:$Y$40),"")</f>
        <v/>
      </c>
      <c r="AA29" s="84" t="str">
        <f aca="false">IFERROR(X29*Z29,"")</f>
        <v/>
      </c>
      <c r="AB29" s="82" t="str">
        <f aca="false">IF(Y29="","",SUMIF($A$3:$A$40,A29,$AA$3:$AA$40))</f>
        <v/>
      </c>
      <c r="AC29" s="134" t="str">
        <f aca="false">IFERROR(ROUND(IF(B29="First", IF(Y29="",-11.965*X29^2+32.28*X29+78.259,-11.965*AB29^2+32.28*AB29+78.259),""),0),"")</f>
        <v/>
      </c>
      <c r="AD29" s="86" t="str">
        <f aca="false">IF(AC29="","",IF(AC29&lt;60,"High",IF(AC29&gt;=80,"Low","Med")))</f>
        <v/>
      </c>
      <c r="AE29" s="135" t="str">
        <f aca="false">IF(AC29="","",IF(AC29&lt;60,"&lt;60", IF(AC29&gt;=80, "≥80", "60-79")))</f>
        <v/>
      </c>
      <c r="AF29" s="145"/>
      <c r="AG29" s="145"/>
      <c r="AH29" s="85" t="str">
        <f aca="false">IF(ISBLANK(A29),"",IF(COUNTIF($A$2:$A$53,A29)&gt;1,0,1))</f>
        <v/>
      </c>
      <c r="AI29" s="136" t="str">
        <f aca="false">AC29</f>
        <v/>
      </c>
      <c r="AJ29" s="137" t="str">
        <f aca="false">IF(D29="","",D29)</f>
        <v/>
      </c>
      <c r="AK29" s="112" t="str">
        <f aca="false">IF(AI29="","",ROUND(AI29,0))</f>
        <v/>
      </c>
      <c r="AL29" s="91" t="str">
        <f aca="false">IF(AK29="","",IF(AK29&lt;70,1,IF(AK29&lt;80,2,IF(AK29&lt;90,3,4))))</f>
        <v/>
      </c>
      <c r="AM29" s="91" t="n">
        <f aca="false">IF(AJ29="",COUNT(AL29),AJ29)</f>
        <v>0</v>
      </c>
      <c r="AN29" s="138" t="str">
        <f aca="false">IF(AL29="","",IF($AL29=AN$2,1,0))</f>
        <v/>
      </c>
      <c r="AO29" s="138" t="str">
        <f aca="false">IF(AL29="","",IF($AL29=AN$2,AJ29,""))</f>
        <v/>
      </c>
      <c r="AP29" s="139" t="str">
        <f aca="false">IF(AO29="",AN29,AO29)</f>
        <v/>
      </c>
      <c r="AQ29" s="140" t="str">
        <f aca="false">IF(AL29="","",IF($AL29=AQ$2,1,0))</f>
        <v/>
      </c>
      <c r="AR29" s="141" t="str">
        <f aca="false">IF(AL29="","",IF($AL29=AQ$2,AJ29,""))</f>
        <v/>
      </c>
      <c r="AS29" s="141" t="str">
        <f aca="false">IF(AR29="",AQ29,AR29)</f>
        <v/>
      </c>
      <c r="AT29" s="142" t="str">
        <f aca="false">IF(AL29="","",IF($AL29=AT$2,1,0))</f>
        <v/>
      </c>
      <c r="AU29" s="142" t="str">
        <f aca="false">IF(AL29="","",IF($AL29=AT$2,AJ29,""))</f>
        <v/>
      </c>
      <c r="AV29" s="142" t="str">
        <f aca="false">IF(AU29="",AT29,AU29)</f>
        <v/>
      </c>
      <c r="AW29" s="143" t="str">
        <f aca="false">IF(AL29="","",IF($AL29=AW$2,1,0))</f>
        <v/>
      </c>
      <c r="AX29" s="143" t="str">
        <f aca="false">IF(AL29="","",IF($AL29=AW$2,AJ29,""))</f>
        <v/>
      </c>
      <c r="AY29" s="131" t="str">
        <f aca="false">IF(AX29="",AW29,AX29)</f>
        <v/>
      </c>
      <c r="AZ29" s="119"/>
      <c r="BA29" s="119"/>
      <c r="BB29" s="119"/>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9.75" hidden="false" customHeight="true" outlineLevel="0" collapsed="false">
      <c r="A30" s="75"/>
      <c r="B30" s="76" t="str">
        <f aca="false">IF(COUNTIF($A$3:A30,A30)=1,"First","")</f>
        <v/>
      </c>
      <c r="C30" s="76"/>
      <c r="D30" s="76"/>
      <c r="E30" s="76"/>
      <c r="F30" s="76"/>
      <c r="G30" s="77"/>
      <c r="H30" s="77"/>
      <c r="I30" s="76"/>
      <c r="J30" s="76"/>
      <c r="K30" s="76"/>
      <c r="L30" s="76"/>
      <c r="M30" s="76"/>
      <c r="N30" s="76"/>
      <c r="O30" s="76"/>
      <c r="P30" s="76"/>
      <c r="Q30" s="119"/>
      <c r="R30" s="79" t="str">
        <f aca="false">IFERROR(IF(H30="Invertebrate",IF(J30="","",AVERAGE(J30:L30,O30:Q30)),IF(H30="","",AVERAGE(J30:P30))),"")</f>
        <v/>
      </c>
      <c r="S30" s="78"/>
      <c r="T30" s="78"/>
      <c r="U30" s="78"/>
      <c r="V30" s="78"/>
      <c r="W30" s="132" t="str">
        <f aca="false">IF(V30="","",((S30*T30*U30*V30)-1)/40+1)</f>
        <v/>
      </c>
      <c r="X30" s="82" t="str">
        <f aca="false">IF(W30="","",(R30^2+W30^2)^0.5)</f>
        <v/>
      </c>
      <c r="Y30" s="84"/>
      <c r="Z30" s="84" t="str">
        <f aca="false">IFERROR(Y30/SUMIF($A$3:$A$40,A30,$Y$3:$Y$40),"")</f>
        <v/>
      </c>
      <c r="AA30" s="84" t="str">
        <f aca="false">IFERROR(X30*Z30,"")</f>
        <v/>
      </c>
      <c r="AB30" s="82" t="str">
        <f aca="false">IF(Y30="","",SUMIF($A$3:$A$40,A30,$AA$3:$AA$40))</f>
        <v/>
      </c>
      <c r="AC30" s="134" t="str">
        <f aca="false">IFERROR(ROUND(IF(B30="First", IF(Y30="",-11.965*X30^2+32.28*X30+78.259,-11.965*AB30^2+32.28*AB30+78.259),""),0),"")</f>
        <v/>
      </c>
      <c r="AD30" s="86" t="str">
        <f aca="false">IF(AC30="","",IF(AC30&lt;60,"High",IF(AC30&gt;=80,"Low","Med")))</f>
        <v/>
      </c>
      <c r="AE30" s="135" t="str">
        <f aca="false">IF(AC30="","",IF(AC30&lt;60,"&lt;60", IF(AC30&gt;=80, "≥80", "60-79")))</f>
        <v/>
      </c>
      <c r="AF30" s="145"/>
      <c r="AG30" s="145"/>
      <c r="AH30" s="85" t="str">
        <f aca="false">IF(ISBLANK(A30),"",IF(COUNTIF($A$2:$A$53,A30)&gt;1,0,1))</f>
        <v/>
      </c>
      <c r="AI30" s="136" t="str">
        <f aca="false">AC30</f>
        <v/>
      </c>
      <c r="AJ30" s="137" t="str">
        <f aca="false">IF(D30="","",D30)</f>
        <v/>
      </c>
      <c r="AK30" s="112" t="str">
        <f aca="false">IF(AI30="","",ROUND(AI30,0))</f>
        <v/>
      </c>
      <c r="AL30" s="91" t="str">
        <f aca="false">IF(AK30="","",IF(AK30&lt;70,1,IF(AK30&lt;80,2,IF(AK30&lt;90,3,4))))</f>
        <v/>
      </c>
      <c r="AM30" s="91" t="n">
        <f aca="false">IF(AJ30="",COUNT(AL30),AJ30)</f>
        <v>0</v>
      </c>
      <c r="AN30" s="138" t="str">
        <f aca="false">IF(AL30="","",IF($AL30=AN$2,1,0))</f>
        <v/>
      </c>
      <c r="AO30" s="138" t="str">
        <f aca="false">IF(AL30="","",IF($AL30=AN$2,AJ30,""))</f>
        <v/>
      </c>
      <c r="AP30" s="139" t="str">
        <f aca="false">IF(AO30="",AN30,AO30)</f>
        <v/>
      </c>
      <c r="AQ30" s="140" t="str">
        <f aca="false">IF(AL30="","",IF($AL30=AQ$2,1,0))</f>
        <v/>
      </c>
      <c r="AR30" s="141" t="str">
        <f aca="false">IF(AL30="","",IF($AL30=AQ$2,AJ30,""))</f>
        <v/>
      </c>
      <c r="AS30" s="141" t="str">
        <f aca="false">IF(AR30="",AQ30,AR30)</f>
        <v/>
      </c>
      <c r="AT30" s="142" t="str">
        <f aca="false">IF(AL30="","",IF($AL30=AT$2,1,0))</f>
        <v/>
      </c>
      <c r="AU30" s="142" t="str">
        <f aca="false">IF(AL30="","",IF($AL30=AT$2,AJ30,""))</f>
        <v/>
      </c>
      <c r="AV30" s="142" t="str">
        <f aca="false">IF(AU30="",AT30,AU30)</f>
        <v/>
      </c>
      <c r="AW30" s="143" t="str">
        <f aca="false">IF(AL30="","",IF($AL30=AW$2,1,0))</f>
        <v/>
      </c>
      <c r="AX30" s="143" t="str">
        <f aca="false">IF(AL30="","",IF($AL30=AW$2,AJ30,""))</f>
        <v/>
      </c>
      <c r="AY30" s="131" t="str">
        <f aca="false">IF(AX30="",AW30,AX30)</f>
        <v/>
      </c>
      <c r="AZ30" s="119"/>
      <c r="BA30" s="119"/>
      <c r="BB30" s="119"/>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9.75" hidden="false" customHeight="true" outlineLevel="0" collapsed="false">
      <c r="A31" s="75"/>
      <c r="B31" s="76" t="str">
        <f aca="false">IF(COUNTIF($A$3:A31,A31)=1,"First","")</f>
        <v/>
      </c>
      <c r="C31" s="76"/>
      <c r="D31" s="76"/>
      <c r="E31" s="76"/>
      <c r="F31" s="76"/>
      <c r="G31" s="77"/>
      <c r="H31" s="77"/>
      <c r="I31" s="76"/>
      <c r="J31" s="76"/>
      <c r="K31" s="76"/>
      <c r="L31" s="76"/>
      <c r="M31" s="76"/>
      <c r="N31" s="76"/>
      <c r="O31" s="76"/>
      <c r="P31" s="76"/>
      <c r="Q31" s="119"/>
      <c r="R31" s="79" t="str">
        <f aca="false">IFERROR(IF(H31="Invertebrate",IF(J31="","",AVERAGE(J31:L31,O31:Q31)),IF(H31="","",AVERAGE(J31:P31))),"")</f>
        <v/>
      </c>
      <c r="S31" s="78"/>
      <c r="T31" s="78"/>
      <c r="U31" s="78"/>
      <c r="V31" s="78"/>
      <c r="W31" s="132" t="str">
        <f aca="false">IF(V31="","",((S31*T31*U31*V31)-1)/40+1)</f>
        <v/>
      </c>
      <c r="X31" s="82" t="str">
        <f aca="false">IF(W31="","",(R31^2+W31^2)^0.5)</f>
        <v/>
      </c>
      <c r="Y31" s="84"/>
      <c r="Z31" s="84" t="str">
        <f aca="false">IFERROR(Y31/SUMIF($A$3:$A$40,A31,$Y$3:$Y$40),"")</f>
        <v/>
      </c>
      <c r="AA31" s="84" t="str">
        <f aca="false">IFERROR(X31*Z31,"")</f>
        <v/>
      </c>
      <c r="AB31" s="82" t="str">
        <f aca="false">IF(Y31="","",SUMIF($A$3:$A$40,A31,$AA$3:$AA$40))</f>
        <v/>
      </c>
      <c r="AC31" s="134" t="str">
        <f aca="false">IFERROR(ROUND(IF(B31="First", IF(Y31="",-11.965*X31^2+32.28*X31+78.259,-11.965*AB31^2+32.28*AB31+78.259),""),0),"")</f>
        <v/>
      </c>
      <c r="AD31" s="86" t="str">
        <f aca="false">IF(AC31="","",IF(AC31&lt;60,"High",IF(AC31&gt;=80,"Low","Med")))</f>
        <v/>
      </c>
      <c r="AE31" s="135" t="str">
        <f aca="false">IF(AC31="","",IF(AC31&lt;60,"&lt;60", IF(AC31&gt;=80, "≥80", "60-79")))</f>
        <v/>
      </c>
      <c r="AF31" s="145"/>
      <c r="AG31" s="145"/>
      <c r="AH31" s="85" t="str">
        <f aca="false">IF(ISBLANK(A31),"",IF(COUNTIF($A$2:$A$53,A31)&gt;1,0,1))</f>
        <v/>
      </c>
      <c r="AI31" s="136" t="str">
        <f aca="false">AC31</f>
        <v/>
      </c>
      <c r="AJ31" s="137" t="str">
        <f aca="false">IF(D31="","",D31)</f>
        <v/>
      </c>
      <c r="AK31" s="112" t="str">
        <f aca="false">IF(AI31="","",ROUND(AI31,0))</f>
        <v/>
      </c>
      <c r="AL31" s="91" t="str">
        <f aca="false">IF(AK31="","",IF(AK31&lt;70,1,IF(AK31&lt;80,2,IF(AK31&lt;90,3,4))))</f>
        <v/>
      </c>
      <c r="AM31" s="91" t="n">
        <f aca="false">IF(AJ31="",COUNT(AL31),AJ31)</f>
        <v>0</v>
      </c>
      <c r="AN31" s="138" t="str">
        <f aca="false">IF(AL31="","",IF($AL31=AN$2,1,0))</f>
        <v/>
      </c>
      <c r="AO31" s="138" t="str">
        <f aca="false">IF(AL31="","",IF($AL31=AN$2,AJ31,""))</f>
        <v/>
      </c>
      <c r="AP31" s="139" t="str">
        <f aca="false">IF(AO31="",AN31,AO31)</f>
        <v/>
      </c>
      <c r="AQ31" s="140" t="str">
        <f aca="false">IF(AL31="","",IF($AL31=AQ$2,1,0))</f>
        <v/>
      </c>
      <c r="AR31" s="141" t="str">
        <f aca="false">IF(AL31="","",IF($AL31=AQ$2,AJ31,""))</f>
        <v/>
      </c>
      <c r="AS31" s="141" t="str">
        <f aca="false">IF(AR31="",AQ31,AR31)</f>
        <v/>
      </c>
      <c r="AT31" s="142" t="str">
        <f aca="false">IF(AL31="","",IF($AL31=AT$2,1,0))</f>
        <v/>
      </c>
      <c r="AU31" s="142" t="str">
        <f aca="false">IF(AL31="","",IF($AL31=AT$2,AJ31,""))</f>
        <v/>
      </c>
      <c r="AV31" s="142" t="str">
        <f aca="false">IF(AU31="",AT31,AU31)</f>
        <v/>
      </c>
      <c r="AW31" s="143" t="str">
        <f aca="false">IF(AL31="","",IF($AL31=AW$2,1,0))</f>
        <v/>
      </c>
      <c r="AX31" s="143" t="str">
        <f aca="false">IF(AL31="","",IF($AL31=AW$2,AJ31,""))</f>
        <v/>
      </c>
      <c r="AY31" s="131" t="str">
        <f aca="false">IF(AX31="",AW31,AX31)</f>
        <v/>
      </c>
      <c r="AZ31" s="119"/>
      <c r="BA31" s="119"/>
      <c r="BB31" s="119"/>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9.75" hidden="false" customHeight="true" outlineLevel="0" collapsed="false">
      <c r="A32" s="75"/>
      <c r="B32" s="76" t="str">
        <f aca="false">IF(COUNTIF($A$3:A32,A32)=1,"First","")</f>
        <v/>
      </c>
      <c r="C32" s="76"/>
      <c r="D32" s="76"/>
      <c r="E32" s="76"/>
      <c r="F32" s="76"/>
      <c r="G32" s="77"/>
      <c r="H32" s="77"/>
      <c r="I32" s="76"/>
      <c r="J32" s="76"/>
      <c r="K32" s="76"/>
      <c r="L32" s="76"/>
      <c r="M32" s="76"/>
      <c r="N32" s="76"/>
      <c r="O32" s="76"/>
      <c r="P32" s="76"/>
      <c r="Q32" s="119"/>
      <c r="R32" s="79" t="str">
        <f aca="false">IFERROR(IF(H32="Invertebrate",IF(J32="","",AVERAGE(J32:L32,O32:Q32)),IF(H32="","",AVERAGE(J32:P32))),"")</f>
        <v/>
      </c>
      <c r="S32" s="78"/>
      <c r="T32" s="78"/>
      <c r="U32" s="78"/>
      <c r="V32" s="78"/>
      <c r="W32" s="132" t="str">
        <f aca="false">IF(V32="","",((S32*T32*U32*V32)-1)/40+1)</f>
        <v/>
      </c>
      <c r="X32" s="82" t="str">
        <f aca="false">IF(W32="","",(R32^2+W32^2)^0.5)</f>
        <v/>
      </c>
      <c r="Y32" s="84"/>
      <c r="Z32" s="84" t="str">
        <f aca="false">IFERROR(Y32/SUMIF($A$3:$A$40,A32,$Y$3:$Y$40),"")</f>
        <v/>
      </c>
      <c r="AA32" s="84" t="str">
        <f aca="false">IFERROR(X32*Z32,"")</f>
        <v/>
      </c>
      <c r="AB32" s="82" t="str">
        <f aca="false">IF(Y32="","",SUMIF($A$3:$A$40,A32,$AA$3:$AA$40))</f>
        <v/>
      </c>
      <c r="AC32" s="134" t="str">
        <f aca="false">IFERROR(ROUND(IF(B32="First", IF(Y32="",-11.965*X32^2+32.28*X32+78.259,-11.965*AB32^2+32.28*AB32+78.259),""),0),"")</f>
        <v/>
      </c>
      <c r="AD32" s="86" t="str">
        <f aca="false">IF(AC32="","",IF(AC32&lt;60,"High",IF(AC32&gt;=80,"Low","Med")))</f>
        <v/>
      </c>
      <c r="AE32" s="135" t="str">
        <f aca="false">IF(AC32="","",IF(AC32&lt;60,"&lt;60", IF(AC32&gt;=80, "≥80", "60-79")))</f>
        <v/>
      </c>
      <c r="AF32" s="145"/>
      <c r="AG32" s="145"/>
      <c r="AH32" s="85" t="str">
        <f aca="false">IF(ISBLANK(A32),"",IF(COUNTIF($A$2:$A$53,A32)&gt;1,0,1))</f>
        <v/>
      </c>
      <c r="AI32" s="136" t="str">
        <f aca="false">AC32</f>
        <v/>
      </c>
      <c r="AJ32" s="137" t="str">
        <f aca="false">IF(D32="","",D32)</f>
        <v/>
      </c>
      <c r="AK32" s="112" t="str">
        <f aca="false">IF(AI32="","",ROUND(AI32,0))</f>
        <v/>
      </c>
      <c r="AL32" s="91" t="str">
        <f aca="false">IF(AK32="","",IF(AK32&lt;70,1,IF(AK32&lt;80,2,IF(AK32&lt;90,3,4))))</f>
        <v/>
      </c>
      <c r="AM32" s="91" t="n">
        <f aca="false">IF(AJ32="",COUNT(AL32),AJ32)</f>
        <v>0</v>
      </c>
      <c r="AN32" s="138" t="str">
        <f aca="false">IF(AL32="","",IF($AL32=AN$2,1,0))</f>
        <v/>
      </c>
      <c r="AO32" s="138" t="str">
        <f aca="false">IF(AL32="","",IF($AL32=AN$2,AJ32,""))</f>
        <v/>
      </c>
      <c r="AP32" s="139" t="str">
        <f aca="false">IF(AO32="",AN32,AO32)</f>
        <v/>
      </c>
      <c r="AQ32" s="140" t="str">
        <f aca="false">IF(AL32="","",IF($AL32=AQ$2,1,0))</f>
        <v/>
      </c>
      <c r="AR32" s="141" t="str">
        <f aca="false">IF(AL32="","",IF($AL32=AQ$2,AJ32,""))</f>
        <v/>
      </c>
      <c r="AS32" s="141" t="str">
        <f aca="false">IF(AR32="",AQ32,AR32)</f>
        <v/>
      </c>
      <c r="AT32" s="142" t="str">
        <f aca="false">IF(AL32="","",IF($AL32=AT$2,1,0))</f>
        <v/>
      </c>
      <c r="AU32" s="142" t="str">
        <f aca="false">IF(AL32="","",IF($AL32=AT$2,AJ32,""))</f>
        <v/>
      </c>
      <c r="AV32" s="142" t="str">
        <f aca="false">IF(AU32="",AT32,AU32)</f>
        <v/>
      </c>
      <c r="AW32" s="143" t="str">
        <f aca="false">IF(AL32="","",IF($AL32=AW$2,1,0))</f>
        <v/>
      </c>
      <c r="AX32" s="143" t="str">
        <f aca="false">IF(AL32="","",IF($AL32=AW$2,AJ32,""))</f>
        <v/>
      </c>
      <c r="AY32" s="131" t="str">
        <f aca="false">IF(AX32="",AW32,AX32)</f>
        <v/>
      </c>
      <c r="AZ32" s="119"/>
      <c r="BA32" s="119"/>
      <c r="BB32" s="119"/>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9.75" hidden="false" customHeight="true" outlineLevel="0" collapsed="false">
      <c r="A33" s="75"/>
      <c r="B33" s="76" t="str">
        <f aca="false">IF(COUNTIF($A$3:A33,A33)=1,"First","")</f>
        <v/>
      </c>
      <c r="C33" s="76"/>
      <c r="D33" s="76"/>
      <c r="E33" s="76"/>
      <c r="F33" s="76"/>
      <c r="G33" s="77"/>
      <c r="H33" s="77"/>
      <c r="I33" s="76"/>
      <c r="J33" s="76"/>
      <c r="K33" s="76"/>
      <c r="L33" s="76"/>
      <c r="M33" s="76"/>
      <c r="N33" s="76"/>
      <c r="O33" s="76"/>
      <c r="P33" s="76"/>
      <c r="Q33" s="119"/>
      <c r="R33" s="79" t="str">
        <f aca="false">IFERROR(IF(H33="Invertebrate",IF(J33="","",AVERAGE(J33:L33,O33:Q33)),IF(H33="","",AVERAGE(J33:P33))),"")</f>
        <v/>
      </c>
      <c r="S33" s="78"/>
      <c r="T33" s="78"/>
      <c r="U33" s="78"/>
      <c r="V33" s="78"/>
      <c r="W33" s="132" t="str">
        <f aca="false">IF(V33="","",((S33*T33*U33*V33)-1)/40+1)</f>
        <v/>
      </c>
      <c r="X33" s="82" t="str">
        <f aca="false">IF(W33="","",(R33^2+W33^2)^0.5)</f>
        <v/>
      </c>
      <c r="Y33" s="84"/>
      <c r="Z33" s="84" t="str">
        <f aca="false">IFERROR(Y33/SUMIF($A$3:$A$40,A33,$Y$3:$Y$40),"")</f>
        <v/>
      </c>
      <c r="AA33" s="84" t="str">
        <f aca="false">IFERROR(X33*Z33,"")</f>
        <v/>
      </c>
      <c r="AB33" s="82" t="str">
        <f aca="false">IF(Y33="","",SUMIF($A$3:$A$40,A33,$AA$3:$AA$40))</f>
        <v/>
      </c>
      <c r="AC33" s="134" t="str">
        <f aca="false">IFERROR(ROUND(IF(B33="First", IF(Y33="",-11.965*X33^2+32.28*X33+78.259,-11.965*AB33^2+32.28*AB33+78.259),""),0),"")</f>
        <v/>
      </c>
      <c r="AD33" s="86" t="str">
        <f aca="false">IF(AC33="","",IF(AC33&lt;60,"High",IF(AC33&gt;=80,"Low","Med")))</f>
        <v/>
      </c>
      <c r="AE33" s="135" t="str">
        <f aca="false">IF(AC33="","",IF(AC33&lt;60,"&lt;60", IF(AC33&gt;=80, "≥80", "60-79")))</f>
        <v/>
      </c>
      <c r="AF33" s="145"/>
      <c r="AG33" s="145"/>
      <c r="AH33" s="85" t="str">
        <f aca="false">IF(ISBLANK(A33),"",IF(COUNTIF($A$2:$A$53,A33)&gt;1,0,1))</f>
        <v/>
      </c>
      <c r="AI33" s="136" t="str">
        <f aca="false">AC33</f>
        <v/>
      </c>
      <c r="AJ33" s="137" t="str">
        <f aca="false">IF(D33="","",D33)</f>
        <v/>
      </c>
      <c r="AK33" s="112" t="str">
        <f aca="false">IF(AI33="","",ROUND(AI33,0))</f>
        <v/>
      </c>
      <c r="AL33" s="91" t="str">
        <f aca="false">IF(AK33="","",IF(AK33&lt;70,1,IF(AK33&lt;80,2,IF(AK33&lt;90,3,4))))</f>
        <v/>
      </c>
      <c r="AM33" s="91" t="n">
        <f aca="false">IF(AJ33="",COUNT(AL33),AJ33)</f>
        <v>0</v>
      </c>
      <c r="AN33" s="138" t="str">
        <f aca="false">IF(AL33="","",IF($AL33=AN$2,1,0))</f>
        <v/>
      </c>
      <c r="AO33" s="138" t="str">
        <f aca="false">IF(AL33="","",IF($AL33=AN$2,AJ33,""))</f>
        <v/>
      </c>
      <c r="AP33" s="139" t="str">
        <f aca="false">IF(AO33="",AN33,AO33)</f>
        <v/>
      </c>
      <c r="AQ33" s="140" t="str">
        <f aca="false">IF(AL33="","",IF($AL33=AQ$2,1,0))</f>
        <v/>
      </c>
      <c r="AR33" s="141" t="str">
        <f aca="false">IF(AL33="","",IF($AL33=AQ$2,AJ33,""))</f>
        <v/>
      </c>
      <c r="AS33" s="141" t="str">
        <f aca="false">IF(AR33="",AQ33,AR33)</f>
        <v/>
      </c>
      <c r="AT33" s="142" t="str">
        <f aca="false">IF(AL33="","",IF($AL33=AT$2,1,0))</f>
        <v/>
      </c>
      <c r="AU33" s="142" t="str">
        <f aca="false">IF(AL33="","",IF($AL33=AT$2,AJ33,""))</f>
        <v/>
      </c>
      <c r="AV33" s="142" t="str">
        <f aca="false">IF(AU33="",AT33,AU33)</f>
        <v/>
      </c>
      <c r="AW33" s="143" t="str">
        <f aca="false">IF(AL33="","",IF($AL33=AW$2,1,0))</f>
        <v/>
      </c>
      <c r="AX33" s="143" t="str">
        <f aca="false">IF(AL33="","",IF($AL33=AW$2,AJ33,""))</f>
        <v/>
      </c>
      <c r="AY33" s="131" t="str">
        <f aca="false">IF(AX33="",AW33,AX33)</f>
        <v/>
      </c>
      <c r="AZ33" s="119"/>
      <c r="BA33" s="119"/>
      <c r="BB33" s="119"/>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9.75" hidden="false" customHeight="true" outlineLevel="0" collapsed="false">
      <c r="A34" s="75"/>
      <c r="B34" s="76" t="str">
        <f aca="false">IF(COUNTIF($A$3:A34,A34)=1,"First","")</f>
        <v/>
      </c>
      <c r="C34" s="76"/>
      <c r="D34" s="76"/>
      <c r="E34" s="76"/>
      <c r="F34" s="76"/>
      <c r="G34" s="77"/>
      <c r="H34" s="77"/>
      <c r="I34" s="76"/>
      <c r="J34" s="76"/>
      <c r="K34" s="76"/>
      <c r="L34" s="76"/>
      <c r="M34" s="76"/>
      <c r="N34" s="76"/>
      <c r="O34" s="76"/>
      <c r="P34" s="76"/>
      <c r="Q34" s="119"/>
      <c r="R34" s="79" t="str">
        <f aca="false">IFERROR(IF(H34="Invertebrate",IF(J34="","",AVERAGE(J34:L34,O34:Q34)),IF(H34="","",AVERAGE(J34:P34))),"")</f>
        <v/>
      </c>
      <c r="S34" s="78"/>
      <c r="T34" s="78"/>
      <c r="U34" s="78"/>
      <c r="V34" s="78"/>
      <c r="W34" s="132" t="str">
        <f aca="false">IF(V34="","",((S34*T34*U34*V34)-1)/40+1)</f>
        <v/>
      </c>
      <c r="X34" s="82" t="str">
        <f aca="false">IF(W34="","",(R34^2+W34^2)^0.5)</f>
        <v/>
      </c>
      <c r="Y34" s="84"/>
      <c r="Z34" s="84" t="str">
        <f aca="false">IFERROR(Y34/SUMIF($A$3:$A$40,A34,$Y$3:$Y$40),"")</f>
        <v/>
      </c>
      <c r="AA34" s="84" t="str">
        <f aca="false">IFERROR(X34*Z34,"")</f>
        <v/>
      </c>
      <c r="AB34" s="82" t="str">
        <f aca="false">IF(Y34="","",SUMIF($A$3:$A$40,A34,$AA$3:$AA$40))</f>
        <v/>
      </c>
      <c r="AC34" s="134" t="str">
        <f aca="false">IFERROR(ROUND(IF(B34="First", IF(Y34="",-11.965*X34^2+32.28*X34+78.259,-11.965*AB34^2+32.28*AB34+78.259),""),0),"")</f>
        <v/>
      </c>
      <c r="AD34" s="86" t="str">
        <f aca="false">IF(AC34="","",IF(AC34&lt;60,"High",IF(AC34&gt;=80,"Low","Med")))</f>
        <v/>
      </c>
      <c r="AE34" s="135" t="str">
        <f aca="false">IF(AC34="","",IF(AC34&lt;60,"&lt;60", IF(AC34&gt;=80, "≥80", "60-79")))</f>
        <v/>
      </c>
      <c r="AF34" s="145"/>
      <c r="AG34" s="145"/>
      <c r="AH34" s="85" t="str">
        <f aca="false">IF(ISBLANK(A34),"",IF(COUNTIF($A$2:$A$53,A34)&gt;1,0,1))</f>
        <v/>
      </c>
      <c r="AI34" s="136" t="str">
        <f aca="false">AC34</f>
        <v/>
      </c>
      <c r="AJ34" s="137" t="str">
        <f aca="false">IF(D34="","",D34)</f>
        <v/>
      </c>
      <c r="AK34" s="112" t="str">
        <f aca="false">IF(AI34="","",ROUND(AI34,0))</f>
        <v/>
      </c>
      <c r="AL34" s="91" t="str">
        <f aca="false">IF(AK34="","",IF(AK34&lt;70,1,IF(AK34&lt;80,2,IF(AK34&lt;90,3,4))))</f>
        <v/>
      </c>
      <c r="AM34" s="91" t="n">
        <f aca="false">IF(AJ34="",COUNT(AL34),AJ34)</f>
        <v>0</v>
      </c>
      <c r="AN34" s="138" t="str">
        <f aca="false">IF(AL34="","",IF($AL34=AN$2,1,0))</f>
        <v/>
      </c>
      <c r="AO34" s="138" t="str">
        <f aca="false">IF(AL34="","",IF($AL34=AN$2,AJ34,""))</f>
        <v/>
      </c>
      <c r="AP34" s="139" t="str">
        <f aca="false">IF(AO34="",AN34,AO34)</f>
        <v/>
      </c>
      <c r="AQ34" s="140" t="str">
        <f aca="false">IF(AL34="","",IF($AL34=AQ$2,1,0))</f>
        <v/>
      </c>
      <c r="AR34" s="141" t="str">
        <f aca="false">IF(AL34="","",IF($AL34=AQ$2,AJ34,""))</f>
        <v/>
      </c>
      <c r="AS34" s="141" t="str">
        <f aca="false">IF(AR34="",AQ34,AR34)</f>
        <v/>
      </c>
      <c r="AT34" s="142" t="str">
        <f aca="false">IF(AL34="","",IF($AL34=AT$2,1,0))</f>
        <v/>
      </c>
      <c r="AU34" s="142" t="str">
        <f aca="false">IF(AL34="","",IF($AL34=AT$2,AJ34,""))</f>
        <v/>
      </c>
      <c r="AV34" s="142" t="str">
        <f aca="false">IF(AU34="",AT34,AU34)</f>
        <v/>
      </c>
      <c r="AW34" s="143" t="str">
        <f aca="false">IF(AL34="","",IF($AL34=AW$2,1,0))</f>
        <v/>
      </c>
      <c r="AX34" s="143" t="str">
        <f aca="false">IF(AL34="","",IF($AL34=AW$2,AJ34,""))</f>
        <v/>
      </c>
      <c r="AY34" s="131" t="str">
        <f aca="false">IF(AX34="",AW34,AX34)</f>
        <v/>
      </c>
      <c r="AZ34" s="119"/>
      <c r="BA34" s="119"/>
      <c r="BB34" s="119"/>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9.75" hidden="false" customHeight="true" outlineLevel="0" collapsed="false">
      <c r="A35" s="75"/>
      <c r="B35" s="76" t="str">
        <f aca="false">IF(COUNTIF($A$3:A35,A35)=1,"First","")</f>
        <v/>
      </c>
      <c r="C35" s="76"/>
      <c r="D35" s="76"/>
      <c r="E35" s="76"/>
      <c r="F35" s="76"/>
      <c r="G35" s="77"/>
      <c r="H35" s="77"/>
      <c r="I35" s="76"/>
      <c r="J35" s="76"/>
      <c r="K35" s="76"/>
      <c r="L35" s="76"/>
      <c r="M35" s="76"/>
      <c r="N35" s="76"/>
      <c r="O35" s="76"/>
      <c r="P35" s="76"/>
      <c r="Q35" s="119"/>
      <c r="R35" s="79" t="str">
        <f aca="false">IFERROR(IF(H35="Invertebrate",IF(J35="","",AVERAGE(J35:L35,O35:Q35)),IF(H35="","",AVERAGE(J35:P35))),"")</f>
        <v/>
      </c>
      <c r="S35" s="78"/>
      <c r="T35" s="78"/>
      <c r="U35" s="78"/>
      <c r="V35" s="78"/>
      <c r="W35" s="132" t="str">
        <f aca="false">IF(V35="","",((S35*T35*U35*V35)-1)/40+1)</f>
        <v/>
      </c>
      <c r="X35" s="82" t="str">
        <f aca="false">IF(W35="","",(R35^2+W35^2)^0.5)</f>
        <v/>
      </c>
      <c r="Y35" s="84"/>
      <c r="Z35" s="84" t="str">
        <f aca="false">IFERROR(Y35/SUMIF($A$3:$A$40,A35,$Y$3:$Y$40),"")</f>
        <v/>
      </c>
      <c r="AA35" s="84" t="str">
        <f aca="false">IFERROR(X35*Z35,"")</f>
        <v/>
      </c>
      <c r="AB35" s="82" t="str">
        <f aca="false">IF(Y35="","",SUMIF($A$3:$A$40,A35,$AA$3:$AA$40))</f>
        <v/>
      </c>
      <c r="AC35" s="134" t="str">
        <f aca="false">IFERROR(ROUND(IF(B35="First", IF(Y35="",-11.965*X35^2+32.28*X35+78.259,-11.965*AB35^2+32.28*AB35+78.259),""),0),"")</f>
        <v/>
      </c>
      <c r="AD35" s="86" t="str">
        <f aca="false">IF(AC35="","",IF(AC35&lt;60,"High",IF(AC35&gt;=80,"Low","Med")))</f>
        <v/>
      </c>
      <c r="AE35" s="135" t="str">
        <f aca="false">IF(AC35="","",IF(AC35&lt;60,"&lt;60", IF(AC35&gt;=80, "≥80", "60-79")))</f>
        <v/>
      </c>
      <c r="AF35" s="145"/>
      <c r="AG35" s="145"/>
      <c r="AH35" s="85" t="str">
        <f aca="false">IF(ISBLANK(A35),"",IF(COUNTIF($A$2:$A$53,A35)&gt;1,0,1))</f>
        <v/>
      </c>
      <c r="AI35" s="136" t="str">
        <f aca="false">AC35</f>
        <v/>
      </c>
      <c r="AJ35" s="137" t="str">
        <f aca="false">IF(D35="","",D35)</f>
        <v/>
      </c>
      <c r="AK35" s="112" t="str">
        <f aca="false">IF(AI35="","",ROUND(AI35,0))</f>
        <v/>
      </c>
      <c r="AL35" s="91" t="str">
        <f aca="false">IF(AK35="","",IF(AK35&lt;70,1,IF(AK35&lt;80,2,IF(AK35&lt;90,3,4))))</f>
        <v/>
      </c>
      <c r="AM35" s="91" t="n">
        <f aca="false">IF(AJ35="",COUNT(AL35),AJ35)</f>
        <v>0</v>
      </c>
      <c r="AN35" s="138" t="str">
        <f aca="false">IF(AL35="","",IF($AL35=AN$2,1,0))</f>
        <v/>
      </c>
      <c r="AO35" s="138" t="str">
        <f aca="false">IF(AL35="","",IF($AL35=AN$2,AJ35,""))</f>
        <v/>
      </c>
      <c r="AP35" s="139" t="str">
        <f aca="false">IF(AO35="",AN35,AO35)</f>
        <v/>
      </c>
      <c r="AQ35" s="140" t="str">
        <f aca="false">IF(AL35="","",IF($AL35=AQ$2,1,0))</f>
        <v/>
      </c>
      <c r="AR35" s="141" t="str">
        <f aca="false">IF(AL35="","",IF($AL35=AQ$2,AJ35,""))</f>
        <v/>
      </c>
      <c r="AS35" s="141" t="str">
        <f aca="false">IF(AR35="",AQ35,AR35)</f>
        <v/>
      </c>
      <c r="AT35" s="142" t="str">
        <f aca="false">IF(AL35="","",IF($AL35=AT$2,1,0))</f>
        <v/>
      </c>
      <c r="AU35" s="142" t="str">
        <f aca="false">IF(AL35="","",IF($AL35=AT$2,AJ35,""))</f>
        <v/>
      </c>
      <c r="AV35" s="142" t="str">
        <f aca="false">IF(AU35="",AT35,AU35)</f>
        <v/>
      </c>
      <c r="AW35" s="143" t="str">
        <f aca="false">IF(AL35="","",IF($AL35=AW$2,1,0))</f>
        <v/>
      </c>
      <c r="AX35" s="143" t="str">
        <f aca="false">IF(AL35="","",IF($AL35=AW$2,AJ35,""))</f>
        <v/>
      </c>
      <c r="AY35" s="131" t="str">
        <f aca="false">IF(AX35="",AW35,AX35)</f>
        <v/>
      </c>
      <c r="AZ35" s="119"/>
      <c r="BA35" s="119"/>
      <c r="BB35" s="119"/>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9.75" hidden="false" customHeight="true" outlineLevel="0" collapsed="false">
      <c r="A36" s="75"/>
      <c r="B36" s="76" t="str">
        <f aca="false">IF(COUNTIF($A$3:A36,A36)=1,"First","")</f>
        <v/>
      </c>
      <c r="C36" s="76"/>
      <c r="D36" s="76"/>
      <c r="E36" s="76"/>
      <c r="F36" s="76"/>
      <c r="G36" s="77"/>
      <c r="H36" s="77"/>
      <c r="I36" s="76"/>
      <c r="J36" s="76"/>
      <c r="K36" s="76"/>
      <c r="L36" s="76"/>
      <c r="M36" s="76"/>
      <c r="N36" s="76"/>
      <c r="O36" s="76"/>
      <c r="P36" s="76"/>
      <c r="Q36" s="119"/>
      <c r="R36" s="79" t="str">
        <f aca="false">IFERROR(IF(H36="Invertebrate",IF(J36="","",AVERAGE(J36:L36,O36:Q36)),IF(H36="","",AVERAGE(J36:P36))),"")</f>
        <v/>
      </c>
      <c r="S36" s="78"/>
      <c r="T36" s="78"/>
      <c r="U36" s="78"/>
      <c r="V36" s="78"/>
      <c r="W36" s="132" t="str">
        <f aca="false">IF(V36="","",((S36*T36*U36*V36)-1)/40+1)</f>
        <v/>
      </c>
      <c r="X36" s="82" t="str">
        <f aca="false">IF(W36="","",(R36^2+W36^2)^0.5)</f>
        <v/>
      </c>
      <c r="Y36" s="84"/>
      <c r="Z36" s="84" t="str">
        <f aca="false">IFERROR(Y36/SUMIF($A$3:$A$40,A36,$Y$3:$Y$40),"")</f>
        <v/>
      </c>
      <c r="AA36" s="84" t="str">
        <f aca="false">IFERROR(X36*Z36,"")</f>
        <v/>
      </c>
      <c r="AB36" s="82" t="str">
        <f aca="false">IF(Y36="","",SUMIF($A$3:$A$40,A36,$AA$3:$AA$40))</f>
        <v/>
      </c>
      <c r="AC36" s="134" t="str">
        <f aca="false">IFERROR(ROUND(IF(B36="First", IF(Y36="",-11.965*X36^2+32.28*X36+78.259,-11.965*AB36^2+32.28*AB36+78.259),""),0),"")</f>
        <v/>
      </c>
      <c r="AD36" s="86" t="str">
        <f aca="false">IF(AC36="","",IF(AC36&lt;60,"High",IF(AC36&gt;=80,"Low","Med")))</f>
        <v/>
      </c>
      <c r="AE36" s="135" t="str">
        <f aca="false">IF(AC36="","",IF(AC36&lt;60,"&lt;60", IF(AC36&gt;=80, "≥80", "60-79")))</f>
        <v/>
      </c>
      <c r="AF36" s="145"/>
      <c r="AG36" s="145"/>
      <c r="AH36" s="85" t="str">
        <f aca="false">IF(ISBLANK(A36),"",IF(COUNTIF($A$2:$A$53,A36)&gt;1,0,1))</f>
        <v/>
      </c>
      <c r="AI36" s="136" t="str">
        <f aca="false">AC36</f>
        <v/>
      </c>
      <c r="AJ36" s="137" t="str">
        <f aca="false">IF(D36="","",D36)</f>
        <v/>
      </c>
      <c r="AK36" s="112" t="str">
        <f aca="false">IF(AI36="","",ROUND(AI36,0))</f>
        <v/>
      </c>
      <c r="AL36" s="91" t="str">
        <f aca="false">IF(AK36="","",IF(AK36&lt;70,1,IF(AK36&lt;80,2,IF(AK36&lt;90,3,4))))</f>
        <v/>
      </c>
      <c r="AM36" s="91" t="n">
        <f aca="false">IF(AJ36="",COUNT(AL36),AJ36)</f>
        <v>0</v>
      </c>
      <c r="AN36" s="138" t="str">
        <f aca="false">IF(AL36="","",IF($AL36=AN$2,1,0))</f>
        <v/>
      </c>
      <c r="AO36" s="138" t="str">
        <f aca="false">IF(AL36="","",IF($AL36=AN$2,AJ36,""))</f>
        <v/>
      </c>
      <c r="AP36" s="139" t="str">
        <f aca="false">IF(AO36="",AN36,AO36)</f>
        <v/>
      </c>
      <c r="AQ36" s="140" t="str">
        <f aca="false">IF(AL36="","",IF($AL36=AQ$2,1,0))</f>
        <v/>
      </c>
      <c r="AR36" s="141" t="str">
        <f aca="false">IF(AL36="","",IF($AL36=AQ$2,AJ36,""))</f>
        <v/>
      </c>
      <c r="AS36" s="141" t="str">
        <f aca="false">IF(AR36="",AQ36,AR36)</f>
        <v/>
      </c>
      <c r="AT36" s="142" t="str">
        <f aca="false">IF(AL36="","",IF($AL36=AT$2,1,0))</f>
        <v/>
      </c>
      <c r="AU36" s="142" t="str">
        <f aca="false">IF(AL36="","",IF($AL36=AT$2,AJ36,""))</f>
        <v/>
      </c>
      <c r="AV36" s="142" t="str">
        <f aca="false">IF(AU36="",AT36,AU36)</f>
        <v/>
      </c>
      <c r="AW36" s="143" t="str">
        <f aca="false">IF(AL36="","",IF($AL36=AW$2,1,0))</f>
        <v/>
      </c>
      <c r="AX36" s="143" t="str">
        <f aca="false">IF(AL36="","",IF($AL36=AW$2,AJ36,""))</f>
        <v/>
      </c>
      <c r="AY36" s="131" t="str">
        <f aca="false">IF(AX36="",AW36,AX36)</f>
        <v/>
      </c>
      <c r="AZ36" s="119"/>
      <c r="BA36" s="119"/>
      <c r="BB36" s="119"/>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9.75" hidden="false" customHeight="true" outlineLevel="0" collapsed="false">
      <c r="A37" s="75"/>
      <c r="B37" s="76" t="str">
        <f aca="false">IF(COUNTIF($A$3:A37,A37)=1,"First","")</f>
        <v/>
      </c>
      <c r="C37" s="76"/>
      <c r="D37" s="76"/>
      <c r="E37" s="76"/>
      <c r="F37" s="76"/>
      <c r="G37" s="77"/>
      <c r="H37" s="77"/>
      <c r="I37" s="76"/>
      <c r="J37" s="76"/>
      <c r="K37" s="76"/>
      <c r="L37" s="76"/>
      <c r="M37" s="76"/>
      <c r="N37" s="76"/>
      <c r="O37" s="76"/>
      <c r="P37" s="76"/>
      <c r="Q37" s="119"/>
      <c r="R37" s="79" t="str">
        <f aca="false">IFERROR(IF(H37="Invertebrate",IF(J37="","",AVERAGE(J37:L37,O37:Q37)),IF(H37="","",AVERAGE(J37:P37))),"")</f>
        <v/>
      </c>
      <c r="S37" s="78"/>
      <c r="T37" s="78"/>
      <c r="U37" s="78"/>
      <c r="V37" s="78"/>
      <c r="W37" s="132" t="str">
        <f aca="false">IF(V37="","",((S37*T37*U37*V37)-1)/40+1)</f>
        <v/>
      </c>
      <c r="X37" s="82" t="str">
        <f aca="false">IF(W37="","",(R37^2+W37^2)^0.5)</f>
        <v/>
      </c>
      <c r="Y37" s="84"/>
      <c r="Z37" s="84" t="str">
        <f aca="false">IFERROR(Y37/SUMIF($A$3:$A$40,A37,$Y$3:$Y$40),"")</f>
        <v/>
      </c>
      <c r="AA37" s="84" t="str">
        <f aca="false">IFERROR(X37*Z37,"")</f>
        <v/>
      </c>
      <c r="AB37" s="82" t="str">
        <f aca="false">IF(Y37="","",SUMIF($A$3:$A$40,A37,$AA$3:$AA$40))</f>
        <v/>
      </c>
      <c r="AC37" s="134" t="str">
        <f aca="false">IFERROR(ROUND(IF(B37="First", IF(Y37="",-11.965*X37^2+32.28*X37+78.259,-11.965*AB37^2+32.28*AB37+78.259),""),0),"")</f>
        <v/>
      </c>
      <c r="AD37" s="86" t="str">
        <f aca="false">IF(AC37="","",IF(AC37&lt;60,"High",IF(AC37&gt;=80,"Low","Med")))</f>
        <v/>
      </c>
      <c r="AE37" s="135" t="str">
        <f aca="false">IF(AC37="","",IF(AC37&lt;60,"&lt;60", IF(AC37&gt;=80, "≥80", "60-79")))</f>
        <v/>
      </c>
      <c r="AF37" s="145"/>
      <c r="AG37" s="145"/>
      <c r="AH37" s="85" t="str">
        <f aca="false">IF(ISBLANK(A37),"",IF(COUNTIF($A$2:$A$53,A37)&gt;1,0,1))</f>
        <v/>
      </c>
      <c r="AI37" s="136" t="str">
        <f aca="false">AC37</f>
        <v/>
      </c>
      <c r="AJ37" s="137" t="str">
        <f aca="false">IF(D37="","",D37)</f>
        <v/>
      </c>
      <c r="AK37" s="112" t="str">
        <f aca="false">IF(AI37="","",ROUND(AI37,0))</f>
        <v/>
      </c>
      <c r="AL37" s="91" t="str">
        <f aca="false">IF(AK37="","",IF(AK37&lt;70,1,IF(AK37&lt;80,2,IF(AK37&lt;90,3,4))))</f>
        <v/>
      </c>
      <c r="AM37" s="91" t="n">
        <f aca="false">IF(AJ37="",COUNT(AL37),AJ37)</f>
        <v>0</v>
      </c>
      <c r="AN37" s="138" t="str">
        <f aca="false">IF(AL37="","",IF($AL37=AN$2,1,0))</f>
        <v/>
      </c>
      <c r="AO37" s="138" t="str">
        <f aca="false">IF(AL37="","",IF($AL37=AN$2,AJ37,""))</f>
        <v/>
      </c>
      <c r="AP37" s="139" t="str">
        <f aca="false">IF(AO37="",AN37,AO37)</f>
        <v/>
      </c>
      <c r="AQ37" s="140" t="str">
        <f aca="false">IF(AL37="","",IF($AL37=AQ$2,1,0))</f>
        <v/>
      </c>
      <c r="AR37" s="141" t="str">
        <f aca="false">IF(AL37="","",IF($AL37=AQ$2,AJ37,""))</f>
        <v/>
      </c>
      <c r="AS37" s="141" t="str">
        <f aca="false">IF(AR37="",AQ37,AR37)</f>
        <v/>
      </c>
      <c r="AT37" s="142" t="str">
        <f aca="false">IF(AL37="","",IF($AL37=AT$2,1,0))</f>
        <v/>
      </c>
      <c r="AU37" s="142" t="str">
        <f aca="false">IF(AL37="","",IF($AL37=AT$2,AJ37,""))</f>
        <v/>
      </c>
      <c r="AV37" s="142" t="str">
        <f aca="false">IF(AU37="",AT37,AU37)</f>
        <v/>
      </c>
      <c r="AW37" s="143" t="str">
        <f aca="false">IF(AL37="","",IF($AL37=AW$2,1,0))</f>
        <v/>
      </c>
      <c r="AX37" s="143" t="str">
        <f aca="false">IF(AL37="","",IF($AL37=AW$2,AJ37,""))</f>
        <v/>
      </c>
      <c r="AY37" s="131" t="str">
        <f aca="false">IF(AX37="",AW37,AX37)</f>
        <v/>
      </c>
      <c r="AZ37" s="119"/>
      <c r="BA37" s="119"/>
      <c r="BB37" s="119"/>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9.75" hidden="false" customHeight="true" outlineLevel="0" collapsed="false">
      <c r="A38" s="75"/>
      <c r="B38" s="76" t="str">
        <f aca="false">IF(COUNTIF($A$3:A38,A38)=1,"First","")</f>
        <v/>
      </c>
      <c r="C38" s="76"/>
      <c r="D38" s="76"/>
      <c r="E38" s="76"/>
      <c r="F38" s="76"/>
      <c r="G38" s="77"/>
      <c r="H38" s="77"/>
      <c r="I38" s="76"/>
      <c r="J38" s="76"/>
      <c r="K38" s="76"/>
      <c r="L38" s="76"/>
      <c r="M38" s="76"/>
      <c r="N38" s="76"/>
      <c r="O38" s="76"/>
      <c r="P38" s="76"/>
      <c r="Q38" s="76"/>
      <c r="R38" s="79" t="str">
        <f aca="false">IFERROR(IF(H38="Invertebrate",IF(J38="","",AVERAGE(J38:L38,O38:Q38)),IF(H38="","",AVERAGE(J38:P38))),"")</f>
        <v/>
      </c>
      <c r="S38" s="86"/>
      <c r="T38" s="86"/>
      <c r="U38" s="86"/>
      <c r="V38" s="86"/>
      <c r="W38" s="132" t="str">
        <f aca="false">IF(V38="","",((S38*T38*U38*V38)-1)/40+1)</f>
        <v/>
      </c>
      <c r="X38" s="82" t="str">
        <f aca="false">IF(W38="","",(R38^2+W38^2)^0.5)</f>
        <v/>
      </c>
      <c r="Y38" s="146"/>
      <c r="Z38" s="84" t="str">
        <f aca="false">IFERROR(Y38/SUMIF($A$3:$A$40,A38,$Y$3:$Y$40),"")</f>
        <v/>
      </c>
      <c r="AA38" s="84" t="str">
        <f aca="false">IFERROR(X38*Z38,"")</f>
        <v/>
      </c>
      <c r="AB38" s="82" t="str">
        <f aca="false">IF(Y38="","",SUMIF($A$3:$A$40,A38,$AA$3:$AA$40))</f>
        <v/>
      </c>
      <c r="AC38" s="134" t="str">
        <f aca="false">IFERROR(ROUND(IF(B38="First", IF(Y38="",-11.965*X38^2+32.28*X38+78.259,-11.965*AB38^2+32.28*AB38+78.259),""),0),"")</f>
        <v/>
      </c>
      <c r="AD38" s="86" t="str">
        <f aca="false">IF(AC38="","",IF(AC38&lt;60,"High",IF(AC38&gt;=80,"Low","Med")))</f>
        <v/>
      </c>
      <c r="AE38" s="135" t="str">
        <f aca="false">IF(AC38="","",IF(AC38&lt;60,"&lt;60", IF(AC38&gt;=80, "≥80", "60-79")))</f>
        <v/>
      </c>
      <c r="AF38" s="145"/>
      <c r="AG38" s="145"/>
      <c r="AH38" s="85" t="str">
        <f aca="false">IF(ISBLANK(A38),"",IF(COUNTIF($A$2:$A$53,A38)&gt;1,0,1))</f>
        <v/>
      </c>
      <c r="AI38" s="136" t="str">
        <f aca="false">AC38</f>
        <v/>
      </c>
      <c r="AJ38" s="137" t="str">
        <f aca="false">IF(D38="","",D38)</f>
        <v/>
      </c>
      <c r="AK38" s="112" t="str">
        <f aca="false">IF(AI38="","",ROUND(AI38,0))</f>
        <v/>
      </c>
      <c r="AL38" s="91" t="str">
        <f aca="false">IF(AK38="","",IF(AK38&lt;70,1,IF(AK38&lt;80,2,IF(AK38&lt;90,3,4))))</f>
        <v/>
      </c>
      <c r="AM38" s="91" t="n">
        <f aca="false">IF(AJ38="",COUNT(AL38),AJ38)</f>
        <v>0</v>
      </c>
      <c r="AN38" s="138" t="str">
        <f aca="false">IF(AL38="","",IF($AL38=AN$2,1,0))</f>
        <v/>
      </c>
      <c r="AO38" s="138" t="str">
        <f aca="false">IF(AL38="","",IF($AL38=AN$2,AJ38,""))</f>
        <v/>
      </c>
      <c r="AP38" s="139" t="str">
        <f aca="false">IF(AO38="",AN38,AO38)</f>
        <v/>
      </c>
      <c r="AQ38" s="140" t="str">
        <f aca="false">IF(AL38="","",IF($AL38=AQ$2,1,0))</f>
        <v/>
      </c>
      <c r="AR38" s="141" t="str">
        <f aca="false">IF(AL38="","",IF($AL38=AQ$2,AJ38,""))</f>
        <v/>
      </c>
      <c r="AS38" s="141" t="str">
        <f aca="false">IF(AR38="",AQ38,AR38)</f>
        <v/>
      </c>
      <c r="AT38" s="142" t="str">
        <f aca="false">IF(AL38="","",IF($AL38=AT$2,1,0))</f>
        <v/>
      </c>
      <c r="AU38" s="142" t="str">
        <f aca="false">IF(AL38="","",IF($AL38=AT$2,AJ38,""))</f>
        <v/>
      </c>
      <c r="AV38" s="142" t="str">
        <f aca="false">IF(AU38="",AT38,AU38)</f>
        <v/>
      </c>
      <c r="AW38" s="143" t="str">
        <f aca="false">IF(AL38="","",IF($AL38=AW$2,1,0))</f>
        <v/>
      </c>
      <c r="AX38" s="143" t="str">
        <f aca="false">IF(AL38="","",IF($AL38=AW$2,AJ38,""))</f>
        <v/>
      </c>
      <c r="AY38" s="131" t="str">
        <f aca="false">IF(AX38="",AW38,AX38)</f>
        <v/>
      </c>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9.75" hidden="false" customHeight="true" outlineLevel="0" collapsed="false">
      <c r="A39" s="75"/>
      <c r="B39" s="76" t="str">
        <f aca="false">IF(COUNTIF($A$3:A39,A39)=1,"First","")</f>
        <v/>
      </c>
      <c r="C39" s="76"/>
      <c r="D39" s="76"/>
      <c r="E39" s="76"/>
      <c r="F39" s="76"/>
      <c r="G39" s="77"/>
      <c r="H39" s="77"/>
      <c r="I39" s="76"/>
      <c r="J39" s="76"/>
      <c r="K39" s="76"/>
      <c r="L39" s="76"/>
      <c r="M39" s="76"/>
      <c r="N39" s="76"/>
      <c r="O39" s="76"/>
      <c r="P39" s="76"/>
      <c r="Q39" s="76"/>
      <c r="R39" s="79" t="str">
        <f aca="false">IFERROR(IF(H39="Invertebrate",IF(J39="","",AVERAGE(J39:L39,O39:Q39)),IF(H39="","",AVERAGE(J39:P39))),"")</f>
        <v/>
      </c>
      <c r="S39" s="86"/>
      <c r="T39" s="86"/>
      <c r="U39" s="86"/>
      <c r="V39" s="86"/>
      <c r="W39" s="132" t="str">
        <f aca="false">IF(V39="","",((S39*T39*U39*V39)-1)/40+1)</f>
        <v/>
      </c>
      <c r="X39" s="82" t="str">
        <f aca="false">IF(W39="","",(R39^2+W39^2)^0.5)</f>
        <v/>
      </c>
      <c r="Y39" s="146"/>
      <c r="Z39" s="84" t="str">
        <f aca="false">IFERROR(Y39/SUMIF($A$3:$A$40,A39,$Y$3:$Y$40),"")</f>
        <v/>
      </c>
      <c r="AA39" s="84" t="str">
        <f aca="false">IFERROR(X39*Z39,"")</f>
        <v/>
      </c>
      <c r="AB39" s="82" t="str">
        <f aca="false">IF(Y39="","",SUMIF($A$3:$A$40,A39,$AA$3:$AA$40))</f>
        <v/>
      </c>
      <c r="AC39" s="134" t="str">
        <f aca="false">IFERROR(ROUND(IF(B39="First", IF(Y39="",-11.965*X39^2+32.28*X39+78.259,-11.965*AB39^2+32.28*AB39+78.259),""),0),"")</f>
        <v/>
      </c>
      <c r="AD39" s="86" t="str">
        <f aca="false">IF(AC39="","",IF(AC39&lt;60,"High",IF(AC39&gt;=80,"Low","Med")))</f>
        <v/>
      </c>
      <c r="AE39" s="135" t="str">
        <f aca="false">IF(AC39="","",IF(AC39&lt;60,"&lt;60", IF(AC39&gt;=80, "≥80", "60-79")))</f>
        <v/>
      </c>
      <c r="AF39" s="145"/>
      <c r="AG39" s="145"/>
      <c r="AH39" s="85" t="str">
        <f aca="false">IF(ISBLANK(A39),"",IF(COUNTIF($A$2:$A$53,A39)&gt;1,0,1))</f>
        <v/>
      </c>
      <c r="AI39" s="136" t="str">
        <f aca="false">AC39</f>
        <v/>
      </c>
      <c r="AJ39" s="137" t="str">
        <f aca="false">IF(D39="","",D39)</f>
        <v/>
      </c>
      <c r="AK39" s="112" t="str">
        <f aca="false">IF(AI39="","",ROUND(AI39,0))</f>
        <v/>
      </c>
      <c r="AL39" s="91" t="str">
        <f aca="false">IF(AK39="","",IF(AK39&lt;70,1,IF(AK39&lt;80,2,IF(AK39&lt;90,3,4))))</f>
        <v/>
      </c>
      <c r="AM39" s="91" t="n">
        <f aca="false">IF(AJ39="",COUNT(AL39),AJ39)</f>
        <v>0</v>
      </c>
      <c r="AN39" s="138" t="str">
        <f aca="false">IF(AL39="","",IF($AL39=AN$2,1,0))</f>
        <v/>
      </c>
      <c r="AO39" s="138" t="str">
        <f aca="false">IF(AL39="","",IF($AL39=AN$2,AJ39,""))</f>
        <v/>
      </c>
      <c r="AP39" s="139" t="str">
        <f aca="false">IF(AO39="",AN39,AO39)</f>
        <v/>
      </c>
      <c r="AQ39" s="140" t="str">
        <f aca="false">IF(AL39="","",IF($AL39=AQ$2,1,0))</f>
        <v/>
      </c>
      <c r="AR39" s="141" t="str">
        <f aca="false">IF(AL39="","",IF($AL39=AQ$2,AJ39,""))</f>
        <v/>
      </c>
      <c r="AS39" s="141" t="str">
        <f aca="false">IF(AR39="",AQ39,AR39)</f>
        <v/>
      </c>
      <c r="AT39" s="142" t="str">
        <f aca="false">IF(AL39="","",IF($AL39=AT$2,1,0))</f>
        <v/>
      </c>
      <c r="AU39" s="142" t="str">
        <f aca="false">IF(AL39="","",IF($AL39=AT$2,AJ39,""))</f>
        <v/>
      </c>
      <c r="AV39" s="142" t="str">
        <f aca="false">IF(AU39="",AT39,AU39)</f>
        <v/>
      </c>
      <c r="AW39" s="143" t="str">
        <f aca="false">IF(AL39="","",IF($AL39=AW$2,1,0))</f>
        <v/>
      </c>
      <c r="AX39" s="143" t="str">
        <f aca="false">IF(AL39="","",IF($AL39=AW$2,AJ39,""))</f>
        <v/>
      </c>
      <c r="AY39" s="131" t="str">
        <f aca="false">IF(AX39="",AW39,AX39)</f>
        <v/>
      </c>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9.75" hidden="false" customHeight="true" outlineLevel="0" collapsed="false">
      <c r="A40" s="75"/>
      <c r="B40" s="76" t="str">
        <f aca="false">IF(COUNTIF($A$3:A40,A40)=1,"First","")</f>
        <v/>
      </c>
      <c r="C40" s="76"/>
      <c r="D40" s="76"/>
      <c r="E40" s="76"/>
      <c r="F40" s="76"/>
      <c r="G40" s="77"/>
      <c r="H40" s="77"/>
      <c r="I40" s="76"/>
      <c r="J40" s="76"/>
      <c r="K40" s="76"/>
      <c r="L40" s="76"/>
      <c r="M40" s="76"/>
      <c r="N40" s="76"/>
      <c r="O40" s="76"/>
      <c r="P40" s="76"/>
      <c r="Q40" s="76"/>
      <c r="R40" s="79" t="str">
        <f aca="false">IFERROR(IF(H40="Invertebrate",IF(J40="","",AVERAGE(J40:L40,O40:Q40)),IF(H40="","",AVERAGE(J40:P40))),"")</f>
        <v/>
      </c>
      <c r="S40" s="86"/>
      <c r="T40" s="86"/>
      <c r="U40" s="86"/>
      <c r="V40" s="86"/>
      <c r="W40" s="132" t="str">
        <f aca="false">IF(V40="","",((S40*T40*U40*V40)-1)/40+1)</f>
        <v/>
      </c>
      <c r="X40" s="82" t="str">
        <f aca="false">IF(W40="","",(R40^2+W40^2)^0.5)</f>
        <v/>
      </c>
      <c r="Y40" s="146"/>
      <c r="Z40" s="84" t="str">
        <f aca="false">IFERROR(Y40/SUMIF($A$3:$A$40,A40,$Y$3:$Y$40),"")</f>
        <v/>
      </c>
      <c r="AA40" s="84" t="str">
        <f aca="false">IFERROR(X40*Z40,"")</f>
        <v/>
      </c>
      <c r="AB40" s="82" t="str">
        <f aca="false">IF(Y40="","",SUMIF($A$3:$A$40,A40,$AA$3:$AA$40))</f>
        <v/>
      </c>
      <c r="AC40" s="134" t="str">
        <f aca="false">IFERROR(ROUND(IF(B40="First", IF(Y40="",-11.965*X40^2+32.28*X40+78.259,-11.965*AB40^2+32.28*AB40+78.259),""),0),"")</f>
        <v/>
      </c>
      <c r="AD40" s="86" t="str">
        <f aca="false">IF(AC40="","",IF(AC40&lt;60,"High",IF(AC40&gt;=80,"Low","Med")))</f>
        <v/>
      </c>
      <c r="AE40" s="135" t="str">
        <f aca="false">IF(AC40="","",IF(AC40&lt;60,"&lt;60", IF(AC40&gt;=80, "≥80", "60-79")))</f>
        <v/>
      </c>
      <c r="AF40" s="145"/>
      <c r="AG40" s="145"/>
      <c r="AH40" s="85" t="str">
        <f aca="false">IF(ISBLANK(A40),"",IF(COUNTIF($A$2:$A$53,A40)&gt;1,0,1))</f>
        <v/>
      </c>
      <c r="AI40" s="136" t="str">
        <f aca="false">AC40</f>
        <v/>
      </c>
      <c r="AJ40" s="137" t="str">
        <f aca="false">IF(D40="","",D40)</f>
        <v/>
      </c>
      <c r="AK40" s="112" t="str">
        <f aca="false">IF(AI40="","",ROUND(AI40,0))</f>
        <v/>
      </c>
      <c r="AL40" s="91" t="str">
        <f aca="false">IF(AK40="","",IF(AK40&lt;70,1,IF(AK40&lt;80,2,IF(AK40&lt;90,3,4))))</f>
        <v/>
      </c>
      <c r="AM40" s="91" t="n">
        <f aca="false">IF(AJ40="",COUNT(AL40),AJ40)</f>
        <v>0</v>
      </c>
      <c r="AN40" s="138" t="str">
        <f aca="false">IF(AL40="","",IF($AL40=AN$2,1,0))</f>
        <v/>
      </c>
      <c r="AO40" s="138" t="str">
        <f aca="false">IF(AL40="","",IF($AL40=AN$2,AJ40,""))</f>
        <v/>
      </c>
      <c r="AP40" s="139" t="str">
        <f aca="false">IF(AO40="",AN40,AO40)</f>
        <v/>
      </c>
      <c r="AQ40" s="140" t="str">
        <f aca="false">IF(AL40="","",IF($AL40=AQ$2,1,0))</f>
        <v/>
      </c>
      <c r="AR40" s="141" t="str">
        <f aca="false">IF(AL40="","",IF($AL40=AQ$2,AJ40,""))</f>
        <v/>
      </c>
      <c r="AS40" s="141" t="str">
        <f aca="false">IF(AR40="",AQ40,AR40)</f>
        <v/>
      </c>
      <c r="AT40" s="142" t="str">
        <f aca="false">IF(AL40="","",IF($AL40=AT$2,1,0))</f>
        <v/>
      </c>
      <c r="AU40" s="142"/>
      <c r="AV40" s="142" t="str">
        <f aca="false">IF(AU40="",AT40,AU40)</f>
        <v/>
      </c>
      <c r="AW40" s="143" t="str">
        <f aca="false">IF(AL40="","",IF($AL40=AW$2,1,0))</f>
        <v/>
      </c>
      <c r="AX40" s="143" t="str">
        <f aca="false">IF(AL40="","",IF($AL40=AW$2,AJ40,""))</f>
        <v/>
      </c>
      <c r="AY40" s="131" t="str">
        <f aca="false">IF(AX40="",AW40,AX40)</f>
        <v/>
      </c>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9.75" hidden="false" customHeight="true" outlineLevel="0" collapsed="false">
      <c r="A41" s="75"/>
      <c r="B41" s="76"/>
      <c r="C41" s="76"/>
      <c r="D41" s="76"/>
      <c r="E41" s="76"/>
      <c r="F41" s="76"/>
      <c r="G41" s="77"/>
      <c r="H41" s="93"/>
      <c r="I41" s="76"/>
      <c r="J41" s="76"/>
      <c r="K41" s="76"/>
      <c r="L41" s="76"/>
      <c r="M41" s="76"/>
      <c r="N41" s="76"/>
      <c r="O41" s="76"/>
      <c r="P41" s="76"/>
      <c r="Q41" s="76"/>
      <c r="R41" s="79" t="str">
        <f aca="false">IFERROR(IF(H41="Invertebrate",IF(J41="","",AVERAGE(J41:L41,O41:Q41)),IF(H41="","",AVERAGE(J41:P41))),"")</f>
        <v/>
      </c>
      <c r="S41" s="86"/>
      <c r="T41" s="86"/>
      <c r="U41" s="86"/>
      <c r="V41" s="86"/>
      <c r="W41" s="132" t="str">
        <f aca="false">IF(V41="","",((S41*T41*U41*V41)-1)/40+1)</f>
        <v/>
      </c>
      <c r="X41" s="82" t="str">
        <f aca="false">IF(W41="","",(R41^2+W41^2)^0.5)</f>
        <v/>
      </c>
      <c r="Y41" s="146"/>
      <c r="Z41" s="146"/>
      <c r="AA41" s="146"/>
      <c r="AB41" s="82" t="str">
        <f aca="false">IF(Y41="","",SUMIF($A$3:$A$40,A41,$AA$3:$AA$40))</f>
        <v/>
      </c>
      <c r="AC41" s="134" t="str">
        <f aca="false">IFERROR(ROUND(IF(B41="First", IF(Y41="",-11.965*X41^2+32.28*X41+78.259,-11.965*AB41^2+32.28*AB41+78.259),""),0),"")</f>
        <v/>
      </c>
      <c r="AD41" s="86" t="str">
        <f aca="false">IF(AC41="","",IF(AC41&lt;60,"High",IF(AC41&gt;=80,"Low","Med")))</f>
        <v/>
      </c>
      <c r="AE41" s="135" t="str">
        <f aca="false">IF(AC41="","",IF(AC41&lt;60,"&lt;60", IF(AC41&gt;=80, "≥80", "60-79")))</f>
        <v/>
      </c>
      <c r="AF41" s="84"/>
      <c r="AG41" s="84"/>
      <c r="AH41" s="85" t="str">
        <f aca="false">IF(ISBLANK(A41),"",IF(COUNTIF($A$2:$A$53,A41)&gt;1,0,1))</f>
        <v/>
      </c>
      <c r="AI41" s="136" t="str">
        <f aca="false">AC41</f>
        <v/>
      </c>
      <c r="AJ41" s="137" t="str">
        <f aca="false">IF(D41="","",D41)</f>
        <v/>
      </c>
      <c r="AK41" s="112" t="str">
        <f aca="false">IF(AI41="","",ROUND(AI41,0))</f>
        <v/>
      </c>
      <c r="AL41" s="91" t="str">
        <f aca="false">IF(AK41="","",IF(AK41&lt;70,1,IF(AK41&lt;80,2,IF(AK41&lt;90,3,4))))</f>
        <v/>
      </c>
      <c r="AM41" s="91" t="n">
        <f aca="false">IF(AJ41="",COUNT(AL41),AJ41)</f>
        <v>0</v>
      </c>
      <c r="AN41" s="138" t="str">
        <f aca="false">IF(AL41="","",IF($AL41=AN$2,1,0))</f>
        <v/>
      </c>
      <c r="AO41" s="138" t="str">
        <f aca="false">IF(AL41="","",IF($AL41=AN$2,AJ41,""))</f>
        <v/>
      </c>
      <c r="AP41" s="139" t="str">
        <f aca="false">IF(AO41="",AN41,AO41)</f>
        <v/>
      </c>
      <c r="AQ41" s="140" t="str">
        <f aca="false">IF(AL41="","",IF($AL41=AQ$2,1,0))</f>
        <v/>
      </c>
      <c r="AR41" s="141" t="str">
        <f aca="false">IF(AL41="","",IF($AL41=AQ$2,AJ41,""))</f>
        <v/>
      </c>
      <c r="AS41" s="141" t="str">
        <f aca="false">IF(AR41="",AQ41,AR41)</f>
        <v/>
      </c>
      <c r="AT41" s="142" t="str">
        <f aca="false">IF(AL41="","",IF($AL41=AT$2,1,0))</f>
        <v/>
      </c>
      <c r="AU41" s="142"/>
      <c r="AV41" s="142" t="str">
        <f aca="false">IF(AU41="",AT41,AU41)</f>
        <v/>
      </c>
      <c r="AW41" s="143" t="str">
        <f aca="false">IF(AL41="","",IF($AL41=AW$2,1,0))</f>
        <v/>
      </c>
      <c r="AX41" s="143" t="str">
        <f aca="false">IF(AL41="","",IF($AL41=AW$2,AJ41,""))</f>
        <v/>
      </c>
      <c r="AY41" s="131" t="str">
        <f aca="false">IF(AX41="",AW41,AX41)</f>
        <v/>
      </c>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9.75" hidden="false" customHeight="true" outlineLevel="0" collapsed="false">
      <c r="A42" s="75"/>
      <c r="B42" s="76"/>
      <c r="C42" s="76"/>
      <c r="D42" s="76"/>
      <c r="E42" s="76"/>
      <c r="F42" s="76"/>
      <c r="G42" s="77"/>
      <c r="H42" s="93"/>
      <c r="I42" s="76"/>
      <c r="J42" s="76"/>
      <c r="K42" s="76"/>
      <c r="L42" s="76"/>
      <c r="M42" s="76"/>
      <c r="N42" s="76"/>
      <c r="O42" s="76"/>
      <c r="P42" s="76"/>
      <c r="Q42" s="76"/>
      <c r="R42" s="79" t="str">
        <f aca="false">IFERROR(IF(H42="Invertebrate",IF(J42="","",AVERAGE(J42:L42,O42:Q42)),IF(H42="","",AVERAGE(J42:P42))),"")</f>
        <v/>
      </c>
      <c r="S42" s="86"/>
      <c r="T42" s="86"/>
      <c r="U42" s="86"/>
      <c r="V42" s="86"/>
      <c r="W42" s="132" t="str">
        <f aca="false">IF(V42="","",((S42*T42*U42*V42)-1)/40+1)</f>
        <v/>
      </c>
      <c r="X42" s="82" t="str">
        <f aca="false">IF(W42="","",(R42^2+W42^2)^0.5)</f>
        <v/>
      </c>
      <c r="Y42" s="146"/>
      <c r="Z42" s="146"/>
      <c r="AA42" s="146"/>
      <c r="AB42" s="82" t="str">
        <f aca="false">IF(Y42="","",SUMIF($A$3:$A$40,A42,$AA$3:$AA$40))</f>
        <v/>
      </c>
      <c r="AC42" s="134" t="str">
        <f aca="false">IFERROR(ROUND(IF(B42="First", IF(Y42="",-11.965*X42^2+32.28*X42+78.259,-11.965*AB42^2+32.28*AB42+78.259),""),0),"")</f>
        <v/>
      </c>
      <c r="AD42" s="86" t="str">
        <f aca="false">IF(AC42="","",IF(AC42&lt;60,"High",IF(AC42&gt;=80,"Low","Med")))</f>
        <v/>
      </c>
      <c r="AE42" s="135" t="str">
        <f aca="false">IF(AC42="","",IF(AC42&lt;60,"&lt;60", IF(AC42&gt;=80, "≥80", "60-79")))</f>
        <v/>
      </c>
      <c r="AF42" s="84"/>
      <c r="AG42" s="84"/>
      <c r="AH42" s="85" t="str">
        <f aca="false">IF(ISBLANK(A42),"",IF(COUNTIF($A$2:$A$53,A42)&gt;1,0,1))</f>
        <v/>
      </c>
      <c r="AI42" s="136" t="str">
        <f aca="false">AC42</f>
        <v/>
      </c>
      <c r="AJ42" s="137" t="str">
        <f aca="false">IF(D42="","",D42)</f>
        <v/>
      </c>
      <c r="AK42" s="112" t="str">
        <f aca="false">IF(AI42="","",ROUND(AI42,0))</f>
        <v/>
      </c>
      <c r="AL42" s="91" t="str">
        <f aca="false">IF(AK42="","",IF(AK42&lt;70,1,IF(AK42&lt;80,2,IF(AK42&lt;90,3,4))))</f>
        <v/>
      </c>
      <c r="AM42" s="91" t="n">
        <f aca="false">IF(AJ42="",COUNT(AL42),AJ42)</f>
        <v>0</v>
      </c>
      <c r="AN42" s="138" t="str">
        <f aca="false">IF(AL42="","",IF($AL42=AN$2,1,0))</f>
        <v/>
      </c>
      <c r="AO42" s="138" t="str">
        <f aca="false">IF(AL42="","",IF($AL42=AN$2,AJ42,""))</f>
        <v/>
      </c>
      <c r="AP42" s="139" t="str">
        <f aca="false">IF(AO42="",AN42,AO42)</f>
        <v/>
      </c>
      <c r="AQ42" s="140" t="str">
        <f aca="false">IF(AL42="","",IF($AL42=AQ$2,1,0))</f>
        <v/>
      </c>
      <c r="AR42" s="141" t="str">
        <f aca="false">IF(AL42="","",IF($AL42=AQ$2,AJ42,""))</f>
        <v/>
      </c>
      <c r="AS42" s="141" t="str">
        <f aca="false">IF(AR42="",AQ42,AR42)</f>
        <v/>
      </c>
      <c r="AT42" s="142" t="str">
        <f aca="false">IF(AL42="","",IF($AL42=AT$2,1,0))</f>
        <v/>
      </c>
      <c r="AU42" s="142"/>
      <c r="AV42" s="142" t="str">
        <f aca="false">IF(AU42="",AT42,AU42)</f>
        <v/>
      </c>
      <c r="AW42" s="143" t="str">
        <f aca="false">IF(AL42="","",IF($AL42=AW$2,1,0))</f>
        <v/>
      </c>
      <c r="AX42" s="143" t="str">
        <f aca="false">IF(AL42="","",IF($AL42=AW$2,AJ42,""))</f>
        <v/>
      </c>
      <c r="AY42" s="131" t="str">
        <f aca="false">IF(AX42="",AW42,AX42)</f>
        <v/>
      </c>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9.75" hidden="false" customHeight="true" outlineLevel="0" collapsed="false">
      <c r="A43" s="75"/>
      <c r="B43" s="76"/>
      <c r="C43" s="76"/>
      <c r="D43" s="76"/>
      <c r="E43" s="76"/>
      <c r="F43" s="76"/>
      <c r="G43" s="77"/>
      <c r="H43" s="93"/>
      <c r="I43" s="76"/>
      <c r="J43" s="76"/>
      <c r="K43" s="76"/>
      <c r="L43" s="76"/>
      <c r="M43" s="76"/>
      <c r="N43" s="76"/>
      <c r="O43" s="76"/>
      <c r="P43" s="76"/>
      <c r="Q43" s="76"/>
      <c r="R43" s="79" t="str">
        <f aca="false">IFERROR(IF(H43="Invertebrate",IF(J43="","",AVERAGE(J43:L43,O43:Q43)),IF(H43="","",AVERAGE(J43:P43))),"")</f>
        <v/>
      </c>
      <c r="S43" s="86"/>
      <c r="T43" s="86"/>
      <c r="U43" s="86"/>
      <c r="V43" s="86"/>
      <c r="W43" s="132" t="str">
        <f aca="false">IF(V43="","",((S43*T43*U43*V43)-1)/40+1)</f>
        <v/>
      </c>
      <c r="X43" s="82" t="str">
        <f aca="false">IF(W43="","",(R43^2+W43^2)^0.5)</f>
        <v/>
      </c>
      <c r="Y43" s="146"/>
      <c r="Z43" s="146"/>
      <c r="AA43" s="146"/>
      <c r="AB43" s="82" t="str">
        <f aca="false">IF(Y43="","",SUMIF($A$3:$A$40,A43,$AA$3:$AA$40))</f>
        <v/>
      </c>
      <c r="AC43" s="134" t="str">
        <f aca="false">IFERROR(ROUND(IF(B43="First", IF(Y43="",-11.965*X43^2+32.28*X43+78.259,-11.965*AB43^2+32.28*AB43+78.259),""),0),"")</f>
        <v/>
      </c>
      <c r="AD43" s="86" t="str">
        <f aca="false">IF(AC43="","",IF(AC43&lt;60,"High",IF(AC43&gt;=80,"Low","Med")))</f>
        <v/>
      </c>
      <c r="AE43" s="135" t="str">
        <f aca="false">IF(AC43="","",IF(AC43&lt;60,"&lt;60", IF(AC43&gt;=80, "≥80", "60-79")))</f>
        <v/>
      </c>
      <c r="AF43" s="84"/>
      <c r="AG43" s="84"/>
      <c r="AH43" s="85" t="str">
        <f aca="false">IF(ISBLANK(A43),"",IF(COUNTIF($A$2:$A$53,A43)&gt;1,0,1))</f>
        <v/>
      </c>
      <c r="AI43" s="136" t="str">
        <f aca="false">AC43</f>
        <v/>
      </c>
      <c r="AJ43" s="137" t="str">
        <f aca="false">IF(D43="","",D43)</f>
        <v/>
      </c>
      <c r="AK43" s="112" t="str">
        <f aca="false">IF(AI43="","",ROUND(AI43,0))</f>
        <v/>
      </c>
      <c r="AL43" s="91" t="str">
        <f aca="false">IF(AK43="","",IF(AK43&lt;70,1,IF(AK43&lt;80,2,IF(AK43&lt;90,3,4))))</f>
        <v/>
      </c>
      <c r="AM43" s="91" t="n">
        <f aca="false">IF(AJ43="",COUNT(AL43),AJ43)</f>
        <v>0</v>
      </c>
      <c r="AN43" s="138" t="str">
        <f aca="false">IF(AL43="","",IF($AL43=AN$2,1,0))</f>
        <v/>
      </c>
      <c r="AO43" s="138" t="str">
        <f aca="false">IF(AL43="","",IF($AL43=AN$2,AJ43,""))</f>
        <v/>
      </c>
      <c r="AP43" s="139" t="str">
        <f aca="false">IF(AO43="",AN43,AO43)</f>
        <v/>
      </c>
      <c r="AQ43" s="140" t="str">
        <f aca="false">IF(AL43="","",IF($AL43=AQ$2,1,0))</f>
        <v/>
      </c>
      <c r="AR43" s="141" t="str">
        <f aca="false">IF(AL43="","",IF($AL43=AQ$2,AJ43,""))</f>
        <v/>
      </c>
      <c r="AS43" s="141" t="str">
        <f aca="false">IF(AR43="",AQ43,AR43)</f>
        <v/>
      </c>
      <c r="AT43" s="142" t="str">
        <f aca="false">IF(AL43="","",IF($AL43=AT$2,1,0))</f>
        <v/>
      </c>
      <c r="AU43" s="142"/>
      <c r="AV43" s="142" t="str">
        <f aca="false">IF(AU43="",AT43,AU43)</f>
        <v/>
      </c>
      <c r="AW43" s="143" t="str">
        <f aca="false">IF(AL43="","",IF($AL43=AW$2,1,0))</f>
        <v/>
      </c>
      <c r="AX43" s="143" t="str">
        <f aca="false">IF(AL43="","",IF($AL43=AW$2,AJ43,""))</f>
        <v/>
      </c>
      <c r="AY43" s="131" t="str">
        <f aca="false">IF(AX43="",AW43,AX43)</f>
        <v/>
      </c>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9.75" hidden="false" customHeight="true" outlineLevel="0" collapsed="false">
      <c r="A44" s="75"/>
      <c r="B44" s="76"/>
      <c r="C44" s="76"/>
      <c r="D44" s="76"/>
      <c r="E44" s="76"/>
      <c r="F44" s="76"/>
      <c r="G44" s="77"/>
      <c r="H44" s="93"/>
      <c r="I44" s="76"/>
      <c r="J44" s="76"/>
      <c r="K44" s="76"/>
      <c r="L44" s="76"/>
      <c r="M44" s="76"/>
      <c r="N44" s="76"/>
      <c r="O44" s="76"/>
      <c r="P44" s="76"/>
      <c r="Q44" s="76"/>
      <c r="R44" s="79" t="str">
        <f aca="false">IFERROR(IF(H44="Invertebrate",IF(J44="","",AVERAGE(J44:L44,O44:Q44)),IF(H44="","",AVERAGE(J44:P44))),"")</f>
        <v/>
      </c>
      <c r="S44" s="86"/>
      <c r="T44" s="86"/>
      <c r="U44" s="86"/>
      <c r="V44" s="86"/>
      <c r="W44" s="132" t="str">
        <f aca="false">IF(V44="","",((S44*T44*U44*V44)-1)/40+1)</f>
        <v/>
      </c>
      <c r="X44" s="82" t="str">
        <f aca="false">IF(W44="","",(R44^2+W44^2)^0.5)</f>
        <v/>
      </c>
      <c r="Y44" s="146"/>
      <c r="Z44" s="146"/>
      <c r="AA44" s="146"/>
      <c r="AB44" s="82" t="str">
        <f aca="false">IF(Y44="","",SUMIF($A$3:$A$40,A44,$AA$3:$AA$40))</f>
        <v/>
      </c>
      <c r="AC44" s="134" t="str">
        <f aca="false">IFERROR(ROUND(IF(B44="First", IF(Y44="",-11.965*X44^2+32.28*X44+78.259,-11.965*AB44^2+32.28*AB44+78.259),""),0),"")</f>
        <v/>
      </c>
      <c r="AD44" s="86" t="str">
        <f aca="false">IF(AC44="","",IF(AC44&lt;60,"High",IF(AC44&gt;=80,"Low","Med")))</f>
        <v/>
      </c>
      <c r="AE44" s="135" t="str">
        <f aca="false">IF(AC44="","",IF(AC44&lt;60,"&lt;60", IF(AC44&gt;=80, "≥80", "60-79")))</f>
        <v/>
      </c>
      <c r="AF44" s="0"/>
      <c r="AG44" s="0"/>
      <c r="AH44" s="85" t="str">
        <f aca="false">IF(ISBLANK(A44),"",IF(COUNTIF($A$2:$A$53,A44)&gt;1,0,1))</f>
        <v/>
      </c>
      <c r="AI44" s="136" t="str">
        <f aca="false">AC44</f>
        <v/>
      </c>
      <c r="AJ44" s="137" t="str">
        <f aca="false">IF(D44="","",D44)</f>
        <v/>
      </c>
      <c r="AK44" s="112" t="str">
        <f aca="false">IF(AI44="","",ROUND(AI44,0))</f>
        <v/>
      </c>
      <c r="AL44" s="91" t="str">
        <f aca="false">IF(AK44="","",IF(AK44&lt;70,1,IF(AK44&lt;80,2,IF(AK44&lt;90,3,4))))</f>
        <v/>
      </c>
      <c r="AM44" s="91" t="n">
        <f aca="false">IF(AJ44="",COUNT(AL44),AJ44)</f>
        <v>0</v>
      </c>
      <c r="AN44" s="138" t="str">
        <f aca="false">IF(AL44="","",IF($AL44=AN$2,1,0))</f>
        <v/>
      </c>
      <c r="AO44" s="138" t="str">
        <f aca="false">IF(AL44="","",IF($AL44=AN$2,AJ44,""))</f>
        <v/>
      </c>
      <c r="AP44" s="139" t="str">
        <f aca="false">IF(AO44="",AN44,AO44)</f>
        <v/>
      </c>
      <c r="AQ44" s="140" t="str">
        <f aca="false">IF(AL44="","",IF($AL44=AQ$2,1,0))</f>
        <v/>
      </c>
      <c r="AR44" s="141" t="str">
        <f aca="false">IF(AL44="","",IF($AL44=AQ$2,AJ44,""))</f>
        <v/>
      </c>
      <c r="AS44" s="141" t="str">
        <f aca="false">IF(AR44="",AQ44,AR44)</f>
        <v/>
      </c>
      <c r="AT44" s="142" t="str">
        <f aca="false">IF(AL44="","",IF($AL44=AT$2,1,0))</f>
        <v/>
      </c>
      <c r="AU44" s="142"/>
      <c r="AV44" s="142" t="str">
        <f aca="false">IF(AU44="",AT44,AU44)</f>
        <v/>
      </c>
      <c r="AW44" s="143" t="str">
        <f aca="false">IF(AL44="","",IF($AL44=AW$2,1,0))</f>
        <v/>
      </c>
      <c r="AX44" s="143" t="str">
        <f aca="false">IF(AL44="","",IF($AL44=AW$2,AJ44,""))</f>
        <v/>
      </c>
      <c r="AY44" s="131" t="str">
        <f aca="false">IF(AX44="",AW44,AX44)</f>
        <v/>
      </c>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s="40" customFormat="true" ht="9.75" hidden="false" customHeight="true" outlineLevel="0" collapsed="false">
      <c r="A45" s="75"/>
      <c r="B45" s="76"/>
      <c r="C45" s="76"/>
      <c r="D45" s="76"/>
      <c r="E45" s="76"/>
      <c r="F45" s="76"/>
      <c r="G45" s="77"/>
      <c r="H45" s="93"/>
      <c r="I45" s="76"/>
      <c r="J45" s="76"/>
      <c r="K45" s="76"/>
      <c r="L45" s="76"/>
      <c r="M45" s="76"/>
      <c r="N45" s="76"/>
      <c r="O45" s="76"/>
      <c r="P45" s="76"/>
      <c r="Q45" s="76"/>
      <c r="R45" s="79" t="str">
        <f aca="false">IFERROR(IF(H45="Invertebrate",IF(J45="","",AVERAGE(J45:L45,O45:Q45)),IF(H45="","",AVERAGE(J45:P45))),"")</f>
        <v/>
      </c>
      <c r="S45" s="86"/>
      <c r="T45" s="86"/>
      <c r="U45" s="86"/>
      <c r="V45" s="86"/>
      <c r="W45" s="132" t="str">
        <f aca="false">IF(V45="","",((S45*T45*U45*V45)-1)/40+1)</f>
        <v/>
      </c>
      <c r="X45" s="82" t="str">
        <f aca="false">IF(W45="","",(R45^2+W45^2)^0.5)</f>
        <v/>
      </c>
      <c r="Y45" s="146"/>
      <c r="Z45" s="146"/>
      <c r="AA45" s="146"/>
      <c r="AB45" s="82" t="str">
        <f aca="false">IF(Y45="","",SUMIF($A$3:$A$40,A45,$AA$3:$AA$40))</f>
        <v/>
      </c>
      <c r="AC45" s="134" t="str">
        <f aca="false">IFERROR(ROUND(IF(B45="First", IF(Y45="",-11.965*X45^2+32.28*X45+78.259,-11.965*AB45^2+32.28*AB45+78.259),""),0),"")</f>
        <v/>
      </c>
      <c r="AD45" s="86" t="str">
        <f aca="false">IF(AC45="","",IF(AC45&lt;60,"High",IF(AC45&gt;=80,"Low","Med")))</f>
        <v/>
      </c>
      <c r="AE45" s="135" t="str">
        <f aca="false">IF(AC45="","",IF(AC45&lt;60,"&lt;60", IF(AC45&gt;=80, "≥80", "60-79")))</f>
        <v/>
      </c>
      <c r="AF45" s="36"/>
      <c r="AG45" s="36"/>
      <c r="AH45" s="85" t="str">
        <f aca="false">IF(ISBLANK(A45),"",IF(COUNTIF($A$2:$A$53,A45)&gt;1,0,1))</f>
        <v/>
      </c>
      <c r="AI45" s="136" t="str">
        <f aca="false">AC45</f>
        <v/>
      </c>
      <c r="AJ45" s="137" t="str">
        <f aca="false">IF(D45="","",D45)</f>
        <v/>
      </c>
      <c r="AK45" s="112" t="str">
        <f aca="false">IF(AI45="","",ROUND(AI45,0))</f>
        <v/>
      </c>
      <c r="AL45" s="91" t="str">
        <f aca="false">IF(AK45="","",IF(AK45&lt;70,1,IF(AK45&lt;80,2,IF(AK45&lt;90,3,4))))</f>
        <v/>
      </c>
      <c r="AM45" s="91" t="n">
        <f aca="false">IF(AJ45="",COUNT(AL45),AJ45)</f>
        <v>0</v>
      </c>
      <c r="AN45" s="138" t="str">
        <f aca="false">IF(AL45="","",IF($AL45=AN$2,1,0))</f>
        <v/>
      </c>
      <c r="AO45" s="138" t="str">
        <f aca="false">IF(AL45="","",IF($AL45=AN$2,AJ45,""))</f>
        <v/>
      </c>
      <c r="AP45" s="139" t="str">
        <f aca="false">IF(AO45="",AN45,AO45)</f>
        <v/>
      </c>
      <c r="AQ45" s="140" t="str">
        <f aca="false">IF(AL45="","",IF($AL45=AQ$2,1,0))</f>
        <v/>
      </c>
      <c r="AR45" s="141" t="str">
        <f aca="false">IF(AL45="","",IF($AL45=AQ$2,AJ45,""))</f>
        <v/>
      </c>
      <c r="AS45" s="141" t="str">
        <f aca="false">IF(AR45="",AQ45,AR45)</f>
        <v/>
      </c>
      <c r="AT45" s="142" t="str">
        <f aca="false">IF(AL45="","",IF($AL45=AT$2,1,0))</f>
        <v/>
      </c>
      <c r="AU45" s="142"/>
      <c r="AV45" s="142" t="str">
        <f aca="false">IF(AU45="",AT45,AU45)</f>
        <v/>
      </c>
      <c r="AW45" s="143" t="str">
        <f aca="false">IF(AL45="","",IF($AL45=AW$2,1,0))</f>
        <v/>
      </c>
      <c r="AX45" s="143" t="str">
        <f aca="false">IF(AL45="","",IF($AL45=AW$2,AJ45,""))</f>
        <v/>
      </c>
      <c r="AY45" s="131" t="str">
        <f aca="false">IF(AX45="",AW45,AX45)</f>
        <v/>
      </c>
    </row>
    <row r="46" s="40" customFormat="true" ht="9.75" hidden="false" customHeight="true" outlineLevel="0" collapsed="false">
      <c r="A46" s="75"/>
      <c r="B46" s="76"/>
      <c r="C46" s="76"/>
      <c r="D46" s="76"/>
      <c r="E46" s="76"/>
      <c r="F46" s="76"/>
      <c r="G46" s="77"/>
      <c r="H46" s="93"/>
      <c r="I46" s="76"/>
      <c r="J46" s="76"/>
      <c r="K46" s="76"/>
      <c r="L46" s="76"/>
      <c r="M46" s="76"/>
      <c r="N46" s="76"/>
      <c r="O46" s="76"/>
      <c r="P46" s="76"/>
      <c r="Q46" s="76"/>
      <c r="R46" s="79" t="str">
        <f aca="false">IFERROR(IF(H46="Invertebrate",IF(J46="","",AVERAGE(J46:L46,O46:Q46)),IF(H46="","",AVERAGE(J46:P46))),"")</f>
        <v/>
      </c>
      <c r="S46" s="86"/>
      <c r="T46" s="86"/>
      <c r="U46" s="86"/>
      <c r="V46" s="86"/>
      <c r="W46" s="132" t="str">
        <f aca="false">IF(V46="","",((S46*T46*U46*V46)-1)/40+1)</f>
        <v/>
      </c>
      <c r="X46" s="82" t="str">
        <f aca="false">IF(W46="","",(R46^2+W46^2)^0.5)</f>
        <v/>
      </c>
      <c r="Y46" s="146"/>
      <c r="Z46" s="146"/>
      <c r="AA46" s="146"/>
      <c r="AB46" s="82" t="str">
        <f aca="false">IF(Y46="","",SUMIF($A$3:$A$40,A46,$AA$3:$AA$40))</f>
        <v/>
      </c>
      <c r="AC46" s="134" t="str">
        <f aca="false">IFERROR(ROUND(IF(B46="First", IF(Y46="",-11.965*X46^2+32.28*X46+78.259,-11.965*AB46^2+32.28*AB46+78.259),""),0),"")</f>
        <v/>
      </c>
      <c r="AD46" s="86" t="str">
        <f aca="false">IF(AC46="","",IF(AC46&lt;60,"High",IF(AC46&gt;=80,"Low","Med")))</f>
        <v/>
      </c>
      <c r="AE46" s="135" t="str">
        <f aca="false">IF(AC46="","",IF(AC46&lt;60,"&lt;60", IF(AC46&gt;=80, "≥80", "60-79")))</f>
        <v/>
      </c>
      <c r="AF46" s="36"/>
      <c r="AG46" s="36"/>
      <c r="AH46" s="85" t="str">
        <f aca="false">IF(ISBLANK(A46),"",IF(COUNTIF($A$2:$A$53,A46)&gt;1,0,1))</f>
        <v/>
      </c>
      <c r="AI46" s="136" t="str">
        <f aca="false">AC46</f>
        <v/>
      </c>
      <c r="AJ46" s="137" t="str">
        <f aca="false">IF(D46="","",D46)</f>
        <v/>
      </c>
      <c r="AK46" s="112" t="str">
        <f aca="false">IF(AI46="","",ROUND(AI46,0))</f>
        <v/>
      </c>
      <c r="AL46" s="91" t="str">
        <f aca="false">IF(AK46="","",IF(AK46&lt;70,1,IF(AK46&lt;80,2,IF(AK46&lt;90,3,4))))</f>
        <v/>
      </c>
      <c r="AM46" s="91" t="n">
        <f aca="false">IF(AJ46="",COUNT(AL46),AJ46)</f>
        <v>0</v>
      </c>
      <c r="AN46" s="138" t="str">
        <f aca="false">IF(AL46="","",IF($AL46=AN$2,1,0))</f>
        <v/>
      </c>
      <c r="AO46" s="138" t="str">
        <f aca="false">IF(AL46="","",IF($AL46=AN$2,AJ46,""))</f>
        <v/>
      </c>
      <c r="AP46" s="139" t="str">
        <f aca="false">IF(AO46="",AN46,AO46)</f>
        <v/>
      </c>
      <c r="AQ46" s="140" t="str">
        <f aca="false">IF(AL46="","",IF($AL46=AQ$2,1,0))</f>
        <v/>
      </c>
      <c r="AR46" s="141" t="str">
        <f aca="false">IF(AL46="","",IF($AL46=AQ$2,AJ46,""))</f>
        <v/>
      </c>
      <c r="AS46" s="141" t="str">
        <f aca="false">IF(AR46="",AQ46,AR46)</f>
        <v/>
      </c>
      <c r="AT46" s="142" t="str">
        <f aca="false">IF(AL46="","",IF($AL46=AT$2,1,0))</f>
        <v/>
      </c>
      <c r="AU46" s="142"/>
      <c r="AV46" s="142" t="str">
        <f aca="false">IF(AU46="",AT46,AU46)</f>
        <v/>
      </c>
      <c r="AW46" s="143" t="str">
        <f aca="false">IF(AL46="","",IF($AL46=AW$2,1,0))</f>
        <v/>
      </c>
      <c r="AX46" s="143" t="str">
        <f aca="false">IF(AL46="","",IF($AL46=AW$2,AJ46,""))</f>
        <v/>
      </c>
      <c r="AY46" s="131" t="str">
        <f aca="false">IF(AX46="",AW46,AX46)</f>
        <v/>
      </c>
    </row>
    <row r="47" s="40" customFormat="true" ht="9.75" hidden="false" customHeight="true" outlineLevel="0" collapsed="false">
      <c r="A47" s="75"/>
      <c r="B47" s="76"/>
      <c r="C47" s="76"/>
      <c r="D47" s="76"/>
      <c r="E47" s="76"/>
      <c r="F47" s="76"/>
      <c r="G47" s="77"/>
      <c r="H47" s="93"/>
      <c r="I47" s="76"/>
      <c r="J47" s="76"/>
      <c r="K47" s="76"/>
      <c r="L47" s="76"/>
      <c r="M47" s="76"/>
      <c r="N47" s="76"/>
      <c r="O47" s="76"/>
      <c r="P47" s="76"/>
      <c r="Q47" s="76"/>
      <c r="R47" s="79" t="str">
        <f aca="false">IFERROR(IF(H47="Invertebrate",IF(J47="","",AVERAGE(J47:L47,O47:Q47)),IF(H47="","",AVERAGE(J47:P47))),"")</f>
        <v/>
      </c>
      <c r="S47" s="86"/>
      <c r="T47" s="86"/>
      <c r="U47" s="86"/>
      <c r="V47" s="86"/>
      <c r="W47" s="132" t="str">
        <f aca="false">IF(V47="","",((S47*T47*U47*V47)-1)/40+1)</f>
        <v/>
      </c>
      <c r="X47" s="82" t="str">
        <f aca="false">IF(W47="","",(R47^2+W47^2)^0.5)</f>
        <v/>
      </c>
      <c r="Y47" s="146"/>
      <c r="Z47" s="146"/>
      <c r="AA47" s="146"/>
      <c r="AB47" s="82" t="str">
        <f aca="false">IF(Y47="","",SUMIF($A$3:$A$40,A47,$AA$3:$AA$40))</f>
        <v/>
      </c>
      <c r="AC47" s="134" t="str">
        <f aca="false">IFERROR(ROUND(IF(B47="First", IF(Y47="",-11.965*X47^2+32.28*X47+78.259,-11.965*AB47^2+32.28*AB47+78.259),""),0),"")</f>
        <v/>
      </c>
      <c r="AD47" s="86" t="str">
        <f aca="false">IF(AC47="","",IF(AC47&lt;60,"High",IF(AC47&gt;=80,"Low","Med")))</f>
        <v/>
      </c>
      <c r="AE47" s="135" t="str">
        <f aca="false">IF(AC47="","",IF(AC47&lt;60,"&lt;60", IF(AC47&gt;=80, "≥80", "60-79")))</f>
        <v/>
      </c>
      <c r="AF47" s="36"/>
      <c r="AG47" s="36"/>
      <c r="AH47" s="85" t="str">
        <f aca="false">IF(ISBLANK(A47),"",IF(COUNTIF($A$2:$A$53,A47)&gt;1,0,1))</f>
        <v/>
      </c>
      <c r="AI47" s="136" t="str">
        <f aca="false">AC47</f>
        <v/>
      </c>
      <c r="AJ47" s="137" t="str">
        <f aca="false">IF(D47="","",D47)</f>
        <v/>
      </c>
      <c r="AK47" s="112" t="str">
        <f aca="false">IF(AI47="","",ROUND(AI47,0))</f>
        <v/>
      </c>
      <c r="AL47" s="91" t="str">
        <f aca="false">IF(AK47="","",IF(AK47&lt;70,1,IF(AK47&lt;80,2,IF(AK47&lt;90,3,4))))</f>
        <v/>
      </c>
      <c r="AM47" s="91" t="n">
        <f aca="false">IF(AJ47="",COUNT(AL47),AJ47)</f>
        <v>0</v>
      </c>
      <c r="AN47" s="138" t="str">
        <f aca="false">IF(AL47="","",IF($AL47=AN$2,1,0))</f>
        <v/>
      </c>
      <c r="AO47" s="138" t="str">
        <f aca="false">IF(AL47="","",IF($AL47=AN$2,AJ47,""))</f>
        <v/>
      </c>
      <c r="AP47" s="139" t="str">
        <f aca="false">IF(AO47="",AN47,AO47)</f>
        <v/>
      </c>
      <c r="AQ47" s="140" t="str">
        <f aca="false">IF(AL47="","",IF($AL47=AQ$2,1,0))</f>
        <v/>
      </c>
      <c r="AR47" s="141" t="str">
        <f aca="false">IF(AL47="","",IF($AL47=AQ$2,AJ47,""))</f>
        <v/>
      </c>
      <c r="AS47" s="141" t="str">
        <f aca="false">IF(AR47="",AQ47,AR47)</f>
        <v/>
      </c>
      <c r="AT47" s="142" t="str">
        <f aca="false">IF(AL47="","",IF($AL47=AT$2,1,0))</f>
        <v/>
      </c>
      <c r="AU47" s="142"/>
      <c r="AV47" s="142" t="str">
        <f aca="false">IF(AU47="",AT47,AU47)</f>
        <v/>
      </c>
      <c r="AW47" s="143" t="str">
        <f aca="false">IF(AL47="","",IF($AL47=AW$2,1,0))</f>
        <v/>
      </c>
      <c r="AX47" s="143" t="str">
        <f aca="false">IF(AL47="","",IF($AL47=AW$2,AJ47,""))</f>
        <v/>
      </c>
      <c r="AY47" s="131" t="str">
        <f aca="false">IF(AX47="",AW47,AX47)</f>
        <v/>
      </c>
    </row>
    <row r="48" s="40" customFormat="true" ht="9.75" hidden="false" customHeight="true" outlineLevel="0" collapsed="false">
      <c r="A48" s="75"/>
      <c r="B48" s="76"/>
      <c r="C48" s="76"/>
      <c r="D48" s="76"/>
      <c r="E48" s="76"/>
      <c r="F48" s="76"/>
      <c r="G48" s="77"/>
      <c r="H48" s="93"/>
      <c r="I48" s="76"/>
      <c r="J48" s="76"/>
      <c r="K48" s="76"/>
      <c r="L48" s="76"/>
      <c r="M48" s="76"/>
      <c r="N48" s="76"/>
      <c r="O48" s="76"/>
      <c r="P48" s="76"/>
      <c r="Q48" s="76"/>
      <c r="R48" s="79" t="str">
        <f aca="false">IFERROR(IF(H48="Invertebrate",IF(J48="","",AVERAGE(J48:L48,O48:Q48)),IF(H48="","",AVERAGE(J48:P48))),"")</f>
        <v/>
      </c>
      <c r="S48" s="86"/>
      <c r="T48" s="86"/>
      <c r="U48" s="86"/>
      <c r="V48" s="86"/>
      <c r="W48" s="132" t="str">
        <f aca="false">IF(V48="","",((S48*T48*U48*V48)-1)/40+1)</f>
        <v/>
      </c>
      <c r="X48" s="82" t="str">
        <f aca="false">IF(W48="","",(R48^2+W48^2)^0.5)</f>
        <v/>
      </c>
      <c r="Y48" s="146"/>
      <c r="Z48" s="146"/>
      <c r="AA48" s="146"/>
      <c r="AB48" s="82" t="str">
        <f aca="false">IF(Y48="","",SUMIF($A$3:$A$40,A48,$AA$3:$AA$40))</f>
        <v/>
      </c>
      <c r="AC48" s="134" t="str">
        <f aca="false">IFERROR(ROUND(IF(B48="First", IF(Y48="",-11.965*X48^2+32.28*X48+78.259,-11.965*AB48^2+32.28*AB48+78.259),""),0),"")</f>
        <v/>
      </c>
      <c r="AD48" s="86" t="str">
        <f aca="false">IF(AC48="","",IF(AC48&lt;60,"High",IF(AC48&gt;=80,"Low","Med")))</f>
        <v/>
      </c>
      <c r="AE48" s="135" t="str">
        <f aca="false">IF(AC48="","",IF(AC48&lt;60,"&lt;60", IF(AC48&gt;=80, "≥80", "60-79")))</f>
        <v/>
      </c>
      <c r="AF48" s="36"/>
      <c r="AG48" s="36"/>
      <c r="AH48" s="85" t="str">
        <f aca="false">IF(ISBLANK(A48),"",IF(COUNTIF($A$2:$A$53,A48)&gt;1,0,1))</f>
        <v/>
      </c>
      <c r="AI48" s="136" t="str">
        <f aca="false">AC48</f>
        <v/>
      </c>
      <c r="AJ48" s="137" t="str">
        <f aca="false">IF(D48="","",D48)</f>
        <v/>
      </c>
      <c r="AK48" s="112" t="str">
        <f aca="false">IF(AI48="","",ROUND(AI48,0))</f>
        <v/>
      </c>
      <c r="AL48" s="91" t="str">
        <f aca="false">IF(AK48="","",IF(AK48&lt;70,1,IF(AK48&lt;80,2,IF(AK48&lt;90,3,4))))</f>
        <v/>
      </c>
      <c r="AM48" s="91" t="n">
        <f aca="false">IF(AJ48="",COUNT(AL48),AJ48)</f>
        <v>0</v>
      </c>
      <c r="AN48" s="138" t="str">
        <f aca="false">IF(AL48="","",IF($AL48=AN$2,1,0))</f>
        <v/>
      </c>
      <c r="AO48" s="138" t="str">
        <f aca="false">IF(AL48="","",IF($AL48=AN$2,AJ48,""))</f>
        <v/>
      </c>
      <c r="AP48" s="139" t="str">
        <f aca="false">IF(AO48="",AN48,AO48)</f>
        <v/>
      </c>
      <c r="AQ48" s="140" t="str">
        <f aca="false">IF(AL48="","",IF($AL48=AQ$2,1,0))</f>
        <v/>
      </c>
      <c r="AR48" s="141" t="str">
        <f aca="false">IF(AL48="","",IF($AL48=AQ$2,AJ48,""))</f>
        <v/>
      </c>
      <c r="AS48" s="141" t="str">
        <f aca="false">IF(AR48="",AQ48,AR48)</f>
        <v/>
      </c>
      <c r="AT48" s="142" t="str">
        <f aca="false">IF(AL48="","",IF($AL48=AT$2,1,0))</f>
        <v/>
      </c>
      <c r="AU48" s="142"/>
      <c r="AV48" s="142" t="str">
        <f aca="false">IF(AU48="",AT48,AU48)</f>
        <v/>
      </c>
      <c r="AW48" s="143" t="str">
        <f aca="false">IF(AL48="","",IF($AL48=AW$2,1,0))</f>
        <v/>
      </c>
      <c r="AX48" s="143" t="str">
        <f aca="false">IF(AL48="","",IF($AL48=AW$2,AJ48,""))</f>
        <v/>
      </c>
      <c r="AY48" s="131" t="str">
        <f aca="false">IF(AX48="",AW48,AX48)</f>
        <v/>
      </c>
    </row>
    <row r="49" s="40" customFormat="true" ht="9.75" hidden="false" customHeight="true" outlineLevel="0" collapsed="false">
      <c r="A49" s="75"/>
      <c r="B49" s="76"/>
      <c r="C49" s="76"/>
      <c r="D49" s="76"/>
      <c r="E49" s="76"/>
      <c r="F49" s="76"/>
      <c r="G49" s="77"/>
      <c r="H49" s="93"/>
      <c r="I49" s="76"/>
      <c r="J49" s="76"/>
      <c r="K49" s="76"/>
      <c r="L49" s="76"/>
      <c r="M49" s="76"/>
      <c r="N49" s="76"/>
      <c r="O49" s="76"/>
      <c r="P49" s="76"/>
      <c r="Q49" s="76"/>
      <c r="R49" s="79" t="str">
        <f aca="false">IFERROR(IF(H49="Invertebrate",IF(J49="","",AVERAGE(J49:L49,O49:Q49)),IF(H49="","",AVERAGE(J49:P49))),"")</f>
        <v/>
      </c>
      <c r="S49" s="86"/>
      <c r="T49" s="86"/>
      <c r="U49" s="86"/>
      <c r="V49" s="86"/>
      <c r="W49" s="132" t="str">
        <f aca="false">IF(V49="","",((S49*T49*U49*V49)-1)/40+1)</f>
        <v/>
      </c>
      <c r="X49" s="82" t="str">
        <f aca="false">IF(W49="","",(R49^2+W49^2)^0.5)</f>
        <v/>
      </c>
      <c r="Y49" s="146"/>
      <c r="Z49" s="146"/>
      <c r="AA49" s="146"/>
      <c r="AB49" s="82" t="str">
        <f aca="false">IF(Y49="","",SUMIF($A$3:$A$40,A49,$AA$3:$AA$40))</f>
        <v/>
      </c>
      <c r="AC49" s="134" t="str">
        <f aca="false">IFERROR(ROUND(IF(B49="First", IF(Y49="",-11.965*X49^2+32.28*X49+78.259,-11.965*AB49^2+32.28*AB49+78.259),""),0),"")</f>
        <v/>
      </c>
      <c r="AD49" s="86" t="str">
        <f aca="false">IF(AC49="","",IF(AC49&lt;60,"High",IF(AC49&gt;=80,"Low","Med")))</f>
        <v/>
      </c>
      <c r="AE49" s="135" t="str">
        <f aca="false">IF(AC49="","",IF(AC49&lt;60,"&lt;60", IF(AC49&gt;=80, "≥80", "60-79")))</f>
        <v/>
      </c>
      <c r="AF49" s="36"/>
      <c r="AG49" s="36"/>
      <c r="AH49" s="85" t="str">
        <f aca="false">IF(ISBLANK(A49),"",IF(COUNTIF($A$2:$A$53,A49)&gt;1,0,1))</f>
        <v/>
      </c>
      <c r="AI49" s="136" t="str">
        <f aca="false">AC49</f>
        <v/>
      </c>
      <c r="AJ49" s="137" t="str">
        <f aca="false">IF(D49="","",D49)</f>
        <v/>
      </c>
      <c r="AK49" s="112" t="str">
        <f aca="false">IF(AI49="","",ROUND(AI49,0))</f>
        <v/>
      </c>
      <c r="AL49" s="91" t="str">
        <f aca="false">IF(AK49="","",IF(AK49&lt;70,1,IF(AK49&lt;80,2,IF(AK49&lt;90,3,4))))</f>
        <v/>
      </c>
      <c r="AM49" s="91" t="n">
        <f aca="false">IF(AJ49="",COUNT(AL49),AJ49)</f>
        <v>0</v>
      </c>
      <c r="AN49" s="138" t="str">
        <f aca="false">IF(AL49="","",IF($AL49=AN$2,1,0))</f>
        <v/>
      </c>
      <c r="AO49" s="138" t="str">
        <f aca="false">IF(AL49="","",IF($AL49=AN$2,AJ49,""))</f>
        <v/>
      </c>
      <c r="AP49" s="139" t="str">
        <f aca="false">IF(AO49="",AN49,AO49)</f>
        <v/>
      </c>
      <c r="AQ49" s="140" t="str">
        <f aca="false">IF(AL49="","",IF($AL49=AQ$2,1,0))</f>
        <v/>
      </c>
      <c r="AR49" s="141" t="str">
        <f aca="false">IF(AL49="","",IF($AL49=AQ$2,AJ49,""))</f>
        <v/>
      </c>
      <c r="AS49" s="141" t="str">
        <f aca="false">IF(AR49="",AQ49,AR49)</f>
        <v/>
      </c>
      <c r="AT49" s="142" t="str">
        <f aca="false">IF(AL49="","",IF($AL49=AT$2,1,0))</f>
        <v/>
      </c>
      <c r="AU49" s="142"/>
      <c r="AV49" s="142" t="str">
        <f aca="false">IF(AU49="",AT49,AU49)</f>
        <v/>
      </c>
      <c r="AW49" s="143" t="str">
        <f aca="false">IF(AL49="","",IF($AL49=AW$2,1,0))</f>
        <v/>
      </c>
      <c r="AX49" s="143" t="str">
        <f aca="false">IF(AL49="","",IF($AL49=AW$2,AJ49,""))</f>
        <v/>
      </c>
      <c r="AY49" s="131" t="str">
        <f aca="false">IF(AX49="",AW49,AX49)</f>
        <v/>
      </c>
    </row>
    <row r="50" s="40" customFormat="true" ht="9.75" hidden="false" customHeight="true" outlineLevel="0" collapsed="false">
      <c r="A50" s="75"/>
      <c r="B50" s="76"/>
      <c r="C50" s="76"/>
      <c r="D50" s="76"/>
      <c r="E50" s="76"/>
      <c r="F50" s="76"/>
      <c r="G50" s="77"/>
      <c r="H50" s="93"/>
      <c r="I50" s="76"/>
      <c r="J50" s="76"/>
      <c r="K50" s="76"/>
      <c r="L50" s="76"/>
      <c r="M50" s="76"/>
      <c r="N50" s="76"/>
      <c r="O50" s="76"/>
      <c r="P50" s="76"/>
      <c r="Q50" s="76"/>
      <c r="R50" s="79" t="str">
        <f aca="false">IFERROR(IF(H50="Invertebrate",IF(J50="","",AVERAGE(J50:L50,O50:Q50)),IF(H50="","",AVERAGE(J50:P50))),"")</f>
        <v/>
      </c>
      <c r="S50" s="86"/>
      <c r="T50" s="86"/>
      <c r="U50" s="86"/>
      <c r="V50" s="86"/>
      <c r="W50" s="132" t="str">
        <f aca="false">IF(V50="","",((S50*T50*U50*V50)-1)/40+1)</f>
        <v/>
      </c>
      <c r="X50" s="82" t="str">
        <f aca="false">IF(W50="","",(R50^2+W50^2)^0.5)</f>
        <v/>
      </c>
      <c r="Y50" s="146"/>
      <c r="Z50" s="146"/>
      <c r="AA50" s="146"/>
      <c r="AB50" s="82" t="str">
        <f aca="false">IF(Y50="","",SUMIF($A$3:$A$40,A50,$AA$3:$AA$40))</f>
        <v/>
      </c>
      <c r="AC50" s="134" t="str">
        <f aca="false">IFERROR(ROUND(IF(B50="First", IF(Y50="",-11.965*X50^2+32.28*X50+78.259,-11.965*AB50^2+32.28*AB50+78.259),""),0),"")</f>
        <v/>
      </c>
      <c r="AD50" s="86" t="str">
        <f aca="false">IF(AC50="","",IF(AC50&lt;60,"High",IF(AC50&gt;=80,"Low","Med")))</f>
        <v/>
      </c>
      <c r="AE50" s="135" t="str">
        <f aca="false">IF(AC50="","",IF(AC50&lt;60,"&lt;60", IF(AC50&gt;=80, "≥80", "60-79")))</f>
        <v/>
      </c>
      <c r="AF50" s="36"/>
      <c r="AG50" s="36"/>
      <c r="AH50" s="85" t="str">
        <f aca="false">IF(ISBLANK(A50),"",IF(COUNTIF($A$2:$A$53,A50)&gt;1,0,1))</f>
        <v/>
      </c>
      <c r="AI50" s="136" t="str">
        <f aca="false">AC50</f>
        <v/>
      </c>
      <c r="AJ50" s="137" t="str">
        <f aca="false">IF(D50="","",D50)</f>
        <v/>
      </c>
      <c r="AK50" s="112" t="str">
        <f aca="false">IF(AI50="","",ROUND(AI50,0))</f>
        <v/>
      </c>
      <c r="AL50" s="91" t="str">
        <f aca="false">IF(AK50="","",IF(AK50&lt;70,1,IF(AK50&lt;80,2,IF(AK50&lt;90,3,4))))</f>
        <v/>
      </c>
      <c r="AM50" s="91" t="n">
        <f aca="false">IF(AJ50="",COUNT(AL50),AJ50)</f>
        <v>0</v>
      </c>
      <c r="AN50" s="138" t="str">
        <f aca="false">IF(AL50="","",IF($AL50=AN$2,1,0))</f>
        <v/>
      </c>
      <c r="AO50" s="138" t="str">
        <f aca="false">IF(AL50="","",IF($AL50=AN$2,AJ50,""))</f>
        <v/>
      </c>
      <c r="AP50" s="139" t="str">
        <f aca="false">IF(AO50="",AN50,AO50)</f>
        <v/>
      </c>
      <c r="AQ50" s="140" t="str">
        <f aca="false">IF(AL50="","",IF($AL50=AQ$2,1,0))</f>
        <v/>
      </c>
      <c r="AR50" s="141" t="str">
        <f aca="false">IF(AL50="","",IF($AL50=AQ$2,AJ50,""))</f>
        <v/>
      </c>
      <c r="AS50" s="141" t="str">
        <f aca="false">IF(AR50="",AQ50,AR50)</f>
        <v/>
      </c>
      <c r="AT50" s="142" t="str">
        <f aca="false">IF(AL50="","",IF($AL50=AT$2,1,0))</f>
        <v/>
      </c>
      <c r="AU50" s="142"/>
      <c r="AV50" s="142" t="str">
        <f aca="false">IF(AU50="",AT50,AU50)</f>
        <v/>
      </c>
      <c r="AW50" s="143" t="str">
        <f aca="false">IF(AL50="","",IF($AL50=AW$2,1,0))</f>
        <v/>
      </c>
      <c r="AX50" s="143" t="str">
        <f aca="false">IF(AL50="","",IF($AL50=AW$2,AJ50,""))</f>
        <v/>
      </c>
      <c r="AY50" s="131" t="str">
        <f aca="false">IF(AX50="",AW50,AX50)</f>
        <v/>
      </c>
    </row>
    <row r="51" customFormat="false" ht="9.75" hidden="false" customHeight="true" outlineLevel="0" collapsed="false">
      <c r="A51" s="75"/>
      <c r="B51" s="76"/>
      <c r="C51" s="76"/>
      <c r="D51" s="76"/>
      <c r="E51" s="76"/>
      <c r="F51" s="76"/>
      <c r="G51" s="77"/>
      <c r="H51" s="93"/>
      <c r="I51" s="76"/>
      <c r="J51" s="76"/>
      <c r="K51" s="76"/>
      <c r="L51" s="76"/>
      <c r="M51" s="76"/>
      <c r="N51" s="76"/>
      <c r="O51" s="76"/>
      <c r="P51" s="76"/>
      <c r="Q51" s="76"/>
      <c r="R51" s="79" t="str">
        <f aca="false">IFERROR(IF(H51="Invertebrate",IF(J51="","",AVERAGE(J51:L51,O51:Q51)),IF(H51="","",AVERAGE(J51:P51))),"")</f>
        <v/>
      </c>
      <c r="S51" s="86"/>
      <c r="T51" s="86"/>
      <c r="U51" s="86"/>
      <c r="V51" s="86"/>
      <c r="W51" s="132" t="str">
        <f aca="false">IF(V51="","",((S51*T51*U51*V51)-1)/40+1)</f>
        <v/>
      </c>
      <c r="X51" s="82" t="str">
        <f aca="false">IF(W51="","",(R51^2+W51^2)^0.5)</f>
        <v/>
      </c>
      <c r="Y51" s="146"/>
      <c r="Z51" s="146"/>
      <c r="AA51" s="146"/>
      <c r="AB51" s="82" t="str">
        <f aca="false">IF(Y51="","",SUMIF($A$3:$A$40,A51,$AA$3:$AA$40))</f>
        <v/>
      </c>
      <c r="AC51" s="134" t="str">
        <f aca="false">IFERROR(ROUND(IF(B51="First", IF(Y51="",-11.965*X51^2+32.28*X51+78.259,-11.965*AB51^2+32.28*AB51+78.259),""),0),"")</f>
        <v/>
      </c>
      <c r="AD51" s="86" t="str">
        <f aca="false">IF(AC51="","",IF(AC51&lt;60,"High",IF(AC51&gt;=80,"Low","Med")))</f>
        <v/>
      </c>
      <c r="AE51" s="135" t="str">
        <f aca="false">IF(AC51="","",IF(AC51&lt;60,"&lt;60", IF(AC51&gt;=80, "≥80", "60-79")))</f>
        <v/>
      </c>
      <c r="AH51" s="85" t="str">
        <f aca="false">IF(ISBLANK(A51),"",IF(COUNTIF($A$2:$A$53,A51)&gt;1,0,1))</f>
        <v/>
      </c>
      <c r="AI51" s="136" t="str">
        <f aca="false">AC51</f>
        <v/>
      </c>
      <c r="AJ51" s="137" t="str">
        <f aca="false">IF(D51="","",D51)</f>
        <v/>
      </c>
      <c r="AK51" s="112" t="str">
        <f aca="false">IF(AI51="","",ROUND(AI51,0))</f>
        <v/>
      </c>
      <c r="AL51" s="91" t="str">
        <f aca="false">IF(AK51="","",IF(AK51&lt;70,1,IF(AK51&lt;80,2,IF(AK51&lt;90,3,4))))</f>
        <v/>
      </c>
      <c r="AM51" s="91" t="n">
        <f aca="false">IF(AJ51="",COUNT(AL51),AJ51)</f>
        <v>0</v>
      </c>
      <c r="AN51" s="138" t="str">
        <f aca="false">IF(AL51="","",IF($AL51=AN$2,1,0))</f>
        <v/>
      </c>
      <c r="AO51" s="138" t="str">
        <f aca="false">IF(AL51="","",IF($AL51=AN$2,AJ51,""))</f>
        <v/>
      </c>
      <c r="AP51" s="139" t="str">
        <f aca="false">IF(AO51="",AN51,AO51)</f>
        <v/>
      </c>
      <c r="AQ51" s="140" t="str">
        <f aca="false">IF(AL51="","",IF($AL51=AQ$2,1,0))</f>
        <v/>
      </c>
      <c r="AR51" s="141" t="str">
        <f aca="false">IF(AL51="","",IF($AL51=AQ$2,AJ51,""))</f>
        <v/>
      </c>
      <c r="AS51" s="141" t="str">
        <f aca="false">IF(AR51="",AQ51,AR51)</f>
        <v/>
      </c>
      <c r="AT51" s="142" t="str">
        <f aca="false">IF(AL51="","",IF($AL51=AT$2,1,0))</f>
        <v/>
      </c>
      <c r="AU51" s="142"/>
      <c r="AV51" s="142" t="str">
        <f aca="false">IF(AU51="",AT51,AU51)</f>
        <v/>
      </c>
      <c r="AW51" s="143" t="str">
        <f aca="false">IF(AL51="","",IF($AL51=AW$2,1,0))</f>
        <v/>
      </c>
      <c r="AX51" s="143" t="str">
        <f aca="false">IF(AL51="","",IF($AL51=AW$2,AJ51,""))</f>
        <v/>
      </c>
      <c r="AY51" s="131" t="str">
        <f aca="false">IF(AX51="",AW51,AX51)</f>
        <v/>
      </c>
      <c r="AZ51" s="119"/>
      <c r="BA51" s="91" t="s">
        <v>102</v>
      </c>
      <c r="BB51" s="91" t="n">
        <v>80</v>
      </c>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9.75" hidden="false" customHeight="true" outlineLevel="0" collapsed="false">
      <c r="A52" s="75"/>
      <c r="B52" s="76"/>
      <c r="C52" s="76"/>
      <c r="D52" s="76"/>
      <c r="E52" s="76"/>
      <c r="F52" s="76"/>
      <c r="G52" s="77"/>
      <c r="H52" s="93"/>
      <c r="I52" s="76"/>
      <c r="J52" s="76"/>
      <c r="K52" s="76"/>
      <c r="L52" s="76"/>
      <c r="M52" s="76"/>
      <c r="N52" s="76"/>
      <c r="O52" s="76"/>
      <c r="P52" s="76"/>
      <c r="Q52" s="76"/>
      <c r="R52" s="79" t="str">
        <f aca="false">IFERROR(IF(H52="Invertebrate",IF(J52="","",AVERAGE(J52:L52,O52:Q52)),IF(H52="","",AVERAGE(J52:P52))),"")</f>
        <v/>
      </c>
      <c r="S52" s="86"/>
      <c r="T52" s="86"/>
      <c r="U52" s="86"/>
      <c r="V52" s="86"/>
      <c r="W52" s="132" t="str">
        <f aca="false">IF(V52="","",((S52*T52*U52*V52)-1)/40+1)</f>
        <v/>
      </c>
      <c r="X52" s="82" t="str">
        <f aca="false">IF(W52="","",(R52^2+W52^2)^0.5)</f>
        <v/>
      </c>
      <c r="Y52" s="146"/>
      <c r="Z52" s="146"/>
      <c r="AA52" s="146"/>
      <c r="AB52" s="82" t="str">
        <f aca="false">IF(Y52="","",SUMIF($A$3:$A$40,A52,$AA$3:$AA$40))</f>
        <v/>
      </c>
      <c r="AC52" s="134" t="str">
        <f aca="false">IFERROR(ROUND(IF(B52="First", IF(Y52="",-11.965*X52^2+32.28*X52+78.259,-11.965*AB52^2+32.28*AB52+78.259),""),0),"")</f>
        <v/>
      </c>
      <c r="AD52" s="86" t="str">
        <f aca="false">IF(AC52="","",IF(AC52&lt;60,"High",IF(AC52&gt;=80,"Low","Med")))</f>
        <v/>
      </c>
      <c r="AE52" s="135" t="str">
        <f aca="false">IF(AC52="","",IF(AC52&lt;60,"&lt;60", IF(AC52&gt;=80, "≥80", "60-79")))</f>
        <v/>
      </c>
      <c r="AH52" s="85" t="str">
        <f aca="false">IF(ISBLANK(A52),"",IF(COUNTIF($A$2:$A$53,A52)&gt;1,0,1))</f>
        <v/>
      </c>
      <c r="AI52" s="136" t="str">
        <f aca="false">AC52</f>
        <v/>
      </c>
      <c r="AJ52" s="137" t="str">
        <f aca="false">IF(D52="","",D52)</f>
        <v/>
      </c>
      <c r="AK52" s="112" t="str">
        <f aca="false">IF(AI52="","",ROUND(AI52,0))</f>
        <v/>
      </c>
      <c r="AL52" s="91" t="str">
        <f aca="false">IF(AK52="","",IF(AK52&lt;70,1,IF(AK52&lt;80,2,IF(AK52&lt;90,3,4))))</f>
        <v/>
      </c>
      <c r="AM52" s="91" t="n">
        <f aca="false">IF(AJ52="",COUNT(AL52),AJ52)</f>
        <v>0</v>
      </c>
      <c r="AN52" s="138" t="str">
        <f aca="false">IF(AL52="","",IF($AL52=AN$2,1,0))</f>
        <v/>
      </c>
      <c r="AO52" s="138" t="str">
        <f aca="false">IF(AL52="","",IF($AL52=AN$2,AJ52,""))</f>
        <v/>
      </c>
      <c r="AP52" s="139" t="str">
        <f aca="false">IF(AO52="",AN52,AO52)</f>
        <v/>
      </c>
      <c r="AQ52" s="140" t="str">
        <f aca="false">IF(AL52="","",IF($AL52=AQ$2,1,0))</f>
        <v/>
      </c>
      <c r="AR52" s="141" t="str">
        <f aca="false">IF(AL52="","",IF($AL52=AQ$2,AJ52,""))</f>
        <v/>
      </c>
      <c r="AS52" s="141" t="str">
        <f aca="false">IF(AR52="",AQ52,AR52)</f>
        <v/>
      </c>
      <c r="AT52" s="142" t="str">
        <f aca="false">IF(AL52="","",IF($AL52=AT$2,1,0))</f>
        <v/>
      </c>
      <c r="AU52" s="142"/>
      <c r="AV52" s="142" t="str">
        <f aca="false">IF(AU52="",AT52,AU52)</f>
        <v/>
      </c>
      <c r="AW52" s="143" t="str">
        <f aca="false">IF(AL52="","",IF($AL52=AW$2,1,0))</f>
        <v/>
      </c>
      <c r="AX52" s="143" t="str">
        <f aca="false">IF(AL52="","",IF($AL52=AW$2,AJ52,""))</f>
        <v/>
      </c>
      <c r="AY52" s="131" t="str">
        <f aca="false">IF(AX52="",AW52,AX52)</f>
        <v/>
      </c>
      <c r="AZ52" s="119"/>
      <c r="BA52" s="119"/>
      <c r="BB52" s="119"/>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9.75" hidden="false" customHeight="true" outlineLevel="0" collapsed="false">
      <c r="A53" s="94"/>
      <c r="B53" s="95"/>
      <c r="C53" s="95"/>
      <c r="D53" s="95"/>
      <c r="E53" s="95"/>
      <c r="F53" s="95"/>
      <c r="G53" s="96"/>
      <c r="H53" s="97"/>
      <c r="I53" s="95"/>
      <c r="J53" s="95"/>
      <c r="K53" s="95"/>
      <c r="L53" s="95"/>
      <c r="M53" s="95"/>
      <c r="N53" s="95"/>
      <c r="O53" s="95"/>
      <c r="P53" s="95"/>
      <c r="Q53" s="95"/>
      <c r="R53" s="98" t="str">
        <f aca="false">IFERROR(IF(H53="Invertebrate",IF(J53="","",AVERAGE(J53:L53,O53:Q53)),IF(H53="","",AVERAGE(J53:P53))),"")</f>
        <v/>
      </c>
      <c r="S53" s="99"/>
      <c r="T53" s="99"/>
      <c r="U53" s="99"/>
      <c r="V53" s="99"/>
      <c r="W53" s="147" t="str">
        <f aca="false">IF(V53="","",((S53*T53*U53*V53)-1)/40+1)</f>
        <v/>
      </c>
      <c r="X53" s="101" t="str">
        <f aca="false">IF(W53="","",(R53^2+W53^2)^0.5)</f>
        <v/>
      </c>
      <c r="Y53" s="148"/>
      <c r="Z53" s="148"/>
      <c r="AA53" s="148"/>
      <c r="AB53" s="101" t="str">
        <f aca="false">IF(Y53="","",SUMIF($A$3:$A$40,A53,$AA$3:$AA$40))</f>
        <v/>
      </c>
      <c r="AC53" s="149" t="str">
        <f aca="false">IFERROR(ROUND(IF(B53="First", IF(Y53="",-11.965*X53^2+32.28*X53+78.259,-11.965*AB53^2+32.28*AB53+78.259),""),0),"")</f>
        <v/>
      </c>
      <c r="AD53" s="99" t="str">
        <f aca="false">IF(AC53="","",IF(AC53&lt;60,"High",IF(AC53&gt;=80,"Low","Med")))</f>
        <v/>
      </c>
      <c r="AE53" s="150" t="str">
        <f aca="false">IF(AC53="","",IF(AC53&lt;60,"&lt;60", IF(AC53&gt;=80, "≥80", "60-79")))</f>
        <v/>
      </c>
      <c r="AH53" s="85" t="str">
        <f aca="false">IF(ISBLANK(A53),"",IF(COUNTIF($A$2:$A$53,A53)&gt;1,0,1))</f>
        <v/>
      </c>
      <c r="AI53" s="136" t="str">
        <f aca="false">AC53</f>
        <v/>
      </c>
      <c r="AJ53" s="137" t="str">
        <f aca="false">IF(D53="","",D53)</f>
        <v/>
      </c>
      <c r="AK53" s="112" t="str">
        <f aca="false">IF(AI53="","",ROUND(AI53,0))</f>
        <v/>
      </c>
      <c r="AL53" s="91" t="str">
        <f aca="false">IF(AK53="","",IF(AK53&lt;70,1,IF(AK53&lt;80,2,IF(AK53&lt;90,3,4))))</f>
        <v/>
      </c>
      <c r="AM53" s="91" t="n">
        <f aca="false">IF(AJ53="",COUNT(AL53),AJ53)</f>
        <v>0</v>
      </c>
      <c r="AN53" s="138" t="str">
        <f aca="false">IF(AL53="","",IF($AL53=AN$2,1,0))</f>
        <v/>
      </c>
      <c r="AO53" s="138" t="str">
        <f aca="false">IF(AL53="","",IF($AL53=AN$2,AJ53,""))</f>
        <v/>
      </c>
      <c r="AP53" s="139" t="str">
        <f aca="false">IF(AO53="",AN53,AO53)</f>
        <v/>
      </c>
      <c r="AQ53" s="140" t="str">
        <f aca="false">IF(AL53="","",IF($AL53=AQ$2,1,0))</f>
        <v/>
      </c>
      <c r="AR53" s="141" t="str">
        <f aca="false">IF(AL53="","",IF($AL53=AQ$2,AJ53,""))</f>
        <v/>
      </c>
      <c r="AS53" s="141" t="str">
        <f aca="false">IF(AR53="",AQ53,AR53)</f>
        <v/>
      </c>
      <c r="AT53" s="142" t="str">
        <f aca="false">IF(AL53="","",IF($AL53=AT$2,1,0))</f>
        <v/>
      </c>
      <c r="AU53" s="142"/>
      <c r="AV53" s="142" t="str">
        <f aca="false">IF(AU53="",AT53,AU53)</f>
        <v/>
      </c>
      <c r="AW53" s="143" t="str">
        <f aca="false">IF(AL53="","",IF($AL53=AW$2,1,0))</f>
        <v/>
      </c>
      <c r="AX53" s="143" t="str">
        <f aca="false">IF(AL53="","",IF($AL53=AW$2,AJ53,""))</f>
        <v/>
      </c>
      <c r="AY53" s="131" t="str">
        <f aca="false">IF(AX53="",AW53,AX53)</f>
        <v/>
      </c>
      <c r="AZ53" s="151" t="s">
        <v>83</v>
      </c>
      <c r="BA53" s="151" t="s">
        <v>84</v>
      </c>
      <c r="BB53" s="151" t="s">
        <v>103</v>
      </c>
      <c r="BC53" s="151" t="s">
        <v>104</v>
      </c>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3.5" hidden="false" customHeight="false" outlineLevel="0" collapsed="false">
      <c r="A54" s="93"/>
      <c r="B54" s="76"/>
      <c r="C54" s="36"/>
      <c r="D54" s="36"/>
      <c r="E54" s="36"/>
      <c r="F54" s="36"/>
      <c r="G54" s="77"/>
      <c r="I54" s="36"/>
      <c r="J54" s="36"/>
      <c r="K54" s="36"/>
      <c r="L54" s="36"/>
      <c r="M54" s="36"/>
      <c r="N54" s="36"/>
      <c r="O54" s="36"/>
      <c r="P54" s="36"/>
      <c r="Q54" s="36"/>
      <c r="R54" s="0"/>
      <c r="S54" s="0"/>
      <c r="T54" s="0"/>
      <c r="U54" s="0"/>
      <c r="V54" s="0"/>
      <c r="W54" s="0"/>
      <c r="AB54" s="107" t="s">
        <v>86</v>
      </c>
      <c r="AC54" s="107"/>
      <c r="AD54" s="152" t="str">
        <f aca="false">IF('PI 2.1.1 PSA'!BC54&lt;=60,"FAIL",'PI 2.1.1 PSA'!BC54)</f>
        <v>FAIL</v>
      </c>
      <c r="AE54" s="152"/>
      <c r="AI54" s="153"/>
      <c r="AJ54" s="153"/>
      <c r="AK54" s="153"/>
      <c r="AL54" s="153"/>
      <c r="AM54" s="154" t="n">
        <f aca="false">SUM(AM3:AM53)</f>
        <v>0</v>
      </c>
      <c r="AN54" s="153"/>
      <c r="AO54" s="153"/>
      <c r="AP54" s="155" t="n">
        <f aca="false">SUM(AP3:AP53)</f>
        <v>0</v>
      </c>
      <c r="AQ54" s="153"/>
      <c r="AR54" s="153"/>
      <c r="AS54" s="155" t="n">
        <f aca="false">SUM(AS2:AS53)</f>
        <v>0</v>
      </c>
      <c r="AT54" s="153"/>
      <c r="AU54" s="153"/>
      <c r="AV54" s="155" t="n">
        <f aca="false">SUM(AV3:AV53)</f>
        <v>0</v>
      </c>
      <c r="AW54" s="153"/>
      <c r="AX54" s="153"/>
      <c r="AY54" s="155" t="n">
        <f aca="false">SUM(AY3:AY53)</f>
        <v>0</v>
      </c>
      <c r="AZ54" s="151" t="n">
        <f aca="false">IF(MIN(AK3:AK53)&lt;60,50,IF(AVERAGE(AK3:AK53)=60,60,IF(MIN(AK3:AK53)&lt;80,IF(AP54/AM54&gt;0.5,IF(SUM(AU54:AY54)&lt;1,65,70),IF(AP54/AM54&lt;0.1,IF(SUM(AU54:AY54)&lt;1,75,75),IF(SUM(AU54:AY54)&lt;1,70,75))),"xxx")))</f>
        <v>50</v>
      </c>
      <c r="BA54" s="151" t="str">
        <f aca="false">IF(AZ54="xxx",IF(AVERAGE(AK3:AK53)=80,80,IF(AVERAGE(AK3:AK53)=100,100,IF(AV54/AM54&gt;0.5,IF(AY54&lt;1,85,90),IF(AY54&lt;1,90,95)))),"xxx")</f>
        <v>xxx</v>
      </c>
      <c r="BB54" s="151" t="n">
        <f aca="false">IF(AM54=1,AVERAGE(AK3:AK53),IF(AZ54="xxx",BA54,AZ54))</f>
        <v>50</v>
      </c>
      <c r="BC54" s="156" t="n">
        <f aca="false">IF($BB$54&gt;$BB$51,IF($D$1="yes",$BB$51,$BB$54),$BB$54)</f>
        <v>50</v>
      </c>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3.5" hidden="false" customHeight="false" outlineLevel="0" collapsed="false">
      <c r="A55" s="93"/>
      <c r="B55" s="76"/>
      <c r="C55" s="36"/>
      <c r="D55" s="36"/>
      <c r="E55" s="36"/>
      <c r="F55" s="36"/>
      <c r="G55" s="77"/>
      <c r="I55" s="36"/>
      <c r="J55" s="36"/>
      <c r="K55" s="36"/>
      <c r="L55" s="36"/>
      <c r="M55" s="36"/>
      <c r="N55" s="36"/>
      <c r="O55" s="36"/>
      <c r="P55" s="36"/>
      <c r="Q55" s="36"/>
      <c r="R55" s="0"/>
      <c r="S55" s="0"/>
      <c r="T55" s="0"/>
      <c r="U55" s="0"/>
      <c r="V55" s="0"/>
      <c r="W55" s="0"/>
      <c r="AB55" s="113" t="s">
        <v>87</v>
      </c>
      <c r="AC55" s="113"/>
      <c r="AD55" s="157" t="str">
        <f aca="false">IF(AD54="","",IF(OR(AD54&lt;60,AD54="Fail"),"FAIL",IF(AD54&gt;=80,"Unconditional Pass","Pass with condition")))</f>
        <v>FAIL</v>
      </c>
      <c r="AE55" s="157"/>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1048576" customFormat="false" ht="11.25" hidden="true" customHeight="false" outlineLevel="0" collapsed="false"/>
  </sheetData>
  <sheetProtection sheet="true" objects="true" scenarios="true"/>
  <protectedRanges>
    <protectedRange name="UserEdit_211" sqref="S3:V53 Y3:Y53 A3:A53 C3:Q53"/>
  </protectedRanges>
  <mergeCells count="11">
    <mergeCell ref="A1:C1"/>
    <mergeCell ref="E1:I1"/>
    <mergeCell ref="J1:R1"/>
    <mergeCell ref="S1:W1"/>
    <mergeCell ref="X1:X2"/>
    <mergeCell ref="Y1:AB1"/>
    <mergeCell ref="AC1:AE1"/>
    <mergeCell ref="AB54:AC54"/>
    <mergeCell ref="AD54:AE54"/>
    <mergeCell ref="AB55:AC55"/>
    <mergeCell ref="AD55:AE55"/>
  </mergeCells>
  <conditionalFormatting sqref="AD3:AD53">
    <cfRule type="cellIs" priority="2" operator="equal" aboveAverage="0" equalAverage="0" bottom="0" percent="0" rank="0" text="" dxfId="0">
      <formula>"HIGH"</formula>
    </cfRule>
    <cfRule type="cellIs" priority="3" operator="equal" aboveAverage="0" equalAverage="0" bottom="0" percent="0" rank="0" text="" dxfId="1">
      <formula>"MED"</formula>
    </cfRule>
    <cfRule type="cellIs" priority="4" operator="equal" aboveAverage="0" equalAverage="0" bottom="0" percent="0" rank="0" text="" dxfId="2">
      <formula>"LOW"</formula>
    </cfRule>
  </conditionalFormatting>
  <conditionalFormatting sqref="AE3:AE53">
    <cfRule type="cellIs" priority="5" operator="equal" aboveAverage="0" equalAverage="0" bottom="0" percent="0" rank="0" text="" dxfId="3">
      <formula>"&lt;60"</formula>
    </cfRule>
    <cfRule type="cellIs" priority="6" operator="equal" aboveAverage="0" equalAverage="0" bottom="0" percent="0" rank="0" text="" dxfId="4">
      <formula>"60-79"</formula>
    </cfRule>
    <cfRule type="cellIs" priority="7" operator="equal" aboveAverage="0" equalAverage="0" bottom="0" percent="0" rank="0" text="" dxfId="5">
      <formula>"≥80"</formula>
    </cfRule>
  </conditionalFormatting>
  <conditionalFormatting sqref="D1">
    <cfRule type="expression" priority="8" aboveAverage="0" equalAverage="0" bottom="0" percent="0" rank="0" text="" dxfId="6">
      <formula>$E$1=1</formula>
    </cfRule>
  </conditionalFormatting>
  <conditionalFormatting sqref="N3">
    <cfRule type="expression" priority="9" aboveAverage="0" equalAverage="0" bottom="0" percent="0" rank="0" text="" dxfId="7">
      <formula>H3="Invertebrate"</formula>
    </cfRule>
  </conditionalFormatting>
  <conditionalFormatting sqref="T3:T40">
    <cfRule type="expression" priority="10" aboveAverage="0" equalAverage="0" bottom="0" percent="0" rank="0" text="" dxfId="8">
      <formula>ISNUMBER(T3)</formula>
    </cfRule>
  </conditionalFormatting>
  <conditionalFormatting sqref="U3:U40">
    <cfRule type="expression" priority="11" aboveAverage="0" equalAverage="0" bottom="0" percent="0" rank="0" text="" dxfId="9">
      <formula>ISTEXT(H3)</formula>
    </cfRule>
  </conditionalFormatting>
  <conditionalFormatting sqref="Y3:Y53">
    <cfRule type="expression" priority="12" aboveAverage="0" equalAverage="0" bottom="0" percent="0" rank="0" text="" dxfId="10">
      <formula>ISNUMBER(Y3)</formula>
    </cfRule>
    <cfRule type="expression" priority="13" aboveAverage="0" equalAverage="0" bottom="0" percent="0" rank="0" text="" dxfId="11">
      <formula>AH3=0</formula>
    </cfRule>
  </conditionalFormatting>
  <conditionalFormatting sqref="V3:V53">
    <cfRule type="expression" priority="14" aboveAverage="0" equalAverage="0" bottom="0" percent="0" rank="0" text="" dxfId="12">
      <formula>ISNUMBER(V3)</formula>
    </cfRule>
    <cfRule type="expression" priority="15" aboveAverage="0" equalAverage="0" bottom="0" percent="0" rank="0" text="" dxfId="13">
      <formula>ISTEXT(H3)</formula>
    </cfRule>
  </conditionalFormatting>
  <conditionalFormatting sqref="U3:U53">
    <cfRule type="expression" priority="16" aboveAverage="0" equalAverage="0" bottom="0" percent="0" rank="0" text="" dxfId="14">
      <formula>ISNUMBER(U3)</formula>
    </cfRule>
  </conditionalFormatting>
  <conditionalFormatting sqref="T3:T53">
    <cfRule type="expression" priority="17" aboveAverage="0" equalAverage="0" bottom="0" percent="0" rank="0" text="" dxfId="15">
      <formula>ISTEXT(H3)</formula>
    </cfRule>
  </conditionalFormatting>
  <conditionalFormatting sqref="S3:S53">
    <cfRule type="expression" priority="18" aboveAverage="0" equalAverage="0" bottom="0" percent="0" rank="0" text="" dxfId="16">
      <formula>ISNUMBER(S3)</formula>
    </cfRule>
    <cfRule type="expression" priority="19" aboveAverage="0" equalAverage="0" bottom="0" percent="0" rank="0" text="" dxfId="17">
      <formula>ISTEXT(H3)</formula>
    </cfRule>
  </conditionalFormatting>
  <conditionalFormatting sqref="N3:N53">
    <cfRule type="expression" priority="20" aboveAverage="0" equalAverage="0" bottom="0" percent="0" rank="0" text="" dxfId="18">
      <formula>ISNUMBER(N3)</formula>
    </cfRule>
    <cfRule type="expression" priority="21" aboveAverage="0" equalAverage="0" bottom="0" percent="0" rank="0" text="" dxfId="19">
      <formula>H3="Non-invertebrate"</formula>
    </cfRule>
  </conditionalFormatting>
  <conditionalFormatting sqref="M3:M53">
    <cfRule type="expression" priority="22" aboveAverage="0" equalAverage="0" bottom="0" percent="0" rank="0" text="" dxfId="20">
      <formula>ISNUMBER(M3)</formula>
    </cfRule>
    <cfRule type="expression" priority="23" aboveAverage="0" equalAverage="0" bottom="0" percent="0" rank="0" text="" dxfId="21">
      <formula>H3="Non-invertebrate"</formula>
    </cfRule>
    <cfRule type="expression" priority="24" aboveAverage="0" equalAverage="0" bottom="0" percent="0" rank="0" text="" dxfId="22">
      <formula>H3="Invertebrate"</formula>
    </cfRule>
  </conditionalFormatting>
  <conditionalFormatting sqref="Q3:Q53">
    <cfRule type="expression" priority="25" aboveAverage="0" equalAverage="0" bottom="0" percent="0" rank="0" text="" dxfId="23">
      <formula>ISNUMBER(Q3)</formula>
    </cfRule>
    <cfRule type="expression" priority="26" aboveAverage="0" equalAverage="0" bottom="0" percent="0" rank="0" text="" dxfId="24">
      <formula>H3="Non-Invertebrate"</formula>
    </cfRule>
    <cfRule type="expression" priority="27" aboveAverage="0" equalAverage="0" bottom="0" percent="0" rank="0" text="" dxfId="25">
      <formula>H3="Invertebrate"</formula>
    </cfRule>
  </conditionalFormatting>
  <conditionalFormatting sqref="P3:P53">
    <cfRule type="expression" priority="28" aboveAverage="0" equalAverage="0" bottom="0" percent="0" rank="0" text="" dxfId="26">
      <formula>ISNUMBER(P3)</formula>
    </cfRule>
    <cfRule type="expression" priority="29" aboveAverage="0" equalAverage="0" bottom="0" percent="0" rank="0" text="" dxfId="27">
      <formula>H3="Invertebrate"</formula>
    </cfRule>
    <cfRule type="expression" priority="30" aboveAverage="0" equalAverage="0" bottom="0" percent="0" rank="0" text="" dxfId="28">
      <formula>H3="Non-invertebrate"</formula>
    </cfRule>
  </conditionalFormatting>
  <conditionalFormatting sqref="O3:O53">
    <cfRule type="expression" priority="31" aboveAverage="0" equalAverage="0" bottom="0" percent="0" rank="0" text="" dxfId="29">
      <formula>ISNUMBER(O3)</formula>
    </cfRule>
    <cfRule type="expression" priority="32" aboveAverage="0" equalAverage="0" bottom="0" percent="0" rank="0" text="" dxfId="30">
      <formula>H3="Invertebrate"</formula>
    </cfRule>
    <cfRule type="expression" priority="33" aboveAverage="0" equalAverage="0" bottom="0" percent="0" rank="0" text="" dxfId="31">
      <formula>H3="Non-invertebrate"</formula>
    </cfRule>
  </conditionalFormatting>
  <conditionalFormatting sqref="K3:K53">
    <cfRule type="expression" priority="34" aboveAverage="0" equalAverage="0" bottom="0" percent="0" rank="0" text="" dxfId="32">
      <formula>ISNUMBER(K3)</formula>
    </cfRule>
    <cfRule type="expression" priority="35" aboveAverage="0" equalAverage="0" bottom="0" percent="0" rank="0" text="" dxfId="33">
      <formula>H3="Invertebrate"</formula>
    </cfRule>
    <cfRule type="expression" priority="36" aboveAverage="0" equalAverage="0" bottom="0" percent="0" rank="0" text="" dxfId="34">
      <formula>H3="Non-invertebrate"</formula>
    </cfRule>
  </conditionalFormatting>
  <conditionalFormatting sqref="L3:L53">
    <cfRule type="expression" priority="37" aboveAverage="0" equalAverage="0" bottom="0" percent="0" rank="0" text="" dxfId="35">
      <formula>ISNUMBER(L3)</formula>
    </cfRule>
    <cfRule type="expression" priority="38" aboveAverage="0" equalAverage="0" bottom="0" percent="0" rank="0" text="" dxfId="36">
      <formula>H3="Invertebrate"</formula>
    </cfRule>
    <cfRule type="expression" priority="39" aboveAverage="0" equalAverage="0" bottom="0" percent="0" rank="0" text="" dxfId="37">
      <formula>H3="Non-invertebrate"</formula>
    </cfRule>
  </conditionalFormatting>
  <conditionalFormatting sqref="K4:K53">
    <cfRule type="expression" priority="40" aboveAverage="0" equalAverage="0" bottom="0" percent="0" rank="0" text="" dxfId="38">
      <formula>ISNUMBER(K4)</formula>
    </cfRule>
    <cfRule type="expression" priority="41" aboveAverage="0" equalAverage="0" bottom="0" percent="0" rank="0" text="" dxfId="39">
      <formula>H4="Non-invertebrate"</formula>
    </cfRule>
    <cfRule type="expression" priority="42" aboveAverage="0" equalAverage="0" bottom="0" percent="0" rank="0" text="" dxfId="40">
      <formula>H4="Non-invertebrate"</formula>
    </cfRule>
  </conditionalFormatting>
  <conditionalFormatting sqref="J3:J53">
    <cfRule type="expression" priority="43" aboveAverage="0" equalAverage="0" bottom="0" percent="0" rank="0" text="" dxfId="41">
      <formula>ISNUMBER(J3)</formula>
    </cfRule>
    <cfRule type="expression" priority="44" aboveAverage="0" equalAverage="0" bottom="0" percent="0" rank="0" text="" dxfId="42">
      <formula>H3="Invertebrate"</formula>
    </cfRule>
    <cfRule type="expression" priority="45" aboveAverage="0" equalAverage="0" bottom="0" percent="0" rank="0" text="" dxfId="43">
      <formula>H3="Non-invertebrate"</formula>
    </cfRule>
  </conditionalFormatting>
  <conditionalFormatting sqref="I3:I53">
    <cfRule type="expression" priority="46" aboveAverage="0" equalAverage="0" bottom="0" percent="0" rank="0" text="" dxfId="44">
      <formula>ISTEXT(I3)</formula>
    </cfRule>
    <cfRule type="expression" priority="47" aboveAverage="0" equalAverage="0" bottom="0" percent="0" rank="0" text="" dxfId="45">
      <formula>ISNUMBER(A3)</formula>
    </cfRule>
  </conditionalFormatting>
  <conditionalFormatting sqref="H3:H53">
    <cfRule type="expression" priority="48" aboveAverage="0" equalAverage="0" bottom="0" percent="0" rank="0" text="" dxfId="46">
      <formula>ISTEXT(H3)</formula>
    </cfRule>
    <cfRule type="expression" priority="49" aboveAverage="0" equalAverage="0" bottom="0" percent="0" rank="0" text="" dxfId="47">
      <formula>ISNUMBER(A3)</formula>
    </cfRule>
  </conditionalFormatting>
  <conditionalFormatting sqref="G3:G53">
    <cfRule type="expression" priority="50" aboveAverage="0" equalAverage="0" bottom="0" percent="0" rank="0" text="" dxfId="48">
      <formula>ISTEXT(G3)</formula>
    </cfRule>
    <cfRule type="expression" priority="51" aboveAverage="0" equalAverage="0" bottom="0" percent="0" rank="0" text="" dxfId="49">
      <formula>ISNUMBER(A3)</formula>
    </cfRule>
  </conditionalFormatting>
  <conditionalFormatting sqref="F3:F53">
    <cfRule type="expression" priority="52" aboveAverage="0" equalAverage="0" bottom="0" percent="0" rank="0" text="" dxfId="50">
      <formula>ISTEXT(F3)</formula>
    </cfRule>
    <cfRule type="expression" priority="53" aboveAverage="0" equalAverage="0" bottom="0" percent="0" rank="0" text="" dxfId="51">
      <formula>ISNUMBER(A3)</formula>
    </cfRule>
  </conditionalFormatting>
  <conditionalFormatting sqref="E3:E53">
    <cfRule type="expression" priority="54" aboveAverage="0" equalAverage="0" bottom="0" percent="0" rank="0" text="" dxfId="52">
      <formula>ISTEXT(E3)</formula>
    </cfRule>
    <cfRule type="expression" priority="55" aboveAverage="0" equalAverage="0" bottom="0" percent="0" rank="0" text="" dxfId="53">
      <formula>ISNUMBER(A3)</formula>
    </cfRule>
  </conditionalFormatting>
  <conditionalFormatting sqref="D3:D53">
    <cfRule type="expression" priority="56" aboveAverage="0" equalAverage="0" bottom="0" percent="0" rank="0" text="" dxfId="54">
      <formula>ISNUMBER(D3)</formula>
    </cfRule>
    <cfRule type="expression" priority="57" aboveAverage="0" equalAverage="0" bottom="0" percent="0" rank="0" text="" dxfId="55">
      <formula>ISTEXT(C3)</formula>
    </cfRule>
  </conditionalFormatting>
  <conditionalFormatting sqref="AD55">
    <cfRule type="containsText" priority="58" aboveAverage="0" equalAverage="0" bottom="0" percent="0" rank="0" text="Unconditional pass" dxfId="56"/>
  </conditionalFormatting>
  <conditionalFormatting sqref="AD54">
    <cfRule type="containsText" priority="59" aboveAverage="0" equalAverage="0" bottom="0" percent="0" rank="0" text="FAIL" dxfId="57"/>
  </conditionalFormatting>
  <conditionalFormatting sqref="AD55:AE55">
    <cfRule type="containsText" priority="60" aboveAverage="0" equalAverage="0" bottom="0" percent="0" rank="0" text="Fail" dxfId="58"/>
  </conditionalFormatting>
  <dataValidations count="7">
    <dataValidation allowBlank="true" operator="between" showDropDown="false" showErrorMessage="true" showInputMessage="true" sqref="H3:H40 G54:G55" type="list">
      <formula1>SpeciesType</formula1>
      <formula2>0</formula2>
    </dataValidation>
    <dataValidation allowBlank="true" operator="between" showDropDown="false" showErrorMessage="true" showInputMessage="true" sqref="C3:C40 B41:B55" type="list">
      <formula1>Groups</formula1>
      <formula2>0</formula2>
    </dataValidation>
    <dataValidation allowBlank="true" operator="between" showDropDown="false" showErrorMessage="true" showInputMessage="true" sqref="D1" type="list">
      <formula1>SpecialScoring</formula1>
      <formula2>0</formula2>
    </dataValidation>
    <dataValidation allowBlank="true" error="Please enter numeric values between 1 and 15." errorTitle="Warning" operator="between" showDropDown="false" showErrorMessage="true" showInputMessage="false" sqref="D3:D40" type="whole">
      <formula1>1</formula1>
      <formula2>15</formula2>
    </dataValidation>
    <dataValidation allowBlank="true" operator="between" showDropDown="false" showErrorMessage="true" showInputMessage="true" sqref="A54:A55" type="list">
      <formula1>ScoringElement</formula1>
      <formula2>0</formula2>
    </dataValidation>
    <dataValidation allowBlank="true" error="Scores must be between 1-3." errorTitle="Warning" operator="between" showDropDown="false" showErrorMessage="true" showInputMessage="true" sqref="J3:Q40 S3:V40" type="whole">
      <formula1>1</formula1>
      <formula2>3</formula2>
    </dataValidation>
    <dataValidation allowBlank="true" operator="between" showDropDown="false" showErrorMessage="true" showInputMessage="true" sqref="A3:A53" type="list">
      <formula1>scoringel</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1.25"/>
  <cols>
    <col collapsed="false" hidden="false" max="1" min="1" style="35" width="7.4234693877551"/>
    <col collapsed="false" hidden="false" max="2" min="2" style="36" width="8.10204081632653"/>
    <col collapsed="false" hidden="false" max="3" min="3" style="37" width="15.1173469387755"/>
    <col collapsed="false" hidden="false" max="4" min="4" style="37" width="12.6887755102041"/>
    <col collapsed="false" hidden="false" max="7" min="5" style="38" width="15.5255102040816"/>
    <col collapsed="false" hidden="false" max="8" min="8" style="35" width="15.5255102040816"/>
    <col collapsed="false" hidden="false" max="9" min="9" style="39" width="15.5255102040816"/>
    <col collapsed="false" hidden="false" max="17" min="10" style="39" width="5.53571428571429"/>
    <col collapsed="false" hidden="false" max="23" min="18" style="40" width="5.53571428571429"/>
    <col collapsed="false" hidden="false" max="24" min="24" style="41" width="5.53571428571429"/>
    <col collapsed="false" hidden="false" max="27" min="25" style="42" width="5.53571428571429"/>
    <col collapsed="false" hidden="false" max="29" min="28" style="36" width="5.53571428571429"/>
    <col collapsed="false" hidden="false" max="31" min="30" style="36" width="7.56122448979592"/>
    <col collapsed="false" hidden="false" max="32" min="32" style="36" width="2.56632653061224"/>
    <col collapsed="false" hidden="true" max="1025" min="33" style="36" width="0"/>
  </cols>
  <sheetData>
    <row r="1" s="76" customFormat="true" ht="13.5" hidden="false" customHeight="true" outlineLevel="0" collapsed="false">
      <c r="A1" s="158" t="s">
        <v>88</v>
      </c>
      <c r="B1" s="158"/>
      <c r="C1" s="158"/>
      <c r="D1" s="159" t="s">
        <v>89</v>
      </c>
      <c r="E1" s="160" t="n">
        <f aca="false">IF(D1="---",1,0)</f>
        <v>1</v>
      </c>
      <c r="F1" s="160"/>
      <c r="G1" s="160"/>
      <c r="H1" s="160"/>
      <c r="I1" s="160"/>
      <c r="J1" s="45" t="s">
        <v>46</v>
      </c>
      <c r="K1" s="45"/>
      <c r="L1" s="45"/>
      <c r="M1" s="45"/>
      <c r="N1" s="45"/>
      <c r="O1" s="45"/>
      <c r="P1" s="45"/>
      <c r="Q1" s="45"/>
      <c r="R1" s="45"/>
      <c r="S1" s="46" t="s">
        <v>47</v>
      </c>
      <c r="T1" s="46"/>
      <c r="U1" s="46"/>
      <c r="V1" s="46"/>
      <c r="W1" s="46"/>
      <c r="X1" s="161" t="s">
        <v>49</v>
      </c>
      <c r="Y1" s="161"/>
      <c r="Z1" s="161"/>
      <c r="AA1" s="161"/>
      <c r="AB1" s="161"/>
      <c r="AC1" s="49"/>
      <c r="AD1" s="49"/>
      <c r="AE1" s="49"/>
      <c r="AF1" s="119"/>
      <c r="AG1" s="119"/>
      <c r="AH1" s="119"/>
    </row>
    <row r="2" customFormat="false" ht="95.25" hidden="false" customHeight="false" outlineLevel="0" collapsed="false">
      <c r="A2" s="120" t="s">
        <v>50</v>
      </c>
      <c r="B2" s="53" t="s">
        <v>51</v>
      </c>
      <c r="C2" s="122" t="s">
        <v>105</v>
      </c>
      <c r="D2" s="122" t="s">
        <v>106</v>
      </c>
      <c r="E2" s="53" t="s">
        <v>52</v>
      </c>
      <c r="F2" s="53" t="s">
        <v>53</v>
      </c>
      <c r="G2" s="53" t="s">
        <v>54</v>
      </c>
      <c r="H2" s="53" t="s">
        <v>55</v>
      </c>
      <c r="I2" s="53" t="s">
        <v>56</v>
      </c>
      <c r="J2" s="54" t="s">
        <v>57</v>
      </c>
      <c r="K2" s="54" t="s">
        <v>58</v>
      </c>
      <c r="L2" s="54" t="s">
        <v>59</v>
      </c>
      <c r="M2" s="54" t="s">
        <v>60</v>
      </c>
      <c r="N2" s="54" t="s">
        <v>61</v>
      </c>
      <c r="O2" s="54" t="s">
        <v>62</v>
      </c>
      <c r="P2" s="54" t="s">
        <v>63</v>
      </c>
      <c r="Q2" s="55" t="s">
        <v>64</v>
      </c>
      <c r="R2" s="56" t="s">
        <v>65</v>
      </c>
      <c r="S2" s="57" t="s">
        <v>66</v>
      </c>
      <c r="T2" s="58" t="s">
        <v>67</v>
      </c>
      <c r="U2" s="58" t="s">
        <v>68</v>
      </c>
      <c r="V2" s="59" t="s">
        <v>69</v>
      </c>
      <c r="W2" s="60" t="s">
        <v>70</v>
      </c>
      <c r="X2" s="64" t="s">
        <v>48</v>
      </c>
      <c r="Y2" s="61" t="s">
        <v>71</v>
      </c>
      <c r="Z2" s="62" t="s">
        <v>72</v>
      </c>
      <c r="AA2" s="63" t="s">
        <v>73</v>
      </c>
      <c r="AB2" s="64" t="s">
        <v>74</v>
      </c>
      <c r="AC2" s="162" t="s">
        <v>75</v>
      </c>
      <c r="AD2" s="163" t="s">
        <v>76</v>
      </c>
      <c r="AE2" s="164" t="s">
        <v>77</v>
      </c>
      <c r="AF2" s="119"/>
      <c r="AG2" s="119"/>
      <c r="AH2" s="71" t="s">
        <v>80</v>
      </c>
      <c r="AI2" s="91"/>
      <c r="AJ2" s="126" t="s">
        <v>92</v>
      </c>
      <c r="AK2" s="126" t="s">
        <v>81</v>
      </c>
      <c r="AL2" s="73" t="s">
        <v>82</v>
      </c>
      <c r="AM2" s="73" t="s">
        <v>93</v>
      </c>
      <c r="AN2" s="127" t="n">
        <v>1</v>
      </c>
      <c r="AO2" s="127" t="s">
        <v>94</v>
      </c>
      <c r="AP2" s="127" t="s">
        <v>95</v>
      </c>
      <c r="AQ2" s="128" t="n">
        <v>2</v>
      </c>
      <c r="AR2" s="129" t="s">
        <v>96</v>
      </c>
      <c r="AS2" s="129" t="s">
        <v>97</v>
      </c>
      <c r="AT2" s="130" t="n">
        <v>3</v>
      </c>
      <c r="AU2" s="130" t="s">
        <v>98</v>
      </c>
      <c r="AV2" s="130" t="s">
        <v>99</v>
      </c>
      <c r="AW2" s="131" t="n">
        <v>4</v>
      </c>
      <c r="AX2" s="131" t="s">
        <v>100</v>
      </c>
      <c r="AY2" s="131" t="s">
        <v>101</v>
      </c>
      <c r="AZ2" s="119"/>
      <c r="BA2" s="119"/>
      <c r="BB2" s="119"/>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9.75" hidden="false" customHeight="true" outlineLevel="0" collapsed="false">
      <c r="A3" s="75"/>
      <c r="B3" s="76" t="str">
        <f aca="false">IF(COUNTIF($A$3:A3,A3)=1,"First","")</f>
        <v/>
      </c>
      <c r="C3" s="76"/>
      <c r="D3" s="77"/>
      <c r="E3" s="77"/>
      <c r="F3" s="77"/>
      <c r="G3" s="77"/>
      <c r="H3" s="77"/>
      <c r="I3" s="77"/>
      <c r="J3" s="80"/>
      <c r="K3" s="80"/>
      <c r="L3" s="80"/>
      <c r="M3" s="80"/>
      <c r="N3" s="80"/>
      <c r="O3" s="80"/>
      <c r="P3" s="80"/>
      <c r="Q3" s="80"/>
      <c r="R3" s="79" t="str">
        <f aca="false">IF(H3="Invertebrate",IF(J3="","",AVERAGE(J3:L3,O3:Q3)),IF(H3="","",AVERAGE(J3:P3)))</f>
        <v/>
      </c>
      <c r="S3" s="80"/>
      <c r="T3" s="80"/>
      <c r="U3" s="80"/>
      <c r="V3" s="80"/>
      <c r="W3" s="81" t="str">
        <f aca="false">IF(V3="","",((S3*T3*U3*V3)-1)/40+1)</f>
        <v/>
      </c>
      <c r="X3" s="82" t="str">
        <f aca="false">IFERROR(IF(W3="","",(R3^2+W3^2)^0.5),"")</f>
        <v/>
      </c>
      <c r="Y3" s="83"/>
      <c r="Z3" s="84" t="str">
        <f aca="false">IFERROR(Y3/SUMIF($A$3:$A$40,A3,$Y$3:$Y$40),"")</f>
        <v/>
      </c>
      <c r="AA3" s="84" t="str">
        <f aca="false">IFERROR(X3*Z3,"")</f>
        <v/>
      </c>
      <c r="AB3" s="82" t="str">
        <f aca="false">IF(Y3="","",SUMIF($A$3:$A$40,A3,$AA$3:$AA$40))</f>
        <v/>
      </c>
      <c r="AC3" s="134" t="str">
        <f aca="false">IFERROR(ROUND(IF(B3="First", IF(Y3="",MIN(-5.8*X3^2+6.9*X3+105,"100"),MIN(-5.8*AB3^2+6.9*AB3+105,"100")),""),0),"")</f>
        <v/>
      </c>
      <c r="AD3" s="86" t="str">
        <f aca="false">IF(AC3="","",IF(AC3&lt;60,"High",IF(AC3&gt;=80,"Low","Med")))</f>
        <v/>
      </c>
      <c r="AE3" s="135" t="str">
        <f aca="false">IF(AC3="","",IF(AC3&lt;60,"&lt;60", IF(AC3&gt;=80, "≥80", "60-79")))</f>
        <v/>
      </c>
      <c r="AF3" s="119"/>
      <c r="AG3" s="119"/>
      <c r="AH3" s="85" t="str">
        <f aca="false">IF(ISBLANK(A3),"",IF(COUNTIF($A$2:$A$53,A3)&gt;1,0,1))</f>
        <v/>
      </c>
      <c r="AI3" s="136" t="str">
        <f aca="false">AC3</f>
        <v/>
      </c>
      <c r="AJ3" s="137" t="str">
        <f aca="false">IF(D3="","",D3)</f>
        <v/>
      </c>
      <c r="AK3" s="112" t="str">
        <f aca="false">IF(AI3="","",ROUND(AI3,0))</f>
        <v/>
      </c>
      <c r="AL3" s="91" t="str">
        <f aca="false">IF(AK3="","",IF(AK3&lt;70,1,IF(AK3&lt;80,2,IF(AK3&lt;90,3,4))))</f>
        <v/>
      </c>
      <c r="AM3" s="91" t="n">
        <f aca="false">IF(AJ3="",COUNT(AL3),AJ3)</f>
        <v>0</v>
      </c>
      <c r="AN3" s="138" t="str">
        <f aca="false">IF(AL3="","",IF($AL3=AN$2,1,0))</f>
        <v/>
      </c>
      <c r="AO3" s="138" t="str">
        <f aca="false">IF(AL3="","",IF($AL3=AN$2,AJ3,""))</f>
        <v/>
      </c>
      <c r="AP3" s="139" t="str">
        <f aca="false">IF(AO3="",AN3,AO3)</f>
        <v/>
      </c>
      <c r="AQ3" s="140" t="str">
        <f aca="false">IF(AL3="","",IF($AL3=AQ$2,1,0))</f>
        <v/>
      </c>
      <c r="AR3" s="141" t="str">
        <f aca="false">IF(AL3="","",IF($AL3=AQ$2,AJ3,""))</f>
        <v/>
      </c>
      <c r="AS3" s="141" t="str">
        <f aca="false">IF(AR3="",AQ3,AR3)</f>
        <v/>
      </c>
      <c r="AT3" s="142" t="str">
        <f aca="false">IF(AL3="","",IF($AL3=AT$2,1,0))</f>
        <v/>
      </c>
      <c r="AU3" s="142" t="str">
        <f aca="false">IF(AL3="","",IF($AL3=AT$2,AJ3,""))</f>
        <v/>
      </c>
      <c r="AV3" s="142" t="str">
        <f aca="false">IF(AU3="",AT3,AU3)</f>
        <v/>
      </c>
      <c r="AW3" s="143" t="str">
        <f aca="false">IF(AL3="","",IF($AL3=AW$2,1,0))</f>
        <v/>
      </c>
      <c r="AX3" s="143" t="str">
        <f aca="false">IF(AL3="","",IF($AL3=AW$2,AJ3,""))</f>
        <v/>
      </c>
      <c r="AY3" s="131" t="str">
        <f aca="false">IF(AX3="",AW3,AX3)</f>
        <v/>
      </c>
      <c r="AZ3" s="119"/>
      <c r="BA3" s="119"/>
      <c r="BB3" s="119"/>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9.75" hidden="false" customHeight="true" outlineLevel="0" collapsed="false">
      <c r="A4" s="75"/>
      <c r="B4" s="76" t="str">
        <f aca="false">IF(COUNTIF($A$3:A4,A4)=1,"First","")</f>
        <v/>
      </c>
      <c r="C4" s="76"/>
      <c r="D4" s="76"/>
      <c r="E4" s="77"/>
      <c r="F4" s="77"/>
      <c r="G4" s="77"/>
      <c r="H4" s="77"/>
      <c r="I4" s="93"/>
      <c r="J4" s="80"/>
      <c r="K4" s="80"/>
      <c r="L4" s="80"/>
      <c r="M4" s="80"/>
      <c r="N4" s="80"/>
      <c r="O4" s="80"/>
      <c r="P4" s="80"/>
      <c r="Q4" s="80"/>
      <c r="R4" s="79" t="str">
        <f aca="false">IF(H4="Invertebrate",IF(J4="","",AVERAGE(J4:L4,O4:Q4)),IF(H4="","",AVERAGE(J4:P4)))</f>
        <v/>
      </c>
      <c r="S4" s="165"/>
      <c r="T4" s="165"/>
      <c r="U4" s="165"/>
      <c r="V4" s="165"/>
      <c r="W4" s="81" t="str">
        <f aca="false">IF(V4="","",((S4*T4*U4*V4)-1)/40+1)</f>
        <v/>
      </c>
      <c r="X4" s="82" t="str">
        <f aca="false">IFERROR(IF(W4="","",(R4^2+W4^2)^0.5),"")</f>
        <v/>
      </c>
      <c r="Y4" s="83"/>
      <c r="Z4" s="84" t="str">
        <f aca="false">IFERROR(Y4/SUMIF($A$3:$A$40,A4,$Y$3:$Y$40),"")</f>
        <v/>
      </c>
      <c r="AA4" s="84" t="str">
        <f aca="false">IFERROR(X4*Z4,"")</f>
        <v/>
      </c>
      <c r="AB4" s="82" t="str">
        <f aca="false">IF(Y4="","",SUMIF($A$3:$A$40,A4,$AA$3:$AA$40))</f>
        <v/>
      </c>
      <c r="AC4" s="134" t="str">
        <f aca="false">IFERROR(ROUND(IF(B4="First", IF(Y4="",MIN(-5.8*X4^2+6.9*X4+105,"100"),MIN(-5.8*AB4^2+6.9*AB4+105,"100")),""),0),"")</f>
        <v/>
      </c>
      <c r="AD4" s="86" t="str">
        <f aca="false">IF(AC4="","",IF(AC4&lt;60,"High",IF(AC4&gt;=80,"Low","Med")))</f>
        <v/>
      </c>
      <c r="AE4" s="135" t="str">
        <f aca="false">IF(AC4="","",IF(AC4&lt;60,"&lt;60", IF(AC4&gt;=80, "≥80", "60-79")))</f>
        <v/>
      </c>
      <c r="AF4" s="84"/>
      <c r="AG4" s="84"/>
      <c r="AH4" s="85" t="str">
        <f aca="false">IF(ISBLANK(A4),"",IF(COUNTIF($A$2:$A$53,A4)&gt;1,0,1))</f>
        <v/>
      </c>
      <c r="AI4" s="136" t="str">
        <f aca="false">AC4</f>
        <v/>
      </c>
      <c r="AJ4" s="137" t="str">
        <f aca="false">IF(D4="","",D4)</f>
        <v/>
      </c>
      <c r="AK4" s="112" t="str">
        <f aca="false">IF(AI4="","",ROUND(AI4,0))</f>
        <v/>
      </c>
      <c r="AL4" s="91" t="str">
        <f aca="false">IF(AK4="","",IF(AK4&lt;70,1,IF(AK4&lt;80,2,IF(AK4&lt;90,3,4))))</f>
        <v/>
      </c>
      <c r="AM4" s="91" t="n">
        <f aca="false">IF(AJ4="",COUNT(AL4),AJ4)</f>
        <v>0</v>
      </c>
      <c r="AN4" s="138" t="str">
        <f aca="false">IF(AL4="","",IF($AL4=AN$2,1,0))</f>
        <v/>
      </c>
      <c r="AO4" s="138" t="str">
        <f aca="false">IF(AL4="","",IF($AL4=AN$2,AJ4,""))</f>
        <v/>
      </c>
      <c r="AP4" s="139" t="str">
        <f aca="false">IF(AO4="",AN4,AO4)</f>
        <v/>
      </c>
      <c r="AQ4" s="140" t="str">
        <f aca="false">IF(AL4="","",IF($AL4=AQ$2,1,0))</f>
        <v/>
      </c>
      <c r="AR4" s="141" t="str">
        <f aca="false">IF(AL4="","",IF($AL4=AQ$2,AJ4,""))</f>
        <v/>
      </c>
      <c r="AS4" s="141" t="str">
        <f aca="false">IF(AR4="",AQ4,AR4)</f>
        <v/>
      </c>
      <c r="AT4" s="142" t="str">
        <f aca="false">IF(AL4="","",IF($AL4=AT$2,1,0))</f>
        <v/>
      </c>
      <c r="AU4" s="142" t="str">
        <f aca="false">IF(AL4="","",IF($AL4=AT$2,AJ4,""))</f>
        <v/>
      </c>
      <c r="AV4" s="142" t="str">
        <f aca="false">IF(AU4="",AT4,AU4)</f>
        <v/>
      </c>
      <c r="AW4" s="143" t="str">
        <f aca="false">IF(AL4="","",IF($AL4=AW$2,1,0))</f>
        <v/>
      </c>
      <c r="AX4" s="143" t="str">
        <f aca="false">IF(AL4="","",IF($AL4=AW$2,AJ4,""))</f>
        <v/>
      </c>
      <c r="AY4" s="131" t="str">
        <f aca="false">IF(AX4="",AW4,AX4)</f>
        <v/>
      </c>
      <c r="AZ4" s="119"/>
      <c r="BA4" s="119"/>
      <c r="BB4" s="119"/>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9.75" hidden="false" customHeight="true" outlineLevel="0" collapsed="false">
      <c r="A5" s="75"/>
      <c r="B5" s="76" t="str">
        <f aca="false">IF(COUNTIF($A$3:A5,A5)=1,"First","")</f>
        <v/>
      </c>
      <c r="C5" s="76"/>
      <c r="D5" s="76"/>
      <c r="E5" s="77"/>
      <c r="F5" s="77"/>
      <c r="G5" s="77"/>
      <c r="H5" s="77"/>
      <c r="I5" s="93"/>
      <c r="J5" s="80"/>
      <c r="K5" s="80"/>
      <c r="L5" s="80"/>
      <c r="M5" s="80"/>
      <c r="N5" s="80"/>
      <c r="O5" s="80"/>
      <c r="P5" s="80"/>
      <c r="Q5" s="80"/>
      <c r="R5" s="79" t="str">
        <f aca="false">IF(H5="Invertebrate",IF(J5="","",AVERAGE(J5:L5,O5:Q5)),IF(H5="","",AVERAGE(J5:P5)))</f>
        <v/>
      </c>
      <c r="S5" s="165"/>
      <c r="T5" s="165"/>
      <c r="U5" s="165"/>
      <c r="V5" s="165"/>
      <c r="W5" s="81" t="str">
        <f aca="false">IF(V5="","",((S5*T5*U5*V5)-1)/40+1)</f>
        <v/>
      </c>
      <c r="X5" s="82" t="str">
        <f aca="false">IFERROR(IF(W5="","",(R5^2+W5^2)^0.5),"")</f>
        <v/>
      </c>
      <c r="Y5" s="83"/>
      <c r="Z5" s="84" t="str">
        <f aca="false">IFERROR(Y5/SUMIF($A$3:$A$40,A5,$Y$3:$Y$40),"")</f>
        <v/>
      </c>
      <c r="AA5" s="84" t="str">
        <f aca="false">IFERROR(X5*Z5,"")</f>
        <v/>
      </c>
      <c r="AB5" s="82" t="str">
        <f aca="false">IF(Y5="","",SUMIF($A$3:$A$40,A5,$AA$3:$AA$40))</f>
        <v/>
      </c>
      <c r="AC5" s="134" t="str">
        <f aca="false">IFERROR(ROUND(IF(B5="First", IF(Y5="",MIN(-5.8*X5^2+6.9*X5+105,"100"),MIN(-5.8*AB5^2+6.9*AB5+105,"100")),""),0),"")</f>
        <v/>
      </c>
      <c r="AD5" s="86" t="str">
        <f aca="false">IF(AC5="","",IF(AC5&lt;60,"High",IF(AC5&gt;=80,"Low","Med")))</f>
        <v/>
      </c>
      <c r="AE5" s="135" t="str">
        <f aca="false">IF(AC5="","",IF(AC5&lt;60,"&lt;60", IF(AC5&gt;=80, "≥80", "60-79")))</f>
        <v/>
      </c>
      <c r="AF5" s="84"/>
      <c r="AG5" s="84"/>
      <c r="AH5" s="85" t="str">
        <f aca="false">IF(ISBLANK(A5),"",IF(COUNTIF($A$2:$A$53,A5)&gt;1,0,1))</f>
        <v/>
      </c>
      <c r="AI5" s="136" t="str">
        <f aca="false">AC5</f>
        <v/>
      </c>
      <c r="AJ5" s="137" t="str">
        <f aca="false">IF(D5="","",D5)</f>
        <v/>
      </c>
      <c r="AK5" s="112" t="str">
        <f aca="false">IF(AI5="","",ROUND(AI5,0))</f>
        <v/>
      </c>
      <c r="AL5" s="91" t="str">
        <f aca="false">IF(AK5="","",IF(AK5&lt;70,1,IF(AK5&lt;80,2,IF(AK5&lt;90,3,4))))</f>
        <v/>
      </c>
      <c r="AM5" s="91" t="n">
        <f aca="false">IF(AJ5="",COUNT(AL5),AJ5)</f>
        <v>0</v>
      </c>
      <c r="AN5" s="138" t="str">
        <f aca="false">IF(AL5="","",IF($AL5=AN$2,1,0))</f>
        <v/>
      </c>
      <c r="AO5" s="138" t="str">
        <f aca="false">IF(AL5="","",IF($AL5=AN$2,AJ5,""))</f>
        <v/>
      </c>
      <c r="AP5" s="139" t="str">
        <f aca="false">IF(AO5="",AN5,AO5)</f>
        <v/>
      </c>
      <c r="AQ5" s="140" t="str">
        <f aca="false">IF(AL5="","",IF($AL5=AQ$2,1,0))</f>
        <v/>
      </c>
      <c r="AR5" s="141" t="str">
        <f aca="false">IF(AL5="","",IF($AL5=AQ$2,AJ5,""))</f>
        <v/>
      </c>
      <c r="AS5" s="141" t="str">
        <f aca="false">IF(AR5="",AQ5,AR5)</f>
        <v/>
      </c>
      <c r="AT5" s="142" t="str">
        <f aca="false">IF(AL5="","",IF($AL5=AT$2,1,0))</f>
        <v/>
      </c>
      <c r="AU5" s="142" t="str">
        <f aca="false">IF(AL5="","",IF($AL5=AT$2,AJ5,""))</f>
        <v/>
      </c>
      <c r="AV5" s="142" t="str">
        <f aca="false">IF(AU5="",AT5,AU5)</f>
        <v/>
      </c>
      <c r="AW5" s="143" t="str">
        <f aca="false">IF(AL5="","",IF($AL5=AW$2,1,0))</f>
        <v/>
      </c>
      <c r="AX5" s="143" t="str">
        <f aca="false">IF(AL5="","",IF($AL5=AW$2,AJ5,""))</f>
        <v/>
      </c>
      <c r="AY5" s="131" t="str">
        <f aca="false">IF(AX5="",AW5,AX5)</f>
        <v/>
      </c>
      <c r="AZ5" s="119"/>
      <c r="BA5" s="119"/>
      <c r="BB5" s="119"/>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9.75" hidden="false" customHeight="true" outlineLevel="0" collapsed="false">
      <c r="A6" s="75"/>
      <c r="B6" s="76" t="str">
        <f aca="false">IF(COUNTIF($A$3:A6,A6)=1,"First","")</f>
        <v/>
      </c>
      <c r="C6" s="76"/>
      <c r="D6" s="76"/>
      <c r="E6" s="77"/>
      <c r="F6" s="77"/>
      <c r="G6" s="77"/>
      <c r="H6" s="77"/>
      <c r="I6" s="93"/>
      <c r="J6" s="80"/>
      <c r="K6" s="80"/>
      <c r="L6" s="80"/>
      <c r="M6" s="80"/>
      <c r="N6" s="80"/>
      <c r="O6" s="80"/>
      <c r="P6" s="80"/>
      <c r="Q6" s="80"/>
      <c r="R6" s="79" t="str">
        <f aca="false">IF(H6="Invertebrate",IF(J6="","",AVERAGE(J6:L6,O6:Q6)),IF(H6="","",AVERAGE(J6:P6)))</f>
        <v/>
      </c>
      <c r="S6" s="165"/>
      <c r="T6" s="165"/>
      <c r="U6" s="165"/>
      <c r="V6" s="165"/>
      <c r="W6" s="81" t="str">
        <f aca="false">IF(V6="","",((S6*T6*U6*V6)-1)/40+1)</f>
        <v/>
      </c>
      <c r="X6" s="82" t="str">
        <f aca="false">IFERROR(IF(W6="","",(R6^2+W6^2)^0.5),"")</f>
        <v/>
      </c>
      <c r="Y6" s="83"/>
      <c r="Z6" s="84" t="str">
        <f aca="false">IFERROR(Y6/SUMIF($A$3:$A$40,A6,$Y$3:$Y$40),"")</f>
        <v/>
      </c>
      <c r="AA6" s="84" t="str">
        <f aca="false">IFERROR(X6*Z6,"")</f>
        <v/>
      </c>
      <c r="AB6" s="82" t="str">
        <f aca="false">IF(Y6="","",SUMIF($A$3:$A$40,A6,$AA$3:$AA$40))</f>
        <v/>
      </c>
      <c r="AC6" s="134" t="str">
        <f aca="false">IFERROR(ROUND(IF(B6="First", IF(Y6="",MIN(-5.8*X6^2+6.9*X6+105,"100"),MIN(-5.8*AB6^2+6.9*AB6+105,"100")),""),0),"")</f>
        <v/>
      </c>
      <c r="AD6" s="86" t="str">
        <f aca="false">IF(AC6="","",IF(AC6&lt;60,"High",IF(AC6&gt;=80,"Low","Med")))</f>
        <v/>
      </c>
      <c r="AE6" s="135" t="str">
        <f aca="false">IF(AC6="","",IF(AC6&lt;60,"&lt;60", IF(AC6&gt;=80, "≥80", "60-79")))</f>
        <v/>
      </c>
      <c r="AF6" s="84"/>
      <c r="AG6" s="84"/>
      <c r="AH6" s="85" t="str">
        <f aca="false">IF(ISBLANK(A6),"",IF(COUNTIF($A$2:$A$53,A6)&gt;1,0,1))</f>
        <v/>
      </c>
      <c r="AI6" s="136" t="str">
        <f aca="false">AC6</f>
        <v/>
      </c>
      <c r="AJ6" s="137" t="str">
        <f aca="false">IF(D6="","",D6)</f>
        <v/>
      </c>
      <c r="AK6" s="112" t="str">
        <f aca="false">IF(AI6="","",ROUND(AI6,0))</f>
        <v/>
      </c>
      <c r="AL6" s="91" t="str">
        <f aca="false">IF(AK6="","",IF(AK6&lt;70,1,IF(AK6&lt;80,2,IF(AK6&lt;90,3,4))))</f>
        <v/>
      </c>
      <c r="AM6" s="91" t="n">
        <f aca="false">IF(AJ6="",COUNT(AL6),AJ6)</f>
        <v>0</v>
      </c>
      <c r="AN6" s="138" t="str">
        <f aca="false">IF(AL6="","",IF($AL6=AN$2,1,0))</f>
        <v/>
      </c>
      <c r="AO6" s="138" t="str">
        <f aca="false">IF(AL6="","",IF($AL6=AN$2,AJ6,""))</f>
        <v/>
      </c>
      <c r="AP6" s="139" t="str">
        <f aca="false">IF(AO6="",AN6,AO6)</f>
        <v/>
      </c>
      <c r="AQ6" s="140" t="str">
        <f aca="false">IF(AL6="","",IF($AL6=AQ$2,1,0))</f>
        <v/>
      </c>
      <c r="AR6" s="141" t="str">
        <f aca="false">IF(AL6="","",IF($AL6=AQ$2,AJ6,""))</f>
        <v/>
      </c>
      <c r="AS6" s="141" t="str">
        <f aca="false">IF(AR6="",AQ6,AR6)</f>
        <v/>
      </c>
      <c r="AT6" s="142" t="str">
        <f aca="false">IF(AL6="","",IF($AL6=AT$2,1,0))</f>
        <v/>
      </c>
      <c r="AU6" s="142" t="str">
        <f aca="false">IF(AL6="","",IF($AL6=AT$2,AJ6,""))</f>
        <v/>
      </c>
      <c r="AV6" s="142" t="str">
        <f aca="false">IF(AU6="",AT6,AU6)</f>
        <v/>
      </c>
      <c r="AW6" s="143" t="str">
        <f aca="false">IF(AL6="","",IF($AL6=AW$2,1,0))</f>
        <v/>
      </c>
      <c r="AX6" s="143" t="str">
        <f aca="false">IF(AL6="","",IF($AL6=AW$2,AJ6,""))</f>
        <v/>
      </c>
      <c r="AY6" s="131" t="str">
        <f aca="false">IF(AX6="",AW6,AX6)</f>
        <v/>
      </c>
      <c r="AZ6" s="119"/>
      <c r="BA6" s="119"/>
      <c r="BB6" s="119"/>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9.75" hidden="false" customHeight="true" outlineLevel="0" collapsed="false">
      <c r="A7" s="75"/>
      <c r="B7" s="76" t="str">
        <f aca="false">IF(COUNTIF($A$3:A7,A7)=1,"First","")</f>
        <v/>
      </c>
      <c r="C7" s="76"/>
      <c r="D7" s="76"/>
      <c r="E7" s="77"/>
      <c r="F7" s="77"/>
      <c r="G7" s="77"/>
      <c r="H7" s="77"/>
      <c r="I7" s="93"/>
      <c r="J7" s="80"/>
      <c r="K7" s="80"/>
      <c r="L7" s="80"/>
      <c r="M7" s="80"/>
      <c r="N7" s="80"/>
      <c r="O7" s="80"/>
      <c r="P7" s="80"/>
      <c r="Q7" s="80"/>
      <c r="R7" s="79" t="str">
        <f aca="false">IF(H7="Invertebrate",IF(J7="","",AVERAGE(J7:L7,O7:Q7)),IF(H7="","",AVERAGE(J7:P7)))</f>
        <v/>
      </c>
      <c r="S7" s="165"/>
      <c r="T7" s="165"/>
      <c r="U7" s="165"/>
      <c r="V7" s="165"/>
      <c r="W7" s="81" t="str">
        <f aca="false">IF(V7="","",((S7*T7*U7*V7)-1)/40+1)</f>
        <v/>
      </c>
      <c r="X7" s="82" t="str">
        <f aca="false">IFERROR(IF(W7="","",(R7^2+W7^2)^0.5),"")</f>
        <v/>
      </c>
      <c r="Y7" s="83"/>
      <c r="Z7" s="84" t="str">
        <f aca="false">IFERROR(Y7/SUMIF($A$3:$A$40,A7,$Y$3:$Y$40),"")</f>
        <v/>
      </c>
      <c r="AA7" s="84" t="str">
        <f aca="false">IFERROR(X7*Z7,"")</f>
        <v/>
      </c>
      <c r="AB7" s="82" t="str">
        <f aca="false">IF(Y7="","",SUMIF($A$3:$A$40,A7,$AA$3:$AA$40))</f>
        <v/>
      </c>
      <c r="AC7" s="134" t="str">
        <f aca="false">IFERROR(ROUND(IF(B7="First", IF(Y7="",MIN(-5.8*X7^2+6.9*X7+105,"100"),MIN(-5.8*AB7^2+6.9*AB7+105,"100")),""),0),"")</f>
        <v/>
      </c>
      <c r="AD7" s="86" t="str">
        <f aca="false">IF(AC7="","",IF(AC7&lt;60,"High",IF(AC7&gt;=80,"Low","Med")))</f>
        <v/>
      </c>
      <c r="AE7" s="135" t="str">
        <f aca="false">IF(AC7="","",IF(AC7&lt;60,"&lt;60", IF(AC7&gt;=80, "≥80", "60-79")))</f>
        <v/>
      </c>
      <c r="AF7" s="84"/>
      <c r="AG7" s="84"/>
      <c r="AH7" s="85" t="str">
        <f aca="false">IF(ISBLANK(A7),"",IF(COUNTIF($A$2:$A$53,A7)&gt;1,0,1))</f>
        <v/>
      </c>
      <c r="AI7" s="136" t="str">
        <f aca="false">AC7</f>
        <v/>
      </c>
      <c r="AJ7" s="137" t="str">
        <f aca="false">IF(D7="","",D7)</f>
        <v/>
      </c>
      <c r="AK7" s="112" t="str">
        <f aca="false">IF(AI7="","",ROUND(AI7,0))</f>
        <v/>
      </c>
      <c r="AL7" s="91" t="str">
        <f aca="false">IF(AK7="","",IF(AK7&lt;70,1,IF(AK7&lt;80,2,IF(AK7&lt;90,3,4))))</f>
        <v/>
      </c>
      <c r="AM7" s="91" t="n">
        <f aca="false">IF(AJ7="",COUNT(AL7),AJ7)</f>
        <v>0</v>
      </c>
      <c r="AN7" s="138" t="str">
        <f aca="false">IF(AL7="","",IF($AL7=AN$2,1,0))</f>
        <v/>
      </c>
      <c r="AO7" s="138" t="str">
        <f aca="false">IF(AL7="","",IF($AL7=AN$2,AJ7,""))</f>
        <v/>
      </c>
      <c r="AP7" s="139" t="str">
        <f aca="false">IF(AO7="",AN7,AO7)</f>
        <v/>
      </c>
      <c r="AQ7" s="140" t="str">
        <f aca="false">IF(AL7="","",IF($AL7=AQ$2,1,0))</f>
        <v/>
      </c>
      <c r="AR7" s="141" t="str">
        <f aca="false">IF(AL7="","",IF($AL7=AQ$2,AJ7,""))</f>
        <v/>
      </c>
      <c r="AS7" s="141" t="str">
        <f aca="false">IF(AR7="",AQ7,AR7)</f>
        <v/>
      </c>
      <c r="AT7" s="142" t="str">
        <f aca="false">IF(AL7="","",IF($AL7=AT$2,1,0))</f>
        <v/>
      </c>
      <c r="AU7" s="142" t="str">
        <f aca="false">IF(AL7="","",IF($AL7=AT$2,AJ7,""))</f>
        <v/>
      </c>
      <c r="AV7" s="142" t="str">
        <f aca="false">IF(AU7="",AT7,AU7)</f>
        <v/>
      </c>
      <c r="AW7" s="143" t="str">
        <f aca="false">IF(AL7="","",IF($AL7=AW$2,1,0))</f>
        <v/>
      </c>
      <c r="AX7" s="143" t="str">
        <f aca="false">IF(AL7="","",IF($AL7=AW$2,AJ7,""))</f>
        <v/>
      </c>
      <c r="AY7" s="131" t="str">
        <f aca="false">IF(AX7="",AW7,AX7)</f>
        <v/>
      </c>
      <c r="AZ7" s="119"/>
      <c r="BA7" s="119"/>
      <c r="BB7" s="119"/>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9.75" hidden="false" customHeight="true" outlineLevel="0" collapsed="false">
      <c r="A8" s="75"/>
      <c r="B8" s="76" t="str">
        <f aca="false">IF(COUNTIF($A$3:A8,A8)=1,"First","")</f>
        <v/>
      </c>
      <c r="C8" s="76"/>
      <c r="D8" s="76"/>
      <c r="E8" s="77"/>
      <c r="F8" s="77"/>
      <c r="G8" s="77"/>
      <c r="H8" s="77"/>
      <c r="I8" s="93"/>
      <c r="J8" s="80"/>
      <c r="K8" s="80"/>
      <c r="L8" s="80"/>
      <c r="M8" s="80"/>
      <c r="N8" s="80"/>
      <c r="O8" s="80"/>
      <c r="P8" s="80"/>
      <c r="Q8" s="80"/>
      <c r="R8" s="79" t="str">
        <f aca="false">IF(H8="Invertebrate",IF(J8="","",AVERAGE(J8:L8,O8:Q8)),IF(H8="","",AVERAGE(J8:P8)))</f>
        <v/>
      </c>
      <c r="S8" s="165"/>
      <c r="T8" s="165"/>
      <c r="U8" s="165"/>
      <c r="V8" s="165"/>
      <c r="W8" s="81" t="str">
        <f aca="false">IF(V8="","",((S8*T8*U8*V8)-1)/40+1)</f>
        <v/>
      </c>
      <c r="X8" s="82" t="str">
        <f aca="false">IFERROR(IF(W8="","",(R8^2+W8^2)^0.5),"")</f>
        <v/>
      </c>
      <c r="Y8" s="83"/>
      <c r="Z8" s="84" t="str">
        <f aca="false">IFERROR(Y8/SUMIF($A$3:$A$40,A8,$Y$3:$Y$40),"")</f>
        <v/>
      </c>
      <c r="AA8" s="84" t="str">
        <f aca="false">IFERROR(X8*Z8,"")</f>
        <v/>
      </c>
      <c r="AB8" s="82" t="str">
        <f aca="false">IF(Y8="","",SUMIF($A$3:$A$40,A8,$AA$3:$AA$40))</f>
        <v/>
      </c>
      <c r="AC8" s="134" t="str">
        <f aca="false">IFERROR(ROUND(IF(B8="First", IF(Y8="",MIN(-5.8*X8^2+6.9*X8+105,"100"),MIN(-5.8*AB8^2+6.9*AB8+105,"100")),""),0),"")</f>
        <v/>
      </c>
      <c r="AD8" s="86" t="str">
        <f aca="false">IF(AC8="","",IF(AC8&lt;60,"High",IF(AC8&gt;=80,"Low","Med")))</f>
        <v/>
      </c>
      <c r="AE8" s="135" t="str">
        <f aca="false">IF(AC8="","",IF(AC8&lt;60,"&lt;60", IF(AC8&gt;=80, "≥80", "60-79")))</f>
        <v/>
      </c>
      <c r="AF8" s="84"/>
      <c r="AG8" s="84"/>
      <c r="AH8" s="85" t="str">
        <f aca="false">IF(ISBLANK(A8),"",IF(COUNTIF($A$2:$A$53,A8)&gt;1,0,1))</f>
        <v/>
      </c>
      <c r="AI8" s="136" t="str">
        <f aca="false">AC8</f>
        <v/>
      </c>
      <c r="AJ8" s="137" t="str">
        <f aca="false">IF(D8="","",D8)</f>
        <v/>
      </c>
      <c r="AK8" s="112" t="str">
        <f aca="false">IF(AI8="","",ROUND(AI8,0))</f>
        <v/>
      </c>
      <c r="AL8" s="91" t="str">
        <f aca="false">IF(AK8="","",IF(AK8&lt;70,1,IF(AK8&lt;80,2,IF(AK8&lt;90,3,4))))</f>
        <v/>
      </c>
      <c r="AM8" s="91" t="n">
        <f aca="false">IF(AJ8="",COUNT(AL8),AJ8)</f>
        <v>0</v>
      </c>
      <c r="AN8" s="138" t="str">
        <f aca="false">IF(AL8="","",IF($AL8=AN$2,1,0))</f>
        <v/>
      </c>
      <c r="AO8" s="138" t="str">
        <f aca="false">IF(AL8="","",IF($AL8=AN$2,AJ8,""))</f>
        <v/>
      </c>
      <c r="AP8" s="139" t="str">
        <f aca="false">IF(AO8="",AN8,AO8)</f>
        <v/>
      </c>
      <c r="AQ8" s="140" t="str">
        <f aca="false">IF(AL8="","",IF($AL8=AQ$2,1,0))</f>
        <v/>
      </c>
      <c r="AR8" s="141" t="str">
        <f aca="false">IF(AL8="","",IF($AL8=AQ$2,AJ8,""))</f>
        <v/>
      </c>
      <c r="AS8" s="141" t="str">
        <f aca="false">IF(AR8="",AQ8,AR8)</f>
        <v/>
      </c>
      <c r="AT8" s="142" t="str">
        <f aca="false">IF(AL8="","",IF($AL8=AT$2,1,0))</f>
        <v/>
      </c>
      <c r="AU8" s="142" t="str">
        <f aca="false">IF(AL8="","",IF($AL8=AT$2,AJ8,""))</f>
        <v/>
      </c>
      <c r="AV8" s="142" t="str">
        <f aca="false">IF(AU8="",AT8,AU8)</f>
        <v/>
      </c>
      <c r="AW8" s="143" t="str">
        <f aca="false">IF(AL8="","",IF($AL8=AW$2,1,0))</f>
        <v/>
      </c>
      <c r="AX8" s="143" t="str">
        <f aca="false">IF(AL8="","",IF($AL8=AW$2,AJ8,""))</f>
        <v/>
      </c>
      <c r="AY8" s="131" t="str">
        <f aca="false">IF(AX8="",AW8,AX8)</f>
        <v/>
      </c>
      <c r="AZ8" s="119"/>
      <c r="BA8" s="119"/>
      <c r="BB8" s="119"/>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9.75" hidden="false" customHeight="true" outlineLevel="0" collapsed="false">
      <c r="A9" s="75"/>
      <c r="B9" s="76" t="str">
        <f aca="false">IF(COUNTIF($A$3:A9,A9)=1,"First","")</f>
        <v/>
      </c>
      <c r="C9" s="76"/>
      <c r="D9" s="76"/>
      <c r="E9" s="77"/>
      <c r="F9" s="77"/>
      <c r="G9" s="77"/>
      <c r="H9" s="77"/>
      <c r="I9" s="93"/>
      <c r="J9" s="80"/>
      <c r="K9" s="80"/>
      <c r="L9" s="80"/>
      <c r="M9" s="80"/>
      <c r="N9" s="80"/>
      <c r="O9" s="80"/>
      <c r="P9" s="80"/>
      <c r="Q9" s="80"/>
      <c r="R9" s="79" t="str">
        <f aca="false">IF(H9="Invertebrate",IF(J9="","",AVERAGE(J9:L9,O9:Q9)),IF(H9="","",AVERAGE(J9:P9)))</f>
        <v/>
      </c>
      <c r="S9" s="165"/>
      <c r="T9" s="165"/>
      <c r="U9" s="165"/>
      <c r="V9" s="165"/>
      <c r="W9" s="81" t="str">
        <f aca="false">IF(V9="","",((S9*T9*U9*V9)-1)/40+1)</f>
        <v/>
      </c>
      <c r="X9" s="82" t="str">
        <f aca="false">IFERROR(IF(W9="","",(R9^2+W9^2)^0.5),"")</f>
        <v/>
      </c>
      <c r="Y9" s="83"/>
      <c r="Z9" s="84" t="str">
        <f aca="false">IFERROR(Y9/SUMIF($A$3:$A$40,A9,$Y$3:$Y$40),"")</f>
        <v/>
      </c>
      <c r="AA9" s="84" t="str">
        <f aca="false">IFERROR(X9*Z9,"")</f>
        <v/>
      </c>
      <c r="AB9" s="82" t="str">
        <f aca="false">IF(Y9="","",SUMIF($A$3:$A$40,A9,$AA$3:$AA$40))</f>
        <v/>
      </c>
      <c r="AC9" s="134" t="str">
        <f aca="false">IFERROR(ROUND(IF(B9="First", IF(Y9="",MIN(-5.8*X9^2+6.9*X9+105,"100"),MIN(-5.8*AB9^2+6.9*AB9+105,"100")),""),0),"")</f>
        <v/>
      </c>
      <c r="AD9" s="86" t="str">
        <f aca="false">IF(AC9="","",IF(AC9&lt;60,"High",IF(AC9&gt;=80,"Low","Med")))</f>
        <v/>
      </c>
      <c r="AE9" s="135" t="str">
        <f aca="false">IF(AC9="","",IF(AC9&lt;60,"&lt;60", IF(AC9&gt;=80, "≥80", "60-79")))</f>
        <v/>
      </c>
      <c r="AF9" s="84"/>
      <c r="AG9" s="84"/>
      <c r="AH9" s="85" t="str">
        <f aca="false">IF(ISBLANK(A9),"",IF(COUNTIF($A$2:$A$53,A9)&gt;1,0,1))</f>
        <v/>
      </c>
      <c r="AI9" s="136" t="str">
        <f aca="false">AC9</f>
        <v/>
      </c>
      <c r="AJ9" s="137" t="str">
        <f aca="false">IF(D9="","",D9)</f>
        <v/>
      </c>
      <c r="AK9" s="112" t="str">
        <f aca="false">IF(AI9="","",ROUND(AI9,0))</f>
        <v/>
      </c>
      <c r="AL9" s="91" t="str">
        <f aca="false">IF(AK9="","",IF(AK9&lt;70,1,IF(AK9&lt;80,2,IF(AK9&lt;90,3,4))))</f>
        <v/>
      </c>
      <c r="AM9" s="91" t="n">
        <f aca="false">IF(AJ9="",COUNT(AL9),AJ9)</f>
        <v>0</v>
      </c>
      <c r="AN9" s="138" t="str">
        <f aca="false">IF(AL9="","",IF($AL9=AN$2,1,0))</f>
        <v/>
      </c>
      <c r="AO9" s="138" t="str">
        <f aca="false">IF(AL9="","",IF($AL9=AN$2,AJ9,""))</f>
        <v/>
      </c>
      <c r="AP9" s="139" t="str">
        <f aca="false">IF(AO9="",AN9,AO9)</f>
        <v/>
      </c>
      <c r="AQ9" s="140" t="str">
        <f aca="false">IF(AL9="","",IF($AL9=AQ$2,1,0))</f>
        <v/>
      </c>
      <c r="AR9" s="141" t="str">
        <f aca="false">IF(AL9="","",IF($AL9=AQ$2,AJ9,""))</f>
        <v/>
      </c>
      <c r="AS9" s="141" t="str">
        <f aca="false">IF(AR9="",AQ9,AR9)</f>
        <v/>
      </c>
      <c r="AT9" s="142" t="str">
        <f aca="false">IF(AL9="","",IF($AL9=AT$2,1,0))</f>
        <v/>
      </c>
      <c r="AU9" s="142" t="str">
        <f aca="false">IF(AL9="","",IF($AL9=AT$2,AJ9,""))</f>
        <v/>
      </c>
      <c r="AV9" s="142" t="str">
        <f aca="false">IF(AU9="",AT9,AU9)</f>
        <v/>
      </c>
      <c r="AW9" s="143" t="str">
        <f aca="false">IF(AL9="","",IF($AL9=AW$2,1,0))</f>
        <v/>
      </c>
      <c r="AX9" s="143" t="str">
        <f aca="false">IF(AL9="","",IF($AL9=AW$2,AJ9,""))</f>
        <v/>
      </c>
      <c r="AY9" s="131" t="str">
        <f aca="false">IF(AX9="",AW9,AX9)</f>
        <v/>
      </c>
      <c r="AZ9" s="119"/>
      <c r="BA9" s="119"/>
      <c r="BB9" s="119"/>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9.75" hidden="false" customHeight="true" outlineLevel="0" collapsed="false">
      <c r="A10" s="75"/>
      <c r="B10" s="76" t="str">
        <f aca="false">IF(COUNTIF($A$3:A10,A10)=1,"First","")</f>
        <v/>
      </c>
      <c r="C10" s="76"/>
      <c r="D10" s="76"/>
      <c r="E10" s="77"/>
      <c r="F10" s="77"/>
      <c r="G10" s="77"/>
      <c r="H10" s="77"/>
      <c r="I10" s="93"/>
      <c r="J10" s="80"/>
      <c r="K10" s="80"/>
      <c r="L10" s="80"/>
      <c r="M10" s="80"/>
      <c r="N10" s="80"/>
      <c r="O10" s="80"/>
      <c r="P10" s="80"/>
      <c r="Q10" s="80"/>
      <c r="R10" s="79" t="str">
        <f aca="false">IF(H10="Invertebrate",IF(J10="","",AVERAGE(J10:L10,O10:Q10)),IF(H10="","",AVERAGE(J10:P10)))</f>
        <v/>
      </c>
      <c r="S10" s="165"/>
      <c r="T10" s="165"/>
      <c r="U10" s="165"/>
      <c r="V10" s="165"/>
      <c r="W10" s="81" t="str">
        <f aca="false">IF(V10="","",((S10*T10*U10*V10)-1)/40+1)</f>
        <v/>
      </c>
      <c r="X10" s="82" t="str">
        <f aca="false">IFERROR(IF(W10="","",(R10^2+W10^2)^0.5),"")</f>
        <v/>
      </c>
      <c r="Y10" s="83"/>
      <c r="Z10" s="84" t="str">
        <f aca="false">IFERROR(Y10/SUMIF($A$3:$A$40,A10,$Y$3:$Y$40),"")</f>
        <v/>
      </c>
      <c r="AA10" s="84" t="str">
        <f aca="false">IFERROR(X10*Z10,"")</f>
        <v/>
      </c>
      <c r="AB10" s="82" t="str">
        <f aca="false">IF(Y10="","",SUMIF($A$3:$A$40,A10,$AA$3:$AA$40))</f>
        <v/>
      </c>
      <c r="AC10" s="134" t="str">
        <f aca="false">IFERROR(ROUND(IF(B10="First", IF(Y10="",MIN(-5.8*X10^2+6.9*X10+105,"100"),MIN(-5.8*AB10^2+6.9*AB10+105,"100")),""),0),"")</f>
        <v/>
      </c>
      <c r="AD10" s="86" t="str">
        <f aca="false">IF(AC10="","",IF(AC10&lt;60,"High",IF(AC10&gt;=80,"Low","Med")))</f>
        <v/>
      </c>
      <c r="AE10" s="135" t="str">
        <f aca="false">IF(AC10="","",IF(AC10&lt;60,"&lt;60", IF(AC10&gt;=80, "≥80", "60-79")))</f>
        <v/>
      </c>
      <c r="AF10" s="84"/>
      <c r="AG10" s="84"/>
      <c r="AH10" s="85" t="str">
        <f aca="false">IF(ISBLANK(A10),"",IF(COUNTIF($A$2:$A$53,A10)&gt;1,0,1))</f>
        <v/>
      </c>
      <c r="AI10" s="136" t="str">
        <f aca="false">AC10</f>
        <v/>
      </c>
      <c r="AJ10" s="137" t="str">
        <f aca="false">IF(D10="","",D10)</f>
        <v/>
      </c>
      <c r="AK10" s="112" t="str">
        <f aca="false">IF(AI10="","",ROUND(AI10,0))</f>
        <v/>
      </c>
      <c r="AL10" s="91" t="str">
        <f aca="false">IF(AK10="","",IF(AK10&lt;70,1,IF(AK10&lt;80,2,IF(AK10&lt;90,3,4))))</f>
        <v/>
      </c>
      <c r="AM10" s="91" t="n">
        <f aca="false">IF(AJ10="",COUNT(AL10),AJ10)</f>
        <v>0</v>
      </c>
      <c r="AN10" s="138" t="str">
        <f aca="false">IF(AL10="","",IF($AL10=AN$2,1,0))</f>
        <v/>
      </c>
      <c r="AO10" s="138" t="str">
        <f aca="false">IF(AL10="","",IF($AL10=AN$2,AJ10,""))</f>
        <v/>
      </c>
      <c r="AP10" s="139" t="str">
        <f aca="false">IF(AO10="",AN10,AO10)</f>
        <v/>
      </c>
      <c r="AQ10" s="140" t="str">
        <f aca="false">IF(AL10="","",IF($AL10=AQ$2,1,0))</f>
        <v/>
      </c>
      <c r="AR10" s="141" t="str">
        <f aca="false">IF(AL10="","",IF($AL10=AQ$2,AJ10,""))</f>
        <v/>
      </c>
      <c r="AS10" s="141" t="str">
        <f aca="false">IF(AR10="",AQ10,AR10)</f>
        <v/>
      </c>
      <c r="AT10" s="142" t="str">
        <f aca="false">IF(AL10="","",IF($AL10=AT$2,1,0))</f>
        <v/>
      </c>
      <c r="AU10" s="142" t="str">
        <f aca="false">IF(AL10="","",IF($AL10=AT$2,AJ10,""))</f>
        <v/>
      </c>
      <c r="AV10" s="142" t="str">
        <f aca="false">IF(AU10="",AT10,AU10)</f>
        <v/>
      </c>
      <c r="AW10" s="143" t="str">
        <f aca="false">IF(AL10="","",IF($AL10=AW$2,1,0))</f>
        <v/>
      </c>
      <c r="AX10" s="143" t="str">
        <f aca="false">IF(AL10="","",IF($AL10=AW$2,AJ10,""))</f>
        <v/>
      </c>
      <c r="AY10" s="131" t="str">
        <f aca="false">IF(AX10="",AW10,AX10)</f>
        <v/>
      </c>
      <c r="AZ10" s="119"/>
      <c r="BA10" s="119"/>
      <c r="BB10" s="119"/>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9.75" hidden="false" customHeight="true" outlineLevel="0" collapsed="false">
      <c r="A11" s="75"/>
      <c r="B11" s="76" t="str">
        <f aca="false">IF(COUNTIF($A$3:A11,A11)=1,"First","")</f>
        <v/>
      </c>
      <c r="C11" s="76"/>
      <c r="D11" s="76"/>
      <c r="E11" s="76"/>
      <c r="F11" s="76"/>
      <c r="G11" s="76"/>
      <c r="H11" s="77"/>
      <c r="I11" s="93"/>
      <c r="J11" s="166"/>
      <c r="K11" s="166"/>
      <c r="L11" s="166"/>
      <c r="M11" s="166"/>
      <c r="N11" s="166"/>
      <c r="O11" s="166"/>
      <c r="P11" s="166"/>
      <c r="Q11" s="134"/>
      <c r="R11" s="79" t="str">
        <f aca="false">IF(H11="Invertebrate",IF(J11="","",AVERAGE(J11:L11,O11:Q11)),IF(H11="","",AVERAGE(J11:P11)))</f>
        <v/>
      </c>
      <c r="S11" s="165"/>
      <c r="T11" s="165"/>
      <c r="U11" s="165"/>
      <c r="V11" s="165"/>
      <c r="W11" s="81" t="str">
        <f aca="false">IF(V11="","",((S11*T11*U11*V11)-1)/40+1)</f>
        <v/>
      </c>
      <c r="X11" s="82" t="str">
        <f aca="false">IFERROR(IF(W11="","",(R11^2+W11^2)^0.5),"")</f>
        <v/>
      </c>
      <c r="Y11" s="83"/>
      <c r="Z11" s="84" t="str">
        <f aca="false">IFERROR(Y11/SUMIF($A$3:$A$40,A11,$Y$3:$Y$40),"")</f>
        <v/>
      </c>
      <c r="AA11" s="84" t="str">
        <f aca="false">IFERROR(X11*Z11,"")</f>
        <v/>
      </c>
      <c r="AB11" s="82" t="str">
        <f aca="false">IF(Y11="","",SUMIF($A$3:$A$40,A11,$AA$3:$AA$40))</f>
        <v/>
      </c>
      <c r="AC11" s="134" t="str">
        <f aca="false">IFERROR(ROUND(IF(B11="First", IF(Y11="",MIN(-5.8*X11^2+6.9*X11+105,"100"),MIN(-5.8*AB11^2+6.9*AB11+105,"100")),""),0),"")</f>
        <v/>
      </c>
      <c r="AD11" s="86" t="str">
        <f aca="false">IF(AC11="","",IF(AC11&lt;60,"High",IF(AC11&gt;=80,"Low","Med")))</f>
        <v/>
      </c>
      <c r="AE11" s="135" t="str">
        <f aca="false">IF(AC11="","",IF(AC11&lt;60,"&lt;60", IF(AC11&gt;=80, "≥80", "60-79")))</f>
        <v/>
      </c>
      <c r="AF11" s="84"/>
      <c r="AG11" s="84"/>
      <c r="AH11" s="85" t="str">
        <f aca="false">IF(ISBLANK(A11),"",IF(COUNTIF($A$2:$A$53,A11)&gt;1,0,1))</f>
        <v/>
      </c>
      <c r="AI11" s="136" t="str">
        <f aca="false">AC11</f>
        <v/>
      </c>
      <c r="AJ11" s="137" t="str">
        <f aca="false">IF(D11="","",D11)</f>
        <v/>
      </c>
      <c r="AK11" s="112" t="str">
        <f aca="false">IF(AI11="","",ROUND(AI11,0))</f>
        <v/>
      </c>
      <c r="AL11" s="91" t="str">
        <f aca="false">IF(AK11="","",IF(AK11&lt;70,1,IF(AK11&lt;80,2,IF(AK11&lt;90,3,4))))</f>
        <v/>
      </c>
      <c r="AM11" s="91" t="n">
        <f aca="false">IF(AJ11="",COUNT(AL11),AJ11)</f>
        <v>0</v>
      </c>
      <c r="AN11" s="138" t="str">
        <f aca="false">IF(AL11="","",IF($AL11=AN$2,1,0))</f>
        <v/>
      </c>
      <c r="AO11" s="138" t="str">
        <f aca="false">IF(AL11="","",IF($AL11=AN$2,AJ11,""))</f>
        <v/>
      </c>
      <c r="AP11" s="139" t="str">
        <f aca="false">IF(AO11="",AN11,AO11)</f>
        <v/>
      </c>
      <c r="AQ11" s="140" t="str">
        <f aca="false">IF(AL11="","",IF($AL11=AQ$2,1,0))</f>
        <v/>
      </c>
      <c r="AR11" s="141" t="str">
        <f aca="false">IF(AL11="","",IF($AL11=AQ$2,AJ11,""))</f>
        <v/>
      </c>
      <c r="AS11" s="141" t="str">
        <f aca="false">IF(AR11="",AQ11,AR11)</f>
        <v/>
      </c>
      <c r="AT11" s="142" t="str">
        <f aca="false">IF(AL11="","",IF($AL11=AT$2,1,0))</f>
        <v/>
      </c>
      <c r="AU11" s="142" t="str">
        <f aca="false">IF(AL11="","",IF($AL11=AT$2,AJ11,""))</f>
        <v/>
      </c>
      <c r="AV11" s="142" t="str">
        <f aca="false">IF(AU11="",AT11,AU11)</f>
        <v/>
      </c>
      <c r="AW11" s="143" t="str">
        <f aca="false">IF(AL11="","",IF($AL11=AW$2,1,0))</f>
        <v/>
      </c>
      <c r="AX11" s="143" t="str">
        <f aca="false">IF(AL11="","",IF($AL11=AW$2,AJ11,""))</f>
        <v/>
      </c>
      <c r="AY11" s="131" t="str">
        <f aca="false">IF(AX11="",AW11,AX11)</f>
        <v/>
      </c>
      <c r="AZ11" s="119"/>
      <c r="BA11" s="119"/>
      <c r="BB11" s="119"/>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9.75" hidden="false" customHeight="true" outlineLevel="0" collapsed="false">
      <c r="A12" s="75"/>
      <c r="B12" s="76" t="str">
        <f aca="false">IF(COUNTIF($A$3:A12,A12)=1,"First","")</f>
        <v/>
      </c>
      <c r="C12" s="76"/>
      <c r="D12" s="76"/>
      <c r="E12" s="76"/>
      <c r="F12" s="76"/>
      <c r="G12" s="77"/>
      <c r="H12" s="77"/>
      <c r="I12" s="76"/>
      <c r="J12" s="134"/>
      <c r="K12" s="134"/>
      <c r="L12" s="134"/>
      <c r="M12" s="134"/>
      <c r="N12" s="134"/>
      <c r="O12" s="134"/>
      <c r="P12" s="134"/>
      <c r="Q12" s="85"/>
      <c r="R12" s="79" t="str">
        <f aca="false">IF(H12="Invertebrate",IF(J12="","",AVERAGE(J12:L12,O12:Q12)),IF(H12="","",AVERAGE(J12:P12)))</f>
        <v/>
      </c>
      <c r="S12" s="80"/>
      <c r="T12" s="80"/>
      <c r="U12" s="80"/>
      <c r="V12" s="80"/>
      <c r="W12" s="81" t="str">
        <f aca="false">IF(V12="","",((S12*T12*U12*V12)-1)/40+1)</f>
        <v/>
      </c>
      <c r="X12" s="82" t="str">
        <f aca="false">IFERROR(IF(W12="","",(R12^2+W12^2)^0.5),"")</f>
        <v/>
      </c>
      <c r="Y12" s="84"/>
      <c r="Z12" s="84" t="str">
        <f aca="false">IFERROR(Y12/SUMIF($A$3:$A$40,A12,$Y$3:$Y$40),"")</f>
        <v/>
      </c>
      <c r="AA12" s="84" t="str">
        <f aca="false">IFERROR(X12*Z12,"")</f>
        <v/>
      </c>
      <c r="AB12" s="82" t="str">
        <f aca="false">IF(Y12="","",SUMIF($A$3:$A$40,A12,$AA$3:$AA$40))</f>
        <v/>
      </c>
      <c r="AC12" s="134" t="str">
        <f aca="false">IFERROR(ROUND(IF(B12="First", IF(Y12="",MIN(-5.8*X12^2+6.9*X12+105,"100"),MIN(-5.8*AB12^2+6.9*AB12+105,"100")),""),0),"")</f>
        <v/>
      </c>
      <c r="AD12" s="86" t="str">
        <f aca="false">IF(AC12="","",IF(AC12&lt;60,"High",IF(AC12&gt;=80,"Low","Med")))</f>
        <v/>
      </c>
      <c r="AE12" s="135" t="str">
        <f aca="false">IF(AC12="","",IF(AC12&lt;60,"&lt;60", IF(AC12&gt;=80, "≥80", "60-79")))</f>
        <v/>
      </c>
      <c r="AF12" s="145"/>
      <c r="AG12" s="145"/>
      <c r="AH12" s="85" t="str">
        <f aca="false">IF(ISBLANK(A12),"",IF(COUNTIF($A$2:$A$53,A12)&gt;1,0,1))</f>
        <v/>
      </c>
      <c r="AI12" s="136" t="str">
        <f aca="false">AC12</f>
        <v/>
      </c>
      <c r="AJ12" s="137" t="str">
        <f aca="false">IF(D12="","",D12)</f>
        <v/>
      </c>
      <c r="AK12" s="112" t="str">
        <f aca="false">IF(AI12="","",ROUND(AI12,0))</f>
        <v/>
      </c>
      <c r="AL12" s="91" t="str">
        <f aca="false">IF(AK12="","",IF(AK12&lt;70,1,IF(AK12&lt;80,2,IF(AK12&lt;90,3,4))))</f>
        <v/>
      </c>
      <c r="AM12" s="91" t="n">
        <f aca="false">IF(AJ12="",COUNT(AL12),AJ12)</f>
        <v>0</v>
      </c>
      <c r="AN12" s="138" t="str">
        <f aca="false">IF(AL12="","",IF($AL12=AN$2,1,0))</f>
        <v/>
      </c>
      <c r="AO12" s="138" t="str">
        <f aca="false">IF(AL12="","",IF($AL12=AN$2,AJ12,""))</f>
        <v/>
      </c>
      <c r="AP12" s="139" t="str">
        <f aca="false">IF(AO12="",AN12,AO12)</f>
        <v/>
      </c>
      <c r="AQ12" s="140" t="str">
        <f aca="false">IF(AL12="","",IF($AL12=AQ$2,1,0))</f>
        <v/>
      </c>
      <c r="AR12" s="141" t="str">
        <f aca="false">IF(AL12="","",IF($AL12=AQ$2,AJ12,""))</f>
        <v/>
      </c>
      <c r="AS12" s="141" t="str">
        <f aca="false">IF(AR12="",AQ12,AR12)</f>
        <v/>
      </c>
      <c r="AT12" s="142" t="str">
        <f aca="false">IF(AL12="","",IF($AL12=AT$2,1,0))</f>
        <v/>
      </c>
      <c r="AU12" s="142" t="str">
        <f aca="false">IF(AL12="","",IF($AL12=AT$2,AJ12,""))</f>
        <v/>
      </c>
      <c r="AV12" s="142" t="str">
        <f aca="false">IF(AU12="",AT12,AU12)</f>
        <v/>
      </c>
      <c r="AW12" s="143" t="str">
        <f aca="false">IF(AL12="","",IF($AL12=AW$2,1,0))</f>
        <v/>
      </c>
      <c r="AX12" s="143" t="str">
        <f aca="false">IF(AL12="","",IF($AL12=AW$2,AJ12,""))</f>
        <v/>
      </c>
      <c r="AY12" s="131" t="str">
        <f aca="false">IF(AX12="",AW12,AX12)</f>
        <v/>
      </c>
      <c r="AZ12" s="119"/>
      <c r="BA12" s="119"/>
      <c r="BB12" s="119"/>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9.75" hidden="false" customHeight="true" outlineLevel="0" collapsed="false">
      <c r="A13" s="75"/>
      <c r="B13" s="76" t="str">
        <f aca="false">IF(COUNTIF($A$3:A13,A13)=1,"First","")</f>
        <v/>
      </c>
      <c r="C13" s="76"/>
      <c r="D13" s="76"/>
      <c r="E13" s="76"/>
      <c r="F13" s="76"/>
      <c r="G13" s="77"/>
      <c r="H13" s="77"/>
      <c r="I13" s="76"/>
      <c r="J13" s="134"/>
      <c r="K13" s="134"/>
      <c r="L13" s="134"/>
      <c r="M13" s="134"/>
      <c r="N13" s="134"/>
      <c r="O13" s="134"/>
      <c r="P13" s="134"/>
      <c r="Q13" s="85"/>
      <c r="R13" s="79" t="str">
        <f aca="false">IF(H13="Invertebrate",IF(J13="","",AVERAGE(J13:L13,O13:Q13)),IF(H13="","",AVERAGE(J13:P13)))</f>
        <v/>
      </c>
      <c r="S13" s="80"/>
      <c r="T13" s="80"/>
      <c r="U13" s="80"/>
      <c r="V13" s="80"/>
      <c r="W13" s="81" t="str">
        <f aca="false">IF(V13="","",((S13*T13*U13*V13)-1)/40+1)</f>
        <v/>
      </c>
      <c r="X13" s="82" t="str">
        <f aca="false">IFERROR(IF(W13="","",(R13^2+W13^2)^0.5),"")</f>
        <v/>
      </c>
      <c r="Y13" s="84"/>
      <c r="Z13" s="84" t="str">
        <f aca="false">IFERROR(Y13/SUMIF($A$3:$A$40,A13,$Y$3:$Y$40),"")</f>
        <v/>
      </c>
      <c r="AA13" s="84" t="str">
        <f aca="false">IFERROR(X13*Z13,"")</f>
        <v/>
      </c>
      <c r="AB13" s="82" t="str">
        <f aca="false">IF(Y13="","",SUMIF($A$3:$A$40,A13,$AA$3:$AA$40))</f>
        <v/>
      </c>
      <c r="AC13" s="134" t="str">
        <f aca="false">IFERROR(ROUND(IF(B13="First", IF(Y13="",MIN(-5.8*X13^2+6.9*X13+105,"100"),MIN(-5.8*AB13^2+6.9*AB13+105,"100")),""),0),"")</f>
        <v/>
      </c>
      <c r="AD13" s="86" t="str">
        <f aca="false">IF(AC13="","",IF(AC13&lt;60,"High",IF(AC13&gt;=80,"Low","Med")))</f>
        <v/>
      </c>
      <c r="AE13" s="135" t="str">
        <f aca="false">IF(AC13="","",IF(AC13&lt;60,"&lt;60", IF(AC13&gt;=80, "≥80", "60-79")))</f>
        <v/>
      </c>
      <c r="AF13" s="145"/>
      <c r="AG13" s="145"/>
      <c r="AH13" s="85" t="str">
        <f aca="false">IF(ISBLANK(A13),"",IF(COUNTIF($A$2:$A$53,A13)&gt;1,0,1))</f>
        <v/>
      </c>
      <c r="AI13" s="136" t="str">
        <f aca="false">AC13</f>
        <v/>
      </c>
      <c r="AJ13" s="137" t="str">
        <f aca="false">IF(D13="","",D13)</f>
        <v/>
      </c>
      <c r="AK13" s="112" t="str">
        <f aca="false">IF(AI13="","",ROUND(AI13,0))</f>
        <v/>
      </c>
      <c r="AL13" s="91" t="str">
        <f aca="false">IF(AK13="","",IF(AK13&lt;70,1,IF(AK13&lt;80,2,IF(AK13&lt;90,3,4))))</f>
        <v/>
      </c>
      <c r="AM13" s="91" t="n">
        <f aca="false">IF(AJ13="",COUNT(AL13),AJ13)</f>
        <v>0</v>
      </c>
      <c r="AN13" s="138" t="str">
        <f aca="false">IF(AL13="","",IF($AL13=AN$2,1,0))</f>
        <v/>
      </c>
      <c r="AO13" s="138" t="str">
        <f aca="false">IF(AL13="","",IF($AL13=AN$2,AJ13,""))</f>
        <v/>
      </c>
      <c r="AP13" s="139" t="str">
        <f aca="false">IF(AO13="",AN13,AO13)</f>
        <v/>
      </c>
      <c r="AQ13" s="140" t="str">
        <f aca="false">IF(AL13="","",IF($AL13=AQ$2,1,0))</f>
        <v/>
      </c>
      <c r="AR13" s="141" t="str">
        <f aca="false">IF(AL13="","",IF($AL13=AQ$2,AJ13,""))</f>
        <v/>
      </c>
      <c r="AS13" s="141" t="str">
        <f aca="false">IF(AR13="",AQ13,AR13)</f>
        <v/>
      </c>
      <c r="AT13" s="142" t="str">
        <f aca="false">IF(AL13="","",IF($AL13=AT$2,1,0))</f>
        <v/>
      </c>
      <c r="AU13" s="142" t="str">
        <f aca="false">IF(AL13="","",IF($AL13=AT$2,AJ13,""))</f>
        <v/>
      </c>
      <c r="AV13" s="142" t="str">
        <f aca="false">IF(AU13="",AT13,AU13)</f>
        <v/>
      </c>
      <c r="AW13" s="143" t="str">
        <f aca="false">IF(AL13="","",IF($AL13=AW$2,1,0))</f>
        <v/>
      </c>
      <c r="AX13" s="143" t="str">
        <f aca="false">IF(AL13="","",IF($AL13=AW$2,AJ13,""))</f>
        <v/>
      </c>
      <c r="AY13" s="131" t="str">
        <f aca="false">IF(AX13="",AW13,AX13)</f>
        <v/>
      </c>
      <c r="AZ13" s="119"/>
      <c r="BA13" s="119"/>
      <c r="BB13" s="119"/>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9.75" hidden="false" customHeight="true" outlineLevel="0" collapsed="false">
      <c r="A14" s="75"/>
      <c r="B14" s="76" t="str">
        <f aca="false">IF(COUNTIF($A$3:A14,A14)=1,"First","")</f>
        <v/>
      </c>
      <c r="C14" s="76"/>
      <c r="D14" s="76"/>
      <c r="E14" s="76"/>
      <c r="F14" s="76"/>
      <c r="G14" s="77"/>
      <c r="H14" s="77"/>
      <c r="I14" s="76"/>
      <c r="J14" s="134"/>
      <c r="K14" s="134"/>
      <c r="L14" s="134"/>
      <c r="M14" s="134"/>
      <c r="N14" s="134"/>
      <c r="O14" s="134"/>
      <c r="P14" s="134"/>
      <c r="Q14" s="85"/>
      <c r="R14" s="79" t="str">
        <f aca="false">IF(H14="Invertebrate",IF(J14="","",AVERAGE(J14:L14,O14:Q14)),IF(H14="","",AVERAGE(J14:P14)))</f>
        <v/>
      </c>
      <c r="S14" s="80"/>
      <c r="T14" s="80"/>
      <c r="U14" s="80"/>
      <c r="V14" s="80"/>
      <c r="W14" s="81" t="str">
        <f aca="false">IF(V14="","",((S14*T14*U14*V14)-1)/40+1)</f>
        <v/>
      </c>
      <c r="X14" s="82" t="str">
        <f aca="false">IFERROR(IF(W14="","",(R14^2+W14^2)^0.5),"")</f>
        <v/>
      </c>
      <c r="Y14" s="84"/>
      <c r="Z14" s="84" t="str">
        <f aca="false">IFERROR(Y14/SUMIF($A$3:$A$40,A14,$Y$3:$Y$40),"")</f>
        <v/>
      </c>
      <c r="AA14" s="84" t="str">
        <f aca="false">IFERROR(X14*Z14,"")</f>
        <v/>
      </c>
      <c r="AB14" s="82" t="str">
        <f aca="false">IF(Y14="","",SUMIF($A$3:$A$40,A14,$AA$3:$AA$40))</f>
        <v/>
      </c>
      <c r="AC14" s="134" t="str">
        <f aca="false">IFERROR(ROUND(IF(B14="First", IF(Y14="",MIN(-5.8*X14^2+6.9*X14+105,"100"),MIN(-5.8*AB14^2+6.9*AB14+105,"100")),""),0),"")</f>
        <v/>
      </c>
      <c r="AD14" s="86" t="str">
        <f aca="false">IF(AC14="","",IF(AC14&lt;60,"High",IF(AC14&gt;=80,"Low","Med")))</f>
        <v/>
      </c>
      <c r="AE14" s="135" t="str">
        <f aca="false">IF(AC14="","",IF(AC14&lt;60,"&lt;60", IF(AC14&gt;=80, "≥80", "60-79")))</f>
        <v/>
      </c>
      <c r="AF14" s="145"/>
      <c r="AG14" s="145"/>
      <c r="AH14" s="85" t="str">
        <f aca="false">IF(ISBLANK(A14),"",IF(COUNTIF($A$2:$A$53,A14)&gt;1,0,1))</f>
        <v/>
      </c>
      <c r="AI14" s="136" t="str">
        <f aca="false">AC14</f>
        <v/>
      </c>
      <c r="AJ14" s="137" t="str">
        <f aca="false">IF(D14="","",D14)</f>
        <v/>
      </c>
      <c r="AK14" s="112" t="str">
        <f aca="false">IF(AI14="","",ROUND(AI14,0))</f>
        <v/>
      </c>
      <c r="AL14" s="91" t="str">
        <f aca="false">IF(AK14="","",IF(AK14&lt;70,1,IF(AK14&lt;80,2,IF(AK14&lt;90,3,4))))</f>
        <v/>
      </c>
      <c r="AM14" s="91" t="n">
        <f aca="false">IF(AJ14="",COUNT(AL14),AJ14)</f>
        <v>0</v>
      </c>
      <c r="AN14" s="138" t="str">
        <f aca="false">IF(AL14="","",IF($AL14=AN$2,1,0))</f>
        <v/>
      </c>
      <c r="AO14" s="138" t="str">
        <f aca="false">IF(AL14="","",IF($AL14=AN$2,AJ14,""))</f>
        <v/>
      </c>
      <c r="AP14" s="139" t="str">
        <f aca="false">IF(AO14="",AN14,AO14)</f>
        <v/>
      </c>
      <c r="AQ14" s="140" t="str">
        <f aca="false">IF(AL14="","",IF($AL14=AQ$2,1,0))</f>
        <v/>
      </c>
      <c r="AR14" s="141" t="str">
        <f aca="false">IF(AL14="","",IF($AL14=AQ$2,AJ14,""))</f>
        <v/>
      </c>
      <c r="AS14" s="141" t="str">
        <f aca="false">IF(AR14="",AQ14,AR14)</f>
        <v/>
      </c>
      <c r="AT14" s="142" t="str">
        <f aca="false">IF(AL14="","",IF($AL14=AT$2,1,0))</f>
        <v/>
      </c>
      <c r="AU14" s="142" t="str">
        <f aca="false">IF(AL14="","",IF($AL14=AT$2,AJ14,""))</f>
        <v/>
      </c>
      <c r="AV14" s="142" t="str">
        <f aca="false">IF(AU14="",AT14,AU14)</f>
        <v/>
      </c>
      <c r="AW14" s="143" t="str">
        <f aca="false">IF(AL14="","",IF($AL14=AW$2,1,0))</f>
        <v/>
      </c>
      <c r="AX14" s="143" t="str">
        <f aca="false">IF(AL14="","",IF($AL14=AW$2,AJ14,""))</f>
        <v/>
      </c>
      <c r="AY14" s="131" t="str">
        <f aca="false">IF(AX14="",AW14,AX14)</f>
        <v/>
      </c>
      <c r="AZ14" s="119"/>
      <c r="BA14" s="119"/>
      <c r="BB14" s="119"/>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9.75" hidden="false" customHeight="true" outlineLevel="0" collapsed="false">
      <c r="A15" s="75"/>
      <c r="B15" s="76" t="str">
        <f aca="false">IF(COUNTIF($A$3:A15,A15)=1,"First","")</f>
        <v/>
      </c>
      <c r="C15" s="76"/>
      <c r="D15" s="76"/>
      <c r="E15" s="76"/>
      <c r="F15" s="76"/>
      <c r="G15" s="77"/>
      <c r="H15" s="77"/>
      <c r="I15" s="76"/>
      <c r="J15" s="134"/>
      <c r="K15" s="134"/>
      <c r="L15" s="134"/>
      <c r="M15" s="134"/>
      <c r="N15" s="134"/>
      <c r="O15" s="134"/>
      <c r="P15" s="134"/>
      <c r="Q15" s="85"/>
      <c r="R15" s="79" t="str">
        <f aca="false">IF(H15="Invertebrate",IF(J15="","",AVERAGE(J15:L15,O15:Q15)),IF(H15="","",AVERAGE(J15:P15)))</f>
        <v/>
      </c>
      <c r="S15" s="80"/>
      <c r="T15" s="80"/>
      <c r="U15" s="80"/>
      <c r="V15" s="80"/>
      <c r="W15" s="81" t="str">
        <f aca="false">IF(V15="","",((S15*T15*U15*V15)-1)/40+1)</f>
        <v/>
      </c>
      <c r="X15" s="82" t="str">
        <f aca="false">IFERROR(IF(W15="","",(R15^2+W15^2)^0.5),"")</f>
        <v/>
      </c>
      <c r="Y15" s="84"/>
      <c r="Z15" s="84" t="str">
        <f aca="false">IFERROR(Y15/SUMIF($A$3:$A$40,A15,$Y$3:$Y$40),"")</f>
        <v/>
      </c>
      <c r="AA15" s="84" t="str">
        <f aca="false">IFERROR(X15*Z15,"")</f>
        <v/>
      </c>
      <c r="AB15" s="82" t="str">
        <f aca="false">IF(Y15="","",SUMIF($A$3:$A$40,A15,$AA$3:$AA$40))</f>
        <v/>
      </c>
      <c r="AC15" s="134" t="str">
        <f aca="false">IFERROR(ROUND(IF(B15="First", IF(Y15="",MIN(-5.8*X15^2+6.9*X15+105,"100"),MIN(-5.8*AB15^2+6.9*AB15+105,"100")),""),0),"")</f>
        <v/>
      </c>
      <c r="AD15" s="86" t="str">
        <f aca="false">IF(AC15="","",IF(AC15&lt;60,"High",IF(AC15&gt;=80,"Low","Med")))</f>
        <v/>
      </c>
      <c r="AE15" s="135" t="str">
        <f aca="false">IF(AC15="","",IF(AC15&lt;60,"&lt;60", IF(AC15&gt;=80, "≥80", "60-79")))</f>
        <v/>
      </c>
      <c r="AF15" s="145"/>
      <c r="AG15" s="145"/>
      <c r="AH15" s="85" t="str">
        <f aca="false">IF(ISBLANK(A15),"",IF(COUNTIF($A$2:$A$53,A15)&gt;1,0,1))</f>
        <v/>
      </c>
      <c r="AI15" s="136" t="str">
        <f aca="false">AC15</f>
        <v/>
      </c>
      <c r="AJ15" s="137" t="str">
        <f aca="false">IF(D15="","",D15)</f>
        <v/>
      </c>
      <c r="AK15" s="112" t="str">
        <f aca="false">IF(AI15="","",ROUND(AI15,0))</f>
        <v/>
      </c>
      <c r="AL15" s="91" t="str">
        <f aca="false">IF(AK15="","",IF(AK15&lt;70,1,IF(AK15&lt;80,2,IF(AK15&lt;90,3,4))))</f>
        <v/>
      </c>
      <c r="AM15" s="91" t="n">
        <f aca="false">IF(AJ15="",COUNT(AL15),AJ15)</f>
        <v>0</v>
      </c>
      <c r="AN15" s="138" t="str">
        <f aca="false">IF(AL15="","",IF($AL15=AN$2,1,0))</f>
        <v/>
      </c>
      <c r="AO15" s="138" t="str">
        <f aca="false">IF(AL15="","",IF($AL15=AN$2,AJ15,""))</f>
        <v/>
      </c>
      <c r="AP15" s="139" t="str">
        <f aca="false">IF(AO15="",AN15,AO15)</f>
        <v/>
      </c>
      <c r="AQ15" s="140" t="str">
        <f aca="false">IF(AL15="","",IF($AL15=AQ$2,1,0))</f>
        <v/>
      </c>
      <c r="AR15" s="141" t="str">
        <f aca="false">IF(AL15="","",IF($AL15=AQ$2,AJ15,""))</f>
        <v/>
      </c>
      <c r="AS15" s="141" t="str">
        <f aca="false">IF(AR15="",AQ15,AR15)</f>
        <v/>
      </c>
      <c r="AT15" s="142" t="str">
        <f aca="false">IF(AL15="","",IF($AL15=AT$2,1,0))</f>
        <v/>
      </c>
      <c r="AU15" s="142" t="str">
        <f aca="false">IF(AL15="","",IF($AL15=AT$2,AJ15,""))</f>
        <v/>
      </c>
      <c r="AV15" s="142" t="str">
        <f aca="false">IF(AU15="",AT15,AU15)</f>
        <v/>
      </c>
      <c r="AW15" s="143" t="str">
        <f aca="false">IF(AL15="","",IF($AL15=AW$2,1,0))</f>
        <v/>
      </c>
      <c r="AX15" s="143" t="str">
        <f aca="false">IF(AL15="","",IF($AL15=AW$2,AJ15,""))</f>
        <v/>
      </c>
      <c r="AY15" s="131" t="str">
        <f aca="false">IF(AX15="",AW15,AX15)</f>
        <v/>
      </c>
      <c r="AZ15" s="119"/>
      <c r="BA15" s="119"/>
      <c r="BB15" s="119"/>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9.75" hidden="false" customHeight="true" outlineLevel="0" collapsed="false">
      <c r="A16" s="75"/>
      <c r="B16" s="76" t="str">
        <f aca="false">IF(COUNTIF($A$3:A16,A16)=1,"First","")</f>
        <v/>
      </c>
      <c r="C16" s="76"/>
      <c r="D16" s="76"/>
      <c r="E16" s="76"/>
      <c r="F16" s="76"/>
      <c r="G16" s="77"/>
      <c r="H16" s="77"/>
      <c r="I16" s="76"/>
      <c r="J16" s="134"/>
      <c r="K16" s="134"/>
      <c r="L16" s="134"/>
      <c r="M16" s="134"/>
      <c r="N16" s="134"/>
      <c r="O16" s="134"/>
      <c r="P16" s="134"/>
      <c r="Q16" s="85"/>
      <c r="R16" s="79" t="str">
        <f aca="false">IF(H16="Invertebrate",IF(J16="","",AVERAGE(J16:L16,O16:Q16)),IF(H16="","",AVERAGE(J16:P16)))</f>
        <v/>
      </c>
      <c r="S16" s="80"/>
      <c r="T16" s="80"/>
      <c r="U16" s="80"/>
      <c r="V16" s="80"/>
      <c r="W16" s="81" t="str">
        <f aca="false">IF(V16="","",((S16*T16*U16*V16)-1)/40+1)</f>
        <v/>
      </c>
      <c r="X16" s="82" t="str">
        <f aca="false">IFERROR(IF(W16="","",(R16^2+W16^2)^0.5),"")</f>
        <v/>
      </c>
      <c r="Y16" s="84"/>
      <c r="Z16" s="84" t="str">
        <f aca="false">IFERROR(Y16/SUMIF($A$3:$A$40,A16,$Y$3:$Y$40),"")</f>
        <v/>
      </c>
      <c r="AA16" s="84" t="str">
        <f aca="false">IFERROR(X16*Z16,"")</f>
        <v/>
      </c>
      <c r="AB16" s="82" t="str">
        <f aca="false">IF(Y16="","",SUMIF($A$3:$A$40,A16,$AA$3:$AA$40))</f>
        <v/>
      </c>
      <c r="AC16" s="134" t="str">
        <f aca="false">IFERROR(ROUND(IF(B16="First", IF(Y16="",MIN(-5.8*X16^2+6.9*X16+105,"100"),MIN(-5.8*AB16^2+6.9*AB16+105,"100")),""),0),"")</f>
        <v/>
      </c>
      <c r="AD16" s="86" t="str">
        <f aca="false">IF(AC16="","",IF(AC16&lt;60,"High",IF(AC16&gt;=80,"Low","Med")))</f>
        <v/>
      </c>
      <c r="AE16" s="135" t="str">
        <f aca="false">IF(AC16="","",IF(AC16&lt;60,"&lt;60", IF(AC16&gt;=80, "≥80", "60-79")))</f>
        <v/>
      </c>
      <c r="AF16" s="145"/>
      <c r="AG16" s="145"/>
      <c r="AH16" s="85" t="str">
        <f aca="false">IF(ISBLANK(A16),"",IF(COUNTIF($A$2:$A$53,A16)&gt;1,0,1))</f>
        <v/>
      </c>
      <c r="AI16" s="136" t="str">
        <f aca="false">AC16</f>
        <v/>
      </c>
      <c r="AJ16" s="137" t="str">
        <f aca="false">IF(D16="","",D16)</f>
        <v/>
      </c>
      <c r="AK16" s="112" t="str">
        <f aca="false">IF(AI16="","",ROUND(AI16,0))</f>
        <v/>
      </c>
      <c r="AL16" s="91" t="str">
        <f aca="false">IF(AK16="","",IF(AK16&lt;70,1,IF(AK16&lt;80,2,IF(AK16&lt;90,3,4))))</f>
        <v/>
      </c>
      <c r="AM16" s="91" t="n">
        <f aca="false">IF(AJ16="",COUNT(AL16),AJ16)</f>
        <v>0</v>
      </c>
      <c r="AN16" s="138" t="str">
        <f aca="false">IF(AL16="","",IF($AL16=AN$2,1,0))</f>
        <v/>
      </c>
      <c r="AO16" s="138" t="str">
        <f aca="false">IF(AL16="","",IF($AL16=AN$2,AJ16,""))</f>
        <v/>
      </c>
      <c r="AP16" s="139" t="str">
        <f aca="false">IF(AO16="",AN16,AO16)</f>
        <v/>
      </c>
      <c r="AQ16" s="140" t="str">
        <f aca="false">IF(AL16="","",IF($AL16=AQ$2,1,0))</f>
        <v/>
      </c>
      <c r="AR16" s="141" t="str">
        <f aca="false">IF(AL16="","",IF($AL16=AQ$2,AJ16,""))</f>
        <v/>
      </c>
      <c r="AS16" s="141" t="str">
        <f aca="false">IF(AR16="",AQ16,AR16)</f>
        <v/>
      </c>
      <c r="AT16" s="142" t="str">
        <f aca="false">IF(AL16="","",IF($AL16=AT$2,1,0))</f>
        <v/>
      </c>
      <c r="AU16" s="142" t="str">
        <f aca="false">IF(AL16="","",IF($AL16=AT$2,AJ16,""))</f>
        <v/>
      </c>
      <c r="AV16" s="142" t="str">
        <f aca="false">IF(AU16="",AT16,AU16)</f>
        <v/>
      </c>
      <c r="AW16" s="143" t="str">
        <f aca="false">IF(AL16="","",IF($AL16=AW$2,1,0))</f>
        <v/>
      </c>
      <c r="AX16" s="143" t="str">
        <f aca="false">IF(AL16="","",IF($AL16=AW$2,AJ16,""))</f>
        <v/>
      </c>
      <c r="AY16" s="131" t="str">
        <f aca="false">IF(AX16="",AW16,AX16)</f>
        <v/>
      </c>
      <c r="AZ16" s="119"/>
      <c r="BA16" s="119"/>
      <c r="BB16" s="119"/>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9.75" hidden="false" customHeight="true" outlineLevel="0" collapsed="false">
      <c r="A17" s="75"/>
      <c r="B17" s="76" t="str">
        <f aca="false">IF(COUNTIF($A$3:A17,A17)=1,"First","")</f>
        <v/>
      </c>
      <c r="C17" s="76"/>
      <c r="D17" s="76"/>
      <c r="E17" s="76"/>
      <c r="F17" s="76"/>
      <c r="G17" s="77"/>
      <c r="H17" s="77"/>
      <c r="I17" s="76"/>
      <c r="J17" s="134"/>
      <c r="K17" s="134"/>
      <c r="L17" s="134"/>
      <c r="M17" s="134"/>
      <c r="N17" s="134"/>
      <c r="O17" s="134"/>
      <c r="P17" s="134"/>
      <c r="Q17" s="85"/>
      <c r="R17" s="79" t="str">
        <f aca="false">IF(H17="Invertebrate",IF(J17="","",AVERAGE(J17:L17,O17:Q17)),IF(H17="","",AVERAGE(J17:P17)))</f>
        <v/>
      </c>
      <c r="S17" s="80"/>
      <c r="T17" s="80"/>
      <c r="U17" s="80"/>
      <c r="V17" s="80"/>
      <c r="W17" s="81" t="str">
        <f aca="false">IF(V17="","",((S17*T17*U17*V17)-1)/40+1)</f>
        <v/>
      </c>
      <c r="X17" s="82" t="str">
        <f aca="false">IFERROR(IF(W17="","",(R17^2+W17^2)^0.5),"")</f>
        <v/>
      </c>
      <c r="Y17" s="84"/>
      <c r="Z17" s="84" t="str">
        <f aca="false">IFERROR(Y17/SUMIF($A$3:$A$40,A17,$Y$3:$Y$40),"")</f>
        <v/>
      </c>
      <c r="AA17" s="84" t="str">
        <f aca="false">IFERROR(X17*Z17,"")</f>
        <v/>
      </c>
      <c r="AB17" s="82" t="str">
        <f aca="false">IF(Y17="","",SUMIF($A$3:$A$40,A17,$AA$3:$AA$40))</f>
        <v/>
      </c>
      <c r="AC17" s="134" t="str">
        <f aca="false">IFERROR(ROUND(IF(B17="First", IF(Y17="",MIN(-5.8*X17^2+6.9*X17+105,"100"),MIN(-5.8*AB17^2+6.9*AB17+105,"100")),""),0),"")</f>
        <v/>
      </c>
      <c r="AD17" s="86" t="str">
        <f aca="false">IF(AC17="","",IF(AC17&lt;60,"High",IF(AC17&gt;=80,"Low","Med")))</f>
        <v/>
      </c>
      <c r="AE17" s="135" t="str">
        <f aca="false">IF(AC17="","",IF(AC17&lt;60,"&lt;60", IF(AC17&gt;=80, "≥80", "60-79")))</f>
        <v/>
      </c>
      <c r="AF17" s="145"/>
      <c r="AG17" s="145"/>
      <c r="AH17" s="85" t="str">
        <f aca="false">IF(ISBLANK(A17),"",IF(COUNTIF($A$2:$A$53,A17)&gt;1,0,1))</f>
        <v/>
      </c>
      <c r="AI17" s="136" t="str">
        <f aca="false">AC17</f>
        <v/>
      </c>
      <c r="AJ17" s="137" t="str">
        <f aca="false">IF(D17="","",D17)</f>
        <v/>
      </c>
      <c r="AK17" s="112" t="str">
        <f aca="false">IF(AI17="","",ROUND(AI17,0))</f>
        <v/>
      </c>
      <c r="AL17" s="91" t="str">
        <f aca="false">IF(AK17="","",IF(AK17&lt;70,1,IF(AK17&lt;80,2,IF(AK17&lt;90,3,4))))</f>
        <v/>
      </c>
      <c r="AM17" s="91" t="n">
        <f aca="false">IF(AJ17="",COUNT(AL17),AJ17)</f>
        <v>0</v>
      </c>
      <c r="AN17" s="138" t="str">
        <f aca="false">IF(AL17="","",IF($AL17=AN$2,1,0))</f>
        <v/>
      </c>
      <c r="AO17" s="138" t="str">
        <f aca="false">IF(AL17="","",IF($AL17=AN$2,AJ17,""))</f>
        <v/>
      </c>
      <c r="AP17" s="139" t="str">
        <f aca="false">IF(AO17="",AN17,AO17)</f>
        <v/>
      </c>
      <c r="AQ17" s="140" t="str">
        <f aca="false">IF(AL17="","",IF($AL17=AQ$2,1,0))</f>
        <v/>
      </c>
      <c r="AR17" s="141" t="str">
        <f aca="false">IF(AL17="","",IF($AL17=AQ$2,AJ17,""))</f>
        <v/>
      </c>
      <c r="AS17" s="141" t="str">
        <f aca="false">IF(AR17="",AQ17,AR17)</f>
        <v/>
      </c>
      <c r="AT17" s="142" t="str">
        <f aca="false">IF(AL17="","",IF($AL17=AT$2,1,0))</f>
        <v/>
      </c>
      <c r="AU17" s="142" t="str">
        <f aca="false">IF(AL17="","",IF($AL17=AT$2,AJ17,""))</f>
        <v/>
      </c>
      <c r="AV17" s="142" t="str">
        <f aca="false">IF(AU17="",AT17,AU17)</f>
        <v/>
      </c>
      <c r="AW17" s="143" t="str">
        <f aca="false">IF(AL17="","",IF($AL17=AW$2,1,0))</f>
        <v/>
      </c>
      <c r="AX17" s="143" t="str">
        <f aca="false">IF(AL17="","",IF($AL17=AW$2,AJ17,""))</f>
        <v/>
      </c>
      <c r="AY17" s="131" t="str">
        <f aca="false">IF(AX17="",AW17,AX17)</f>
        <v/>
      </c>
      <c r="AZ17" s="119"/>
      <c r="BA17" s="119"/>
      <c r="BB17" s="119"/>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9.75" hidden="false" customHeight="true" outlineLevel="0" collapsed="false">
      <c r="A18" s="75"/>
      <c r="B18" s="76" t="str">
        <f aca="false">IF(COUNTIF($A$3:A18,A18)=1,"First","")</f>
        <v/>
      </c>
      <c r="C18" s="76"/>
      <c r="D18" s="76"/>
      <c r="E18" s="76"/>
      <c r="F18" s="76"/>
      <c r="G18" s="77"/>
      <c r="H18" s="77"/>
      <c r="I18" s="76"/>
      <c r="J18" s="134"/>
      <c r="K18" s="134"/>
      <c r="L18" s="134"/>
      <c r="M18" s="134"/>
      <c r="N18" s="134"/>
      <c r="O18" s="134"/>
      <c r="P18" s="134"/>
      <c r="Q18" s="85"/>
      <c r="R18" s="79" t="str">
        <f aca="false">IF(H18="Invertebrate",IF(J18="","",AVERAGE(J18:L18,O18:Q18)),IF(H18="","",AVERAGE(J18:P18)))</f>
        <v/>
      </c>
      <c r="S18" s="80"/>
      <c r="T18" s="80"/>
      <c r="U18" s="80"/>
      <c r="V18" s="80"/>
      <c r="W18" s="81" t="str">
        <f aca="false">IF(V18="","",((S18*T18*U18*V18)-1)/40+1)</f>
        <v/>
      </c>
      <c r="X18" s="82" t="str">
        <f aca="false">IFERROR(IF(W18="","",(R18^2+W18^2)^0.5),"")</f>
        <v/>
      </c>
      <c r="Y18" s="84"/>
      <c r="Z18" s="84" t="str">
        <f aca="false">IFERROR(Y18/SUMIF($A$3:$A$40,A18,$Y$3:$Y$40),"")</f>
        <v/>
      </c>
      <c r="AA18" s="84" t="str">
        <f aca="false">IFERROR(X18*Z18,"")</f>
        <v/>
      </c>
      <c r="AB18" s="82" t="str">
        <f aca="false">IF(Y18="","",SUMIF($A$3:$A$40,A18,$AA$3:$AA$40))</f>
        <v/>
      </c>
      <c r="AC18" s="134" t="str">
        <f aca="false">IFERROR(ROUND(IF(B18="First", IF(Y18="",MIN(-5.8*X18^2+6.9*X18+105,"100"),MIN(-5.8*AB18^2+6.9*AB18+105,"100")),""),0),"")</f>
        <v/>
      </c>
      <c r="AD18" s="86" t="str">
        <f aca="false">IF(AC18="","",IF(AC18&lt;60,"High",IF(AC18&gt;=80,"Low","Med")))</f>
        <v/>
      </c>
      <c r="AE18" s="135" t="str">
        <f aca="false">IF(AC18="","",IF(AC18&lt;60,"&lt;60", IF(AC18&gt;=80, "≥80", "60-79")))</f>
        <v/>
      </c>
      <c r="AF18" s="145"/>
      <c r="AG18" s="145"/>
      <c r="AH18" s="85" t="str">
        <f aca="false">IF(ISBLANK(A18),"",IF(COUNTIF($A$2:$A$53,A18)&gt;1,0,1))</f>
        <v/>
      </c>
      <c r="AI18" s="136" t="str">
        <f aca="false">AC18</f>
        <v/>
      </c>
      <c r="AJ18" s="137" t="str">
        <f aca="false">IF(D18="","",D18)</f>
        <v/>
      </c>
      <c r="AK18" s="112" t="str">
        <f aca="false">IF(AI18="","",ROUND(AI18,0))</f>
        <v/>
      </c>
      <c r="AL18" s="91" t="str">
        <f aca="false">IF(AK18="","",IF(AK18&lt;70,1,IF(AK18&lt;80,2,IF(AK18&lt;90,3,4))))</f>
        <v/>
      </c>
      <c r="AM18" s="91" t="n">
        <f aca="false">IF(AJ18="",COUNT(AL18),AJ18)</f>
        <v>0</v>
      </c>
      <c r="AN18" s="138" t="str">
        <f aca="false">IF(AL18="","",IF($AL18=AN$2,1,0))</f>
        <v/>
      </c>
      <c r="AO18" s="138" t="str">
        <f aca="false">IF(AL18="","",IF($AL18=AN$2,AJ18,""))</f>
        <v/>
      </c>
      <c r="AP18" s="139" t="str">
        <f aca="false">IF(AO18="",AN18,AO18)</f>
        <v/>
      </c>
      <c r="AQ18" s="140" t="str">
        <f aca="false">IF(AL18="","",IF($AL18=AQ$2,1,0))</f>
        <v/>
      </c>
      <c r="AR18" s="141" t="str">
        <f aca="false">IF(AL18="","",IF($AL18=AQ$2,AJ18,""))</f>
        <v/>
      </c>
      <c r="AS18" s="141" t="str">
        <f aca="false">IF(AR18="",AQ18,AR18)</f>
        <v/>
      </c>
      <c r="AT18" s="142" t="str">
        <f aca="false">IF(AL18="","",IF($AL18=AT$2,1,0))</f>
        <v/>
      </c>
      <c r="AU18" s="142" t="str">
        <f aca="false">IF(AL18="","",IF($AL18=AT$2,AJ18,""))</f>
        <v/>
      </c>
      <c r="AV18" s="142" t="str">
        <f aca="false">IF(AU18="",AT18,AU18)</f>
        <v/>
      </c>
      <c r="AW18" s="143" t="str">
        <f aca="false">IF(AL18="","",IF($AL18=AW$2,1,0))</f>
        <v/>
      </c>
      <c r="AX18" s="143" t="str">
        <f aca="false">IF(AL18="","",IF($AL18=AW$2,AJ18,""))</f>
        <v/>
      </c>
      <c r="AY18" s="131" t="str">
        <f aca="false">IF(AX18="",AW18,AX18)</f>
        <v/>
      </c>
      <c r="AZ18" s="119"/>
      <c r="BA18" s="119"/>
      <c r="BB18" s="119"/>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9.75" hidden="false" customHeight="true" outlineLevel="0" collapsed="false">
      <c r="A19" s="75"/>
      <c r="B19" s="76" t="str">
        <f aca="false">IF(COUNTIF($A$3:A19,A19)=1,"First","")</f>
        <v/>
      </c>
      <c r="C19" s="76"/>
      <c r="D19" s="76"/>
      <c r="E19" s="76"/>
      <c r="F19" s="76"/>
      <c r="G19" s="77"/>
      <c r="H19" s="77"/>
      <c r="I19" s="76"/>
      <c r="J19" s="134"/>
      <c r="K19" s="134"/>
      <c r="L19" s="134"/>
      <c r="M19" s="134"/>
      <c r="N19" s="134"/>
      <c r="O19" s="134"/>
      <c r="P19" s="134"/>
      <c r="Q19" s="85"/>
      <c r="R19" s="79" t="str">
        <f aca="false">IF(H19="Invertebrate",IF(J19="","",AVERAGE(J19:L19,O19:Q19)),IF(H19="","",AVERAGE(J19:P19)))</f>
        <v/>
      </c>
      <c r="S19" s="80"/>
      <c r="T19" s="80"/>
      <c r="U19" s="80"/>
      <c r="V19" s="80"/>
      <c r="W19" s="81" t="str">
        <f aca="false">IF(V19="","",((S19*T19*U19*V19)-1)/40+1)</f>
        <v/>
      </c>
      <c r="X19" s="82" t="str">
        <f aca="false">IFERROR(IF(W19="","",(R19^2+W19^2)^0.5),"")</f>
        <v/>
      </c>
      <c r="Y19" s="84"/>
      <c r="Z19" s="84" t="str">
        <f aca="false">IFERROR(Y19/SUMIF($A$3:$A$40,A19,$Y$3:$Y$40),"")</f>
        <v/>
      </c>
      <c r="AA19" s="84" t="str">
        <f aca="false">IFERROR(X19*Z19,"")</f>
        <v/>
      </c>
      <c r="AB19" s="82" t="str">
        <f aca="false">IF(Y19="","",SUMIF($A$3:$A$40,A19,$AA$3:$AA$40))</f>
        <v/>
      </c>
      <c r="AC19" s="134" t="str">
        <f aca="false">IFERROR(ROUND(IF(B19="First", IF(Y19="",MIN(-5.8*X19^2+6.9*X19+105,"100"),MIN(-5.8*AB19^2+6.9*AB19+105,"100")),""),0),"")</f>
        <v/>
      </c>
      <c r="AD19" s="86" t="str">
        <f aca="false">IF(AC19="","",IF(AC19&lt;60,"High",IF(AC19&gt;=80,"Low","Med")))</f>
        <v/>
      </c>
      <c r="AE19" s="135" t="str">
        <f aca="false">IF(AC19="","",IF(AC19&lt;60,"&lt;60", IF(AC19&gt;=80, "≥80", "60-79")))</f>
        <v/>
      </c>
      <c r="AF19" s="145"/>
      <c r="AG19" s="145"/>
      <c r="AH19" s="85" t="str">
        <f aca="false">IF(ISBLANK(A19),"",IF(COUNTIF($A$2:$A$53,A19)&gt;1,0,1))</f>
        <v/>
      </c>
      <c r="AI19" s="136" t="str">
        <f aca="false">AC19</f>
        <v/>
      </c>
      <c r="AJ19" s="137" t="str">
        <f aca="false">IF(D19="","",D19)</f>
        <v/>
      </c>
      <c r="AK19" s="112" t="str">
        <f aca="false">IF(AI19="","",ROUND(AI19,0))</f>
        <v/>
      </c>
      <c r="AL19" s="91" t="str">
        <f aca="false">IF(AK19="","",IF(AK19&lt;70,1,IF(AK19&lt;80,2,IF(AK19&lt;90,3,4))))</f>
        <v/>
      </c>
      <c r="AM19" s="91" t="n">
        <f aca="false">IF(AJ19="",COUNT(AL19),AJ19)</f>
        <v>0</v>
      </c>
      <c r="AN19" s="138" t="str">
        <f aca="false">IF(AL19="","",IF($AL19=AN$2,1,0))</f>
        <v/>
      </c>
      <c r="AO19" s="138" t="str">
        <f aca="false">IF(AL19="","",IF($AL19=AN$2,AJ19,""))</f>
        <v/>
      </c>
      <c r="AP19" s="139" t="str">
        <f aca="false">IF(AO19="",AN19,AO19)</f>
        <v/>
      </c>
      <c r="AQ19" s="140" t="str">
        <f aca="false">IF(AL19="","",IF($AL19=AQ$2,1,0))</f>
        <v/>
      </c>
      <c r="AR19" s="141" t="str">
        <f aca="false">IF(AL19="","",IF($AL19=AQ$2,AJ19,""))</f>
        <v/>
      </c>
      <c r="AS19" s="141" t="str">
        <f aca="false">IF(AR19="",AQ19,AR19)</f>
        <v/>
      </c>
      <c r="AT19" s="142" t="str">
        <f aca="false">IF(AL19="","",IF($AL19=AT$2,1,0))</f>
        <v/>
      </c>
      <c r="AU19" s="142" t="str">
        <f aca="false">IF(AL19="","",IF($AL19=AT$2,AJ19,""))</f>
        <v/>
      </c>
      <c r="AV19" s="142" t="str">
        <f aca="false">IF(AU19="",AT19,AU19)</f>
        <v/>
      </c>
      <c r="AW19" s="143" t="str">
        <f aca="false">IF(AL19="","",IF($AL19=AW$2,1,0))</f>
        <v/>
      </c>
      <c r="AX19" s="143" t="str">
        <f aca="false">IF(AL19="","",IF($AL19=AW$2,AJ19,""))</f>
        <v/>
      </c>
      <c r="AY19" s="131" t="str">
        <f aca="false">IF(AX19="",AW19,AX19)</f>
        <v/>
      </c>
      <c r="AZ19" s="119"/>
      <c r="BA19" s="119"/>
      <c r="BB19" s="119"/>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9.75" hidden="false" customHeight="true" outlineLevel="0" collapsed="false">
      <c r="A20" s="75"/>
      <c r="B20" s="76" t="str">
        <f aca="false">IF(COUNTIF($A$3:A20,A20)=1,"First","")</f>
        <v/>
      </c>
      <c r="C20" s="76"/>
      <c r="D20" s="76"/>
      <c r="E20" s="76"/>
      <c r="F20" s="76"/>
      <c r="G20" s="77"/>
      <c r="H20" s="77"/>
      <c r="I20" s="76"/>
      <c r="J20" s="134"/>
      <c r="K20" s="134"/>
      <c r="L20" s="134"/>
      <c r="M20" s="134"/>
      <c r="N20" s="134"/>
      <c r="O20" s="134"/>
      <c r="P20" s="134"/>
      <c r="Q20" s="85"/>
      <c r="R20" s="79" t="str">
        <f aca="false">IF(H20="Invertebrate",IF(J20="","",AVERAGE(J20:L20,O20:Q20)),IF(H20="","",AVERAGE(J20:P20)))</f>
        <v/>
      </c>
      <c r="S20" s="80"/>
      <c r="T20" s="80"/>
      <c r="U20" s="80"/>
      <c r="V20" s="80"/>
      <c r="W20" s="81" t="str">
        <f aca="false">IF(V20="","",((S20*T20*U20*V20)-1)/40+1)</f>
        <v/>
      </c>
      <c r="X20" s="82" t="str">
        <f aca="false">IFERROR(IF(W20="","",(R20^2+W20^2)^0.5),"")</f>
        <v/>
      </c>
      <c r="Y20" s="84"/>
      <c r="Z20" s="84" t="str">
        <f aca="false">IFERROR(Y20/SUMIF($A$3:$A$40,A20,$Y$3:$Y$40),"")</f>
        <v/>
      </c>
      <c r="AA20" s="84" t="str">
        <f aca="false">IFERROR(X20*Z20,"")</f>
        <v/>
      </c>
      <c r="AB20" s="82" t="str">
        <f aca="false">IF(Y20="","",SUMIF($A$3:$A$40,A20,$AA$3:$AA$40))</f>
        <v/>
      </c>
      <c r="AC20" s="134" t="str">
        <f aca="false">IFERROR(ROUND(IF(B20="First", IF(Y20="",MIN(-5.8*X20^2+6.9*X20+105,"100"),MIN(-5.8*AB20^2+6.9*AB20+105,"100")),""),0),"")</f>
        <v/>
      </c>
      <c r="AD20" s="86" t="str">
        <f aca="false">IF(AC20="","",IF(AC20&lt;60,"High",IF(AC20&gt;=80,"Low","Med")))</f>
        <v/>
      </c>
      <c r="AE20" s="135" t="str">
        <f aca="false">IF(AC20="","",IF(AC20&lt;60,"&lt;60", IF(AC20&gt;=80, "≥80", "60-79")))</f>
        <v/>
      </c>
      <c r="AF20" s="145"/>
      <c r="AG20" s="145"/>
      <c r="AH20" s="85" t="str">
        <f aca="false">IF(ISBLANK(A20),"",IF(COUNTIF($A$2:$A$53,A20)&gt;1,0,1))</f>
        <v/>
      </c>
      <c r="AI20" s="136" t="str">
        <f aca="false">AC20</f>
        <v/>
      </c>
      <c r="AJ20" s="137" t="str">
        <f aca="false">IF(D20="","",D20)</f>
        <v/>
      </c>
      <c r="AK20" s="112" t="str">
        <f aca="false">IF(AI20="","",ROUND(AI20,0))</f>
        <v/>
      </c>
      <c r="AL20" s="91" t="str">
        <f aca="false">IF(AK20="","",IF(AK20&lt;70,1,IF(AK20&lt;80,2,IF(AK20&lt;90,3,4))))</f>
        <v/>
      </c>
      <c r="AM20" s="91" t="n">
        <f aca="false">IF(AJ20="",COUNT(AL20),AJ20)</f>
        <v>0</v>
      </c>
      <c r="AN20" s="138" t="str">
        <f aca="false">IF(AL20="","",IF($AL20=AN$2,1,0))</f>
        <v/>
      </c>
      <c r="AO20" s="138" t="str">
        <f aca="false">IF(AL20="","",IF($AL20=AN$2,AJ20,""))</f>
        <v/>
      </c>
      <c r="AP20" s="139" t="str">
        <f aca="false">IF(AO20="",AN20,AO20)</f>
        <v/>
      </c>
      <c r="AQ20" s="140" t="str">
        <f aca="false">IF(AL20="","",IF($AL20=AQ$2,1,0))</f>
        <v/>
      </c>
      <c r="AR20" s="141" t="str">
        <f aca="false">IF(AL20="","",IF($AL20=AQ$2,AJ20,""))</f>
        <v/>
      </c>
      <c r="AS20" s="141" t="str">
        <f aca="false">IF(AR20="",AQ20,AR20)</f>
        <v/>
      </c>
      <c r="AT20" s="142" t="str">
        <f aca="false">IF(AL20="","",IF($AL20=AT$2,1,0))</f>
        <v/>
      </c>
      <c r="AU20" s="142" t="str">
        <f aca="false">IF(AL20="","",IF($AL20=AT$2,AJ20,""))</f>
        <v/>
      </c>
      <c r="AV20" s="142" t="str">
        <f aca="false">IF(AU20="",AT20,AU20)</f>
        <v/>
      </c>
      <c r="AW20" s="143" t="str">
        <f aca="false">IF(AL20="","",IF($AL20=AW$2,1,0))</f>
        <v/>
      </c>
      <c r="AX20" s="143" t="str">
        <f aca="false">IF(AL20="","",IF($AL20=AW$2,AJ20,""))</f>
        <v/>
      </c>
      <c r="AY20" s="131" t="str">
        <f aca="false">IF(AX20="",AW20,AX20)</f>
        <v/>
      </c>
      <c r="AZ20" s="119"/>
      <c r="BA20" s="119"/>
      <c r="BB20" s="119"/>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9.75" hidden="false" customHeight="true" outlineLevel="0" collapsed="false">
      <c r="A21" s="75"/>
      <c r="B21" s="76" t="str">
        <f aca="false">IF(COUNTIF($A$3:A21,A21)=1,"First","")</f>
        <v/>
      </c>
      <c r="C21" s="76"/>
      <c r="D21" s="76"/>
      <c r="E21" s="76"/>
      <c r="F21" s="76"/>
      <c r="G21" s="77"/>
      <c r="H21" s="77"/>
      <c r="I21" s="76"/>
      <c r="J21" s="134"/>
      <c r="K21" s="134"/>
      <c r="L21" s="134"/>
      <c r="M21" s="134"/>
      <c r="N21" s="134"/>
      <c r="O21" s="134"/>
      <c r="P21" s="134"/>
      <c r="Q21" s="85"/>
      <c r="R21" s="79" t="str">
        <f aca="false">IF(H21="Invertebrate",IF(J21="","",AVERAGE(J21:L21,O21:Q21)),IF(H21="","",AVERAGE(J21:P21)))</f>
        <v/>
      </c>
      <c r="S21" s="80"/>
      <c r="T21" s="80"/>
      <c r="U21" s="80"/>
      <c r="V21" s="80"/>
      <c r="W21" s="81" t="str">
        <f aca="false">IF(V21="","",((S21*T21*U21*V21)-1)/40+1)</f>
        <v/>
      </c>
      <c r="X21" s="82" t="str">
        <f aca="false">IFERROR(IF(W21="","",(R21^2+W21^2)^0.5),"")</f>
        <v/>
      </c>
      <c r="Y21" s="84"/>
      <c r="Z21" s="84" t="str">
        <f aca="false">IFERROR(Y21/SUMIF($A$3:$A$40,A21,$Y$3:$Y$40),"")</f>
        <v/>
      </c>
      <c r="AA21" s="84" t="str">
        <f aca="false">IFERROR(X21*Z21,"")</f>
        <v/>
      </c>
      <c r="AB21" s="82" t="str">
        <f aca="false">IF(Y21="","",SUMIF($A$3:$A$40,A21,$AA$3:$AA$40))</f>
        <v/>
      </c>
      <c r="AC21" s="134" t="str">
        <f aca="false">IFERROR(ROUND(IF(B21="First", IF(Y21="",MIN(-5.8*X21^2+6.9*X21+105,"100"),MIN(-5.8*AB21^2+6.9*AB21+105,"100")),""),0),"")</f>
        <v/>
      </c>
      <c r="AD21" s="86" t="str">
        <f aca="false">IF(AC21="","",IF(AC21&lt;60,"High",IF(AC21&gt;=80,"Low","Med")))</f>
        <v/>
      </c>
      <c r="AE21" s="135" t="str">
        <f aca="false">IF(AC21="","",IF(AC21&lt;60,"&lt;60", IF(AC21&gt;=80, "≥80", "60-79")))</f>
        <v/>
      </c>
      <c r="AF21" s="145"/>
      <c r="AG21" s="145"/>
      <c r="AH21" s="85" t="str">
        <f aca="false">IF(ISBLANK(A21),"",IF(COUNTIF($A$2:$A$53,A21)&gt;1,0,1))</f>
        <v/>
      </c>
      <c r="AI21" s="136" t="str">
        <f aca="false">AC21</f>
        <v/>
      </c>
      <c r="AJ21" s="137" t="str">
        <f aca="false">IF(D21="","",D21)</f>
        <v/>
      </c>
      <c r="AK21" s="112" t="str">
        <f aca="false">IF(AI21="","",ROUND(AI21,0))</f>
        <v/>
      </c>
      <c r="AL21" s="91" t="str">
        <f aca="false">IF(AK21="","",IF(AK21&lt;70,1,IF(AK21&lt;80,2,IF(AK21&lt;90,3,4))))</f>
        <v/>
      </c>
      <c r="AM21" s="91" t="n">
        <f aca="false">IF(AJ21="",COUNT(AL21),AJ21)</f>
        <v>0</v>
      </c>
      <c r="AN21" s="138" t="str">
        <f aca="false">IF(AL21="","",IF($AL21=AN$2,1,0))</f>
        <v/>
      </c>
      <c r="AO21" s="138" t="str">
        <f aca="false">IF(AL21="","",IF($AL21=AN$2,AJ21,""))</f>
        <v/>
      </c>
      <c r="AP21" s="139" t="str">
        <f aca="false">IF(AO21="",AN21,AO21)</f>
        <v/>
      </c>
      <c r="AQ21" s="140" t="str">
        <f aca="false">IF(AL21="","",IF($AL21=AQ$2,1,0))</f>
        <v/>
      </c>
      <c r="AR21" s="141" t="str">
        <f aca="false">IF(AL21="","",IF($AL21=AQ$2,AJ21,""))</f>
        <v/>
      </c>
      <c r="AS21" s="141" t="str">
        <f aca="false">IF(AR21="",AQ21,AR21)</f>
        <v/>
      </c>
      <c r="AT21" s="142" t="str">
        <f aca="false">IF(AL21="","",IF($AL21=AT$2,1,0))</f>
        <v/>
      </c>
      <c r="AU21" s="142" t="str">
        <f aca="false">IF(AL21="","",IF($AL21=AT$2,AJ21,""))</f>
        <v/>
      </c>
      <c r="AV21" s="142" t="str">
        <f aca="false">IF(AU21="",AT21,AU21)</f>
        <v/>
      </c>
      <c r="AW21" s="143" t="str">
        <f aca="false">IF(AL21="","",IF($AL21=AW$2,1,0))</f>
        <v/>
      </c>
      <c r="AX21" s="143" t="str">
        <f aca="false">IF(AL21="","",IF($AL21=AW$2,AJ21,""))</f>
        <v/>
      </c>
      <c r="AY21" s="131" t="str">
        <f aca="false">IF(AX21="",AW21,AX21)</f>
        <v/>
      </c>
      <c r="AZ21" s="119"/>
      <c r="BA21" s="119"/>
      <c r="BB21" s="119"/>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9.75" hidden="false" customHeight="true" outlineLevel="0" collapsed="false">
      <c r="A22" s="75"/>
      <c r="B22" s="76" t="str">
        <f aca="false">IF(COUNTIF($A$3:A22,A22)=1,"First","")</f>
        <v/>
      </c>
      <c r="C22" s="76"/>
      <c r="D22" s="76"/>
      <c r="E22" s="76"/>
      <c r="F22" s="76"/>
      <c r="G22" s="77"/>
      <c r="H22" s="77"/>
      <c r="I22" s="76"/>
      <c r="J22" s="134"/>
      <c r="K22" s="134"/>
      <c r="L22" s="134"/>
      <c r="M22" s="134"/>
      <c r="N22" s="134"/>
      <c r="O22" s="134"/>
      <c r="P22" s="134"/>
      <c r="Q22" s="85"/>
      <c r="R22" s="79" t="str">
        <f aca="false">IF(H22="Invertebrate",IF(J22="","",AVERAGE(J22:L22,O22:Q22)),IF(H22="","",AVERAGE(J22:P22)))</f>
        <v/>
      </c>
      <c r="S22" s="80"/>
      <c r="T22" s="80"/>
      <c r="U22" s="80"/>
      <c r="V22" s="80"/>
      <c r="W22" s="81" t="str">
        <f aca="false">IF(V22="","",((S22*T22*U22*V22)-1)/40+1)</f>
        <v/>
      </c>
      <c r="X22" s="82" t="str">
        <f aca="false">IFERROR(IF(W22="","",(R22^2+W22^2)^0.5),"")</f>
        <v/>
      </c>
      <c r="Y22" s="84"/>
      <c r="Z22" s="84" t="str">
        <f aca="false">IFERROR(Y22/SUMIF($A$3:$A$40,A22,$Y$3:$Y$40),"")</f>
        <v/>
      </c>
      <c r="AA22" s="84" t="str">
        <f aca="false">IFERROR(X22*Z22,"")</f>
        <v/>
      </c>
      <c r="AB22" s="82" t="str">
        <f aca="false">IF(Y22="","",SUMIF($A$3:$A$40,A22,$AA$3:$AA$40))</f>
        <v/>
      </c>
      <c r="AC22" s="134" t="str">
        <f aca="false">IFERROR(ROUND(IF(B22="First", IF(Y22="",MIN(-5.8*X22^2+6.9*X22+105,"100"),MIN(-5.8*AB22^2+6.9*AB22+105,"100")),""),0),"")</f>
        <v/>
      </c>
      <c r="AD22" s="86" t="str">
        <f aca="false">IF(AC22="","",IF(AC22&lt;60,"High",IF(AC22&gt;=80,"Low","Med")))</f>
        <v/>
      </c>
      <c r="AE22" s="135" t="str">
        <f aca="false">IF(AC22="","",IF(AC22&lt;60,"&lt;60", IF(AC22&gt;=80, "≥80", "60-79")))</f>
        <v/>
      </c>
      <c r="AF22" s="145"/>
      <c r="AG22" s="145"/>
      <c r="AH22" s="85" t="str">
        <f aca="false">IF(ISBLANK(A22),"",IF(COUNTIF($A$2:$A$53,A22)&gt;1,0,1))</f>
        <v/>
      </c>
      <c r="AI22" s="136" t="str">
        <f aca="false">AC22</f>
        <v/>
      </c>
      <c r="AJ22" s="137" t="str">
        <f aca="false">IF(D22="","",D22)</f>
        <v/>
      </c>
      <c r="AK22" s="112" t="str">
        <f aca="false">IF(AI22="","",ROUND(AI22,0))</f>
        <v/>
      </c>
      <c r="AL22" s="91" t="str">
        <f aca="false">IF(AK22="","",IF(AK22&lt;70,1,IF(AK22&lt;80,2,IF(AK22&lt;90,3,4))))</f>
        <v/>
      </c>
      <c r="AM22" s="91" t="n">
        <f aca="false">IF(AJ22="",COUNT(AL22),AJ22)</f>
        <v>0</v>
      </c>
      <c r="AN22" s="138" t="str">
        <f aca="false">IF(AL22="","",IF($AL22=AN$2,1,0))</f>
        <v/>
      </c>
      <c r="AO22" s="138" t="str">
        <f aca="false">IF(AL22="","",IF($AL22=AN$2,AJ22,""))</f>
        <v/>
      </c>
      <c r="AP22" s="139" t="str">
        <f aca="false">IF(AO22="",AN22,AO22)</f>
        <v/>
      </c>
      <c r="AQ22" s="140" t="str">
        <f aca="false">IF(AL22="","",IF($AL22=AQ$2,1,0))</f>
        <v/>
      </c>
      <c r="AR22" s="141" t="str">
        <f aca="false">IF(AL22="","",IF($AL22=AQ$2,AJ22,""))</f>
        <v/>
      </c>
      <c r="AS22" s="141" t="str">
        <f aca="false">IF(AR22="",AQ22,AR22)</f>
        <v/>
      </c>
      <c r="AT22" s="142" t="str">
        <f aca="false">IF(AL22="","",IF($AL22=AT$2,1,0))</f>
        <v/>
      </c>
      <c r="AU22" s="142" t="str">
        <f aca="false">IF(AL22="","",IF($AL22=AT$2,AJ22,""))</f>
        <v/>
      </c>
      <c r="AV22" s="142" t="str">
        <f aca="false">IF(AU22="",AT22,AU22)</f>
        <v/>
      </c>
      <c r="AW22" s="143" t="str">
        <f aca="false">IF(AL22="","",IF($AL22=AW$2,1,0))</f>
        <v/>
      </c>
      <c r="AX22" s="143" t="str">
        <f aca="false">IF(AL22="","",IF($AL22=AW$2,AJ22,""))</f>
        <v/>
      </c>
      <c r="AY22" s="131" t="str">
        <f aca="false">IF(AX22="",AW22,AX22)</f>
        <v/>
      </c>
      <c r="AZ22" s="119"/>
      <c r="BA22" s="119"/>
      <c r="BB22" s="119"/>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9.75" hidden="false" customHeight="true" outlineLevel="0" collapsed="false">
      <c r="A23" s="75"/>
      <c r="B23" s="76" t="str">
        <f aca="false">IF(COUNTIF($A$3:A23,A23)=1,"First","")</f>
        <v/>
      </c>
      <c r="C23" s="76"/>
      <c r="D23" s="76"/>
      <c r="E23" s="76"/>
      <c r="F23" s="76"/>
      <c r="G23" s="77"/>
      <c r="H23" s="77"/>
      <c r="I23" s="76"/>
      <c r="J23" s="134"/>
      <c r="K23" s="134"/>
      <c r="L23" s="134"/>
      <c r="M23" s="134"/>
      <c r="N23" s="134"/>
      <c r="O23" s="134"/>
      <c r="P23" s="134"/>
      <c r="Q23" s="85"/>
      <c r="R23" s="79" t="str">
        <f aca="false">IF(H23="Invertebrate",IF(J23="","",AVERAGE(J23:L23,O23:Q23)),IF(H23="","",AVERAGE(J23:P23)))</f>
        <v/>
      </c>
      <c r="S23" s="80"/>
      <c r="T23" s="80"/>
      <c r="U23" s="80"/>
      <c r="V23" s="80"/>
      <c r="W23" s="81" t="str">
        <f aca="false">IF(V23="","",((S23*T23*U23*V23)-1)/40+1)</f>
        <v/>
      </c>
      <c r="X23" s="82" t="str">
        <f aca="false">IFERROR(IF(W23="","",(R23^2+W23^2)^0.5),"")</f>
        <v/>
      </c>
      <c r="Y23" s="84"/>
      <c r="Z23" s="84" t="str">
        <f aca="false">IFERROR(Y23/SUMIF($A$3:$A$40,A23,$Y$3:$Y$40),"")</f>
        <v/>
      </c>
      <c r="AA23" s="84" t="str">
        <f aca="false">IFERROR(X23*Z23,"")</f>
        <v/>
      </c>
      <c r="AB23" s="82" t="str">
        <f aca="false">IF(Y23="","",SUMIF($A$3:$A$40,A23,$AA$3:$AA$40))</f>
        <v/>
      </c>
      <c r="AC23" s="134" t="str">
        <f aca="false">IFERROR(ROUND(IF(B23="First", IF(Y23="",MIN(-5.8*X23^2+6.9*X23+105,"100"),MIN(-5.8*AB23^2+6.9*AB23+105,"100")),""),0),"")</f>
        <v/>
      </c>
      <c r="AD23" s="86" t="str">
        <f aca="false">IF(AC23="","",IF(AC23&lt;60,"High",IF(AC23&gt;=80,"Low","Med")))</f>
        <v/>
      </c>
      <c r="AE23" s="135" t="str">
        <f aca="false">IF(AC23="","",IF(AC23&lt;60,"&lt;60", IF(AC23&gt;=80, "≥80", "60-79")))</f>
        <v/>
      </c>
      <c r="AF23" s="145"/>
      <c r="AG23" s="145"/>
      <c r="AH23" s="85" t="str">
        <f aca="false">IF(ISBLANK(A23),"",IF(COUNTIF($A$2:$A$53,A23)&gt;1,0,1))</f>
        <v/>
      </c>
      <c r="AI23" s="136" t="str">
        <f aca="false">AC23</f>
        <v/>
      </c>
      <c r="AJ23" s="137" t="str">
        <f aca="false">IF(D23="","",D23)</f>
        <v/>
      </c>
      <c r="AK23" s="112" t="str">
        <f aca="false">IF(AI23="","",ROUND(AI23,0))</f>
        <v/>
      </c>
      <c r="AL23" s="91" t="str">
        <f aca="false">IF(AK23="","",IF(AK23&lt;70,1,IF(AK23&lt;80,2,IF(AK23&lt;90,3,4))))</f>
        <v/>
      </c>
      <c r="AM23" s="91" t="n">
        <f aca="false">IF(AJ23="",COUNT(AL23),AJ23)</f>
        <v>0</v>
      </c>
      <c r="AN23" s="138" t="str">
        <f aca="false">IF(AL23="","",IF($AL23=AN$2,1,0))</f>
        <v/>
      </c>
      <c r="AO23" s="138" t="str">
        <f aca="false">IF(AL23="","",IF($AL23=AN$2,AJ23,""))</f>
        <v/>
      </c>
      <c r="AP23" s="139" t="str">
        <f aca="false">IF(AO23="",AN23,AO23)</f>
        <v/>
      </c>
      <c r="AQ23" s="140" t="str">
        <f aca="false">IF(AL23="","",IF($AL23=AQ$2,1,0))</f>
        <v/>
      </c>
      <c r="AR23" s="141" t="str">
        <f aca="false">IF(AL23="","",IF($AL23=AQ$2,AJ23,""))</f>
        <v/>
      </c>
      <c r="AS23" s="141" t="str">
        <f aca="false">IF(AR23="",AQ23,AR23)</f>
        <v/>
      </c>
      <c r="AT23" s="142" t="str">
        <f aca="false">IF(AL23="","",IF($AL23=AT$2,1,0))</f>
        <v/>
      </c>
      <c r="AU23" s="142" t="str">
        <f aca="false">IF(AL23="","",IF($AL23=AT$2,AJ23,""))</f>
        <v/>
      </c>
      <c r="AV23" s="142" t="str">
        <f aca="false">IF(AU23="",AT23,AU23)</f>
        <v/>
      </c>
      <c r="AW23" s="143" t="str">
        <f aca="false">IF(AL23="","",IF($AL23=AW$2,1,0))</f>
        <v/>
      </c>
      <c r="AX23" s="143" t="str">
        <f aca="false">IF(AL23="","",IF($AL23=AW$2,AJ23,""))</f>
        <v/>
      </c>
      <c r="AY23" s="131" t="str">
        <f aca="false">IF(AX23="",AW23,AX23)</f>
        <v/>
      </c>
      <c r="AZ23" s="119"/>
      <c r="BA23" s="119"/>
      <c r="BB23" s="119"/>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9.75" hidden="false" customHeight="true" outlineLevel="0" collapsed="false">
      <c r="A24" s="75"/>
      <c r="B24" s="76" t="str">
        <f aca="false">IF(COUNTIF($A$3:A24,A24)=1,"First","")</f>
        <v/>
      </c>
      <c r="C24" s="76"/>
      <c r="D24" s="76"/>
      <c r="E24" s="76"/>
      <c r="F24" s="76"/>
      <c r="G24" s="77"/>
      <c r="H24" s="77"/>
      <c r="I24" s="76"/>
      <c r="J24" s="134"/>
      <c r="K24" s="134"/>
      <c r="L24" s="134"/>
      <c r="M24" s="134"/>
      <c r="N24" s="134"/>
      <c r="O24" s="134"/>
      <c r="P24" s="134"/>
      <c r="Q24" s="85"/>
      <c r="R24" s="79" t="str">
        <f aca="false">IF(H24="Invertebrate",IF(J24="","",AVERAGE(J24:L24,O24:Q24)),IF(H24="","",AVERAGE(J24:P24)))</f>
        <v/>
      </c>
      <c r="S24" s="80"/>
      <c r="T24" s="80"/>
      <c r="U24" s="80"/>
      <c r="V24" s="80"/>
      <c r="W24" s="81" t="str">
        <f aca="false">IF(V24="","",((S24*T24*U24*V24)-1)/40+1)</f>
        <v/>
      </c>
      <c r="X24" s="82" t="str">
        <f aca="false">IFERROR(IF(W24="","",(R24^2+W24^2)^0.5),"")</f>
        <v/>
      </c>
      <c r="Y24" s="84"/>
      <c r="Z24" s="84" t="str">
        <f aca="false">IFERROR(Y24/SUMIF($A$3:$A$40,A24,$Y$3:$Y$40),"")</f>
        <v/>
      </c>
      <c r="AA24" s="84" t="str">
        <f aca="false">IFERROR(X24*Z24,"")</f>
        <v/>
      </c>
      <c r="AB24" s="82" t="str">
        <f aca="false">IF(Y24="","",SUMIF($A$3:$A$40,A24,$AA$3:$AA$40))</f>
        <v/>
      </c>
      <c r="AC24" s="134" t="str">
        <f aca="false">IFERROR(ROUND(IF(B24="First", IF(Y24="",MIN(-5.8*X24^2+6.9*X24+105,"100"),MIN(-5.8*AB24^2+6.9*AB24+105,"100")),""),0),"")</f>
        <v/>
      </c>
      <c r="AD24" s="86" t="str">
        <f aca="false">IF(AC24="","",IF(AC24&lt;60,"High",IF(AC24&gt;=80,"Low","Med")))</f>
        <v/>
      </c>
      <c r="AE24" s="135" t="str">
        <f aca="false">IF(AC24="","",IF(AC24&lt;60,"&lt;60", IF(AC24&gt;=80, "≥80", "60-79")))</f>
        <v/>
      </c>
      <c r="AF24" s="145"/>
      <c r="AG24" s="145"/>
      <c r="AH24" s="85" t="str">
        <f aca="false">IF(ISBLANK(A24),"",IF(COUNTIF($A$2:$A$53,A24)&gt;1,0,1))</f>
        <v/>
      </c>
      <c r="AI24" s="136" t="str">
        <f aca="false">AC24</f>
        <v/>
      </c>
      <c r="AJ24" s="137" t="str">
        <f aca="false">IF(D24="","",D24)</f>
        <v/>
      </c>
      <c r="AK24" s="112" t="str">
        <f aca="false">IF(AI24="","",ROUND(AI24,0))</f>
        <v/>
      </c>
      <c r="AL24" s="91" t="str">
        <f aca="false">IF(AK24="","",IF(AK24&lt;70,1,IF(AK24&lt;80,2,IF(AK24&lt;90,3,4))))</f>
        <v/>
      </c>
      <c r="AM24" s="91" t="n">
        <f aca="false">IF(AJ24="",COUNT(AL24),AJ24)</f>
        <v>0</v>
      </c>
      <c r="AN24" s="138" t="str">
        <f aca="false">IF(AL24="","",IF($AL24=AN$2,1,0))</f>
        <v/>
      </c>
      <c r="AO24" s="138" t="str">
        <f aca="false">IF(AL24="","",IF($AL24=AN$2,AJ24,""))</f>
        <v/>
      </c>
      <c r="AP24" s="139" t="str">
        <f aca="false">IF(AO24="",AN24,AO24)</f>
        <v/>
      </c>
      <c r="AQ24" s="140" t="str">
        <f aca="false">IF(AL24="","",IF($AL24=AQ$2,1,0))</f>
        <v/>
      </c>
      <c r="AR24" s="141" t="str">
        <f aca="false">IF(AL24="","",IF($AL24=AQ$2,AJ24,""))</f>
        <v/>
      </c>
      <c r="AS24" s="141" t="str">
        <f aca="false">IF(AR24="",AQ24,AR24)</f>
        <v/>
      </c>
      <c r="AT24" s="142" t="str">
        <f aca="false">IF(AL24="","",IF($AL24=AT$2,1,0))</f>
        <v/>
      </c>
      <c r="AU24" s="142" t="str">
        <f aca="false">IF(AL24="","",IF($AL24=AT$2,AJ24,""))</f>
        <v/>
      </c>
      <c r="AV24" s="142" t="str">
        <f aca="false">IF(AU24="",AT24,AU24)</f>
        <v/>
      </c>
      <c r="AW24" s="143" t="str">
        <f aca="false">IF(AL24="","",IF($AL24=AW$2,1,0))</f>
        <v/>
      </c>
      <c r="AX24" s="143" t="str">
        <f aca="false">IF(AL24="","",IF($AL24=AW$2,AJ24,""))</f>
        <v/>
      </c>
      <c r="AY24" s="131" t="str">
        <f aca="false">IF(AX24="",AW24,AX24)</f>
        <v/>
      </c>
      <c r="AZ24" s="119"/>
      <c r="BA24" s="119"/>
      <c r="BB24" s="119"/>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9.75" hidden="false" customHeight="true" outlineLevel="0" collapsed="false">
      <c r="A25" s="75"/>
      <c r="B25" s="76" t="str">
        <f aca="false">IF(COUNTIF($A$3:A25,A25)=1,"First","")</f>
        <v/>
      </c>
      <c r="C25" s="76"/>
      <c r="D25" s="76"/>
      <c r="E25" s="76"/>
      <c r="F25" s="76"/>
      <c r="G25" s="77"/>
      <c r="H25" s="77"/>
      <c r="I25" s="76"/>
      <c r="J25" s="134"/>
      <c r="K25" s="134"/>
      <c r="L25" s="134"/>
      <c r="M25" s="134"/>
      <c r="N25" s="134"/>
      <c r="O25" s="134"/>
      <c r="P25" s="134"/>
      <c r="Q25" s="85"/>
      <c r="R25" s="79" t="str">
        <f aca="false">IF(H25="Invertebrate",IF(J25="","",AVERAGE(J25:L25,O25:Q25)),IF(H25="","",AVERAGE(J25:P25)))</f>
        <v/>
      </c>
      <c r="S25" s="80"/>
      <c r="T25" s="80"/>
      <c r="U25" s="80"/>
      <c r="V25" s="80"/>
      <c r="W25" s="81" t="str">
        <f aca="false">IF(V25="","",((S25*T25*U25*V25)-1)/40+1)</f>
        <v/>
      </c>
      <c r="X25" s="82" t="str">
        <f aca="false">IFERROR(IF(W25="","",(R25^2+W25^2)^0.5),"")</f>
        <v/>
      </c>
      <c r="Y25" s="84"/>
      <c r="Z25" s="84" t="str">
        <f aca="false">IFERROR(Y25/SUMIF($A$3:$A$40,A25,$Y$3:$Y$40),"")</f>
        <v/>
      </c>
      <c r="AA25" s="84" t="str">
        <f aca="false">IFERROR(X25*Z25,"")</f>
        <v/>
      </c>
      <c r="AB25" s="82" t="str">
        <f aca="false">IF(Y25="","",SUMIF($A$3:$A$40,A25,$AA$3:$AA$40))</f>
        <v/>
      </c>
      <c r="AC25" s="134" t="str">
        <f aca="false">IFERROR(ROUND(IF(B25="First", IF(Y25="",MIN(-5.8*X25^2+6.9*X25+105,"100"),MIN(-5.8*AB25^2+6.9*AB25+105,"100")),""),0),"")</f>
        <v/>
      </c>
      <c r="AD25" s="86" t="str">
        <f aca="false">IF(AC25="","",IF(AC25&lt;60,"High",IF(AC25&gt;=80,"Low","Med")))</f>
        <v/>
      </c>
      <c r="AE25" s="135" t="str">
        <f aca="false">IF(AC25="","",IF(AC25&lt;60,"&lt;60", IF(AC25&gt;=80, "≥80", "60-79")))</f>
        <v/>
      </c>
      <c r="AF25" s="145"/>
      <c r="AG25" s="145"/>
      <c r="AH25" s="85" t="str">
        <f aca="false">IF(ISBLANK(A25),"",IF(COUNTIF($A$2:$A$53,A25)&gt;1,0,1))</f>
        <v/>
      </c>
      <c r="AI25" s="136" t="str">
        <f aca="false">AC25</f>
        <v/>
      </c>
      <c r="AJ25" s="137" t="str">
        <f aca="false">IF(D25="","",D25)</f>
        <v/>
      </c>
      <c r="AK25" s="112" t="str">
        <f aca="false">IF(AI25="","",ROUND(AI25,0))</f>
        <v/>
      </c>
      <c r="AL25" s="91" t="str">
        <f aca="false">IF(AK25="","",IF(AK25&lt;70,1,IF(AK25&lt;80,2,IF(AK25&lt;90,3,4))))</f>
        <v/>
      </c>
      <c r="AM25" s="91" t="n">
        <f aca="false">IF(AJ25="",COUNT(AL25),AJ25)</f>
        <v>0</v>
      </c>
      <c r="AN25" s="138" t="str">
        <f aca="false">IF(AL25="","",IF($AL25=AN$2,1,0))</f>
        <v/>
      </c>
      <c r="AO25" s="138" t="str">
        <f aca="false">IF(AL25="","",IF($AL25=AN$2,AJ25,""))</f>
        <v/>
      </c>
      <c r="AP25" s="139" t="str">
        <f aca="false">IF(AO25="",AN25,AO25)</f>
        <v/>
      </c>
      <c r="AQ25" s="140" t="str">
        <f aca="false">IF(AL25="","",IF($AL25=AQ$2,1,0))</f>
        <v/>
      </c>
      <c r="AR25" s="141" t="str">
        <f aca="false">IF(AL25="","",IF($AL25=AQ$2,AJ25,""))</f>
        <v/>
      </c>
      <c r="AS25" s="141" t="str">
        <f aca="false">IF(AR25="",AQ25,AR25)</f>
        <v/>
      </c>
      <c r="AT25" s="142" t="str">
        <f aca="false">IF(AL25="","",IF($AL25=AT$2,1,0))</f>
        <v/>
      </c>
      <c r="AU25" s="142" t="str">
        <f aca="false">IF(AL25="","",IF($AL25=AT$2,AJ25,""))</f>
        <v/>
      </c>
      <c r="AV25" s="142" t="str">
        <f aca="false">IF(AU25="",AT25,AU25)</f>
        <v/>
      </c>
      <c r="AW25" s="143" t="str">
        <f aca="false">IF(AL25="","",IF($AL25=AW$2,1,0))</f>
        <v/>
      </c>
      <c r="AX25" s="143" t="str">
        <f aca="false">IF(AL25="","",IF($AL25=AW$2,AJ25,""))</f>
        <v/>
      </c>
      <c r="AY25" s="131" t="str">
        <f aca="false">IF(AX25="",AW25,AX25)</f>
        <v/>
      </c>
      <c r="AZ25" s="119"/>
      <c r="BA25" s="119"/>
      <c r="BB25" s="119"/>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9.75" hidden="false" customHeight="true" outlineLevel="0" collapsed="false">
      <c r="A26" s="75"/>
      <c r="B26" s="76" t="str">
        <f aca="false">IF(COUNTIF($A$3:A26,A26)=1,"First","")</f>
        <v/>
      </c>
      <c r="C26" s="76"/>
      <c r="D26" s="76"/>
      <c r="E26" s="76"/>
      <c r="F26" s="76"/>
      <c r="G26" s="77"/>
      <c r="H26" s="77"/>
      <c r="I26" s="76"/>
      <c r="J26" s="134"/>
      <c r="K26" s="134"/>
      <c r="L26" s="134"/>
      <c r="M26" s="134"/>
      <c r="N26" s="134"/>
      <c r="O26" s="134"/>
      <c r="P26" s="134"/>
      <c r="Q26" s="85"/>
      <c r="R26" s="79" t="str">
        <f aca="false">IF(H26="Invertebrate",IF(J26="","",AVERAGE(J26:L26,O26:Q26)),IF(H26="","",AVERAGE(J26:P26)))</f>
        <v/>
      </c>
      <c r="S26" s="80"/>
      <c r="T26" s="80"/>
      <c r="U26" s="80"/>
      <c r="V26" s="80"/>
      <c r="W26" s="81" t="str">
        <f aca="false">IF(V26="","",((S26*T26*U26*V26)-1)/40+1)</f>
        <v/>
      </c>
      <c r="X26" s="82" t="str">
        <f aca="false">IFERROR(IF(W26="","",(R26^2+W26^2)^0.5),"")</f>
        <v/>
      </c>
      <c r="Y26" s="84"/>
      <c r="Z26" s="84" t="str">
        <f aca="false">IFERROR(Y26/SUMIF($A$3:$A$40,A26,$Y$3:$Y$40),"")</f>
        <v/>
      </c>
      <c r="AA26" s="84" t="str">
        <f aca="false">IFERROR(X26*Z26,"")</f>
        <v/>
      </c>
      <c r="AB26" s="82" t="str">
        <f aca="false">IF(Y26="","",SUMIF($A$3:$A$40,A26,$AA$3:$AA$40))</f>
        <v/>
      </c>
      <c r="AC26" s="134" t="str">
        <f aca="false">IFERROR(ROUND(IF(B26="First", IF(Y26="",MIN(-5.8*X26^2+6.9*X26+105,"100"),MIN(-5.8*AB26^2+6.9*AB26+105,"100")),""),0),"")</f>
        <v/>
      </c>
      <c r="AD26" s="86" t="str">
        <f aca="false">IF(AC26="","",IF(AC26&lt;60,"High",IF(AC26&gt;=80,"Low","Med")))</f>
        <v/>
      </c>
      <c r="AE26" s="135" t="str">
        <f aca="false">IF(AC26="","",IF(AC26&lt;60,"&lt;60", IF(AC26&gt;=80, "≥80", "60-79")))</f>
        <v/>
      </c>
      <c r="AF26" s="145"/>
      <c r="AG26" s="145"/>
      <c r="AH26" s="85" t="str">
        <f aca="false">IF(ISBLANK(A26),"",IF(COUNTIF($A$2:$A$53,A26)&gt;1,0,1))</f>
        <v/>
      </c>
      <c r="AI26" s="136" t="str">
        <f aca="false">AC26</f>
        <v/>
      </c>
      <c r="AJ26" s="137" t="str">
        <f aca="false">IF(D26="","",D26)</f>
        <v/>
      </c>
      <c r="AK26" s="112" t="str">
        <f aca="false">IF(AI26="","",ROUND(AI26,0))</f>
        <v/>
      </c>
      <c r="AL26" s="91" t="str">
        <f aca="false">IF(AK26="","",IF(AK26&lt;70,1,IF(AK26&lt;80,2,IF(AK26&lt;90,3,4))))</f>
        <v/>
      </c>
      <c r="AM26" s="91" t="n">
        <f aca="false">IF(AJ26="",COUNT(AL26),AJ26)</f>
        <v>0</v>
      </c>
      <c r="AN26" s="138" t="str">
        <f aca="false">IF(AL26="","",IF($AL26=AN$2,1,0))</f>
        <v/>
      </c>
      <c r="AO26" s="138" t="str">
        <f aca="false">IF(AL26="","",IF($AL26=AN$2,AJ26,""))</f>
        <v/>
      </c>
      <c r="AP26" s="139" t="str">
        <f aca="false">IF(AO26="",AN26,AO26)</f>
        <v/>
      </c>
      <c r="AQ26" s="140" t="str">
        <f aca="false">IF(AL26="","",IF($AL26=AQ$2,1,0))</f>
        <v/>
      </c>
      <c r="AR26" s="141" t="str">
        <f aca="false">IF(AL26="","",IF($AL26=AQ$2,AJ26,""))</f>
        <v/>
      </c>
      <c r="AS26" s="141" t="str">
        <f aca="false">IF(AR26="",AQ26,AR26)</f>
        <v/>
      </c>
      <c r="AT26" s="142" t="str">
        <f aca="false">IF(AL26="","",IF($AL26=AT$2,1,0))</f>
        <v/>
      </c>
      <c r="AU26" s="142" t="str">
        <f aca="false">IF(AL26="","",IF($AL26=AT$2,AJ26,""))</f>
        <v/>
      </c>
      <c r="AV26" s="142" t="str">
        <f aca="false">IF(AU26="",AT26,AU26)</f>
        <v/>
      </c>
      <c r="AW26" s="143" t="str">
        <f aca="false">IF(AL26="","",IF($AL26=AW$2,1,0))</f>
        <v/>
      </c>
      <c r="AX26" s="143" t="str">
        <f aca="false">IF(AL26="","",IF($AL26=AW$2,AJ26,""))</f>
        <v/>
      </c>
      <c r="AY26" s="131" t="str">
        <f aca="false">IF(AX26="",AW26,AX26)</f>
        <v/>
      </c>
      <c r="AZ26" s="119"/>
      <c r="BA26" s="119"/>
      <c r="BB26" s="119"/>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9.75" hidden="false" customHeight="true" outlineLevel="0" collapsed="false">
      <c r="A27" s="75"/>
      <c r="B27" s="76" t="str">
        <f aca="false">IF(COUNTIF($A$3:A27,A27)=1,"First","")</f>
        <v/>
      </c>
      <c r="C27" s="76"/>
      <c r="D27" s="76"/>
      <c r="E27" s="76"/>
      <c r="F27" s="76"/>
      <c r="G27" s="77"/>
      <c r="H27" s="77"/>
      <c r="I27" s="76"/>
      <c r="J27" s="134"/>
      <c r="K27" s="134"/>
      <c r="L27" s="134"/>
      <c r="M27" s="134"/>
      <c r="N27" s="134"/>
      <c r="O27" s="134"/>
      <c r="P27" s="134"/>
      <c r="Q27" s="85"/>
      <c r="R27" s="79" t="str">
        <f aca="false">IF(H27="Invertebrate",IF(J27="","",AVERAGE(J27:L27,O27:Q27)),IF(H27="","",AVERAGE(J27:P27)))</f>
        <v/>
      </c>
      <c r="S27" s="80"/>
      <c r="T27" s="80"/>
      <c r="U27" s="80"/>
      <c r="V27" s="80"/>
      <c r="W27" s="81" t="str">
        <f aca="false">IF(V27="","",((S27*T27*U27*V27)-1)/40+1)</f>
        <v/>
      </c>
      <c r="X27" s="82" t="str">
        <f aca="false">IFERROR(IF(W27="","",(R27^2+W27^2)^0.5),"")</f>
        <v/>
      </c>
      <c r="Y27" s="84"/>
      <c r="Z27" s="84" t="str">
        <f aca="false">IFERROR(Y27/SUMIF($A$3:$A$40,A27,$Y$3:$Y$40),"")</f>
        <v/>
      </c>
      <c r="AA27" s="84" t="str">
        <f aca="false">IFERROR(X27*Z27,"")</f>
        <v/>
      </c>
      <c r="AB27" s="82" t="str">
        <f aca="false">IF(Y27="","",SUMIF($A$3:$A$40,A27,$AA$3:$AA$40))</f>
        <v/>
      </c>
      <c r="AC27" s="134" t="str">
        <f aca="false">IFERROR(ROUND(IF(B27="First", IF(Y27="",MIN(-5.8*X27^2+6.9*X27+105,"100"),MIN(-5.8*AB27^2+6.9*AB27+105,"100")),""),0),"")</f>
        <v/>
      </c>
      <c r="AD27" s="86" t="str">
        <f aca="false">IF(AC27="","",IF(AC27&lt;60,"High",IF(AC27&gt;=80,"Low","Med")))</f>
        <v/>
      </c>
      <c r="AE27" s="135" t="str">
        <f aca="false">IF(AC27="","",IF(AC27&lt;60,"&lt;60", IF(AC27&gt;=80, "≥80", "60-79")))</f>
        <v/>
      </c>
      <c r="AF27" s="145"/>
      <c r="AG27" s="145"/>
      <c r="AH27" s="85" t="str">
        <f aca="false">IF(ISBLANK(A27),"",IF(COUNTIF($A$2:$A$53,A27)&gt;1,0,1))</f>
        <v/>
      </c>
      <c r="AI27" s="136" t="str">
        <f aca="false">AC27</f>
        <v/>
      </c>
      <c r="AJ27" s="137" t="str">
        <f aca="false">IF(D27="","",D27)</f>
        <v/>
      </c>
      <c r="AK27" s="112" t="str">
        <f aca="false">IF(AI27="","",ROUND(AI27,0))</f>
        <v/>
      </c>
      <c r="AL27" s="91" t="str">
        <f aca="false">IF(AK27="","",IF(AK27&lt;70,1,IF(AK27&lt;80,2,IF(AK27&lt;90,3,4))))</f>
        <v/>
      </c>
      <c r="AM27" s="91" t="n">
        <f aca="false">IF(AJ27="",COUNT(AL27),AJ27)</f>
        <v>0</v>
      </c>
      <c r="AN27" s="138" t="str">
        <f aca="false">IF(AL27="","",IF($AL27=AN$2,1,0))</f>
        <v/>
      </c>
      <c r="AO27" s="138" t="str">
        <f aca="false">IF(AL27="","",IF($AL27=AN$2,AJ27,""))</f>
        <v/>
      </c>
      <c r="AP27" s="139" t="str">
        <f aca="false">IF(AO27="",AN27,AO27)</f>
        <v/>
      </c>
      <c r="AQ27" s="140" t="str">
        <f aca="false">IF(AL27="","",IF($AL27=AQ$2,1,0))</f>
        <v/>
      </c>
      <c r="AR27" s="141" t="str">
        <f aca="false">IF(AL27="","",IF($AL27=AQ$2,AJ27,""))</f>
        <v/>
      </c>
      <c r="AS27" s="141" t="str">
        <f aca="false">IF(AR27="",AQ27,AR27)</f>
        <v/>
      </c>
      <c r="AT27" s="142" t="str">
        <f aca="false">IF(AL27="","",IF($AL27=AT$2,1,0))</f>
        <v/>
      </c>
      <c r="AU27" s="142" t="str">
        <f aca="false">IF(AL27="","",IF($AL27=AT$2,AJ27,""))</f>
        <v/>
      </c>
      <c r="AV27" s="142" t="str">
        <f aca="false">IF(AU27="",AT27,AU27)</f>
        <v/>
      </c>
      <c r="AW27" s="143" t="str">
        <f aca="false">IF(AL27="","",IF($AL27=AW$2,1,0))</f>
        <v/>
      </c>
      <c r="AX27" s="143" t="str">
        <f aca="false">IF(AL27="","",IF($AL27=AW$2,AJ27,""))</f>
        <v/>
      </c>
      <c r="AY27" s="131" t="str">
        <f aca="false">IF(AX27="",AW27,AX27)</f>
        <v/>
      </c>
      <c r="AZ27" s="119"/>
      <c r="BA27" s="119"/>
      <c r="BB27" s="119"/>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9.75" hidden="false" customHeight="true" outlineLevel="0" collapsed="false">
      <c r="A28" s="75"/>
      <c r="B28" s="76" t="str">
        <f aca="false">IF(COUNTIF($A$3:A28,A28)=1,"First","")</f>
        <v/>
      </c>
      <c r="C28" s="76"/>
      <c r="D28" s="76"/>
      <c r="E28" s="76"/>
      <c r="F28" s="76"/>
      <c r="G28" s="77"/>
      <c r="H28" s="77"/>
      <c r="I28" s="76"/>
      <c r="J28" s="134"/>
      <c r="K28" s="134"/>
      <c r="L28" s="134"/>
      <c r="M28" s="134"/>
      <c r="N28" s="134"/>
      <c r="O28" s="134"/>
      <c r="P28" s="134"/>
      <c r="Q28" s="85"/>
      <c r="R28" s="79" t="str">
        <f aca="false">IF(H28="Invertebrate",IF(J28="","",AVERAGE(J28:L28,O28:Q28)),IF(H28="","",AVERAGE(J28:P28)))</f>
        <v/>
      </c>
      <c r="S28" s="80"/>
      <c r="T28" s="80"/>
      <c r="U28" s="80"/>
      <c r="V28" s="80"/>
      <c r="W28" s="81" t="str">
        <f aca="false">IF(V28="","",((S28*T28*U28*V28)-1)/40+1)</f>
        <v/>
      </c>
      <c r="X28" s="82" t="str">
        <f aca="false">IFERROR(IF(W28="","",(R28^2+W28^2)^0.5),"")</f>
        <v/>
      </c>
      <c r="Y28" s="84"/>
      <c r="Z28" s="84" t="str">
        <f aca="false">IFERROR(Y28/SUMIF($A$3:$A$40,A28,$Y$3:$Y$40),"")</f>
        <v/>
      </c>
      <c r="AA28" s="84" t="str">
        <f aca="false">IFERROR(X28*Z28,"")</f>
        <v/>
      </c>
      <c r="AB28" s="82" t="str">
        <f aca="false">IF(Y28="","",SUMIF($A$3:$A$40,A28,$AA$3:$AA$40))</f>
        <v/>
      </c>
      <c r="AC28" s="134" t="str">
        <f aca="false">IFERROR(ROUND(IF(B28="First", IF(Y28="",MIN(-5.8*X28^2+6.9*X28+105,"100"),MIN(-5.8*AB28^2+6.9*AB28+105,"100")),""),0),"")</f>
        <v/>
      </c>
      <c r="AD28" s="86" t="str">
        <f aca="false">IF(AC28="","",IF(AC28&lt;60,"High",IF(AC28&gt;=80,"Low","Med")))</f>
        <v/>
      </c>
      <c r="AE28" s="135" t="str">
        <f aca="false">IF(AC28="","",IF(AC28&lt;60,"&lt;60", IF(AC28&gt;=80, "≥80", "60-79")))</f>
        <v/>
      </c>
      <c r="AF28" s="145"/>
      <c r="AG28" s="145"/>
      <c r="AH28" s="85" t="str">
        <f aca="false">IF(ISBLANK(A28),"",IF(COUNTIF($A$2:$A$53,A28)&gt;1,0,1))</f>
        <v/>
      </c>
      <c r="AI28" s="136" t="str">
        <f aca="false">AC28</f>
        <v/>
      </c>
      <c r="AJ28" s="137" t="str">
        <f aca="false">IF(D28="","",D28)</f>
        <v/>
      </c>
      <c r="AK28" s="112" t="str">
        <f aca="false">IF(AI28="","",ROUND(AI28,0))</f>
        <v/>
      </c>
      <c r="AL28" s="91" t="str">
        <f aca="false">IF(AK28="","",IF(AK28&lt;70,1,IF(AK28&lt;80,2,IF(AK28&lt;90,3,4))))</f>
        <v/>
      </c>
      <c r="AM28" s="91" t="n">
        <f aca="false">IF(AJ28="",COUNT(AL28),AJ28)</f>
        <v>0</v>
      </c>
      <c r="AN28" s="138" t="str">
        <f aca="false">IF(AL28="","",IF($AL28=AN$2,1,0))</f>
        <v/>
      </c>
      <c r="AO28" s="138" t="str">
        <f aca="false">IF(AL28="","",IF($AL28=AN$2,AJ28,""))</f>
        <v/>
      </c>
      <c r="AP28" s="139" t="str">
        <f aca="false">IF(AO28="",AN28,AO28)</f>
        <v/>
      </c>
      <c r="AQ28" s="140" t="str">
        <f aca="false">IF(AL28="","",IF($AL28=AQ$2,1,0))</f>
        <v/>
      </c>
      <c r="AR28" s="141" t="str">
        <f aca="false">IF(AL28="","",IF($AL28=AQ$2,AJ28,""))</f>
        <v/>
      </c>
      <c r="AS28" s="141" t="str">
        <f aca="false">IF(AR28="",AQ28,AR28)</f>
        <v/>
      </c>
      <c r="AT28" s="142" t="str">
        <f aca="false">IF(AL28="","",IF($AL28=AT$2,1,0))</f>
        <v/>
      </c>
      <c r="AU28" s="142" t="str">
        <f aca="false">IF(AL28="","",IF($AL28=AT$2,AJ28,""))</f>
        <v/>
      </c>
      <c r="AV28" s="142" t="str">
        <f aca="false">IF(AU28="",AT28,AU28)</f>
        <v/>
      </c>
      <c r="AW28" s="143" t="str">
        <f aca="false">IF(AL28="","",IF($AL28=AW$2,1,0))</f>
        <v/>
      </c>
      <c r="AX28" s="143" t="str">
        <f aca="false">IF(AL28="","",IF($AL28=AW$2,AJ28,""))</f>
        <v/>
      </c>
      <c r="AY28" s="131" t="str">
        <f aca="false">IF(AX28="",AW28,AX28)</f>
        <v/>
      </c>
      <c r="AZ28" s="119"/>
      <c r="BA28" s="119"/>
      <c r="BB28" s="119"/>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9.75" hidden="false" customHeight="true" outlineLevel="0" collapsed="false">
      <c r="A29" s="75"/>
      <c r="B29" s="76" t="str">
        <f aca="false">IF(COUNTIF($A$3:A29,A29)=1,"First","")</f>
        <v/>
      </c>
      <c r="C29" s="76"/>
      <c r="D29" s="76"/>
      <c r="E29" s="76"/>
      <c r="F29" s="76"/>
      <c r="G29" s="77"/>
      <c r="H29" s="77"/>
      <c r="I29" s="76"/>
      <c r="J29" s="134"/>
      <c r="K29" s="134"/>
      <c r="L29" s="134"/>
      <c r="M29" s="134"/>
      <c r="N29" s="134"/>
      <c r="O29" s="134"/>
      <c r="P29" s="134"/>
      <c r="Q29" s="85"/>
      <c r="R29" s="79" t="str">
        <f aca="false">IF(H29="Invertebrate",IF(J29="","",AVERAGE(J29:L29,O29:Q29)),IF(H29="","",AVERAGE(J29:P29)))</f>
        <v/>
      </c>
      <c r="S29" s="80"/>
      <c r="T29" s="80"/>
      <c r="U29" s="80"/>
      <c r="V29" s="80"/>
      <c r="W29" s="81" t="str">
        <f aca="false">IF(V29="","",((S29*T29*U29*V29)-1)/40+1)</f>
        <v/>
      </c>
      <c r="X29" s="82" t="str">
        <f aca="false">IFERROR(IF(W29="","",(R29^2+W29^2)^0.5),"")</f>
        <v/>
      </c>
      <c r="Y29" s="84"/>
      <c r="Z29" s="84" t="str">
        <f aca="false">IFERROR(Y29/SUMIF($A$3:$A$40,A29,$Y$3:$Y$40),"")</f>
        <v/>
      </c>
      <c r="AA29" s="84" t="str">
        <f aca="false">IFERROR(X29*Z29,"")</f>
        <v/>
      </c>
      <c r="AB29" s="82" t="str">
        <f aca="false">IF(Y29="","",SUMIF($A$3:$A$40,A29,$AA$3:$AA$40))</f>
        <v/>
      </c>
      <c r="AC29" s="134" t="str">
        <f aca="false">IFERROR(ROUND(IF(B29="First", IF(Y29="",MIN(-5.8*X29^2+6.9*X29+105,"100"),MIN(-5.8*AB29^2+6.9*AB29+105,"100")),""),0),"")</f>
        <v/>
      </c>
      <c r="AD29" s="86" t="str">
        <f aca="false">IF(AC29="","",IF(AC29&lt;60,"High",IF(AC29&gt;=80,"Low","Med")))</f>
        <v/>
      </c>
      <c r="AE29" s="135" t="str">
        <f aca="false">IF(AC29="","",IF(AC29&lt;60,"&lt;60", IF(AC29&gt;=80, "≥80", "60-79")))</f>
        <v/>
      </c>
      <c r="AF29" s="145"/>
      <c r="AG29" s="145"/>
      <c r="AH29" s="85" t="str">
        <f aca="false">IF(ISBLANK(A29),"",IF(COUNTIF($A$2:$A$53,A29)&gt;1,0,1))</f>
        <v/>
      </c>
      <c r="AI29" s="136" t="str">
        <f aca="false">AC29</f>
        <v/>
      </c>
      <c r="AJ29" s="137" t="str">
        <f aca="false">IF(D29="","",D29)</f>
        <v/>
      </c>
      <c r="AK29" s="112" t="str">
        <f aca="false">IF(AI29="","",ROUND(AI29,0))</f>
        <v/>
      </c>
      <c r="AL29" s="91" t="str">
        <f aca="false">IF(AK29="","",IF(AK29&lt;70,1,IF(AK29&lt;80,2,IF(AK29&lt;90,3,4))))</f>
        <v/>
      </c>
      <c r="AM29" s="91" t="n">
        <f aca="false">IF(AJ29="",COUNT(AL29),AJ29)</f>
        <v>0</v>
      </c>
      <c r="AN29" s="138" t="str">
        <f aca="false">IF(AL29="","",IF($AL29=AN$2,1,0))</f>
        <v/>
      </c>
      <c r="AO29" s="138" t="str">
        <f aca="false">IF(AL29="","",IF($AL29=AN$2,AJ29,""))</f>
        <v/>
      </c>
      <c r="AP29" s="139" t="str">
        <f aca="false">IF(AO29="",AN29,AO29)</f>
        <v/>
      </c>
      <c r="AQ29" s="140" t="str">
        <f aca="false">IF(AL29="","",IF($AL29=AQ$2,1,0))</f>
        <v/>
      </c>
      <c r="AR29" s="141" t="str">
        <f aca="false">IF(AL29="","",IF($AL29=AQ$2,AJ29,""))</f>
        <v/>
      </c>
      <c r="AS29" s="141" t="str">
        <f aca="false">IF(AR29="",AQ29,AR29)</f>
        <v/>
      </c>
      <c r="AT29" s="142" t="str">
        <f aca="false">IF(AL29="","",IF($AL29=AT$2,1,0))</f>
        <v/>
      </c>
      <c r="AU29" s="142" t="str">
        <f aca="false">IF(AL29="","",IF($AL29=AT$2,AJ29,""))</f>
        <v/>
      </c>
      <c r="AV29" s="142" t="str">
        <f aca="false">IF(AU29="",AT29,AU29)</f>
        <v/>
      </c>
      <c r="AW29" s="143" t="str">
        <f aca="false">IF(AL29="","",IF($AL29=AW$2,1,0))</f>
        <v/>
      </c>
      <c r="AX29" s="143" t="str">
        <f aca="false">IF(AL29="","",IF($AL29=AW$2,AJ29,""))</f>
        <v/>
      </c>
      <c r="AY29" s="131" t="str">
        <f aca="false">IF(AX29="",AW29,AX29)</f>
        <v/>
      </c>
      <c r="AZ29" s="119"/>
      <c r="BA29" s="119"/>
      <c r="BB29" s="119"/>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9.75" hidden="false" customHeight="true" outlineLevel="0" collapsed="false">
      <c r="A30" s="75"/>
      <c r="B30" s="76" t="str">
        <f aca="false">IF(COUNTIF($A$3:A30,A30)=1,"First","")</f>
        <v/>
      </c>
      <c r="C30" s="76"/>
      <c r="D30" s="76"/>
      <c r="E30" s="76"/>
      <c r="F30" s="76"/>
      <c r="G30" s="77"/>
      <c r="H30" s="77"/>
      <c r="I30" s="76"/>
      <c r="J30" s="134"/>
      <c r="K30" s="134"/>
      <c r="L30" s="134"/>
      <c r="M30" s="134"/>
      <c r="N30" s="134"/>
      <c r="O30" s="134"/>
      <c r="P30" s="134"/>
      <c r="Q30" s="85"/>
      <c r="R30" s="79" t="str">
        <f aca="false">IF(H30="Invertebrate",IF(J30="","",AVERAGE(J30:L30,O30:Q30)),IF(H30="","",AVERAGE(J30:P30)))</f>
        <v/>
      </c>
      <c r="S30" s="80"/>
      <c r="T30" s="80"/>
      <c r="U30" s="80"/>
      <c r="V30" s="80"/>
      <c r="W30" s="81" t="str">
        <f aca="false">IF(V30="","",((S30*T30*U30*V30)-1)/40+1)</f>
        <v/>
      </c>
      <c r="X30" s="82" t="str">
        <f aca="false">IFERROR(IF(W30="","",(R30^2+W30^2)^0.5),"")</f>
        <v/>
      </c>
      <c r="Y30" s="84"/>
      <c r="Z30" s="84" t="str">
        <f aca="false">IFERROR(Y30/SUMIF($A$3:$A$40,A30,$Y$3:$Y$40),"")</f>
        <v/>
      </c>
      <c r="AA30" s="84" t="str">
        <f aca="false">IFERROR(X30*Z30,"")</f>
        <v/>
      </c>
      <c r="AB30" s="82" t="str">
        <f aca="false">IF(Y30="","",SUMIF($A$3:$A$40,A30,$AA$3:$AA$40))</f>
        <v/>
      </c>
      <c r="AC30" s="134" t="str">
        <f aca="false">IFERROR(ROUND(IF(B30="First", IF(Y30="",MIN(-5.8*X30^2+6.9*X30+105,"100"),MIN(-5.8*AB30^2+6.9*AB30+105,"100")),""),0),"")</f>
        <v/>
      </c>
      <c r="AD30" s="86" t="str">
        <f aca="false">IF(AC30="","",IF(AC30&lt;60,"High",IF(AC30&gt;=80,"Low","Med")))</f>
        <v/>
      </c>
      <c r="AE30" s="135" t="str">
        <f aca="false">IF(AC30="","",IF(AC30&lt;60,"&lt;60", IF(AC30&gt;=80, "≥80", "60-79")))</f>
        <v/>
      </c>
      <c r="AF30" s="145"/>
      <c r="AG30" s="145"/>
      <c r="AH30" s="85" t="str">
        <f aca="false">IF(ISBLANK(A30),"",IF(COUNTIF($A$2:$A$53,A30)&gt;1,0,1))</f>
        <v/>
      </c>
      <c r="AI30" s="136" t="str">
        <f aca="false">AC30</f>
        <v/>
      </c>
      <c r="AJ30" s="137" t="str">
        <f aca="false">IF(D30="","",D30)</f>
        <v/>
      </c>
      <c r="AK30" s="112" t="str">
        <f aca="false">IF(AI30="","",ROUND(AI30,0))</f>
        <v/>
      </c>
      <c r="AL30" s="91" t="str">
        <f aca="false">IF(AK30="","",IF(AK30&lt;70,1,IF(AK30&lt;80,2,IF(AK30&lt;90,3,4))))</f>
        <v/>
      </c>
      <c r="AM30" s="91" t="n">
        <f aca="false">IF(AJ30="",COUNT(AL30),AJ30)</f>
        <v>0</v>
      </c>
      <c r="AN30" s="138" t="str">
        <f aca="false">IF(AL30="","",IF($AL30=AN$2,1,0))</f>
        <v/>
      </c>
      <c r="AO30" s="138" t="str">
        <f aca="false">IF(AL30="","",IF($AL30=AN$2,AJ30,""))</f>
        <v/>
      </c>
      <c r="AP30" s="139" t="str">
        <f aca="false">IF(AO30="",AN30,AO30)</f>
        <v/>
      </c>
      <c r="AQ30" s="140" t="str">
        <f aca="false">IF(AL30="","",IF($AL30=AQ$2,1,0))</f>
        <v/>
      </c>
      <c r="AR30" s="141" t="str">
        <f aca="false">IF(AL30="","",IF($AL30=AQ$2,AJ30,""))</f>
        <v/>
      </c>
      <c r="AS30" s="141" t="str">
        <f aca="false">IF(AR30="",AQ30,AR30)</f>
        <v/>
      </c>
      <c r="AT30" s="142" t="str">
        <f aca="false">IF(AL30="","",IF($AL30=AT$2,1,0))</f>
        <v/>
      </c>
      <c r="AU30" s="142" t="str">
        <f aca="false">IF(AL30="","",IF($AL30=AT$2,AJ30,""))</f>
        <v/>
      </c>
      <c r="AV30" s="142" t="str">
        <f aca="false">IF(AU30="",AT30,AU30)</f>
        <v/>
      </c>
      <c r="AW30" s="143" t="str">
        <f aca="false">IF(AL30="","",IF($AL30=AW$2,1,0))</f>
        <v/>
      </c>
      <c r="AX30" s="143" t="str">
        <f aca="false">IF(AL30="","",IF($AL30=AW$2,AJ30,""))</f>
        <v/>
      </c>
      <c r="AY30" s="131" t="str">
        <f aca="false">IF(AX30="",AW30,AX30)</f>
        <v/>
      </c>
      <c r="AZ30" s="119"/>
      <c r="BA30" s="119"/>
      <c r="BB30" s="119"/>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9.75" hidden="false" customHeight="true" outlineLevel="0" collapsed="false">
      <c r="A31" s="75"/>
      <c r="B31" s="76" t="str">
        <f aca="false">IF(COUNTIF($A$3:A31,A31)=1,"First","")</f>
        <v/>
      </c>
      <c r="C31" s="76"/>
      <c r="D31" s="76"/>
      <c r="E31" s="76"/>
      <c r="F31" s="76"/>
      <c r="G31" s="77"/>
      <c r="H31" s="77"/>
      <c r="I31" s="76"/>
      <c r="J31" s="134"/>
      <c r="K31" s="134"/>
      <c r="L31" s="134"/>
      <c r="M31" s="134"/>
      <c r="N31" s="134"/>
      <c r="O31" s="134"/>
      <c r="P31" s="134"/>
      <c r="Q31" s="85"/>
      <c r="R31" s="79" t="str">
        <f aca="false">IF(H31="Invertebrate",IF(J31="","",AVERAGE(J31:L31,O31:Q31)),IF(H31="","",AVERAGE(J31:P31)))</f>
        <v/>
      </c>
      <c r="S31" s="80"/>
      <c r="T31" s="80"/>
      <c r="U31" s="80"/>
      <c r="V31" s="80"/>
      <c r="W31" s="81" t="str">
        <f aca="false">IF(V31="","",((S31*T31*U31*V31)-1)/40+1)</f>
        <v/>
      </c>
      <c r="X31" s="82" t="str">
        <f aca="false">IFERROR(IF(W31="","",(R31^2+W31^2)^0.5),"")</f>
        <v/>
      </c>
      <c r="Y31" s="84"/>
      <c r="Z31" s="84" t="str">
        <f aca="false">IFERROR(Y31/SUMIF($A$3:$A$40,A31,$Y$3:$Y$40),"")</f>
        <v/>
      </c>
      <c r="AA31" s="84" t="str">
        <f aca="false">IFERROR(X31*Z31,"")</f>
        <v/>
      </c>
      <c r="AB31" s="82" t="str">
        <f aca="false">IF(Y31="","",SUMIF($A$3:$A$40,A31,$AA$3:$AA$40))</f>
        <v/>
      </c>
      <c r="AC31" s="134" t="str">
        <f aca="false">IFERROR(ROUND(IF(B31="First", IF(Y31="",MIN(-5.8*X31^2+6.9*X31+105,"100"),MIN(-5.8*AB31^2+6.9*AB31+105,"100")),""),0),"")</f>
        <v/>
      </c>
      <c r="AD31" s="86" t="str">
        <f aca="false">IF(AC31="","",IF(AC31&lt;60,"High",IF(AC31&gt;=80,"Low","Med")))</f>
        <v/>
      </c>
      <c r="AE31" s="135" t="str">
        <f aca="false">IF(AC31="","",IF(AC31&lt;60,"&lt;60", IF(AC31&gt;=80, "≥80", "60-79")))</f>
        <v/>
      </c>
      <c r="AF31" s="145"/>
      <c r="AG31" s="145"/>
      <c r="AH31" s="85" t="str">
        <f aca="false">IF(ISBLANK(A31),"",IF(COUNTIF($A$2:$A$53,A31)&gt;1,0,1))</f>
        <v/>
      </c>
      <c r="AI31" s="136" t="str">
        <f aca="false">AC31</f>
        <v/>
      </c>
      <c r="AJ31" s="137" t="str">
        <f aca="false">IF(D31="","",D31)</f>
        <v/>
      </c>
      <c r="AK31" s="112" t="str">
        <f aca="false">IF(AI31="","",ROUND(AI31,0))</f>
        <v/>
      </c>
      <c r="AL31" s="91" t="str">
        <f aca="false">IF(AK31="","",IF(AK31&lt;70,1,IF(AK31&lt;80,2,IF(AK31&lt;90,3,4))))</f>
        <v/>
      </c>
      <c r="AM31" s="91" t="n">
        <f aca="false">IF(AJ31="",COUNT(AL31),AJ31)</f>
        <v>0</v>
      </c>
      <c r="AN31" s="138" t="str">
        <f aca="false">IF(AL31="","",IF($AL31=AN$2,1,0))</f>
        <v/>
      </c>
      <c r="AO31" s="138" t="str">
        <f aca="false">IF(AL31="","",IF($AL31=AN$2,AJ31,""))</f>
        <v/>
      </c>
      <c r="AP31" s="139" t="str">
        <f aca="false">IF(AO31="",AN31,AO31)</f>
        <v/>
      </c>
      <c r="AQ31" s="140" t="str">
        <f aca="false">IF(AL31="","",IF($AL31=AQ$2,1,0))</f>
        <v/>
      </c>
      <c r="AR31" s="141" t="str">
        <f aca="false">IF(AL31="","",IF($AL31=AQ$2,AJ31,""))</f>
        <v/>
      </c>
      <c r="AS31" s="141" t="str">
        <f aca="false">IF(AR31="",AQ31,AR31)</f>
        <v/>
      </c>
      <c r="AT31" s="142" t="str">
        <f aca="false">IF(AL31="","",IF($AL31=AT$2,1,0))</f>
        <v/>
      </c>
      <c r="AU31" s="142" t="str">
        <f aca="false">IF(AL31="","",IF($AL31=AT$2,AJ31,""))</f>
        <v/>
      </c>
      <c r="AV31" s="142" t="str">
        <f aca="false">IF(AU31="",AT31,AU31)</f>
        <v/>
      </c>
      <c r="AW31" s="143" t="str">
        <f aca="false">IF(AL31="","",IF($AL31=AW$2,1,0))</f>
        <v/>
      </c>
      <c r="AX31" s="143" t="str">
        <f aca="false">IF(AL31="","",IF($AL31=AW$2,AJ31,""))</f>
        <v/>
      </c>
      <c r="AY31" s="131" t="str">
        <f aca="false">IF(AX31="",AW31,AX31)</f>
        <v/>
      </c>
      <c r="AZ31" s="119"/>
      <c r="BA31" s="119"/>
      <c r="BB31" s="119"/>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9.75" hidden="false" customHeight="true" outlineLevel="0" collapsed="false">
      <c r="A32" s="75"/>
      <c r="B32" s="76" t="str">
        <f aca="false">IF(COUNTIF($A$3:A32,A32)=1,"First","")</f>
        <v/>
      </c>
      <c r="C32" s="76"/>
      <c r="D32" s="76"/>
      <c r="E32" s="76"/>
      <c r="F32" s="76"/>
      <c r="G32" s="77"/>
      <c r="H32" s="77"/>
      <c r="I32" s="76"/>
      <c r="J32" s="134"/>
      <c r="K32" s="134"/>
      <c r="L32" s="134"/>
      <c r="M32" s="134"/>
      <c r="N32" s="134"/>
      <c r="O32" s="134"/>
      <c r="P32" s="134"/>
      <c r="Q32" s="85"/>
      <c r="R32" s="79" t="str">
        <f aca="false">IF(H32="Invertebrate",IF(J32="","",AVERAGE(J32:L32,O32:Q32)),IF(H32="","",AVERAGE(J32:P32)))</f>
        <v/>
      </c>
      <c r="S32" s="80"/>
      <c r="T32" s="80"/>
      <c r="U32" s="80"/>
      <c r="V32" s="80"/>
      <c r="W32" s="81" t="str">
        <f aca="false">IF(V32="","",((S32*T32*U32*V32)-1)/40+1)</f>
        <v/>
      </c>
      <c r="X32" s="82" t="str">
        <f aca="false">IFERROR(IF(W32="","",(R32^2+W32^2)^0.5),"")</f>
        <v/>
      </c>
      <c r="Y32" s="84"/>
      <c r="Z32" s="84" t="str">
        <f aca="false">IFERROR(Y32/SUMIF($A$3:$A$40,A32,$Y$3:$Y$40),"")</f>
        <v/>
      </c>
      <c r="AA32" s="84" t="str">
        <f aca="false">IFERROR(X32*Z32,"")</f>
        <v/>
      </c>
      <c r="AB32" s="82" t="str">
        <f aca="false">IF(Y32="","",SUMIF($A$3:$A$40,A32,$AA$3:$AA$40))</f>
        <v/>
      </c>
      <c r="AC32" s="134" t="str">
        <f aca="false">IFERROR(ROUND(IF(B32="First", IF(Y32="",MIN(-5.8*X32^2+6.9*X32+105,"100"),MIN(-5.8*AB32^2+6.9*AB32+105,"100")),""),0),"")</f>
        <v/>
      </c>
      <c r="AD32" s="86" t="str">
        <f aca="false">IF(AC32="","",IF(AC32&lt;60,"High",IF(AC32&gt;=80,"Low","Med")))</f>
        <v/>
      </c>
      <c r="AE32" s="135" t="str">
        <f aca="false">IF(AC32="","",IF(AC32&lt;60,"&lt;60", IF(AC32&gt;=80, "≥80", "60-79")))</f>
        <v/>
      </c>
      <c r="AF32" s="145"/>
      <c r="AG32" s="145"/>
      <c r="AH32" s="85" t="str">
        <f aca="false">IF(ISBLANK(A32),"",IF(COUNTIF($A$2:$A$53,A32)&gt;1,0,1))</f>
        <v/>
      </c>
      <c r="AI32" s="136" t="str">
        <f aca="false">AC32</f>
        <v/>
      </c>
      <c r="AJ32" s="137" t="str">
        <f aca="false">IF(D32="","",D32)</f>
        <v/>
      </c>
      <c r="AK32" s="112" t="str">
        <f aca="false">IF(AI32="","",ROUND(AI32,0))</f>
        <v/>
      </c>
      <c r="AL32" s="91" t="str">
        <f aca="false">IF(AK32="","",IF(AK32&lt;70,1,IF(AK32&lt;80,2,IF(AK32&lt;90,3,4))))</f>
        <v/>
      </c>
      <c r="AM32" s="91" t="n">
        <f aca="false">IF(AJ32="",COUNT(AL32),AJ32)</f>
        <v>0</v>
      </c>
      <c r="AN32" s="138" t="str">
        <f aca="false">IF(AL32="","",IF($AL32=AN$2,1,0))</f>
        <v/>
      </c>
      <c r="AO32" s="138" t="str">
        <f aca="false">IF(AL32="","",IF($AL32=AN$2,AJ32,""))</f>
        <v/>
      </c>
      <c r="AP32" s="139" t="str">
        <f aca="false">IF(AO32="",AN32,AO32)</f>
        <v/>
      </c>
      <c r="AQ32" s="140" t="str">
        <f aca="false">IF(AL32="","",IF($AL32=AQ$2,1,0))</f>
        <v/>
      </c>
      <c r="AR32" s="141" t="str">
        <f aca="false">IF(AL32="","",IF($AL32=AQ$2,AJ32,""))</f>
        <v/>
      </c>
      <c r="AS32" s="141" t="str">
        <f aca="false">IF(AR32="",AQ32,AR32)</f>
        <v/>
      </c>
      <c r="AT32" s="142" t="str">
        <f aca="false">IF(AL32="","",IF($AL32=AT$2,1,0))</f>
        <v/>
      </c>
      <c r="AU32" s="142" t="str">
        <f aca="false">IF(AL32="","",IF($AL32=AT$2,AJ32,""))</f>
        <v/>
      </c>
      <c r="AV32" s="142" t="str">
        <f aca="false">IF(AU32="",AT32,AU32)</f>
        <v/>
      </c>
      <c r="AW32" s="143" t="str">
        <f aca="false">IF(AL32="","",IF($AL32=AW$2,1,0))</f>
        <v/>
      </c>
      <c r="AX32" s="143" t="str">
        <f aca="false">IF(AL32="","",IF($AL32=AW$2,AJ32,""))</f>
        <v/>
      </c>
      <c r="AY32" s="131" t="str">
        <f aca="false">IF(AX32="",AW32,AX32)</f>
        <v/>
      </c>
      <c r="AZ32" s="119"/>
      <c r="BA32" s="119"/>
      <c r="BB32" s="119"/>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9.75" hidden="false" customHeight="true" outlineLevel="0" collapsed="false">
      <c r="A33" s="75"/>
      <c r="B33" s="76" t="str">
        <f aca="false">IF(COUNTIF($A$3:A33,A33)=1,"First","")</f>
        <v/>
      </c>
      <c r="C33" s="76"/>
      <c r="D33" s="76"/>
      <c r="E33" s="76"/>
      <c r="F33" s="76"/>
      <c r="G33" s="77"/>
      <c r="H33" s="77"/>
      <c r="I33" s="76"/>
      <c r="J33" s="134"/>
      <c r="K33" s="134"/>
      <c r="L33" s="134"/>
      <c r="M33" s="134"/>
      <c r="N33" s="134"/>
      <c r="O33" s="134"/>
      <c r="P33" s="134"/>
      <c r="Q33" s="85"/>
      <c r="R33" s="79" t="str">
        <f aca="false">IF(H33="Invertebrate",IF(J33="","",AVERAGE(J33:L33,O33:Q33)),IF(H33="","",AVERAGE(J33:P33)))</f>
        <v/>
      </c>
      <c r="S33" s="80"/>
      <c r="T33" s="80"/>
      <c r="U33" s="80"/>
      <c r="V33" s="80"/>
      <c r="W33" s="81" t="str">
        <f aca="false">IF(V33="","",((S33*T33*U33*V33)-1)/40+1)</f>
        <v/>
      </c>
      <c r="X33" s="82" t="str">
        <f aca="false">IFERROR(IF(W33="","",(R33^2+W33^2)^0.5),"")</f>
        <v/>
      </c>
      <c r="Y33" s="84"/>
      <c r="Z33" s="84" t="str">
        <f aca="false">IFERROR(Y33/SUMIF($A$3:$A$40,A33,$Y$3:$Y$40),"")</f>
        <v/>
      </c>
      <c r="AA33" s="84" t="str">
        <f aca="false">IFERROR(X33*Z33,"")</f>
        <v/>
      </c>
      <c r="AB33" s="82" t="str">
        <f aca="false">IF(Y33="","",SUMIF($A$3:$A$40,A33,$AA$3:$AA$40))</f>
        <v/>
      </c>
      <c r="AC33" s="134" t="str">
        <f aca="false">IFERROR(ROUND(IF(B33="First", IF(Y33="",MIN(-5.8*X33^2+6.9*X33+105,"100"),MIN(-5.8*AB33^2+6.9*AB33+105,"100")),""),0),"")</f>
        <v/>
      </c>
      <c r="AD33" s="86" t="str">
        <f aca="false">IF(AC33="","",IF(AC33&lt;60,"High",IF(AC33&gt;=80,"Low","Med")))</f>
        <v/>
      </c>
      <c r="AE33" s="135" t="str">
        <f aca="false">IF(AC33="","",IF(AC33&lt;60,"&lt;60", IF(AC33&gt;=80, "≥80", "60-79")))</f>
        <v/>
      </c>
      <c r="AF33" s="145"/>
      <c r="AG33" s="145"/>
      <c r="AH33" s="85" t="str">
        <f aca="false">IF(ISBLANK(A33),"",IF(COUNTIF($A$2:$A$53,A33)&gt;1,0,1))</f>
        <v/>
      </c>
      <c r="AI33" s="136" t="str">
        <f aca="false">AC33</f>
        <v/>
      </c>
      <c r="AJ33" s="137" t="str">
        <f aca="false">IF(D33="","",D33)</f>
        <v/>
      </c>
      <c r="AK33" s="112" t="str">
        <f aca="false">IF(AI33="","",ROUND(AI33,0))</f>
        <v/>
      </c>
      <c r="AL33" s="91" t="str">
        <f aca="false">IF(AK33="","",IF(AK33&lt;70,1,IF(AK33&lt;80,2,IF(AK33&lt;90,3,4))))</f>
        <v/>
      </c>
      <c r="AM33" s="91" t="n">
        <f aca="false">IF(AJ33="",COUNT(AL33),AJ33)</f>
        <v>0</v>
      </c>
      <c r="AN33" s="138" t="str">
        <f aca="false">IF(AL33="","",IF($AL33=AN$2,1,0))</f>
        <v/>
      </c>
      <c r="AO33" s="138" t="str">
        <f aca="false">IF(AL33="","",IF($AL33=AN$2,AJ33,""))</f>
        <v/>
      </c>
      <c r="AP33" s="139" t="str">
        <f aca="false">IF(AO33="",AN33,AO33)</f>
        <v/>
      </c>
      <c r="AQ33" s="140" t="str">
        <f aca="false">IF(AL33="","",IF($AL33=AQ$2,1,0))</f>
        <v/>
      </c>
      <c r="AR33" s="141" t="str">
        <f aca="false">IF(AL33="","",IF($AL33=AQ$2,AJ33,""))</f>
        <v/>
      </c>
      <c r="AS33" s="141" t="str">
        <f aca="false">IF(AR33="",AQ33,AR33)</f>
        <v/>
      </c>
      <c r="AT33" s="142" t="str">
        <f aca="false">IF(AL33="","",IF($AL33=AT$2,1,0))</f>
        <v/>
      </c>
      <c r="AU33" s="142" t="str">
        <f aca="false">IF(AL33="","",IF($AL33=AT$2,AJ33,""))</f>
        <v/>
      </c>
      <c r="AV33" s="142" t="str">
        <f aca="false">IF(AU33="",AT33,AU33)</f>
        <v/>
      </c>
      <c r="AW33" s="143" t="str">
        <f aca="false">IF(AL33="","",IF($AL33=AW$2,1,0))</f>
        <v/>
      </c>
      <c r="AX33" s="143" t="str">
        <f aca="false">IF(AL33="","",IF($AL33=AW$2,AJ33,""))</f>
        <v/>
      </c>
      <c r="AY33" s="131" t="str">
        <f aca="false">IF(AX33="",AW33,AX33)</f>
        <v/>
      </c>
      <c r="AZ33" s="119"/>
      <c r="BA33" s="119"/>
      <c r="BB33" s="119"/>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9.75" hidden="false" customHeight="true" outlineLevel="0" collapsed="false">
      <c r="A34" s="75"/>
      <c r="B34" s="76" t="str">
        <f aca="false">IF(COUNTIF($A$3:A34,A34)=1,"First","")</f>
        <v/>
      </c>
      <c r="C34" s="76"/>
      <c r="D34" s="76"/>
      <c r="E34" s="76"/>
      <c r="F34" s="76"/>
      <c r="G34" s="77"/>
      <c r="H34" s="77"/>
      <c r="I34" s="76"/>
      <c r="J34" s="134"/>
      <c r="K34" s="134"/>
      <c r="L34" s="134"/>
      <c r="M34" s="134"/>
      <c r="N34" s="134"/>
      <c r="O34" s="134"/>
      <c r="P34" s="134"/>
      <c r="Q34" s="85"/>
      <c r="R34" s="79" t="str">
        <f aca="false">IF(H34="Invertebrate",IF(J34="","",AVERAGE(J34:L34,O34:Q34)),IF(H34="","",AVERAGE(J34:P34)))</f>
        <v/>
      </c>
      <c r="S34" s="80"/>
      <c r="T34" s="80"/>
      <c r="U34" s="80"/>
      <c r="V34" s="80"/>
      <c r="W34" s="81" t="str">
        <f aca="false">IF(V34="","",((S34*T34*U34*V34)-1)/40+1)</f>
        <v/>
      </c>
      <c r="X34" s="82" t="str">
        <f aca="false">IFERROR(IF(W34="","",(R34^2+W34^2)^0.5),"")</f>
        <v/>
      </c>
      <c r="Y34" s="84"/>
      <c r="Z34" s="84" t="str">
        <f aca="false">IFERROR(Y34/SUMIF($A$3:$A$40,A34,$Y$3:$Y$40),"")</f>
        <v/>
      </c>
      <c r="AA34" s="84" t="str">
        <f aca="false">IFERROR(X34*Z34,"")</f>
        <v/>
      </c>
      <c r="AB34" s="82" t="str">
        <f aca="false">IF(Y34="","",SUMIF($A$3:$A$40,A34,$AA$3:$AA$40))</f>
        <v/>
      </c>
      <c r="AC34" s="134" t="str">
        <f aca="false">IFERROR(ROUND(IF(B34="First", IF(Y34="",MIN(-5.8*X34^2+6.9*X34+105,"100"),MIN(-5.8*AB34^2+6.9*AB34+105,"100")),""),0),"")</f>
        <v/>
      </c>
      <c r="AD34" s="86" t="str">
        <f aca="false">IF(AC34="","",IF(AC34&lt;60,"High",IF(AC34&gt;=80,"Low","Med")))</f>
        <v/>
      </c>
      <c r="AE34" s="135" t="str">
        <f aca="false">IF(AC34="","",IF(AC34&lt;60,"&lt;60", IF(AC34&gt;=80, "≥80", "60-79")))</f>
        <v/>
      </c>
      <c r="AF34" s="145"/>
      <c r="AG34" s="145"/>
      <c r="AH34" s="85" t="str">
        <f aca="false">IF(ISBLANK(A34),"",IF(COUNTIF($A$2:$A$53,A34)&gt;1,0,1))</f>
        <v/>
      </c>
      <c r="AI34" s="136" t="str">
        <f aca="false">AC34</f>
        <v/>
      </c>
      <c r="AJ34" s="137" t="str">
        <f aca="false">IF(D34="","",D34)</f>
        <v/>
      </c>
      <c r="AK34" s="112" t="str">
        <f aca="false">IF(AI34="","",ROUND(AI34,0))</f>
        <v/>
      </c>
      <c r="AL34" s="91" t="str">
        <f aca="false">IF(AK34="","",IF(AK34&lt;70,1,IF(AK34&lt;80,2,IF(AK34&lt;90,3,4))))</f>
        <v/>
      </c>
      <c r="AM34" s="91" t="n">
        <f aca="false">IF(AJ34="",COUNT(AL34),AJ34)</f>
        <v>0</v>
      </c>
      <c r="AN34" s="138" t="str">
        <f aca="false">IF(AL34="","",IF($AL34=AN$2,1,0))</f>
        <v/>
      </c>
      <c r="AO34" s="138" t="str">
        <f aca="false">IF(AL34="","",IF($AL34=AN$2,AJ34,""))</f>
        <v/>
      </c>
      <c r="AP34" s="139" t="str">
        <f aca="false">IF(AO34="",AN34,AO34)</f>
        <v/>
      </c>
      <c r="AQ34" s="140" t="str">
        <f aca="false">IF(AL34="","",IF($AL34=AQ$2,1,0))</f>
        <v/>
      </c>
      <c r="AR34" s="141" t="str">
        <f aca="false">IF(AL34="","",IF($AL34=AQ$2,AJ34,""))</f>
        <v/>
      </c>
      <c r="AS34" s="141" t="str">
        <f aca="false">IF(AR34="",AQ34,AR34)</f>
        <v/>
      </c>
      <c r="AT34" s="142" t="str">
        <f aca="false">IF(AL34="","",IF($AL34=AT$2,1,0))</f>
        <v/>
      </c>
      <c r="AU34" s="142" t="str">
        <f aca="false">IF(AL34="","",IF($AL34=AT$2,AJ34,""))</f>
        <v/>
      </c>
      <c r="AV34" s="142" t="str">
        <f aca="false">IF(AU34="",AT34,AU34)</f>
        <v/>
      </c>
      <c r="AW34" s="143" t="str">
        <f aca="false">IF(AL34="","",IF($AL34=AW$2,1,0))</f>
        <v/>
      </c>
      <c r="AX34" s="143" t="str">
        <f aca="false">IF(AL34="","",IF($AL34=AW$2,AJ34,""))</f>
        <v/>
      </c>
      <c r="AY34" s="131" t="str">
        <f aca="false">IF(AX34="",AW34,AX34)</f>
        <v/>
      </c>
      <c r="AZ34" s="119"/>
      <c r="BA34" s="119"/>
      <c r="BB34" s="119"/>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9.75" hidden="false" customHeight="true" outlineLevel="0" collapsed="false">
      <c r="A35" s="75"/>
      <c r="B35" s="76" t="str">
        <f aca="false">IF(COUNTIF($A$3:A35,A35)=1,"First","")</f>
        <v/>
      </c>
      <c r="C35" s="76"/>
      <c r="D35" s="76"/>
      <c r="E35" s="76"/>
      <c r="F35" s="76"/>
      <c r="G35" s="77"/>
      <c r="H35" s="77"/>
      <c r="I35" s="76"/>
      <c r="J35" s="134"/>
      <c r="K35" s="134"/>
      <c r="L35" s="134"/>
      <c r="M35" s="134"/>
      <c r="N35" s="134"/>
      <c r="O35" s="134"/>
      <c r="P35" s="134"/>
      <c r="Q35" s="85"/>
      <c r="R35" s="79" t="str">
        <f aca="false">IF(H35="Invertebrate",IF(J35="","",AVERAGE(J35:L35,O35:Q35)),IF(H35="","",AVERAGE(J35:P35)))</f>
        <v/>
      </c>
      <c r="S35" s="80"/>
      <c r="T35" s="80"/>
      <c r="U35" s="80"/>
      <c r="V35" s="80"/>
      <c r="W35" s="81" t="str">
        <f aca="false">IF(V35="","",((S35*T35*U35*V35)-1)/40+1)</f>
        <v/>
      </c>
      <c r="X35" s="82" t="str">
        <f aca="false">IFERROR(IF(W35="","",(R35^2+W35^2)^0.5),"")</f>
        <v/>
      </c>
      <c r="Y35" s="84"/>
      <c r="Z35" s="84" t="str">
        <f aca="false">IFERROR(Y35/SUMIF($A$3:$A$40,A35,$Y$3:$Y$40),"")</f>
        <v/>
      </c>
      <c r="AA35" s="84" t="str">
        <f aca="false">IFERROR(X35*Z35,"")</f>
        <v/>
      </c>
      <c r="AB35" s="82" t="str">
        <f aca="false">IF(Y35="","",SUMIF($A$3:$A$40,A35,$AA$3:$AA$40))</f>
        <v/>
      </c>
      <c r="AC35" s="134" t="str">
        <f aca="false">IFERROR(ROUND(IF(B35="First", IF(Y35="",MIN(-5.8*X35^2+6.9*X35+105,"100"),MIN(-5.8*AB35^2+6.9*AB35+105,"100")),""),0),"")</f>
        <v/>
      </c>
      <c r="AD35" s="86" t="str">
        <f aca="false">IF(AC35="","",IF(AC35&lt;60,"High",IF(AC35&gt;=80,"Low","Med")))</f>
        <v/>
      </c>
      <c r="AE35" s="135" t="str">
        <f aca="false">IF(AC35="","",IF(AC35&lt;60,"&lt;60", IF(AC35&gt;=80, "≥80", "60-79")))</f>
        <v/>
      </c>
      <c r="AF35" s="145"/>
      <c r="AG35" s="145"/>
      <c r="AH35" s="85" t="str">
        <f aca="false">IF(ISBLANK(A35),"",IF(COUNTIF($A$2:$A$53,A35)&gt;1,0,1))</f>
        <v/>
      </c>
      <c r="AI35" s="136" t="str">
        <f aca="false">AC35</f>
        <v/>
      </c>
      <c r="AJ35" s="137" t="str">
        <f aca="false">IF(D35="","",D35)</f>
        <v/>
      </c>
      <c r="AK35" s="112" t="str">
        <f aca="false">IF(AI35="","",ROUND(AI35,0))</f>
        <v/>
      </c>
      <c r="AL35" s="91" t="str">
        <f aca="false">IF(AK35="","",IF(AK35&lt;70,1,IF(AK35&lt;80,2,IF(AK35&lt;90,3,4))))</f>
        <v/>
      </c>
      <c r="AM35" s="91" t="n">
        <f aca="false">IF(AJ35="",COUNT(AL35),AJ35)</f>
        <v>0</v>
      </c>
      <c r="AN35" s="138" t="str">
        <f aca="false">IF(AL35="","",IF($AL35=AN$2,1,0))</f>
        <v/>
      </c>
      <c r="AO35" s="138" t="str">
        <f aca="false">IF(AL35="","",IF($AL35=AN$2,AJ35,""))</f>
        <v/>
      </c>
      <c r="AP35" s="139" t="str">
        <f aca="false">IF(AO35="",AN35,AO35)</f>
        <v/>
      </c>
      <c r="AQ35" s="140" t="str">
        <f aca="false">IF(AL35="","",IF($AL35=AQ$2,1,0))</f>
        <v/>
      </c>
      <c r="AR35" s="141" t="str">
        <f aca="false">IF(AL35="","",IF($AL35=AQ$2,AJ35,""))</f>
        <v/>
      </c>
      <c r="AS35" s="141" t="str">
        <f aca="false">IF(AR35="",AQ35,AR35)</f>
        <v/>
      </c>
      <c r="AT35" s="142" t="str">
        <f aca="false">IF(AL35="","",IF($AL35=AT$2,1,0))</f>
        <v/>
      </c>
      <c r="AU35" s="142" t="str">
        <f aca="false">IF(AL35="","",IF($AL35=AT$2,AJ35,""))</f>
        <v/>
      </c>
      <c r="AV35" s="142" t="str">
        <f aca="false">IF(AU35="",AT35,AU35)</f>
        <v/>
      </c>
      <c r="AW35" s="143" t="str">
        <f aca="false">IF(AL35="","",IF($AL35=AW$2,1,0))</f>
        <v/>
      </c>
      <c r="AX35" s="143" t="str">
        <f aca="false">IF(AL35="","",IF($AL35=AW$2,AJ35,""))</f>
        <v/>
      </c>
      <c r="AY35" s="131" t="str">
        <f aca="false">IF(AX35="",AW35,AX35)</f>
        <v/>
      </c>
      <c r="AZ35" s="119"/>
      <c r="BA35" s="119"/>
      <c r="BB35" s="119"/>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9.75" hidden="false" customHeight="true" outlineLevel="0" collapsed="false">
      <c r="A36" s="75"/>
      <c r="B36" s="76" t="str">
        <f aca="false">IF(COUNTIF($A$3:A36,A36)=1,"First","")</f>
        <v/>
      </c>
      <c r="C36" s="76"/>
      <c r="D36" s="76"/>
      <c r="E36" s="76"/>
      <c r="F36" s="76"/>
      <c r="G36" s="77"/>
      <c r="H36" s="77"/>
      <c r="I36" s="76"/>
      <c r="J36" s="134"/>
      <c r="K36" s="134"/>
      <c r="L36" s="134"/>
      <c r="M36" s="134"/>
      <c r="N36" s="134"/>
      <c r="O36" s="134"/>
      <c r="P36" s="134"/>
      <c r="Q36" s="85"/>
      <c r="R36" s="79" t="str">
        <f aca="false">IF(H36="Invertebrate",IF(J36="","",AVERAGE(J36:L36,O36:Q36)),IF(H36="","",AVERAGE(J36:P36)))</f>
        <v/>
      </c>
      <c r="S36" s="80"/>
      <c r="T36" s="80"/>
      <c r="U36" s="80"/>
      <c r="V36" s="80"/>
      <c r="W36" s="81" t="str">
        <f aca="false">IF(V36="","",((S36*T36*U36*V36)-1)/40+1)</f>
        <v/>
      </c>
      <c r="X36" s="82" t="str">
        <f aca="false">IFERROR(IF(W36="","",(R36^2+W36^2)^0.5),"")</f>
        <v/>
      </c>
      <c r="Y36" s="84"/>
      <c r="Z36" s="84" t="str">
        <f aca="false">IFERROR(Y36/SUMIF($A$3:$A$40,A36,$Y$3:$Y$40),"")</f>
        <v/>
      </c>
      <c r="AA36" s="84" t="str">
        <f aca="false">IFERROR(X36*Z36,"")</f>
        <v/>
      </c>
      <c r="AB36" s="82" t="str">
        <f aca="false">IF(Y36="","",SUMIF($A$3:$A$40,A36,$AA$3:$AA$40))</f>
        <v/>
      </c>
      <c r="AC36" s="134" t="str">
        <f aca="false">IFERROR(ROUND(IF(B36="First", IF(Y36="",MIN(-5.8*X36^2+6.9*X36+105,"100"),MIN(-5.8*AB36^2+6.9*AB36+105,"100")),""),0),"")</f>
        <v/>
      </c>
      <c r="AD36" s="86" t="str">
        <f aca="false">IF(AC36="","",IF(AC36&lt;60,"High",IF(AC36&gt;=80,"Low","Med")))</f>
        <v/>
      </c>
      <c r="AE36" s="135" t="str">
        <f aca="false">IF(AC36="","",IF(AC36&lt;60,"&lt;60", IF(AC36&gt;=80, "≥80", "60-79")))</f>
        <v/>
      </c>
      <c r="AF36" s="145"/>
      <c r="AG36" s="145"/>
      <c r="AH36" s="85" t="str">
        <f aca="false">IF(ISBLANK(A36),"",IF(COUNTIF($A$2:$A$53,A36)&gt;1,0,1))</f>
        <v/>
      </c>
      <c r="AI36" s="136" t="str">
        <f aca="false">AC36</f>
        <v/>
      </c>
      <c r="AJ36" s="137" t="str">
        <f aca="false">IF(D36="","",D36)</f>
        <v/>
      </c>
      <c r="AK36" s="112" t="str">
        <f aca="false">IF(AI36="","",ROUND(AI36,0))</f>
        <v/>
      </c>
      <c r="AL36" s="91" t="str">
        <f aca="false">IF(AK36="","",IF(AK36&lt;70,1,IF(AK36&lt;80,2,IF(AK36&lt;90,3,4))))</f>
        <v/>
      </c>
      <c r="AM36" s="91" t="n">
        <f aca="false">IF(AJ36="",COUNT(AL36),AJ36)</f>
        <v>0</v>
      </c>
      <c r="AN36" s="138" t="str">
        <f aca="false">IF(AL36="","",IF($AL36=AN$2,1,0))</f>
        <v/>
      </c>
      <c r="AO36" s="138" t="str">
        <f aca="false">IF(AL36="","",IF($AL36=AN$2,AJ36,""))</f>
        <v/>
      </c>
      <c r="AP36" s="139" t="str">
        <f aca="false">IF(AO36="",AN36,AO36)</f>
        <v/>
      </c>
      <c r="AQ36" s="140" t="str">
        <f aca="false">IF(AL36="","",IF($AL36=AQ$2,1,0))</f>
        <v/>
      </c>
      <c r="AR36" s="141" t="str">
        <f aca="false">IF(AL36="","",IF($AL36=AQ$2,AJ36,""))</f>
        <v/>
      </c>
      <c r="AS36" s="141" t="str">
        <f aca="false">IF(AR36="",AQ36,AR36)</f>
        <v/>
      </c>
      <c r="AT36" s="142" t="str">
        <f aca="false">IF(AL36="","",IF($AL36=AT$2,1,0))</f>
        <v/>
      </c>
      <c r="AU36" s="142" t="str">
        <f aca="false">IF(AL36="","",IF($AL36=AT$2,AJ36,""))</f>
        <v/>
      </c>
      <c r="AV36" s="142" t="str">
        <f aca="false">IF(AU36="",AT36,AU36)</f>
        <v/>
      </c>
      <c r="AW36" s="143" t="str">
        <f aca="false">IF(AL36="","",IF($AL36=AW$2,1,0))</f>
        <v/>
      </c>
      <c r="AX36" s="143" t="str">
        <f aca="false">IF(AL36="","",IF($AL36=AW$2,AJ36,""))</f>
        <v/>
      </c>
      <c r="AY36" s="131" t="str">
        <f aca="false">IF(AX36="",AW36,AX36)</f>
        <v/>
      </c>
      <c r="AZ36" s="119"/>
      <c r="BA36" s="119"/>
      <c r="BB36" s="119"/>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9.75" hidden="false" customHeight="true" outlineLevel="0" collapsed="false">
      <c r="A37" s="75"/>
      <c r="B37" s="76" t="str">
        <f aca="false">IF(COUNTIF($A$3:A37,A37)=1,"First","")</f>
        <v/>
      </c>
      <c r="C37" s="76"/>
      <c r="D37" s="76"/>
      <c r="E37" s="76"/>
      <c r="F37" s="76"/>
      <c r="G37" s="77"/>
      <c r="H37" s="77"/>
      <c r="I37" s="76"/>
      <c r="J37" s="134"/>
      <c r="K37" s="134"/>
      <c r="L37" s="134"/>
      <c r="M37" s="134"/>
      <c r="N37" s="134"/>
      <c r="O37" s="134"/>
      <c r="P37" s="134"/>
      <c r="Q37" s="85"/>
      <c r="R37" s="79" t="str">
        <f aca="false">IF(H37="Invertebrate",IF(J37="","",AVERAGE(J37:L37,O37:Q37)),IF(H37="","",AVERAGE(J37:P37)))</f>
        <v/>
      </c>
      <c r="S37" s="80"/>
      <c r="T37" s="80"/>
      <c r="U37" s="80"/>
      <c r="V37" s="80"/>
      <c r="W37" s="81" t="str">
        <f aca="false">IF(V37="","",((S37*T37*U37*V37)-1)/40+1)</f>
        <v/>
      </c>
      <c r="X37" s="82" t="str">
        <f aca="false">IFERROR(IF(W37="","",(R37^2+W37^2)^0.5),"")</f>
        <v/>
      </c>
      <c r="Y37" s="84"/>
      <c r="Z37" s="84" t="str">
        <f aca="false">IFERROR(Y37/SUMIF($A$3:$A$40,A37,$Y$3:$Y$40),"")</f>
        <v/>
      </c>
      <c r="AA37" s="84" t="str">
        <f aca="false">IFERROR(X37*Z37,"")</f>
        <v/>
      </c>
      <c r="AB37" s="82" t="str">
        <f aca="false">IF(Y37="","",SUMIF($A$3:$A$40,A37,$AA$3:$AA$40))</f>
        <v/>
      </c>
      <c r="AC37" s="134" t="str">
        <f aca="false">IFERROR(ROUND(IF(B37="First", IF(Y37="",MIN(-5.8*X37^2+6.9*X37+105,"100"),MIN(-5.8*AB37^2+6.9*AB37+105,"100")),""),0),"")</f>
        <v/>
      </c>
      <c r="AD37" s="86" t="str">
        <f aca="false">IF(AC37="","",IF(AC37&lt;60,"High",IF(AC37&gt;=80,"Low","Med")))</f>
        <v/>
      </c>
      <c r="AE37" s="135" t="str">
        <f aca="false">IF(AC37="","",IF(AC37&lt;60,"&lt;60", IF(AC37&gt;=80, "≥80", "60-79")))</f>
        <v/>
      </c>
      <c r="AF37" s="145"/>
      <c r="AG37" s="145"/>
      <c r="AH37" s="85" t="str">
        <f aca="false">IF(ISBLANK(A37),"",IF(COUNTIF($A$2:$A$53,A37)&gt;1,0,1))</f>
        <v/>
      </c>
      <c r="AI37" s="136" t="str">
        <f aca="false">AC37</f>
        <v/>
      </c>
      <c r="AJ37" s="137" t="str">
        <f aca="false">IF(D37="","",D37)</f>
        <v/>
      </c>
      <c r="AK37" s="112" t="str">
        <f aca="false">IF(AI37="","",ROUND(AI37,0))</f>
        <v/>
      </c>
      <c r="AL37" s="91" t="str">
        <f aca="false">IF(AK37="","",IF(AK37&lt;70,1,IF(AK37&lt;80,2,IF(AK37&lt;90,3,4))))</f>
        <v/>
      </c>
      <c r="AM37" s="91" t="n">
        <f aca="false">IF(AJ37="",COUNT(AL37),AJ37)</f>
        <v>0</v>
      </c>
      <c r="AN37" s="138" t="str">
        <f aca="false">IF(AL37="","",IF($AL37=AN$2,1,0))</f>
        <v/>
      </c>
      <c r="AO37" s="138" t="str">
        <f aca="false">IF(AL37="","",IF($AL37=AN$2,AJ37,""))</f>
        <v/>
      </c>
      <c r="AP37" s="139" t="str">
        <f aca="false">IF(AO37="",AN37,AO37)</f>
        <v/>
      </c>
      <c r="AQ37" s="140" t="str">
        <f aca="false">IF(AL37="","",IF($AL37=AQ$2,1,0))</f>
        <v/>
      </c>
      <c r="AR37" s="141" t="str">
        <f aca="false">IF(AL37="","",IF($AL37=AQ$2,AJ37,""))</f>
        <v/>
      </c>
      <c r="AS37" s="141" t="str">
        <f aca="false">IF(AR37="",AQ37,AR37)</f>
        <v/>
      </c>
      <c r="AT37" s="142" t="str">
        <f aca="false">IF(AL37="","",IF($AL37=AT$2,1,0))</f>
        <v/>
      </c>
      <c r="AU37" s="142" t="str">
        <f aca="false">IF(AL37="","",IF($AL37=AT$2,AJ37,""))</f>
        <v/>
      </c>
      <c r="AV37" s="142" t="str">
        <f aca="false">IF(AU37="",AT37,AU37)</f>
        <v/>
      </c>
      <c r="AW37" s="143" t="str">
        <f aca="false">IF(AL37="","",IF($AL37=AW$2,1,0))</f>
        <v/>
      </c>
      <c r="AX37" s="143" t="str">
        <f aca="false">IF(AL37="","",IF($AL37=AW$2,AJ37,""))</f>
        <v/>
      </c>
      <c r="AY37" s="131" t="str">
        <f aca="false">IF(AX37="",AW37,AX37)</f>
        <v/>
      </c>
      <c r="AZ37" s="119"/>
      <c r="BA37" s="119"/>
      <c r="BB37" s="119"/>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9.75" hidden="false" customHeight="true" outlineLevel="0" collapsed="false">
      <c r="A38" s="75"/>
      <c r="B38" s="76" t="str">
        <f aca="false">IF(COUNTIF($A$3:A38,A38)=1,"First","")</f>
        <v/>
      </c>
      <c r="C38" s="76"/>
      <c r="D38" s="76"/>
      <c r="E38" s="76"/>
      <c r="F38" s="76"/>
      <c r="G38" s="77"/>
      <c r="H38" s="77"/>
      <c r="I38" s="76"/>
      <c r="J38" s="134"/>
      <c r="K38" s="134"/>
      <c r="L38" s="134"/>
      <c r="M38" s="134"/>
      <c r="N38" s="134"/>
      <c r="O38" s="134"/>
      <c r="P38" s="134"/>
      <c r="Q38" s="134"/>
      <c r="R38" s="79" t="str">
        <f aca="false">IF(H38="Invertebrate",IF(J38="","",AVERAGE(J38:L38,O38:Q38)),IF(H38="","",AVERAGE(J38:P38)))</f>
        <v/>
      </c>
      <c r="S38" s="165"/>
      <c r="T38" s="165"/>
      <c r="U38" s="165"/>
      <c r="V38" s="165"/>
      <c r="W38" s="81" t="str">
        <f aca="false">IF(V38="","",((S38*T38*U38*V38)-1)/40+1)</f>
        <v/>
      </c>
      <c r="X38" s="82" t="str">
        <f aca="false">IFERROR(IF(W38="","",(R38^2+W38^2)^0.5),"")</f>
        <v/>
      </c>
      <c r="Y38" s="146"/>
      <c r="Z38" s="84" t="str">
        <f aca="false">IFERROR(Y38/SUMIF($A$3:$A$40,A38,$Y$3:$Y$40),"")</f>
        <v/>
      </c>
      <c r="AA38" s="84" t="str">
        <f aca="false">IFERROR(X38*Z38,"")</f>
        <v/>
      </c>
      <c r="AB38" s="82" t="str">
        <f aca="false">IF(Y38="","",SUMIF($A$3:$A$40,A38,$AA$3:$AA$40))</f>
        <v/>
      </c>
      <c r="AC38" s="134" t="str">
        <f aca="false">IFERROR(ROUND(IF(B38="First", IF(Y38="",MIN(-5.8*X38^2+6.9*X38+105,"100"),MIN(-5.8*AB38^2+6.9*AB38+105,"100")),""),0),"")</f>
        <v/>
      </c>
      <c r="AD38" s="86" t="str">
        <f aca="false">IF(AC38="","",IF(AC38&lt;60,"High",IF(AC38&gt;=80,"Low","Med")))</f>
        <v/>
      </c>
      <c r="AE38" s="135" t="str">
        <f aca="false">IF(AC38="","",IF(AC38&lt;60,"&lt;60", IF(AC38&gt;=80, "≥80", "60-79")))</f>
        <v/>
      </c>
      <c r="AF38" s="145"/>
      <c r="AG38" s="145"/>
      <c r="AH38" s="85" t="str">
        <f aca="false">IF(ISBLANK(A38),"",IF(COUNTIF($A$2:$A$53,A38)&gt;1,0,1))</f>
        <v/>
      </c>
      <c r="AI38" s="136" t="str">
        <f aca="false">AC38</f>
        <v/>
      </c>
      <c r="AJ38" s="137" t="str">
        <f aca="false">IF(D38="","",D38)</f>
        <v/>
      </c>
      <c r="AK38" s="112" t="str">
        <f aca="false">IF(AI38="","",ROUND(AI38,0))</f>
        <v/>
      </c>
      <c r="AL38" s="91" t="str">
        <f aca="false">IF(AK38="","",IF(AK38&lt;70,1,IF(AK38&lt;80,2,IF(AK38&lt;90,3,4))))</f>
        <v/>
      </c>
      <c r="AM38" s="91" t="n">
        <f aca="false">IF(AJ38="",COUNT(AL38),AJ38)</f>
        <v>0</v>
      </c>
      <c r="AN38" s="138" t="str">
        <f aca="false">IF(AL38="","",IF($AL38=AN$2,1,0))</f>
        <v/>
      </c>
      <c r="AO38" s="138" t="str">
        <f aca="false">IF(AL38="","",IF($AL38=AN$2,AJ38,""))</f>
        <v/>
      </c>
      <c r="AP38" s="139" t="str">
        <f aca="false">IF(AO38="",AN38,AO38)</f>
        <v/>
      </c>
      <c r="AQ38" s="140" t="str">
        <f aca="false">IF(AL38="","",IF($AL38=AQ$2,1,0))</f>
        <v/>
      </c>
      <c r="AR38" s="141" t="str">
        <f aca="false">IF(AL38="","",IF($AL38=AQ$2,AJ38,""))</f>
        <v/>
      </c>
      <c r="AS38" s="141" t="str">
        <f aca="false">IF(AR38="",AQ38,AR38)</f>
        <v/>
      </c>
      <c r="AT38" s="142" t="str">
        <f aca="false">IF(AL38="","",IF($AL38=AT$2,1,0))</f>
        <v/>
      </c>
      <c r="AU38" s="142" t="str">
        <f aca="false">IF(AL38="","",IF($AL38=AT$2,AJ38,""))</f>
        <v/>
      </c>
      <c r="AV38" s="142" t="str">
        <f aca="false">IF(AU38="",AT38,AU38)</f>
        <v/>
      </c>
      <c r="AW38" s="143" t="str">
        <f aca="false">IF(AL38="","",IF($AL38=AW$2,1,0))</f>
        <v/>
      </c>
      <c r="AX38" s="143" t="str">
        <f aca="false">IF(AL38="","",IF($AL38=AW$2,AJ38,""))</f>
        <v/>
      </c>
      <c r="AY38" s="131" t="str">
        <f aca="false">IF(AX38="",AW38,AX38)</f>
        <v/>
      </c>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9.75" hidden="false" customHeight="true" outlineLevel="0" collapsed="false">
      <c r="A39" s="75"/>
      <c r="B39" s="76" t="str">
        <f aca="false">IF(COUNTIF($A$3:A39,A39)=1,"First","")</f>
        <v/>
      </c>
      <c r="C39" s="76"/>
      <c r="D39" s="76"/>
      <c r="E39" s="76"/>
      <c r="F39" s="76"/>
      <c r="G39" s="77"/>
      <c r="H39" s="77"/>
      <c r="I39" s="76"/>
      <c r="J39" s="134"/>
      <c r="K39" s="134"/>
      <c r="L39" s="134"/>
      <c r="M39" s="134"/>
      <c r="N39" s="134"/>
      <c r="O39" s="134"/>
      <c r="P39" s="134"/>
      <c r="Q39" s="134"/>
      <c r="R39" s="79" t="str">
        <f aca="false">IF(H39="Invertebrate",IF(J39="","",AVERAGE(J39:L39,O39:Q39)),IF(H39="","",AVERAGE(J39:P39)))</f>
        <v/>
      </c>
      <c r="S39" s="165"/>
      <c r="T39" s="165"/>
      <c r="U39" s="165"/>
      <c r="V39" s="165"/>
      <c r="W39" s="81" t="str">
        <f aca="false">IF(V39="","",((S39*T39*U39*V39)-1)/40+1)</f>
        <v/>
      </c>
      <c r="X39" s="82" t="str">
        <f aca="false">IFERROR(IF(W39="","",(R39^2+W39^2)^0.5),"")</f>
        <v/>
      </c>
      <c r="Y39" s="146"/>
      <c r="Z39" s="84" t="str">
        <f aca="false">IFERROR(Y39/SUMIF($A$3:$A$40,A39,$Y$3:$Y$40),"")</f>
        <v/>
      </c>
      <c r="AA39" s="84" t="str">
        <f aca="false">IFERROR(X39*Z39,"")</f>
        <v/>
      </c>
      <c r="AB39" s="82" t="str">
        <f aca="false">IF(Y39="","",SUMIF($A$3:$A$40,A39,$AA$3:$AA$40))</f>
        <v/>
      </c>
      <c r="AC39" s="134" t="str">
        <f aca="false">IFERROR(ROUND(IF(B39="First", IF(Y39="",MIN(-5.8*X39^2+6.9*X39+105,"100"),MIN(-5.8*AB39^2+6.9*AB39+105,"100")),""),0),"")</f>
        <v/>
      </c>
      <c r="AD39" s="86" t="str">
        <f aca="false">IF(AC39="","",IF(AC39&lt;60,"High",IF(AC39&gt;=80,"Low","Med")))</f>
        <v/>
      </c>
      <c r="AE39" s="135" t="str">
        <f aca="false">IF(AC39="","",IF(AC39&lt;60,"&lt;60", IF(AC39&gt;=80, "≥80", "60-79")))</f>
        <v/>
      </c>
      <c r="AF39" s="145"/>
      <c r="AG39" s="145"/>
      <c r="AH39" s="85" t="str">
        <f aca="false">IF(ISBLANK(A39),"",IF(COUNTIF($A$2:$A$53,A39)&gt;1,0,1))</f>
        <v/>
      </c>
      <c r="AI39" s="136" t="str">
        <f aca="false">AC39</f>
        <v/>
      </c>
      <c r="AJ39" s="137" t="str">
        <f aca="false">IF(D39="","",D39)</f>
        <v/>
      </c>
      <c r="AK39" s="112" t="str">
        <f aca="false">IF(AI39="","",ROUND(AI39,0))</f>
        <v/>
      </c>
      <c r="AL39" s="91" t="str">
        <f aca="false">IF(AK39="","",IF(AK39&lt;70,1,IF(AK39&lt;80,2,IF(AK39&lt;90,3,4))))</f>
        <v/>
      </c>
      <c r="AM39" s="91" t="n">
        <f aca="false">IF(AJ39="",COUNT(AL39),AJ39)</f>
        <v>0</v>
      </c>
      <c r="AN39" s="138" t="str">
        <f aca="false">IF(AL39="","",IF($AL39=AN$2,1,0))</f>
        <v/>
      </c>
      <c r="AO39" s="138" t="str">
        <f aca="false">IF(AL39="","",IF($AL39=AN$2,AJ39,""))</f>
        <v/>
      </c>
      <c r="AP39" s="139" t="str">
        <f aca="false">IF(AO39="",AN39,AO39)</f>
        <v/>
      </c>
      <c r="AQ39" s="140" t="str">
        <f aca="false">IF(AL39="","",IF($AL39=AQ$2,1,0))</f>
        <v/>
      </c>
      <c r="AR39" s="141" t="str">
        <f aca="false">IF(AL39="","",IF($AL39=AQ$2,AJ39,""))</f>
        <v/>
      </c>
      <c r="AS39" s="141" t="str">
        <f aca="false">IF(AR39="",AQ39,AR39)</f>
        <v/>
      </c>
      <c r="AT39" s="142" t="str">
        <f aca="false">IF(AL39="","",IF($AL39=AT$2,1,0))</f>
        <v/>
      </c>
      <c r="AU39" s="142" t="str">
        <f aca="false">IF(AL39="","",IF($AL39=AT$2,AJ39,""))</f>
        <v/>
      </c>
      <c r="AV39" s="142" t="str">
        <f aca="false">IF(AU39="",AT39,AU39)</f>
        <v/>
      </c>
      <c r="AW39" s="143" t="str">
        <f aca="false">IF(AL39="","",IF($AL39=AW$2,1,0))</f>
        <v/>
      </c>
      <c r="AX39" s="143" t="str">
        <f aca="false">IF(AL39="","",IF($AL39=AW$2,AJ39,""))</f>
        <v/>
      </c>
      <c r="AY39" s="131" t="str">
        <f aca="false">IF(AX39="",AW39,AX39)</f>
        <v/>
      </c>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9.75" hidden="false" customHeight="true" outlineLevel="0" collapsed="false">
      <c r="A40" s="75"/>
      <c r="B40" s="76" t="str">
        <f aca="false">IF(COUNTIF($A$3:A40,A40)=1,"First","")</f>
        <v/>
      </c>
      <c r="C40" s="76"/>
      <c r="D40" s="76"/>
      <c r="E40" s="76"/>
      <c r="F40" s="76"/>
      <c r="G40" s="77"/>
      <c r="H40" s="77"/>
      <c r="I40" s="76"/>
      <c r="J40" s="134"/>
      <c r="K40" s="134"/>
      <c r="L40" s="134"/>
      <c r="M40" s="134"/>
      <c r="N40" s="134"/>
      <c r="O40" s="134"/>
      <c r="P40" s="134"/>
      <c r="Q40" s="134"/>
      <c r="R40" s="79" t="str">
        <f aca="false">IF(H40="Invertebrate",IF(J40="","",AVERAGE(J40:L40,O40:Q40)),IF(H40="","",AVERAGE(J40:P40)))</f>
        <v/>
      </c>
      <c r="S40" s="165"/>
      <c r="T40" s="165"/>
      <c r="U40" s="165"/>
      <c r="V40" s="165"/>
      <c r="W40" s="81" t="str">
        <f aca="false">IF(V40="","",((S40*T40*U40*V40)-1)/40+1)</f>
        <v/>
      </c>
      <c r="X40" s="82" t="str">
        <f aca="false">IFERROR(IF(W40="","",(R40^2+W40^2)^0.5),"")</f>
        <v/>
      </c>
      <c r="Y40" s="146"/>
      <c r="Z40" s="84" t="str">
        <f aca="false">IFERROR(Y40/SUMIF($A$3:$A$40,A40,$Y$3:$Y$40),"")</f>
        <v/>
      </c>
      <c r="AA40" s="84" t="str">
        <f aca="false">IFERROR(X40*Z40,"")</f>
        <v/>
      </c>
      <c r="AB40" s="82" t="str">
        <f aca="false">IF(Y40="","",SUMIF($A$3:$A$40,A40,$AA$3:$AA$40))</f>
        <v/>
      </c>
      <c r="AC40" s="134" t="str">
        <f aca="false">IFERROR(ROUND(IF(B40="First", IF(Y40="",MIN(-5.8*X40^2+6.9*X40+105,"100"),MIN(-5.8*AB40^2+6.9*AB40+105,"100")),""),0),"")</f>
        <v/>
      </c>
      <c r="AD40" s="86" t="str">
        <f aca="false">IF(AC40="","",IF(AC40&lt;60,"High",IF(AC40&gt;=80,"Low","Med")))</f>
        <v/>
      </c>
      <c r="AE40" s="135" t="str">
        <f aca="false">IF(AC40="","",IF(AC40&lt;60,"&lt;60", IF(AC40&gt;=80, "≥80", "60-79")))</f>
        <v/>
      </c>
      <c r="AF40" s="145"/>
      <c r="AG40" s="145"/>
      <c r="AH40" s="85" t="str">
        <f aca="false">IF(ISBLANK(A40),"",IF(COUNTIF($A$2:$A$53,A40)&gt;1,0,1))</f>
        <v/>
      </c>
      <c r="AI40" s="136" t="str">
        <f aca="false">AC40</f>
        <v/>
      </c>
      <c r="AJ40" s="137" t="str">
        <f aca="false">IF(D40="","",D40)</f>
        <v/>
      </c>
      <c r="AK40" s="112" t="str">
        <f aca="false">IF(AI40="","",ROUND(AI40,0))</f>
        <v/>
      </c>
      <c r="AL40" s="91" t="str">
        <f aca="false">IF(AK40="","",IF(AK40&lt;70,1,IF(AK40&lt;80,2,IF(AK40&lt;90,3,4))))</f>
        <v/>
      </c>
      <c r="AM40" s="91" t="n">
        <f aca="false">IF(AJ40="",COUNT(AL40),AJ40)</f>
        <v>0</v>
      </c>
      <c r="AN40" s="138" t="str">
        <f aca="false">IF(AL40="","",IF($AL40=AN$2,1,0))</f>
        <v/>
      </c>
      <c r="AO40" s="138" t="str">
        <f aca="false">IF(AL40="","",IF($AL40=AN$2,AJ40,""))</f>
        <v/>
      </c>
      <c r="AP40" s="139" t="str">
        <f aca="false">IF(AO40="",AN40,AO40)</f>
        <v/>
      </c>
      <c r="AQ40" s="140" t="str">
        <f aca="false">IF(AL40="","",IF($AL40=AQ$2,1,0))</f>
        <v/>
      </c>
      <c r="AR40" s="141" t="str">
        <f aca="false">IF(AL40="","",IF($AL40=AQ$2,AJ40,""))</f>
        <v/>
      </c>
      <c r="AS40" s="141" t="str">
        <f aca="false">IF(AR40="",AQ40,AR40)</f>
        <v/>
      </c>
      <c r="AT40" s="142" t="str">
        <f aca="false">IF(AL40="","",IF($AL40=AT$2,1,0))</f>
        <v/>
      </c>
      <c r="AU40" s="142"/>
      <c r="AV40" s="142" t="str">
        <f aca="false">IF(AU40="",AT40,AU40)</f>
        <v/>
      </c>
      <c r="AW40" s="143" t="str">
        <f aca="false">IF(AL40="","",IF($AL40=AW$2,1,0))</f>
        <v/>
      </c>
      <c r="AX40" s="143" t="str">
        <f aca="false">IF(AL40="","",IF($AL40=AW$2,AJ40,""))</f>
        <v/>
      </c>
      <c r="AY40" s="131" t="str">
        <f aca="false">IF(AX40="",AW40,AX40)</f>
        <v/>
      </c>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9.75" hidden="false" customHeight="true" outlineLevel="0" collapsed="false">
      <c r="A41" s="75"/>
      <c r="B41" s="76" t="str">
        <f aca="false">IF(COUNTIF($A$3:A41,A41)=1,"First","")</f>
        <v/>
      </c>
      <c r="C41" s="76"/>
      <c r="D41" s="76"/>
      <c r="E41" s="76"/>
      <c r="F41" s="76"/>
      <c r="G41" s="77"/>
      <c r="H41" s="77"/>
      <c r="I41" s="76"/>
      <c r="J41" s="134"/>
      <c r="K41" s="134"/>
      <c r="L41" s="134"/>
      <c r="M41" s="134"/>
      <c r="N41" s="134"/>
      <c r="O41" s="134"/>
      <c r="P41" s="134"/>
      <c r="Q41" s="134"/>
      <c r="R41" s="79" t="str">
        <f aca="false">IF(H41="Invertebrate",IF(J41="","",AVERAGE(J41:L41,O41:Q41)),IF(H41="","",AVERAGE(J41:P41)))</f>
        <v/>
      </c>
      <c r="S41" s="165"/>
      <c r="T41" s="165"/>
      <c r="U41" s="165"/>
      <c r="V41" s="165"/>
      <c r="W41" s="81" t="str">
        <f aca="false">IF(V41="","",((S41*T41*U41*V41)-1)/40+1)</f>
        <v/>
      </c>
      <c r="X41" s="82" t="str">
        <f aca="false">IFERROR(IF(W41="","",(R41^2+W41^2)^0.5),"")</f>
        <v/>
      </c>
      <c r="Y41" s="146"/>
      <c r="Z41" s="84" t="str">
        <f aca="false">IFERROR(Y41/SUMIF($A$3:$A$40,A41,$Y$3:$Y$40),"")</f>
        <v/>
      </c>
      <c r="AA41" s="84" t="str">
        <f aca="false">IFERROR(X41*Z41,"")</f>
        <v/>
      </c>
      <c r="AB41" s="82" t="str">
        <f aca="false">IF(Y41="","",SUMIF($A$3:$A$40,A41,$AA$3:$AA$40))</f>
        <v/>
      </c>
      <c r="AC41" s="134" t="str">
        <f aca="false">IFERROR(ROUND(IF(B41="First", IF(Y41="",MIN(-5.8*X41^2+6.9*X41+105,"100"),MIN(-5.8*AB41^2+6.9*AB41+105,"100")),""),0),"")</f>
        <v/>
      </c>
      <c r="AD41" s="86" t="str">
        <f aca="false">IF(AC41="","",IF(AC41&lt;60,"High",IF(AC41&gt;=80,"Low","Med")))</f>
        <v/>
      </c>
      <c r="AE41" s="135" t="str">
        <f aca="false">IF(AC41="","",IF(AC41&lt;60,"&lt;60", IF(AC41&gt;=80, "≥80", "60-79")))</f>
        <v/>
      </c>
      <c r="AF41" s="84"/>
      <c r="AG41" s="84"/>
      <c r="AH41" s="85" t="str">
        <f aca="false">IF(ISBLANK(A41),"",IF(COUNTIF($A$2:$A$53,A41)&gt;1,0,1))</f>
        <v/>
      </c>
      <c r="AI41" s="136" t="str">
        <f aca="false">AC41</f>
        <v/>
      </c>
      <c r="AJ41" s="137" t="str">
        <f aca="false">IF(D41="","",D41)</f>
        <v/>
      </c>
      <c r="AK41" s="112" t="str">
        <f aca="false">IF(AI41="","",ROUND(AI41,0))</f>
        <v/>
      </c>
      <c r="AL41" s="91" t="str">
        <f aca="false">IF(AK41="","",IF(AK41&lt;70,1,IF(AK41&lt;80,2,IF(AK41&lt;90,3,4))))</f>
        <v/>
      </c>
      <c r="AM41" s="91" t="n">
        <f aca="false">IF(AJ41="",COUNT(AL41),AJ41)</f>
        <v>0</v>
      </c>
      <c r="AN41" s="138" t="str">
        <f aca="false">IF(AL41="","",IF($AL41=AN$2,1,0))</f>
        <v/>
      </c>
      <c r="AO41" s="138" t="str">
        <f aca="false">IF(AL41="","",IF($AL41=AN$2,AJ41,""))</f>
        <v/>
      </c>
      <c r="AP41" s="139" t="str">
        <f aca="false">IF(AO41="",AN41,AO41)</f>
        <v/>
      </c>
      <c r="AQ41" s="140" t="str">
        <f aca="false">IF(AL41="","",IF($AL41=AQ$2,1,0))</f>
        <v/>
      </c>
      <c r="AR41" s="141" t="str">
        <f aca="false">IF(AL41="","",IF($AL41=AQ$2,AJ41,""))</f>
        <v/>
      </c>
      <c r="AS41" s="141" t="str">
        <f aca="false">IF(AR41="",AQ41,AR41)</f>
        <v/>
      </c>
      <c r="AT41" s="142" t="str">
        <f aca="false">IF(AL41="","",IF($AL41=AT$2,1,0))</f>
        <v/>
      </c>
      <c r="AU41" s="142"/>
      <c r="AV41" s="142" t="str">
        <f aca="false">IF(AU41="",AT41,AU41)</f>
        <v/>
      </c>
      <c r="AW41" s="143" t="str">
        <f aca="false">IF(AL41="","",IF($AL41=AW$2,1,0))</f>
        <v/>
      </c>
      <c r="AX41" s="143" t="str">
        <f aca="false">IF(AL41="","",IF($AL41=AW$2,AJ41,""))</f>
        <v/>
      </c>
      <c r="AY41" s="131" t="str">
        <f aca="false">IF(AX41="",AW41,AX41)</f>
        <v/>
      </c>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9.75" hidden="false" customHeight="true" outlineLevel="0" collapsed="false">
      <c r="A42" s="75"/>
      <c r="B42" s="76" t="str">
        <f aca="false">IF(COUNTIF($A$3:A42,A42)=1,"First","")</f>
        <v/>
      </c>
      <c r="C42" s="76"/>
      <c r="D42" s="76"/>
      <c r="E42" s="76"/>
      <c r="F42" s="76"/>
      <c r="G42" s="77"/>
      <c r="H42" s="77"/>
      <c r="I42" s="76"/>
      <c r="J42" s="134"/>
      <c r="K42" s="134"/>
      <c r="L42" s="134"/>
      <c r="M42" s="134"/>
      <c r="N42" s="134"/>
      <c r="O42" s="134"/>
      <c r="P42" s="134"/>
      <c r="Q42" s="134"/>
      <c r="R42" s="79" t="str">
        <f aca="false">IF(H42="Invertebrate",IF(J42="","",AVERAGE(J42:L42,O42:Q42)),IF(H42="","",AVERAGE(J42:P42)))</f>
        <v/>
      </c>
      <c r="S42" s="165"/>
      <c r="T42" s="165"/>
      <c r="U42" s="165"/>
      <c r="V42" s="165"/>
      <c r="W42" s="81" t="str">
        <f aca="false">IF(V42="","",((S42*T42*U42*V42)-1)/40+1)</f>
        <v/>
      </c>
      <c r="X42" s="82" t="str">
        <f aca="false">IFERROR(IF(W42="","",(R42^2+W42^2)^0.5),"")</f>
        <v/>
      </c>
      <c r="Y42" s="146"/>
      <c r="Z42" s="84" t="str">
        <f aca="false">IFERROR(Y42/SUMIF($A$3:$A$40,A42,$Y$3:$Y$40),"")</f>
        <v/>
      </c>
      <c r="AA42" s="84" t="str">
        <f aca="false">IFERROR(X42*Z42,"")</f>
        <v/>
      </c>
      <c r="AB42" s="82" t="str">
        <f aca="false">IF(Y42="","",SUMIF($A$3:$A$40,A42,$AA$3:$AA$40))</f>
        <v/>
      </c>
      <c r="AC42" s="134" t="str">
        <f aca="false">IFERROR(ROUND(IF(B42="First", IF(Y42="",MIN(-5.8*X42^2+6.9*X42+105,"100"),MIN(-5.8*AB42^2+6.9*AB42+105,"100")),""),0),"")</f>
        <v/>
      </c>
      <c r="AD42" s="86" t="str">
        <f aca="false">IF(AC42="","",IF(AC42&lt;60,"High",IF(AC42&gt;=80,"Low","Med")))</f>
        <v/>
      </c>
      <c r="AE42" s="135" t="str">
        <f aca="false">IF(AC42="","",IF(AC42&lt;60,"&lt;60", IF(AC42&gt;=80, "≥80", "60-79")))</f>
        <v/>
      </c>
      <c r="AF42" s="84"/>
      <c r="AG42" s="84"/>
      <c r="AH42" s="85" t="str">
        <f aca="false">IF(ISBLANK(A42),"",IF(COUNTIF($A$2:$A$53,A42)&gt;1,0,1))</f>
        <v/>
      </c>
      <c r="AI42" s="136" t="str">
        <f aca="false">AC42</f>
        <v/>
      </c>
      <c r="AJ42" s="137" t="str">
        <f aca="false">IF(D42="","",D42)</f>
        <v/>
      </c>
      <c r="AK42" s="112" t="str">
        <f aca="false">IF(AI42="","",ROUND(AI42,0))</f>
        <v/>
      </c>
      <c r="AL42" s="91" t="str">
        <f aca="false">IF(AK42="","",IF(AK42&lt;70,1,IF(AK42&lt;80,2,IF(AK42&lt;90,3,4))))</f>
        <v/>
      </c>
      <c r="AM42" s="91" t="n">
        <f aca="false">IF(AJ42="",COUNT(AL42),AJ42)</f>
        <v>0</v>
      </c>
      <c r="AN42" s="138" t="str">
        <f aca="false">IF(AL42="","",IF($AL42=AN$2,1,0))</f>
        <v/>
      </c>
      <c r="AO42" s="138" t="str">
        <f aca="false">IF(AL42="","",IF($AL42=AN$2,AJ42,""))</f>
        <v/>
      </c>
      <c r="AP42" s="139" t="str">
        <f aca="false">IF(AO42="",AN42,AO42)</f>
        <v/>
      </c>
      <c r="AQ42" s="140" t="str">
        <f aca="false">IF(AL42="","",IF($AL42=AQ$2,1,0))</f>
        <v/>
      </c>
      <c r="AR42" s="141" t="str">
        <f aca="false">IF(AL42="","",IF($AL42=AQ$2,AJ42,""))</f>
        <v/>
      </c>
      <c r="AS42" s="141" t="str">
        <f aca="false">IF(AR42="",AQ42,AR42)</f>
        <v/>
      </c>
      <c r="AT42" s="142" t="str">
        <f aca="false">IF(AL42="","",IF($AL42=AT$2,1,0))</f>
        <v/>
      </c>
      <c r="AU42" s="142"/>
      <c r="AV42" s="142" t="str">
        <f aca="false">IF(AU42="",AT42,AU42)</f>
        <v/>
      </c>
      <c r="AW42" s="143" t="str">
        <f aca="false">IF(AL42="","",IF($AL42=AW$2,1,0))</f>
        <v/>
      </c>
      <c r="AX42" s="143" t="str">
        <f aca="false">IF(AL42="","",IF($AL42=AW$2,AJ42,""))</f>
        <v/>
      </c>
      <c r="AY42" s="131" t="str">
        <f aca="false">IF(AX42="",AW42,AX42)</f>
        <v/>
      </c>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9.75" hidden="false" customHeight="true" outlineLevel="0" collapsed="false">
      <c r="A43" s="75"/>
      <c r="B43" s="76" t="str">
        <f aca="false">IF(COUNTIF($A$3:A43,A43)=1,"First","")</f>
        <v/>
      </c>
      <c r="C43" s="76"/>
      <c r="D43" s="76"/>
      <c r="E43" s="76"/>
      <c r="F43" s="76"/>
      <c r="G43" s="77"/>
      <c r="H43" s="77"/>
      <c r="I43" s="76"/>
      <c r="J43" s="134"/>
      <c r="K43" s="134"/>
      <c r="L43" s="134"/>
      <c r="M43" s="134"/>
      <c r="N43" s="134"/>
      <c r="O43" s="134"/>
      <c r="P43" s="134"/>
      <c r="Q43" s="134"/>
      <c r="R43" s="79" t="str">
        <f aca="false">IF(H43="Invertebrate",IF(J43="","",AVERAGE(J43:L43,O43:Q43)),IF(H43="","",AVERAGE(J43:P43)))</f>
        <v/>
      </c>
      <c r="S43" s="165"/>
      <c r="T43" s="165"/>
      <c r="U43" s="165"/>
      <c r="V43" s="165"/>
      <c r="W43" s="81" t="str">
        <f aca="false">IF(V43="","",((S43*T43*U43*V43)-1)/40+1)</f>
        <v/>
      </c>
      <c r="X43" s="82" t="str">
        <f aca="false">IFERROR(IF(W43="","",(R43^2+W43^2)^0.5),"")</f>
        <v/>
      </c>
      <c r="Y43" s="146"/>
      <c r="Z43" s="84" t="str">
        <f aca="false">IFERROR(Y43/SUMIF($A$3:$A$40,A43,$Y$3:$Y$40),"")</f>
        <v/>
      </c>
      <c r="AA43" s="84" t="str">
        <f aca="false">IFERROR(X43*Z43,"")</f>
        <v/>
      </c>
      <c r="AB43" s="82" t="str">
        <f aca="false">IF(Y43="","",SUMIF($A$3:$A$40,A43,$AA$3:$AA$40))</f>
        <v/>
      </c>
      <c r="AC43" s="134" t="str">
        <f aca="false">IFERROR(ROUND(IF(B43="First", IF(Y43="",MIN(-5.8*X43^2+6.9*X43+105,"100"),MIN(-5.8*AB43^2+6.9*AB43+105,"100")),""),0),"")</f>
        <v/>
      </c>
      <c r="AD43" s="86" t="str">
        <f aca="false">IF(AC43="","",IF(AC43&lt;60,"High",IF(AC43&gt;=80,"Low","Med")))</f>
        <v/>
      </c>
      <c r="AE43" s="135" t="str">
        <f aca="false">IF(AC43="","",IF(AC43&lt;60,"&lt;60", IF(AC43&gt;=80, "≥80", "60-79")))</f>
        <v/>
      </c>
      <c r="AF43" s="0"/>
      <c r="AG43" s="0"/>
      <c r="AH43" s="85" t="str">
        <f aca="false">IF(ISBLANK(A43),"",IF(COUNTIF($A$2:$A$53,A43)&gt;1,0,1))</f>
        <v/>
      </c>
      <c r="AI43" s="136" t="str">
        <f aca="false">AC43</f>
        <v/>
      </c>
      <c r="AJ43" s="137" t="str">
        <f aca="false">IF(D43="","",D43)</f>
        <v/>
      </c>
      <c r="AK43" s="112" t="str">
        <f aca="false">IF(AI43="","",ROUND(AI43,0))</f>
        <v/>
      </c>
      <c r="AL43" s="91" t="str">
        <f aca="false">IF(AK43="","",IF(AK43&lt;70,1,IF(AK43&lt;80,2,IF(AK43&lt;90,3,4))))</f>
        <v/>
      </c>
      <c r="AM43" s="91" t="n">
        <f aca="false">IF(AJ43="",COUNT(AL43),AJ43)</f>
        <v>0</v>
      </c>
      <c r="AN43" s="138" t="str">
        <f aca="false">IF(AL43="","",IF($AL43=AN$2,1,0))</f>
        <v/>
      </c>
      <c r="AO43" s="138" t="str">
        <f aca="false">IF(AL43="","",IF($AL43=AN$2,AJ43,""))</f>
        <v/>
      </c>
      <c r="AP43" s="139" t="str">
        <f aca="false">IF(AO43="",AN43,AO43)</f>
        <v/>
      </c>
      <c r="AQ43" s="140" t="str">
        <f aca="false">IF(AL43="","",IF($AL43=AQ$2,1,0))</f>
        <v/>
      </c>
      <c r="AR43" s="141" t="str">
        <f aca="false">IF(AL43="","",IF($AL43=AQ$2,AJ43,""))</f>
        <v/>
      </c>
      <c r="AS43" s="141" t="str">
        <f aca="false">IF(AR43="",AQ43,AR43)</f>
        <v/>
      </c>
      <c r="AT43" s="142" t="str">
        <f aca="false">IF(AL43="","",IF($AL43=AT$2,1,0))</f>
        <v/>
      </c>
      <c r="AU43" s="142"/>
      <c r="AV43" s="142" t="str">
        <f aca="false">IF(AU43="",AT43,AU43)</f>
        <v/>
      </c>
      <c r="AW43" s="143" t="str">
        <f aca="false">IF(AL43="","",IF($AL43=AW$2,1,0))</f>
        <v/>
      </c>
      <c r="AX43" s="143" t="str">
        <f aca="false">IF(AL43="","",IF($AL43=AW$2,AJ43,""))</f>
        <v/>
      </c>
      <c r="AY43" s="131" t="str">
        <f aca="false">IF(AX43="",AW43,AX43)</f>
        <v/>
      </c>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9.75" hidden="false" customHeight="true" outlineLevel="0" collapsed="false">
      <c r="A44" s="75"/>
      <c r="B44" s="76" t="str">
        <f aca="false">IF(COUNTIF($A$3:A44,A44)=1,"First","")</f>
        <v/>
      </c>
      <c r="C44" s="76"/>
      <c r="D44" s="76"/>
      <c r="E44" s="76"/>
      <c r="F44" s="76"/>
      <c r="G44" s="77"/>
      <c r="H44" s="77"/>
      <c r="I44" s="76"/>
      <c r="J44" s="134"/>
      <c r="K44" s="134"/>
      <c r="L44" s="134"/>
      <c r="M44" s="134"/>
      <c r="N44" s="134"/>
      <c r="O44" s="134"/>
      <c r="P44" s="134"/>
      <c r="Q44" s="134"/>
      <c r="R44" s="79" t="str">
        <f aca="false">IF(H44="Invertebrate",IF(J44="","",AVERAGE(J44:L44,O44:Q44)),IF(H44="","",AVERAGE(J44:P44)))</f>
        <v/>
      </c>
      <c r="S44" s="165"/>
      <c r="T44" s="165"/>
      <c r="U44" s="165"/>
      <c r="V44" s="165"/>
      <c r="W44" s="81" t="str">
        <f aca="false">IF(V44="","",((S44*T44*U44*V44)-1)/40+1)</f>
        <v/>
      </c>
      <c r="X44" s="82" t="str">
        <f aca="false">IFERROR(IF(W44="","",(R44^2+W44^2)^0.5),"")</f>
        <v/>
      </c>
      <c r="Y44" s="146"/>
      <c r="Z44" s="84" t="str">
        <f aca="false">IFERROR(Y44/SUMIF($A$3:$A$40,A44,$Y$3:$Y$40),"")</f>
        <v/>
      </c>
      <c r="AA44" s="84" t="str">
        <f aca="false">IFERROR(X44*Z44,"")</f>
        <v/>
      </c>
      <c r="AB44" s="82" t="str">
        <f aca="false">IF(Y44="","",SUMIF($A$3:$A$40,A44,$AA$3:$AA$40))</f>
        <v/>
      </c>
      <c r="AC44" s="134" t="str">
        <f aca="false">IFERROR(ROUND(IF(B44="First", IF(Y44="",MIN(-5.8*X44^2+6.9*X44+105,"100"),MIN(-5.8*AB44^2+6.9*AB44+105,"100")),""),0),"")</f>
        <v/>
      </c>
      <c r="AD44" s="86" t="str">
        <f aca="false">IF(AC44="","",IF(AC44&lt;60,"High",IF(AC44&gt;=80,"Low","Med")))</f>
        <v/>
      </c>
      <c r="AE44" s="135" t="str">
        <f aca="false">IF(AC44="","",IF(AC44&lt;60,"&lt;60", IF(AC44&gt;=80, "≥80", "60-79")))</f>
        <v/>
      </c>
      <c r="AF44" s="0"/>
      <c r="AG44" s="0"/>
      <c r="AH44" s="85" t="str">
        <f aca="false">IF(ISBLANK(A44),"",IF(COUNTIF($A$2:$A$53,A44)&gt;1,0,1))</f>
        <v/>
      </c>
      <c r="AI44" s="136" t="str">
        <f aca="false">AC44</f>
        <v/>
      </c>
      <c r="AJ44" s="137" t="str">
        <f aca="false">IF(D44="","",D44)</f>
        <v/>
      </c>
      <c r="AK44" s="112" t="str">
        <f aca="false">IF(AI44="","",ROUND(AI44,0))</f>
        <v/>
      </c>
      <c r="AL44" s="91" t="str">
        <f aca="false">IF(AK44="","",IF(AK44&lt;70,1,IF(AK44&lt;80,2,IF(AK44&lt;90,3,4))))</f>
        <v/>
      </c>
      <c r="AM44" s="91" t="n">
        <f aca="false">IF(AJ44="",COUNT(AL44),AJ44)</f>
        <v>0</v>
      </c>
      <c r="AN44" s="138" t="str">
        <f aca="false">IF(AL44="","",IF($AL44=AN$2,1,0))</f>
        <v/>
      </c>
      <c r="AO44" s="138" t="str">
        <f aca="false">IF(AL44="","",IF($AL44=AN$2,AJ44,""))</f>
        <v/>
      </c>
      <c r="AP44" s="139" t="str">
        <f aca="false">IF(AO44="",AN44,AO44)</f>
        <v/>
      </c>
      <c r="AQ44" s="140" t="str">
        <f aca="false">IF(AL44="","",IF($AL44=AQ$2,1,0))</f>
        <v/>
      </c>
      <c r="AR44" s="141" t="str">
        <f aca="false">IF(AL44="","",IF($AL44=AQ$2,AJ44,""))</f>
        <v/>
      </c>
      <c r="AS44" s="141" t="str">
        <f aca="false">IF(AR44="",AQ44,AR44)</f>
        <v/>
      </c>
      <c r="AT44" s="142" t="str">
        <f aca="false">IF(AL44="","",IF($AL44=AT$2,1,0))</f>
        <v/>
      </c>
      <c r="AU44" s="142"/>
      <c r="AV44" s="142" t="str">
        <f aca="false">IF(AU44="",AT44,AU44)</f>
        <v/>
      </c>
      <c r="AW44" s="143" t="str">
        <f aca="false">IF(AL44="","",IF($AL44=AW$2,1,0))</f>
        <v/>
      </c>
      <c r="AX44" s="143" t="str">
        <f aca="false">IF(AL44="","",IF($AL44=AW$2,AJ44,""))</f>
        <v/>
      </c>
      <c r="AY44" s="131" t="str">
        <f aca="false">IF(AX44="",AW44,AX44)</f>
        <v/>
      </c>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s="40" customFormat="true" ht="9.75" hidden="false" customHeight="true" outlineLevel="0" collapsed="false">
      <c r="A45" s="75"/>
      <c r="B45" s="76" t="str">
        <f aca="false">IF(COUNTIF($A$3:A45,A45)=1,"First","")</f>
        <v/>
      </c>
      <c r="C45" s="76"/>
      <c r="D45" s="76"/>
      <c r="E45" s="76"/>
      <c r="F45" s="76"/>
      <c r="G45" s="77"/>
      <c r="H45" s="77"/>
      <c r="I45" s="76"/>
      <c r="J45" s="134"/>
      <c r="K45" s="134"/>
      <c r="L45" s="134"/>
      <c r="M45" s="134"/>
      <c r="N45" s="134"/>
      <c r="O45" s="134"/>
      <c r="P45" s="134"/>
      <c r="Q45" s="134"/>
      <c r="R45" s="79" t="str">
        <f aca="false">IF(H45="Invertebrate",IF(J45="","",AVERAGE(J45:L45,O45:Q45)),IF(H45="","",AVERAGE(J45:P45)))</f>
        <v/>
      </c>
      <c r="S45" s="165"/>
      <c r="T45" s="165"/>
      <c r="U45" s="165"/>
      <c r="V45" s="165"/>
      <c r="W45" s="81" t="str">
        <f aca="false">IF(V45="","",((S45*T45*U45*V45)-1)/40+1)</f>
        <v/>
      </c>
      <c r="X45" s="82" t="str">
        <f aca="false">IFERROR(IF(W45="","",(R45^2+W45^2)^0.5),"")</f>
        <v/>
      </c>
      <c r="Y45" s="146"/>
      <c r="Z45" s="84" t="str">
        <f aca="false">IFERROR(Y45/SUMIF($A$3:$A$40,A45,$Y$3:$Y$40),"")</f>
        <v/>
      </c>
      <c r="AA45" s="84" t="str">
        <f aca="false">IFERROR(X45*Z45,"")</f>
        <v/>
      </c>
      <c r="AB45" s="82" t="str">
        <f aca="false">IF(Y45="","",SUMIF($A$3:$A$40,A45,$AA$3:$AA$40))</f>
        <v/>
      </c>
      <c r="AC45" s="134" t="str">
        <f aca="false">IFERROR(ROUND(IF(B45="First", IF(Y45="",MIN(-5.8*X45^2+6.9*X45+105,"100"),MIN(-5.8*AB45^2+6.9*AB45+105,"100")),""),0),"")</f>
        <v/>
      </c>
      <c r="AD45" s="86" t="str">
        <f aca="false">IF(AC45="","",IF(AC45&lt;60,"High",IF(AC45&gt;=80,"Low","Med")))</f>
        <v/>
      </c>
      <c r="AE45" s="135" t="str">
        <f aca="false">IF(AC45="","",IF(AC45&lt;60,"&lt;60", IF(AC45&gt;=80, "≥80", "60-79")))</f>
        <v/>
      </c>
      <c r="AF45" s="36"/>
      <c r="AG45" s="36"/>
      <c r="AH45" s="85" t="str">
        <f aca="false">IF(ISBLANK(A45),"",IF(COUNTIF($A$2:$A$53,A45)&gt;1,0,1))</f>
        <v/>
      </c>
      <c r="AI45" s="136" t="str">
        <f aca="false">AC45</f>
        <v/>
      </c>
      <c r="AJ45" s="137" t="str">
        <f aca="false">IF(D45="","",D45)</f>
        <v/>
      </c>
      <c r="AK45" s="112" t="str">
        <f aca="false">IF(AI45="","",ROUND(AI45,0))</f>
        <v/>
      </c>
      <c r="AL45" s="91" t="str">
        <f aca="false">IF(AK45="","",IF(AK45&lt;70,1,IF(AK45&lt;80,2,IF(AK45&lt;90,3,4))))</f>
        <v/>
      </c>
      <c r="AM45" s="91" t="n">
        <f aca="false">IF(AJ45="",COUNT(AL45),AJ45)</f>
        <v>0</v>
      </c>
      <c r="AN45" s="138" t="str">
        <f aca="false">IF(AL45="","",IF($AL45=AN$2,1,0))</f>
        <v/>
      </c>
      <c r="AO45" s="138" t="str">
        <f aca="false">IF(AL45="","",IF($AL45=AN$2,AJ45,""))</f>
        <v/>
      </c>
      <c r="AP45" s="139" t="str">
        <f aca="false">IF(AO45="",AN45,AO45)</f>
        <v/>
      </c>
      <c r="AQ45" s="140" t="str">
        <f aca="false">IF(AL45="","",IF($AL45=AQ$2,1,0))</f>
        <v/>
      </c>
      <c r="AR45" s="141" t="str">
        <f aca="false">IF(AL45="","",IF($AL45=AQ$2,AJ45,""))</f>
        <v/>
      </c>
      <c r="AS45" s="141" t="str">
        <f aca="false">IF(AR45="",AQ45,AR45)</f>
        <v/>
      </c>
      <c r="AT45" s="142" t="str">
        <f aca="false">IF(AL45="","",IF($AL45=AT$2,1,0))</f>
        <v/>
      </c>
      <c r="AU45" s="142"/>
      <c r="AV45" s="142" t="str">
        <f aca="false">IF(AU45="",AT45,AU45)</f>
        <v/>
      </c>
      <c r="AW45" s="143" t="str">
        <f aca="false">IF(AL45="","",IF($AL45=AW$2,1,0))</f>
        <v/>
      </c>
      <c r="AX45" s="143" t="str">
        <f aca="false">IF(AL45="","",IF($AL45=AW$2,AJ45,""))</f>
        <v/>
      </c>
      <c r="AY45" s="131" t="str">
        <f aca="false">IF(AX45="",AW45,AX45)</f>
        <v/>
      </c>
    </row>
    <row r="46" s="40" customFormat="true" ht="9.75" hidden="false" customHeight="true" outlineLevel="0" collapsed="false">
      <c r="A46" s="75"/>
      <c r="B46" s="76" t="str">
        <f aca="false">IF(COUNTIF($A$3:A46,A46)=1,"First","")</f>
        <v/>
      </c>
      <c r="C46" s="76"/>
      <c r="D46" s="76"/>
      <c r="E46" s="76"/>
      <c r="F46" s="76"/>
      <c r="G46" s="77"/>
      <c r="H46" s="77"/>
      <c r="I46" s="76"/>
      <c r="J46" s="134"/>
      <c r="K46" s="134"/>
      <c r="L46" s="134"/>
      <c r="M46" s="134"/>
      <c r="N46" s="134"/>
      <c r="O46" s="134"/>
      <c r="P46" s="134"/>
      <c r="Q46" s="134"/>
      <c r="R46" s="79" t="str">
        <f aca="false">IF(H46="Invertebrate",IF(J46="","",AVERAGE(J46:L46,O46:Q46)),IF(H46="","",AVERAGE(J46:P46)))</f>
        <v/>
      </c>
      <c r="S46" s="165"/>
      <c r="T46" s="165"/>
      <c r="U46" s="165"/>
      <c r="V46" s="165"/>
      <c r="W46" s="81" t="str">
        <f aca="false">IF(V46="","",((S46*T46*U46*V46)-1)/40+1)</f>
        <v/>
      </c>
      <c r="X46" s="82" t="str">
        <f aca="false">IFERROR(IF(W46="","",(R46^2+W46^2)^0.5),"")</f>
        <v/>
      </c>
      <c r="Y46" s="146"/>
      <c r="Z46" s="84" t="str">
        <f aca="false">IFERROR(Y46/SUMIF($A$3:$A$40,A46,$Y$3:$Y$40),"")</f>
        <v/>
      </c>
      <c r="AA46" s="84" t="str">
        <f aca="false">IFERROR(X46*Z46,"")</f>
        <v/>
      </c>
      <c r="AB46" s="82" t="str">
        <f aca="false">IF(Y46="","",SUMIF($A$3:$A$40,A46,$AA$3:$AA$40))</f>
        <v/>
      </c>
      <c r="AC46" s="134" t="str">
        <f aca="false">IFERROR(ROUND(IF(B46="First", IF(Y46="",MIN(-5.8*X46^2+6.9*X46+105,"100"),MIN(-5.8*AB46^2+6.9*AB46+105,"100")),""),0),"")</f>
        <v/>
      </c>
      <c r="AD46" s="86" t="str">
        <f aca="false">IF(AC46="","",IF(AC46&lt;60,"High",IF(AC46&gt;=80,"Low","Med")))</f>
        <v/>
      </c>
      <c r="AE46" s="135" t="str">
        <f aca="false">IF(AC46="","",IF(AC46&lt;60,"&lt;60", IF(AC46&gt;=80, "≥80", "60-79")))</f>
        <v/>
      </c>
      <c r="AF46" s="36"/>
      <c r="AG46" s="36"/>
      <c r="AH46" s="85" t="str">
        <f aca="false">IF(ISBLANK(A46),"",IF(COUNTIF($A$2:$A$53,A46)&gt;1,0,1))</f>
        <v/>
      </c>
      <c r="AI46" s="136" t="str">
        <f aca="false">AC46</f>
        <v/>
      </c>
      <c r="AJ46" s="137" t="str">
        <f aca="false">IF(D46="","",D46)</f>
        <v/>
      </c>
      <c r="AK46" s="112" t="str">
        <f aca="false">IF(AI46="","",ROUND(AI46,0))</f>
        <v/>
      </c>
      <c r="AL46" s="91" t="str">
        <f aca="false">IF(AK46="","",IF(AK46&lt;70,1,IF(AK46&lt;80,2,IF(AK46&lt;90,3,4))))</f>
        <v/>
      </c>
      <c r="AM46" s="91" t="n">
        <f aca="false">IF(AJ46="",COUNT(AL46),AJ46)</f>
        <v>0</v>
      </c>
      <c r="AN46" s="138" t="str">
        <f aca="false">IF(AL46="","",IF($AL46=AN$2,1,0))</f>
        <v/>
      </c>
      <c r="AO46" s="138" t="str">
        <f aca="false">IF(AL46="","",IF($AL46=AN$2,AJ46,""))</f>
        <v/>
      </c>
      <c r="AP46" s="139" t="str">
        <f aca="false">IF(AO46="",AN46,AO46)</f>
        <v/>
      </c>
      <c r="AQ46" s="140" t="str">
        <f aca="false">IF(AL46="","",IF($AL46=AQ$2,1,0))</f>
        <v/>
      </c>
      <c r="AR46" s="141" t="str">
        <f aca="false">IF(AL46="","",IF($AL46=AQ$2,AJ46,""))</f>
        <v/>
      </c>
      <c r="AS46" s="141" t="str">
        <f aca="false">IF(AR46="",AQ46,AR46)</f>
        <v/>
      </c>
      <c r="AT46" s="142" t="str">
        <f aca="false">IF(AL46="","",IF($AL46=AT$2,1,0))</f>
        <v/>
      </c>
      <c r="AU46" s="142"/>
      <c r="AV46" s="142" t="str">
        <f aca="false">IF(AU46="",AT46,AU46)</f>
        <v/>
      </c>
      <c r="AW46" s="143" t="str">
        <f aca="false">IF(AL46="","",IF($AL46=AW$2,1,0))</f>
        <v/>
      </c>
      <c r="AX46" s="143" t="str">
        <f aca="false">IF(AL46="","",IF($AL46=AW$2,AJ46,""))</f>
        <v/>
      </c>
      <c r="AY46" s="131" t="str">
        <f aca="false">IF(AX46="",AW46,AX46)</f>
        <v/>
      </c>
    </row>
    <row r="47" s="40" customFormat="true" ht="9.75" hidden="false" customHeight="true" outlineLevel="0" collapsed="false">
      <c r="A47" s="75"/>
      <c r="B47" s="76" t="str">
        <f aca="false">IF(COUNTIF($A$3:A47,A47)=1,"First","")</f>
        <v/>
      </c>
      <c r="C47" s="76"/>
      <c r="D47" s="76"/>
      <c r="E47" s="76"/>
      <c r="F47" s="76"/>
      <c r="G47" s="77"/>
      <c r="H47" s="77"/>
      <c r="I47" s="76"/>
      <c r="J47" s="134"/>
      <c r="K47" s="134"/>
      <c r="L47" s="134"/>
      <c r="M47" s="134"/>
      <c r="N47" s="134"/>
      <c r="O47" s="134"/>
      <c r="P47" s="134"/>
      <c r="Q47" s="134"/>
      <c r="R47" s="79" t="str">
        <f aca="false">IF(H47="Invertebrate",IF(J47="","",AVERAGE(J47:L47,O47:Q47)),IF(H47="","",AVERAGE(J47:P47)))</f>
        <v/>
      </c>
      <c r="S47" s="165"/>
      <c r="T47" s="165"/>
      <c r="U47" s="165"/>
      <c r="V47" s="165"/>
      <c r="W47" s="81" t="str">
        <f aca="false">IF(V47="","",((S47*T47*U47*V47)-1)/40+1)</f>
        <v/>
      </c>
      <c r="X47" s="82" t="str">
        <f aca="false">IFERROR(IF(W47="","",(R47^2+W47^2)^0.5),"")</f>
        <v/>
      </c>
      <c r="Y47" s="146"/>
      <c r="Z47" s="84" t="str">
        <f aca="false">IFERROR(Y47/SUMIF($A$3:$A$40,A47,$Y$3:$Y$40),"")</f>
        <v/>
      </c>
      <c r="AA47" s="84" t="str">
        <f aca="false">IFERROR(X47*Z47,"")</f>
        <v/>
      </c>
      <c r="AB47" s="82" t="str">
        <f aca="false">IF(Y47="","",SUMIF($A$3:$A$40,A47,$AA$3:$AA$40))</f>
        <v/>
      </c>
      <c r="AC47" s="134" t="str">
        <f aca="false">IFERROR(ROUND(IF(B47="First", IF(Y47="",MIN(-5.8*X47^2+6.9*X47+105,"100"),MIN(-5.8*AB47^2+6.9*AB47+105,"100")),""),0),"")</f>
        <v/>
      </c>
      <c r="AD47" s="86" t="str">
        <f aca="false">IF(AC47="","",IF(AC47&lt;60,"High",IF(AC47&gt;=80,"Low","Med")))</f>
        <v/>
      </c>
      <c r="AE47" s="135" t="str">
        <f aca="false">IF(AC47="","",IF(AC47&lt;60,"&lt;60", IF(AC47&gt;=80, "≥80", "60-79")))</f>
        <v/>
      </c>
      <c r="AF47" s="36"/>
      <c r="AG47" s="36"/>
      <c r="AH47" s="85" t="str">
        <f aca="false">IF(ISBLANK(A47),"",IF(COUNTIF($A$2:$A$53,A47)&gt;1,0,1))</f>
        <v/>
      </c>
      <c r="AI47" s="136" t="str">
        <f aca="false">AC47</f>
        <v/>
      </c>
      <c r="AJ47" s="137" t="str">
        <f aca="false">IF(D47="","",D47)</f>
        <v/>
      </c>
      <c r="AK47" s="112" t="str">
        <f aca="false">IF(AI47="","",ROUND(AI47,0))</f>
        <v/>
      </c>
      <c r="AL47" s="91" t="str">
        <f aca="false">IF(AK47="","",IF(AK47&lt;70,1,IF(AK47&lt;80,2,IF(AK47&lt;90,3,4))))</f>
        <v/>
      </c>
      <c r="AM47" s="91" t="n">
        <f aca="false">IF(AJ47="",COUNT(AL47),AJ47)</f>
        <v>0</v>
      </c>
      <c r="AN47" s="138" t="str">
        <f aca="false">IF(AL47="","",IF($AL47=AN$2,1,0))</f>
        <v/>
      </c>
      <c r="AO47" s="138" t="str">
        <f aca="false">IF(AL47="","",IF($AL47=AN$2,AJ47,""))</f>
        <v/>
      </c>
      <c r="AP47" s="139" t="str">
        <f aca="false">IF(AO47="",AN47,AO47)</f>
        <v/>
      </c>
      <c r="AQ47" s="140" t="str">
        <f aca="false">IF(AL47="","",IF($AL47=AQ$2,1,0))</f>
        <v/>
      </c>
      <c r="AR47" s="141" t="str">
        <f aca="false">IF(AL47="","",IF($AL47=AQ$2,AJ47,""))</f>
        <v/>
      </c>
      <c r="AS47" s="141" t="str">
        <f aca="false">IF(AR47="",AQ47,AR47)</f>
        <v/>
      </c>
      <c r="AT47" s="142" t="str">
        <f aca="false">IF(AL47="","",IF($AL47=AT$2,1,0))</f>
        <v/>
      </c>
      <c r="AU47" s="142"/>
      <c r="AV47" s="142" t="str">
        <f aca="false">IF(AU47="",AT47,AU47)</f>
        <v/>
      </c>
      <c r="AW47" s="143" t="str">
        <f aca="false">IF(AL47="","",IF($AL47=AW$2,1,0))</f>
        <v/>
      </c>
      <c r="AX47" s="143" t="str">
        <f aca="false">IF(AL47="","",IF($AL47=AW$2,AJ47,""))</f>
        <v/>
      </c>
      <c r="AY47" s="131" t="str">
        <f aca="false">IF(AX47="",AW47,AX47)</f>
        <v/>
      </c>
    </row>
    <row r="48" s="40" customFormat="true" ht="9.75" hidden="false" customHeight="true" outlineLevel="0" collapsed="false">
      <c r="A48" s="75"/>
      <c r="B48" s="76" t="str">
        <f aca="false">IF(COUNTIF($A$3:A48,A48)=1,"First","")</f>
        <v/>
      </c>
      <c r="C48" s="76"/>
      <c r="D48" s="76"/>
      <c r="E48" s="76"/>
      <c r="F48" s="76"/>
      <c r="G48" s="77"/>
      <c r="H48" s="77"/>
      <c r="I48" s="76"/>
      <c r="J48" s="134"/>
      <c r="K48" s="134"/>
      <c r="L48" s="134"/>
      <c r="M48" s="134"/>
      <c r="N48" s="134"/>
      <c r="O48" s="134"/>
      <c r="P48" s="134"/>
      <c r="Q48" s="134"/>
      <c r="R48" s="79" t="str">
        <f aca="false">IF(H48="Invertebrate",IF(J48="","",AVERAGE(J48:L48,O48:Q48)),IF(H48="","",AVERAGE(J48:P48)))</f>
        <v/>
      </c>
      <c r="S48" s="165"/>
      <c r="T48" s="165"/>
      <c r="U48" s="165"/>
      <c r="V48" s="165"/>
      <c r="W48" s="81" t="str">
        <f aca="false">IF(V48="","",((S48*T48*U48*V48)-1)/40+1)</f>
        <v/>
      </c>
      <c r="X48" s="82" t="str">
        <f aca="false">IFERROR(IF(W48="","",(R48^2+W48^2)^0.5),"")</f>
        <v/>
      </c>
      <c r="Y48" s="146"/>
      <c r="Z48" s="84" t="str">
        <f aca="false">IFERROR(Y48/SUMIF($A$3:$A$40,A48,$Y$3:$Y$40),"")</f>
        <v/>
      </c>
      <c r="AA48" s="84" t="str">
        <f aca="false">IFERROR(X48*Z48,"")</f>
        <v/>
      </c>
      <c r="AB48" s="82" t="str">
        <f aca="false">IF(Y48="","",SUMIF($A$3:$A$40,A48,$AA$3:$AA$40))</f>
        <v/>
      </c>
      <c r="AC48" s="134" t="str">
        <f aca="false">IFERROR(ROUND(IF(B48="First", IF(Y48="",MIN(-5.8*X48^2+6.9*X48+105,"100"),MIN(-5.8*AB48^2+6.9*AB48+105,"100")),""),0),"")</f>
        <v/>
      </c>
      <c r="AD48" s="86" t="str">
        <f aca="false">IF(AC48="","",IF(AC48&lt;60,"High",IF(AC48&gt;=80,"Low","Med")))</f>
        <v/>
      </c>
      <c r="AE48" s="135" t="str">
        <f aca="false">IF(AC48="","",IF(AC48&lt;60,"&lt;60", IF(AC48&gt;=80, "≥80", "60-79")))</f>
        <v/>
      </c>
      <c r="AF48" s="36"/>
      <c r="AG48" s="36"/>
      <c r="AH48" s="85" t="str">
        <f aca="false">IF(ISBLANK(A48),"",IF(COUNTIF($A$2:$A$53,A48)&gt;1,0,1))</f>
        <v/>
      </c>
      <c r="AI48" s="136" t="str">
        <f aca="false">AC48</f>
        <v/>
      </c>
      <c r="AJ48" s="137" t="str">
        <f aca="false">IF(D48="","",D48)</f>
        <v/>
      </c>
      <c r="AK48" s="112" t="str">
        <f aca="false">IF(AI48="","",ROUND(AI48,0))</f>
        <v/>
      </c>
      <c r="AL48" s="91" t="str">
        <f aca="false">IF(AK48="","",IF(AK48&lt;70,1,IF(AK48&lt;80,2,IF(AK48&lt;90,3,4))))</f>
        <v/>
      </c>
      <c r="AM48" s="91" t="n">
        <f aca="false">IF(AJ48="",COUNT(AL48),AJ48)</f>
        <v>0</v>
      </c>
      <c r="AN48" s="138" t="str">
        <f aca="false">IF(AL48="","",IF($AL48=AN$2,1,0))</f>
        <v/>
      </c>
      <c r="AO48" s="138" t="str">
        <f aca="false">IF(AL48="","",IF($AL48=AN$2,AJ48,""))</f>
        <v/>
      </c>
      <c r="AP48" s="139" t="str">
        <f aca="false">IF(AO48="",AN48,AO48)</f>
        <v/>
      </c>
      <c r="AQ48" s="140" t="str">
        <f aca="false">IF(AL48="","",IF($AL48=AQ$2,1,0))</f>
        <v/>
      </c>
      <c r="AR48" s="141" t="str">
        <f aca="false">IF(AL48="","",IF($AL48=AQ$2,AJ48,""))</f>
        <v/>
      </c>
      <c r="AS48" s="141" t="str">
        <f aca="false">IF(AR48="",AQ48,AR48)</f>
        <v/>
      </c>
      <c r="AT48" s="142" t="str">
        <f aca="false">IF(AL48="","",IF($AL48=AT$2,1,0))</f>
        <v/>
      </c>
      <c r="AU48" s="142"/>
      <c r="AV48" s="142" t="str">
        <f aca="false">IF(AU48="",AT48,AU48)</f>
        <v/>
      </c>
      <c r="AW48" s="143" t="str">
        <f aca="false">IF(AL48="","",IF($AL48=AW$2,1,0))</f>
        <v/>
      </c>
      <c r="AX48" s="143" t="str">
        <f aca="false">IF(AL48="","",IF($AL48=AW$2,AJ48,""))</f>
        <v/>
      </c>
      <c r="AY48" s="131" t="str">
        <f aca="false">IF(AX48="",AW48,AX48)</f>
        <v/>
      </c>
    </row>
    <row r="49" s="40" customFormat="true" ht="9.75" hidden="false" customHeight="true" outlineLevel="0" collapsed="false">
      <c r="A49" s="75"/>
      <c r="B49" s="76" t="str">
        <f aca="false">IF(COUNTIF($A$3:A49,A49)=1,"First","")</f>
        <v/>
      </c>
      <c r="C49" s="76"/>
      <c r="D49" s="76"/>
      <c r="E49" s="76"/>
      <c r="F49" s="76"/>
      <c r="G49" s="77"/>
      <c r="H49" s="77"/>
      <c r="I49" s="76"/>
      <c r="J49" s="134"/>
      <c r="K49" s="134"/>
      <c r="L49" s="134"/>
      <c r="M49" s="134"/>
      <c r="N49" s="134"/>
      <c r="O49" s="134"/>
      <c r="P49" s="134"/>
      <c r="Q49" s="134"/>
      <c r="R49" s="79" t="str">
        <f aca="false">IF(H49="Invertebrate",IF(J49="","",AVERAGE(J49:L49,O49:Q49)),IF(H49="","",AVERAGE(J49:P49)))</f>
        <v/>
      </c>
      <c r="S49" s="165"/>
      <c r="T49" s="165"/>
      <c r="U49" s="165"/>
      <c r="V49" s="165"/>
      <c r="W49" s="81" t="str">
        <f aca="false">IF(V49="","",((S49*T49*U49*V49)-1)/40+1)</f>
        <v/>
      </c>
      <c r="X49" s="82" t="str">
        <f aca="false">IFERROR(IF(W49="","",(R49^2+W49^2)^0.5),"")</f>
        <v/>
      </c>
      <c r="Y49" s="146"/>
      <c r="Z49" s="84" t="str">
        <f aca="false">IFERROR(Y49/SUMIF($A$3:$A$40,A49,$Y$3:$Y$40),"")</f>
        <v/>
      </c>
      <c r="AA49" s="84" t="str">
        <f aca="false">IFERROR(X49*Z49,"")</f>
        <v/>
      </c>
      <c r="AB49" s="82" t="str">
        <f aca="false">IF(Y49="","",SUMIF($A$3:$A$40,A49,$AA$3:$AA$40))</f>
        <v/>
      </c>
      <c r="AC49" s="134" t="str">
        <f aca="false">IFERROR(ROUND(IF(B49="First", IF(Y49="",MIN(-5.8*X49^2+6.9*X49+105,"100"),MIN(-5.8*AB49^2+6.9*AB49+105,"100")),""),0),"")</f>
        <v/>
      </c>
      <c r="AD49" s="86" t="str">
        <f aca="false">IF(AC49="","",IF(AC49&lt;60,"High",IF(AC49&gt;=80,"Low","Med")))</f>
        <v/>
      </c>
      <c r="AE49" s="135" t="str">
        <f aca="false">IF(AC49="","",IF(AC49&lt;60,"&lt;60", IF(AC49&gt;=80, "≥80", "60-79")))</f>
        <v/>
      </c>
      <c r="AF49" s="36"/>
      <c r="AG49" s="36"/>
      <c r="AH49" s="85" t="str">
        <f aca="false">IF(ISBLANK(A49),"",IF(COUNTIF($A$2:$A$53,A49)&gt;1,0,1))</f>
        <v/>
      </c>
      <c r="AI49" s="136" t="str">
        <f aca="false">AC49</f>
        <v/>
      </c>
      <c r="AJ49" s="137" t="str">
        <f aca="false">IF(D49="","",D49)</f>
        <v/>
      </c>
      <c r="AK49" s="112" t="str">
        <f aca="false">IF(AI49="","",ROUND(AI49,0))</f>
        <v/>
      </c>
      <c r="AL49" s="91" t="str">
        <f aca="false">IF(AK49="","",IF(AK49&lt;70,1,IF(AK49&lt;80,2,IF(AK49&lt;90,3,4))))</f>
        <v/>
      </c>
      <c r="AM49" s="91" t="n">
        <f aca="false">IF(AJ49="",COUNT(AL49),AJ49)</f>
        <v>0</v>
      </c>
      <c r="AN49" s="138" t="str">
        <f aca="false">IF(AL49="","",IF($AL49=AN$2,1,0))</f>
        <v/>
      </c>
      <c r="AO49" s="138" t="str">
        <f aca="false">IF(AL49="","",IF($AL49=AN$2,AJ49,""))</f>
        <v/>
      </c>
      <c r="AP49" s="139" t="str">
        <f aca="false">IF(AO49="",AN49,AO49)</f>
        <v/>
      </c>
      <c r="AQ49" s="140" t="str">
        <f aca="false">IF(AL49="","",IF($AL49=AQ$2,1,0))</f>
        <v/>
      </c>
      <c r="AR49" s="141" t="str">
        <f aca="false">IF(AL49="","",IF($AL49=AQ$2,AJ49,""))</f>
        <v/>
      </c>
      <c r="AS49" s="141" t="str">
        <f aca="false">IF(AR49="",AQ49,AR49)</f>
        <v/>
      </c>
      <c r="AT49" s="142" t="str">
        <f aca="false">IF(AL49="","",IF($AL49=AT$2,1,0))</f>
        <v/>
      </c>
      <c r="AU49" s="142"/>
      <c r="AV49" s="142" t="str">
        <f aca="false">IF(AU49="",AT49,AU49)</f>
        <v/>
      </c>
      <c r="AW49" s="143" t="str">
        <f aca="false">IF(AL49="","",IF($AL49=AW$2,1,0))</f>
        <v/>
      </c>
      <c r="AX49" s="143" t="str">
        <f aca="false">IF(AL49="","",IF($AL49=AW$2,AJ49,""))</f>
        <v/>
      </c>
      <c r="AY49" s="131" t="str">
        <f aca="false">IF(AX49="",AW49,AX49)</f>
        <v/>
      </c>
    </row>
    <row r="50" s="40" customFormat="true" ht="9.75" hidden="false" customHeight="true" outlineLevel="0" collapsed="false">
      <c r="A50" s="75"/>
      <c r="B50" s="76" t="str">
        <f aca="false">IF(COUNTIF($A$3:A50,A50)=1,"First","")</f>
        <v/>
      </c>
      <c r="C50" s="76"/>
      <c r="D50" s="76"/>
      <c r="E50" s="76"/>
      <c r="F50" s="76"/>
      <c r="G50" s="77"/>
      <c r="H50" s="77"/>
      <c r="I50" s="76"/>
      <c r="J50" s="134"/>
      <c r="K50" s="134"/>
      <c r="L50" s="134"/>
      <c r="M50" s="134"/>
      <c r="N50" s="134"/>
      <c r="O50" s="134"/>
      <c r="P50" s="134"/>
      <c r="Q50" s="134"/>
      <c r="R50" s="79" t="str">
        <f aca="false">IF(H50="Invertebrate",IF(J50="","",AVERAGE(J50:L50,O50:Q50)),IF(H50="","",AVERAGE(J50:P50)))</f>
        <v/>
      </c>
      <c r="S50" s="165"/>
      <c r="T50" s="165"/>
      <c r="U50" s="165"/>
      <c r="V50" s="165"/>
      <c r="W50" s="81" t="str">
        <f aca="false">IF(V50="","",((S50*T50*U50*V50)-1)/40+1)</f>
        <v/>
      </c>
      <c r="X50" s="82" t="str">
        <f aca="false">IFERROR(IF(W50="","",(R50^2+W50^2)^0.5),"")</f>
        <v/>
      </c>
      <c r="Y50" s="146"/>
      <c r="Z50" s="84" t="str">
        <f aca="false">IFERROR(Y50/SUMIF($A$3:$A$40,A50,$Y$3:$Y$40),"")</f>
        <v/>
      </c>
      <c r="AA50" s="84" t="str">
        <f aca="false">IFERROR(X50*Z50,"")</f>
        <v/>
      </c>
      <c r="AB50" s="82" t="str">
        <f aca="false">IF(Y50="","",SUMIF($A$3:$A$40,A50,$AA$3:$AA$40))</f>
        <v/>
      </c>
      <c r="AC50" s="134" t="str">
        <f aca="false">IFERROR(ROUND(IF(B50="First", IF(Y50="",MIN(-5.8*X50^2+6.9*X50+105,"100"),MIN(-5.8*AB50^2+6.9*AB50+105,"100")),""),0),"")</f>
        <v/>
      </c>
      <c r="AD50" s="86" t="str">
        <f aca="false">IF(AC50="","",IF(AC50&lt;60,"High",IF(AC50&gt;=80,"Low","Med")))</f>
        <v/>
      </c>
      <c r="AE50" s="135" t="str">
        <f aca="false">IF(AC50="","",IF(AC50&lt;60,"&lt;60", IF(AC50&gt;=80, "≥80", "60-79")))</f>
        <v/>
      </c>
      <c r="AF50" s="36"/>
      <c r="AG50" s="36"/>
      <c r="AH50" s="85" t="str">
        <f aca="false">IF(ISBLANK(A50),"",IF(COUNTIF($A$2:$A$53,A50)&gt;1,0,1))</f>
        <v/>
      </c>
      <c r="AI50" s="136" t="str">
        <f aca="false">AC50</f>
        <v/>
      </c>
      <c r="AJ50" s="137" t="str">
        <f aca="false">IF(D50="","",D50)</f>
        <v/>
      </c>
      <c r="AK50" s="112" t="str">
        <f aca="false">IF(AI50="","",ROUND(AI50,0))</f>
        <v/>
      </c>
      <c r="AL50" s="91" t="str">
        <f aca="false">IF(AK50="","",IF(AK50&lt;70,1,IF(AK50&lt;80,2,IF(AK50&lt;90,3,4))))</f>
        <v/>
      </c>
      <c r="AM50" s="91" t="n">
        <f aca="false">IF(AJ50="",COUNT(AL50),AJ50)</f>
        <v>0</v>
      </c>
      <c r="AN50" s="138" t="str">
        <f aca="false">IF(AL50="","",IF($AL50=AN$2,1,0))</f>
        <v/>
      </c>
      <c r="AO50" s="138" t="str">
        <f aca="false">IF(AL50="","",IF($AL50=AN$2,AJ50,""))</f>
        <v/>
      </c>
      <c r="AP50" s="139" t="str">
        <f aca="false">IF(AO50="",AN50,AO50)</f>
        <v/>
      </c>
      <c r="AQ50" s="140" t="str">
        <f aca="false">IF(AL50="","",IF($AL50=AQ$2,1,0))</f>
        <v/>
      </c>
      <c r="AR50" s="141" t="str">
        <f aca="false">IF(AL50="","",IF($AL50=AQ$2,AJ50,""))</f>
        <v/>
      </c>
      <c r="AS50" s="141" t="str">
        <f aca="false">IF(AR50="",AQ50,AR50)</f>
        <v/>
      </c>
      <c r="AT50" s="142" t="str">
        <f aca="false">IF(AL50="","",IF($AL50=AT$2,1,0))</f>
        <v/>
      </c>
      <c r="AU50" s="142"/>
      <c r="AV50" s="142" t="str">
        <f aca="false">IF(AU50="",AT50,AU50)</f>
        <v/>
      </c>
      <c r="AW50" s="143" t="str">
        <f aca="false">IF(AL50="","",IF($AL50=AW$2,1,0))</f>
        <v/>
      </c>
      <c r="AX50" s="143" t="str">
        <f aca="false">IF(AL50="","",IF($AL50=AW$2,AJ50,""))</f>
        <v/>
      </c>
      <c r="AY50" s="131" t="str">
        <f aca="false">IF(AX50="",AW50,AX50)</f>
        <v/>
      </c>
    </row>
    <row r="51" customFormat="false" ht="9.75" hidden="false" customHeight="true" outlineLevel="0" collapsed="false">
      <c r="A51" s="75"/>
      <c r="B51" s="76" t="str">
        <f aca="false">IF(COUNTIF($A$3:A51,A51)=1,"First","")</f>
        <v/>
      </c>
      <c r="C51" s="76"/>
      <c r="D51" s="76"/>
      <c r="E51" s="76"/>
      <c r="F51" s="76"/>
      <c r="G51" s="77"/>
      <c r="H51" s="77"/>
      <c r="I51" s="76"/>
      <c r="J51" s="134"/>
      <c r="K51" s="134"/>
      <c r="L51" s="134"/>
      <c r="M51" s="134"/>
      <c r="N51" s="134"/>
      <c r="O51" s="134"/>
      <c r="P51" s="134"/>
      <c r="Q51" s="134"/>
      <c r="R51" s="79" t="str">
        <f aca="false">IF(H51="Invertebrate",IF(J51="","",AVERAGE(J51:L51,O51:Q51)),IF(H51="","",AVERAGE(J51:P51)))</f>
        <v/>
      </c>
      <c r="S51" s="165"/>
      <c r="T51" s="165"/>
      <c r="U51" s="165"/>
      <c r="V51" s="165"/>
      <c r="W51" s="81" t="str">
        <f aca="false">IF(V51="","",((S51*T51*U51*V51)-1)/40+1)</f>
        <v/>
      </c>
      <c r="X51" s="82" t="str">
        <f aca="false">IFERROR(IF(W51="","",(R51^2+W51^2)^0.5),"")</f>
        <v/>
      </c>
      <c r="Y51" s="146"/>
      <c r="Z51" s="84" t="str">
        <f aca="false">IFERROR(Y51/SUMIF($A$3:$A$40,A51,$Y$3:$Y$40),"")</f>
        <v/>
      </c>
      <c r="AA51" s="84" t="str">
        <f aca="false">IFERROR(X51*Z51,"")</f>
        <v/>
      </c>
      <c r="AB51" s="82" t="str">
        <f aca="false">IF(Y51="","",SUMIF($A$3:$A$40,A51,$AA$3:$AA$40))</f>
        <v/>
      </c>
      <c r="AC51" s="134" t="str">
        <f aca="false">IFERROR(ROUND(IF(B51="First", IF(Y51="",MIN(-5.8*X51^2+6.9*X51+105,"100"),MIN(-5.8*AB51^2+6.9*AB51+105,"100")),""),0),"")</f>
        <v/>
      </c>
      <c r="AD51" s="86" t="str">
        <f aca="false">IF(AC51="","",IF(AC51&lt;60,"High",IF(AC51&gt;=80,"Low","Med")))</f>
        <v/>
      </c>
      <c r="AE51" s="135" t="str">
        <f aca="false">IF(AC51="","",IF(AC51&lt;60,"&lt;60", IF(AC51&gt;=80, "≥80", "60-79")))</f>
        <v/>
      </c>
      <c r="AH51" s="85" t="str">
        <f aca="false">IF(ISBLANK(A51),"",IF(COUNTIF($A$2:$A$53,A51)&gt;1,0,1))</f>
        <v/>
      </c>
      <c r="AI51" s="136" t="str">
        <f aca="false">AC51</f>
        <v/>
      </c>
      <c r="AJ51" s="137" t="str">
        <f aca="false">IF(D51="","",D51)</f>
        <v/>
      </c>
      <c r="AK51" s="112" t="str">
        <f aca="false">IF(AI51="","",ROUND(AI51,0))</f>
        <v/>
      </c>
      <c r="AL51" s="91" t="str">
        <f aca="false">IF(AK51="","",IF(AK51&lt;70,1,IF(AK51&lt;80,2,IF(AK51&lt;90,3,4))))</f>
        <v/>
      </c>
      <c r="AM51" s="91" t="n">
        <f aca="false">IF(AJ51="",COUNT(AL51),AJ51)</f>
        <v>0</v>
      </c>
      <c r="AN51" s="138" t="str">
        <f aca="false">IF(AL51="","",IF($AL51=AN$2,1,0))</f>
        <v/>
      </c>
      <c r="AO51" s="138" t="str">
        <f aca="false">IF(AL51="","",IF($AL51=AN$2,AJ51,""))</f>
        <v/>
      </c>
      <c r="AP51" s="139" t="str">
        <f aca="false">IF(AO51="",AN51,AO51)</f>
        <v/>
      </c>
      <c r="AQ51" s="140" t="str">
        <f aca="false">IF(AL51="","",IF($AL51=AQ$2,1,0))</f>
        <v/>
      </c>
      <c r="AR51" s="141" t="str">
        <f aca="false">IF(AL51="","",IF($AL51=AQ$2,AJ51,""))</f>
        <v/>
      </c>
      <c r="AS51" s="141" t="str">
        <f aca="false">IF(AR51="",AQ51,AR51)</f>
        <v/>
      </c>
      <c r="AT51" s="142" t="str">
        <f aca="false">IF(AL51="","",IF($AL51=AT$2,1,0))</f>
        <v/>
      </c>
      <c r="AU51" s="142"/>
      <c r="AV51" s="142" t="str">
        <f aca="false">IF(AU51="",AT51,AU51)</f>
        <v/>
      </c>
      <c r="AW51" s="143" t="str">
        <f aca="false">IF(AL51="","",IF($AL51=AW$2,1,0))</f>
        <v/>
      </c>
      <c r="AX51" s="143" t="str">
        <f aca="false">IF(AL51="","",IF($AL51=AW$2,AJ51,""))</f>
        <v/>
      </c>
      <c r="AY51" s="131" t="str">
        <f aca="false">IF(AX51="",AW51,AX51)</f>
        <v/>
      </c>
      <c r="AZ51" s="119"/>
      <c r="BA51" s="91" t="s">
        <v>102</v>
      </c>
      <c r="BB51" s="91" t="n">
        <v>80</v>
      </c>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9.75" hidden="false" customHeight="true" outlineLevel="0" collapsed="false">
      <c r="A52" s="75"/>
      <c r="B52" s="76" t="str">
        <f aca="false">IF(COUNTIF($A$3:A52,A52)=1,"First","")</f>
        <v/>
      </c>
      <c r="C52" s="76"/>
      <c r="D52" s="76"/>
      <c r="E52" s="76"/>
      <c r="F52" s="76"/>
      <c r="G52" s="77"/>
      <c r="H52" s="77"/>
      <c r="I52" s="76"/>
      <c r="J52" s="134"/>
      <c r="K52" s="134"/>
      <c r="L52" s="134"/>
      <c r="M52" s="134"/>
      <c r="N52" s="134"/>
      <c r="O52" s="134"/>
      <c r="P52" s="134"/>
      <c r="Q52" s="134"/>
      <c r="R52" s="79" t="str">
        <f aca="false">IF(H52="Invertebrate",IF(J52="","",AVERAGE(J52:L52,O52:Q52)),IF(H52="","",AVERAGE(J52:P52)))</f>
        <v/>
      </c>
      <c r="S52" s="165"/>
      <c r="T52" s="165"/>
      <c r="U52" s="165"/>
      <c r="V52" s="165"/>
      <c r="W52" s="81" t="str">
        <f aca="false">IF(V52="","",((S52*T52*U52*V52)-1)/40+1)</f>
        <v/>
      </c>
      <c r="X52" s="82" t="str">
        <f aca="false">IFERROR(IF(W52="","",(R52^2+W52^2)^0.5),"")</f>
        <v/>
      </c>
      <c r="Y52" s="146"/>
      <c r="Z52" s="84" t="str">
        <f aca="false">IFERROR(Y52/SUMIF($A$3:$A$40,A52,$Y$3:$Y$40),"")</f>
        <v/>
      </c>
      <c r="AA52" s="84" t="str">
        <f aca="false">IFERROR(X52*Z52,"")</f>
        <v/>
      </c>
      <c r="AB52" s="82" t="str">
        <f aca="false">IF(Y52="","",SUMIF($A$3:$A$40,A52,$AA$3:$AA$40))</f>
        <v/>
      </c>
      <c r="AC52" s="134" t="str">
        <f aca="false">IFERROR(ROUND(IF(B52="First", IF(Y52="",MIN(-5.8*X52^2+6.9*X52+105,"100"),MIN(-5.8*AB52^2+6.9*AB52+105,"100")),""),0),"")</f>
        <v/>
      </c>
      <c r="AD52" s="86" t="str">
        <f aca="false">IF(AC52="","",IF(AC52&lt;60,"High",IF(AC52&gt;=80,"Low","Med")))</f>
        <v/>
      </c>
      <c r="AE52" s="135" t="str">
        <f aca="false">IF(AC52="","",IF(AC52&lt;60,"&lt;60", IF(AC52&gt;=80, "≥80", "60-79")))</f>
        <v/>
      </c>
      <c r="AH52" s="85" t="str">
        <f aca="false">IF(ISBLANK(A52),"",IF(COUNTIF($A$2:$A$53,A52)&gt;1,0,1))</f>
        <v/>
      </c>
      <c r="AI52" s="136" t="str">
        <f aca="false">AC52</f>
        <v/>
      </c>
      <c r="AJ52" s="137" t="str">
        <f aca="false">IF(D52="","",D52)</f>
        <v/>
      </c>
      <c r="AK52" s="112" t="str">
        <f aca="false">IF(AI52="","",ROUND(AI52,0))</f>
        <v/>
      </c>
      <c r="AL52" s="91" t="str">
        <f aca="false">IF(AK52="","",IF(AK52&lt;70,1,IF(AK52&lt;80,2,IF(AK52&lt;90,3,4))))</f>
        <v/>
      </c>
      <c r="AM52" s="91" t="n">
        <f aca="false">IF(AJ52="",COUNT(AL52),AJ52)</f>
        <v>0</v>
      </c>
      <c r="AN52" s="138" t="str">
        <f aca="false">IF(AL52="","",IF($AL52=AN$2,1,0))</f>
        <v/>
      </c>
      <c r="AO52" s="138" t="str">
        <f aca="false">IF(AL52="","",IF($AL52=AN$2,AJ52,""))</f>
        <v/>
      </c>
      <c r="AP52" s="139" t="str">
        <f aca="false">IF(AO52="",AN52,AO52)</f>
        <v/>
      </c>
      <c r="AQ52" s="140" t="str">
        <f aca="false">IF(AL52="","",IF($AL52=AQ$2,1,0))</f>
        <v/>
      </c>
      <c r="AR52" s="141" t="str">
        <f aca="false">IF(AL52="","",IF($AL52=AQ$2,AJ52,""))</f>
        <v/>
      </c>
      <c r="AS52" s="141" t="str">
        <f aca="false">IF(AR52="",AQ52,AR52)</f>
        <v/>
      </c>
      <c r="AT52" s="142" t="str">
        <f aca="false">IF(AL52="","",IF($AL52=AT$2,1,0))</f>
        <v/>
      </c>
      <c r="AU52" s="142"/>
      <c r="AV52" s="142" t="str">
        <f aca="false">IF(AU52="",AT52,AU52)</f>
        <v/>
      </c>
      <c r="AW52" s="143" t="str">
        <f aca="false">IF(AL52="","",IF($AL52=AW$2,1,0))</f>
        <v/>
      </c>
      <c r="AX52" s="143" t="str">
        <f aca="false">IF(AL52="","",IF($AL52=AW$2,AJ52,""))</f>
        <v/>
      </c>
      <c r="AY52" s="131" t="str">
        <f aca="false">IF(AX52="",AW52,AX52)</f>
        <v/>
      </c>
      <c r="AZ52" s="119"/>
      <c r="BA52" s="119"/>
      <c r="BB52" s="119"/>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9.75" hidden="false" customHeight="true" outlineLevel="0" collapsed="false">
      <c r="A53" s="94"/>
      <c r="B53" s="95" t="str">
        <f aca="false">IF(COUNTIF($A$3:A53,A53)=1,"First","")</f>
        <v/>
      </c>
      <c r="C53" s="95"/>
      <c r="D53" s="95"/>
      <c r="E53" s="95"/>
      <c r="F53" s="95"/>
      <c r="G53" s="96"/>
      <c r="H53" s="96"/>
      <c r="I53" s="95"/>
      <c r="J53" s="149"/>
      <c r="K53" s="149"/>
      <c r="L53" s="149"/>
      <c r="M53" s="149"/>
      <c r="N53" s="149"/>
      <c r="O53" s="149"/>
      <c r="P53" s="149"/>
      <c r="Q53" s="149"/>
      <c r="R53" s="98" t="str">
        <f aca="false">IF(H53="Invertebrate",IF(J53="","",AVERAGE(J53:L53,O53:Q53)),IF(H53="","",AVERAGE(J53:P53)))</f>
        <v/>
      </c>
      <c r="S53" s="167"/>
      <c r="T53" s="167"/>
      <c r="U53" s="167"/>
      <c r="V53" s="167"/>
      <c r="W53" s="100" t="str">
        <f aca="false">IF(V53="","",((S53*T53*U53*V53)-1)/40+1)</f>
        <v/>
      </c>
      <c r="X53" s="101" t="str">
        <f aca="false">IFERROR(IF(W53="","",(R53^2+W53^2)^0.5),"")</f>
        <v/>
      </c>
      <c r="Y53" s="148"/>
      <c r="Z53" s="103" t="str">
        <f aca="false">IFERROR(Y53/SUMIF($A$3:$A$40,A53,$Y$3:$Y$40),"")</f>
        <v/>
      </c>
      <c r="AA53" s="103" t="str">
        <f aca="false">IFERROR(X53*Z53,"")</f>
        <v/>
      </c>
      <c r="AB53" s="101" t="str">
        <f aca="false">IF(Y53="","",SUMIF($A$3:$A$40,A53,$AA$3:$AA$40))</f>
        <v/>
      </c>
      <c r="AC53" s="149" t="str">
        <f aca="false">IFERROR(ROUND(IF(B53="First", IF(Y53="",MIN(-5.8*X53^2+6.9*X53+105,"100"),MIN(-5.8*AB53^2+6.9*AB53+105,"100")),""),0),"")</f>
        <v/>
      </c>
      <c r="AD53" s="99" t="str">
        <f aca="false">IF(AC53="","",IF(AC53&lt;60,"High",IF(AC53&gt;=80,"Low","Med")))</f>
        <v/>
      </c>
      <c r="AE53" s="150" t="str">
        <f aca="false">IF(AC53="","",IF(AC53&lt;60,"&lt;60", IF(AC53&gt;=80, "≥80", "60-79")))</f>
        <v/>
      </c>
      <c r="AH53" s="85" t="str">
        <f aca="false">IF(ISBLANK(A53),"",IF(COUNTIF($A$2:$A$53,A53)&gt;1,0,1))</f>
        <v/>
      </c>
      <c r="AI53" s="136" t="str">
        <f aca="false">AC53</f>
        <v/>
      </c>
      <c r="AJ53" s="137" t="str">
        <f aca="false">IF(D53="","",D53)</f>
        <v/>
      </c>
      <c r="AK53" s="112" t="str">
        <f aca="false">IF(AI53="","",ROUND(AI53,0))</f>
        <v/>
      </c>
      <c r="AL53" s="91" t="str">
        <f aca="false">IF(AK53="","",IF(AK53&lt;70,1,IF(AK53&lt;80,2,IF(AK53&lt;90,3,4))))</f>
        <v/>
      </c>
      <c r="AM53" s="91" t="n">
        <f aca="false">IF(AJ53="",COUNT(AL53),AJ53)</f>
        <v>0</v>
      </c>
      <c r="AN53" s="138" t="str">
        <f aca="false">IF(AL53="","",IF($AL53=AN$2,1,0))</f>
        <v/>
      </c>
      <c r="AO53" s="138" t="str">
        <f aca="false">IF(AL53="","",IF($AL53=AN$2,AJ53,""))</f>
        <v/>
      </c>
      <c r="AP53" s="139" t="str">
        <f aca="false">IF(AO53="",AN53,AO53)</f>
        <v/>
      </c>
      <c r="AQ53" s="140" t="str">
        <f aca="false">IF(AL53="","",IF($AL53=AQ$2,1,0))</f>
        <v/>
      </c>
      <c r="AR53" s="141" t="str">
        <f aca="false">IF(AL53="","",IF($AL53=AQ$2,AJ53,""))</f>
        <v/>
      </c>
      <c r="AS53" s="141" t="str">
        <f aca="false">IF(AR53="",AQ53,AR53)</f>
        <v/>
      </c>
      <c r="AT53" s="142" t="str">
        <f aca="false">IF(AL53="","",IF($AL53=AT$2,1,0))</f>
        <v/>
      </c>
      <c r="AU53" s="142"/>
      <c r="AV53" s="142" t="str">
        <f aca="false">IF(AU53="",AT53,AU53)</f>
        <v/>
      </c>
      <c r="AW53" s="143" t="str">
        <f aca="false">IF(AL53="","",IF($AL53=AW$2,1,0))</f>
        <v/>
      </c>
      <c r="AX53" s="143" t="str">
        <f aca="false">IF(AL53="","",IF($AL53=AW$2,AJ53,""))</f>
        <v/>
      </c>
      <c r="AY53" s="131" t="str">
        <f aca="false">IF(AX53="",AW53,AX53)</f>
        <v/>
      </c>
      <c r="AZ53" s="168" t="s">
        <v>83</v>
      </c>
      <c r="BA53" s="168" t="s">
        <v>84</v>
      </c>
      <c r="BB53" s="168" t="s">
        <v>103</v>
      </c>
      <c r="BC53" s="168" t="s">
        <v>104</v>
      </c>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3.5" hidden="false" customHeight="false" outlineLevel="0" collapsed="false">
      <c r="A54" s="93"/>
      <c r="B54" s="76"/>
      <c r="C54" s="36"/>
      <c r="D54" s="36"/>
      <c r="E54" s="36"/>
      <c r="F54" s="36"/>
      <c r="G54" s="77"/>
      <c r="I54" s="36"/>
      <c r="J54" s="36"/>
      <c r="K54" s="36"/>
      <c r="L54" s="36"/>
      <c r="M54" s="36"/>
      <c r="N54" s="36"/>
      <c r="O54" s="36"/>
      <c r="P54" s="36"/>
      <c r="Q54" s="36"/>
      <c r="R54" s="0"/>
      <c r="S54" s="0"/>
      <c r="T54" s="0"/>
      <c r="U54" s="0"/>
      <c r="V54" s="0"/>
      <c r="W54" s="0"/>
      <c r="AB54" s="107" t="s">
        <v>86</v>
      </c>
      <c r="AC54" s="107"/>
      <c r="AD54" s="169" t="str">
        <f aca="false">IF('PI 2.2.1 PSA'!BC54&lt;=60,"FAIL",'PI 2.2.1 PSA'!BC54)</f>
        <v>FAIL</v>
      </c>
      <c r="AE54" s="169"/>
      <c r="AI54" s="153"/>
      <c r="AJ54" s="153"/>
      <c r="AK54" s="153"/>
      <c r="AL54" s="153"/>
      <c r="AM54" s="154" t="n">
        <f aca="false">SUM(AM3:AM53)</f>
        <v>0</v>
      </c>
      <c r="AN54" s="153"/>
      <c r="AO54" s="153"/>
      <c r="AP54" s="155" t="n">
        <f aca="false">SUM(AP3:AP53)</f>
        <v>0</v>
      </c>
      <c r="AQ54" s="153"/>
      <c r="AR54" s="153"/>
      <c r="AS54" s="155" t="n">
        <f aca="false">SUM(AS2:AS53)</f>
        <v>0</v>
      </c>
      <c r="AT54" s="153"/>
      <c r="AU54" s="153"/>
      <c r="AV54" s="155" t="n">
        <f aca="false">SUM(AV3:AV53)</f>
        <v>0</v>
      </c>
      <c r="AW54" s="153"/>
      <c r="AX54" s="153"/>
      <c r="AY54" s="155" t="n">
        <f aca="false">SUM(AY3:AY53)</f>
        <v>0</v>
      </c>
      <c r="AZ54" s="168" t="n">
        <f aca="false">IF(MIN(AK3:AK53)&lt;60,50,IF(AVERAGE(AK3:AK53)=60,60,IF(MIN(AK3:AK53)&lt;80,IF(AP54/AM54&gt;0.5,IF(SUM(AU54:AY54)&lt;1,65,70),IF(AP54/AM54&lt;0.1,IF(SUM(AU54:AY54)&lt;1,75,75),IF(SUM(AU54:AY54)&lt;1,70,75))),"xxx")))</f>
        <v>50</v>
      </c>
      <c r="BA54" s="168" t="str">
        <f aca="false">IF(AZ54="xxx",IF(AVERAGE(AK3:AK53)=80,80,IF(AVERAGE(AK3:AK53)=100,100,IF(AV54/AM54&gt;0.5,IF(AY54&lt;1,85,90),IF(AY54&lt;1,90,95)))),"xxx")</f>
        <v>xxx</v>
      </c>
      <c r="BB54" s="168" t="n">
        <f aca="false">IF(AM54=1,AVERAGE(AK3:AK53),IF(AZ54="xxx",BA54,AZ54))</f>
        <v>50</v>
      </c>
      <c r="BC54" s="170" t="n">
        <f aca="false">IF($BB$54&gt;$BB$51,IF($D$1="yes",$BB$51,$BB$54),$BB$54)</f>
        <v>50</v>
      </c>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3.5" hidden="false" customHeight="false" outlineLevel="0" collapsed="false">
      <c r="A55" s="93"/>
      <c r="B55" s="76"/>
      <c r="C55" s="36"/>
      <c r="D55" s="36"/>
      <c r="E55" s="36"/>
      <c r="F55" s="36"/>
      <c r="G55" s="77"/>
      <c r="I55" s="36"/>
      <c r="J55" s="36"/>
      <c r="K55" s="36"/>
      <c r="L55" s="36"/>
      <c r="M55" s="36"/>
      <c r="N55" s="36"/>
      <c r="O55" s="36"/>
      <c r="P55" s="36"/>
      <c r="Q55" s="36"/>
      <c r="R55" s="0"/>
      <c r="S55" s="0"/>
      <c r="T55" s="0"/>
      <c r="U55" s="0"/>
      <c r="V55" s="0"/>
      <c r="W55" s="0"/>
      <c r="AB55" s="113" t="s">
        <v>87</v>
      </c>
      <c r="AC55" s="113"/>
      <c r="AD55" s="171" t="str">
        <f aca="false">IF(AD54="","",IF(OR(AD54&lt;60,AD54="Fail"),"FAIL",IF(AD54&gt;=80,"Unconditional Pass","Pass with condition")))</f>
        <v>FAIL</v>
      </c>
      <c r="AE55" s="171"/>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1048576" customFormat="false" ht="11.25" hidden="true" customHeight="false" outlineLevel="0" collapsed="false"/>
  </sheetData>
  <sheetProtection sheet="true" objects="true" scenarios="true"/>
  <protectedRanges>
    <protectedRange name="UserEdit_221" sqref="C3:Q53 S3:V53 Y3:Y53 A3:A53"/>
  </protectedRanges>
  <mergeCells count="10">
    <mergeCell ref="A1:C1"/>
    <mergeCell ref="E1:I1"/>
    <mergeCell ref="J1:R1"/>
    <mergeCell ref="S1:W1"/>
    <mergeCell ref="X1:AB1"/>
    <mergeCell ref="AC1:AE1"/>
    <mergeCell ref="AB54:AC54"/>
    <mergeCell ref="AD54:AE54"/>
    <mergeCell ref="AB55:AC55"/>
    <mergeCell ref="AD55:AE55"/>
  </mergeCells>
  <conditionalFormatting sqref="D4:D53">
    <cfRule type="expression" priority="2" aboveAverage="0" equalAverage="0" bottom="0" percent="0" rank="0" text="" dxfId="0">
      <formula>ISTEXT(C4)</formula>
    </cfRule>
  </conditionalFormatting>
  <conditionalFormatting sqref="D4:D53">
    <cfRule type="expression" priority="3" aboveAverage="0" equalAverage="0" bottom="0" percent="0" rank="0" text="" dxfId="1">
      <formula>ISNUMBER(D4)</formula>
    </cfRule>
  </conditionalFormatting>
  <conditionalFormatting sqref="D1">
    <cfRule type="expression" priority="4" aboveAverage="0" equalAverage="0" bottom="0" percent="0" rank="0" text="" dxfId="2">
      <formula>$E$1=1</formula>
    </cfRule>
  </conditionalFormatting>
  <conditionalFormatting sqref="AD3:AD53">
    <cfRule type="cellIs" priority="5" operator="equal" aboveAverage="0" equalAverage="0" bottom="0" percent="0" rank="0" text="" dxfId="3">
      <formula>"HIGH"</formula>
    </cfRule>
    <cfRule type="cellIs" priority="6" operator="equal" aboveAverage="0" equalAverage="0" bottom="0" percent="0" rank="0" text="" dxfId="4">
      <formula>"MED"</formula>
    </cfRule>
    <cfRule type="cellIs" priority="7" operator="equal" aboveAverage="0" equalAverage="0" bottom="0" percent="0" rank="0" text="" dxfId="5">
      <formula>"LOW"</formula>
    </cfRule>
  </conditionalFormatting>
  <conditionalFormatting sqref="AE3:AE53">
    <cfRule type="cellIs" priority="8" operator="equal" aboveAverage="0" equalAverage="0" bottom="0" percent="0" rank="0" text="" dxfId="6">
      <formula>"&lt;60"</formula>
    </cfRule>
    <cfRule type="cellIs" priority="9" operator="equal" aboveAverage="0" equalAverage="0" bottom="0" percent="0" rank="0" text="" dxfId="7">
      <formula>"60-79"</formula>
    </cfRule>
    <cfRule type="cellIs" priority="10" operator="equal" aboveAverage="0" equalAverage="0" bottom="0" percent="0" rank="0" text="" dxfId="8">
      <formula>"≥80"</formula>
    </cfRule>
  </conditionalFormatting>
  <conditionalFormatting sqref="D3:D53">
    <cfRule type="expression" priority="11" aboveAverage="0" equalAverage="0" bottom="0" percent="0" rank="0" text="" dxfId="9">
      <formula>ISNUMBER(D3)</formula>
    </cfRule>
    <cfRule type="expression" priority="12" aboveAverage="0" equalAverage="0" bottom="0" percent="0" rank="0" text="" dxfId="10">
      <formula>ISTEXT(C3)</formula>
    </cfRule>
  </conditionalFormatting>
  <conditionalFormatting sqref="E3:E53">
    <cfRule type="expression" priority="13" aboveAverage="0" equalAverage="0" bottom="0" percent="0" rank="0" text="" dxfId="11">
      <formula>ISTEXT(E3)</formula>
    </cfRule>
    <cfRule type="expression" priority="14" aboveAverage="0" equalAverage="0" bottom="0" percent="0" rank="0" text="" dxfId="12">
      <formula>ISNUMBER(A3)</formula>
    </cfRule>
  </conditionalFormatting>
  <conditionalFormatting sqref="F3:F53">
    <cfRule type="expression" priority="15" aboveAverage="0" equalAverage="0" bottom="0" percent="0" rank="0" text="" dxfId="13">
      <formula>ISTEXT(F3)</formula>
    </cfRule>
    <cfRule type="expression" priority="16" aboveAverage="0" equalAverage="0" bottom="0" percent="0" rank="0" text="" dxfId="14">
      <formula>ISNUMBER(A3)</formula>
    </cfRule>
  </conditionalFormatting>
  <conditionalFormatting sqref="G3:G53">
    <cfRule type="expression" priority="17" aboveAverage="0" equalAverage="0" bottom="0" percent="0" rank="0" text="" dxfId="15">
      <formula>ISTEXT(G3)</formula>
    </cfRule>
    <cfRule type="expression" priority="18" aboveAverage="0" equalAverage="0" bottom="0" percent="0" rank="0" text="" dxfId="16">
      <formula>ISNUMBER(A3)</formula>
    </cfRule>
  </conditionalFormatting>
  <conditionalFormatting sqref="H3:H53">
    <cfRule type="expression" priority="19" aboveAverage="0" equalAverage="0" bottom="0" percent="0" rank="0" text="" dxfId="17">
      <formula>ISTEXT(H3)</formula>
    </cfRule>
    <cfRule type="expression" priority="20" aboveAverage="0" equalAverage="0" bottom="0" percent="0" rank="0" text="" dxfId="18">
      <formula>ISNUMBER(A3)</formula>
    </cfRule>
  </conditionalFormatting>
  <conditionalFormatting sqref="I3:I53">
    <cfRule type="expression" priority="21" aboveAverage="0" equalAverage="0" bottom="0" percent="0" rank="0" text="" dxfId="19">
      <formula>ISTEXT(I3)</formula>
    </cfRule>
    <cfRule type="expression" priority="22" aboveAverage="0" equalAverage="0" bottom="0" percent="0" rank="0" text="" dxfId="20">
      <formula>ISNUMBER(A3)</formula>
    </cfRule>
  </conditionalFormatting>
  <conditionalFormatting sqref="J3:J53">
    <cfRule type="expression" priority="23" aboveAverage="0" equalAverage="0" bottom="0" percent="0" rank="0" text="" dxfId="21">
      <formula>ISNUMBER(J3)</formula>
    </cfRule>
    <cfRule type="expression" priority="24" aboveAverage="0" equalAverage="0" bottom="0" percent="0" rank="0" text="" dxfId="22">
      <formula>H3="Invertebrate"</formula>
    </cfRule>
    <cfRule type="expression" priority="25" aboveAverage="0" equalAverage="0" bottom="0" percent="0" rank="0" text="" dxfId="23">
      <formula>H3="Non-invertebrate"</formula>
    </cfRule>
  </conditionalFormatting>
  <conditionalFormatting sqref="K3:K53">
    <cfRule type="expression" priority="26" aboveAverage="0" equalAverage="0" bottom="0" percent="0" rank="0" text="" dxfId="24">
      <formula>ISNUMBER(K3)</formula>
    </cfRule>
    <cfRule type="expression" priority="27" aboveAverage="0" equalAverage="0" bottom="0" percent="0" rank="0" text="" dxfId="25">
      <formula>H3="Invertebrate"</formula>
    </cfRule>
    <cfRule type="expression" priority="28" aboveAverage="0" equalAverage="0" bottom="0" percent="0" rank="0" text="" dxfId="26">
      <formula>H3="Non-invertebrate"</formula>
    </cfRule>
  </conditionalFormatting>
  <conditionalFormatting sqref="L3:L53">
    <cfRule type="expression" priority="29" aboveAverage="0" equalAverage="0" bottom="0" percent="0" rank="0" text="" dxfId="27">
      <formula>ISNUMBER(L3)</formula>
    </cfRule>
    <cfRule type="expression" priority="30" aboveAverage="0" equalAverage="0" bottom="0" percent="0" rank="0" text="" dxfId="28">
      <formula>H3="Invertebrate"</formula>
    </cfRule>
    <cfRule type="expression" priority="31" aboveAverage="0" equalAverage="0" bottom="0" percent="0" rank="0" text="" dxfId="29">
      <formula>H3="Non-invertebrate"</formula>
    </cfRule>
  </conditionalFormatting>
  <conditionalFormatting sqref="M3:M53">
    <cfRule type="expression" priority="32" aboveAverage="0" equalAverage="0" bottom="0" percent="0" rank="0" text="" dxfId="30">
      <formula>ISNUMBER(M3)</formula>
    </cfRule>
    <cfRule type="expression" priority="33" aboveAverage="0" equalAverage="0" bottom="0" percent="0" rank="0" text="" dxfId="31">
      <formula>H3="Non-invertebrate"</formula>
    </cfRule>
    <cfRule type="expression" priority="34" aboveAverage="0" equalAverage="0" bottom="0" percent="0" rank="0" text="" dxfId="32">
      <formula>H3="Invertebrate"</formula>
    </cfRule>
  </conditionalFormatting>
  <conditionalFormatting sqref="N3:N53">
    <cfRule type="expression" priority="35" aboveAverage="0" equalAverage="0" bottom="0" percent="0" rank="0" text="" dxfId="33">
      <formula>ISNUMBER(N3)</formula>
    </cfRule>
    <cfRule type="expression" priority="36" aboveAverage="0" equalAverage="0" bottom="0" percent="0" rank="0" text="" dxfId="34">
      <formula>H3="Non-invertebrate"</formula>
    </cfRule>
    <cfRule type="expression" priority="37" aboveAverage="0" equalAverage="0" bottom="0" percent="0" rank="0" text="" dxfId="35">
      <formula>H3="Invertebrate"</formula>
    </cfRule>
  </conditionalFormatting>
  <conditionalFormatting sqref="O3:O53">
    <cfRule type="expression" priority="38" aboveAverage="0" equalAverage="0" bottom="0" percent="0" rank="0" text="" dxfId="36">
      <formula>ISNUMBER(O3)</formula>
    </cfRule>
    <cfRule type="expression" priority="39" aboveAverage="0" equalAverage="0" bottom="0" percent="0" rank="0" text="" dxfId="37">
      <formula>H3="Invertebrate"</formula>
    </cfRule>
    <cfRule type="expression" priority="40" aboveAverage="0" equalAverage="0" bottom="0" percent="0" rank="0" text="" dxfId="38">
      <formula>H3="Non-invertebrate"</formula>
    </cfRule>
  </conditionalFormatting>
  <conditionalFormatting sqref="P3:P53">
    <cfRule type="expression" priority="41" aboveAverage="0" equalAverage="0" bottom="0" percent="0" rank="0" text="" dxfId="39">
      <formula>ISNUMBER(P3)</formula>
    </cfRule>
    <cfRule type="expression" priority="42" aboveAverage="0" equalAverage="0" bottom="0" percent="0" rank="0" text="" dxfId="40">
      <formula>H3="Invertebrate"</formula>
    </cfRule>
    <cfRule type="expression" priority="43" aboveAverage="0" equalAverage="0" bottom="0" percent="0" rank="0" text="" dxfId="41">
      <formula>H3="Non-invertebrate"</formula>
    </cfRule>
  </conditionalFormatting>
  <conditionalFormatting sqref="Q3:Q53">
    <cfRule type="expression" priority="44" aboveAverage="0" equalAverage="0" bottom="0" percent="0" rank="0" text="" dxfId="42">
      <formula>ISNUMBER(Q3)</formula>
    </cfRule>
    <cfRule type="expression" priority="45" aboveAverage="0" equalAverage="0" bottom="0" percent="0" rank="0" text="" dxfId="43">
      <formula>H3="Non-Invertebrate"</formula>
    </cfRule>
    <cfRule type="expression" priority="46" aboveAverage="0" equalAverage="0" bottom="0" percent="0" rank="0" text="" dxfId="44">
      <formula>H3="Invertebrate"</formula>
    </cfRule>
  </conditionalFormatting>
  <conditionalFormatting sqref="S3:S53">
    <cfRule type="expression" priority="47" aboveAverage="0" equalAverage="0" bottom="0" percent="0" rank="0" text="" dxfId="45">
      <formula>ISNUMBER(S3)</formula>
    </cfRule>
    <cfRule type="expression" priority="48" aboveAverage="0" equalAverage="0" bottom="0" percent="0" rank="0" text="" dxfId="46">
      <formula>ISTEXT(H3)</formula>
    </cfRule>
  </conditionalFormatting>
  <conditionalFormatting sqref="T3:T53">
    <cfRule type="expression" priority="49" aboveAverage="0" equalAverage="0" bottom="0" percent="0" rank="0" text="" dxfId="47">
      <formula>ISNUMBER(T3)</formula>
    </cfRule>
    <cfRule type="expression" priority="50" aboveAverage="0" equalAverage="0" bottom="0" percent="0" rank="0" text="" dxfId="48">
      <formula>ISTEXT(H3)</formula>
    </cfRule>
  </conditionalFormatting>
  <conditionalFormatting sqref="U3:U53">
    <cfRule type="expression" priority="51" aboveAverage="0" equalAverage="0" bottom="0" percent="0" rank="0" text="" dxfId="49">
      <formula>ISNUMBER(U3)</formula>
    </cfRule>
    <cfRule type="expression" priority="52" aboveAverage="0" equalAverage="0" bottom="0" percent="0" rank="0" text="" dxfId="50">
      <formula>ISTEXT(H3)</formula>
    </cfRule>
  </conditionalFormatting>
  <conditionalFormatting sqref="V3:V53">
    <cfRule type="expression" priority="53" aboveAverage="0" equalAverage="0" bottom="0" percent="0" rank="0" text="" dxfId="51">
      <formula>ISNUMBER(V3)</formula>
    </cfRule>
    <cfRule type="expression" priority="54" aboveAverage="0" equalAverage="0" bottom="0" percent="0" rank="0" text="" dxfId="52">
      <formula>ISTEXT(H3)</formula>
    </cfRule>
  </conditionalFormatting>
  <conditionalFormatting sqref="Y3:Y53">
    <cfRule type="expression" priority="55" aboveAverage="0" equalAverage="0" bottom="0" percent="0" rank="0" text="" dxfId="53">
      <formula>ISNUMBER(Y3)</formula>
    </cfRule>
    <cfRule type="expression" priority="56" aboveAverage="0" equalAverage="0" bottom="0" percent="0" rank="0" text="" dxfId="54">
      <formula>AH3=0</formula>
    </cfRule>
  </conditionalFormatting>
  <conditionalFormatting sqref="AD55">
    <cfRule type="containsText" priority="57" aboveAverage="0" equalAverage="0" bottom="0" percent="0" rank="0" text="Unconditional pass" dxfId="55"/>
  </conditionalFormatting>
  <conditionalFormatting sqref="AD55:AE55">
    <cfRule type="containsText" priority="58" aboveAverage="0" equalAverage="0" bottom="0" percent="0" rank="0" text="Fail" dxfId="56"/>
  </conditionalFormatting>
  <conditionalFormatting sqref="AD54">
    <cfRule type="containsText" priority="59" aboveAverage="0" equalAverage="0" bottom="0" percent="0" rank="0" text="FAIL" dxfId="57"/>
  </conditionalFormatting>
  <dataValidations count="7">
    <dataValidation allowBlank="true" operator="between" showDropDown="false" showErrorMessage="true" showInputMessage="true" sqref="D1" type="list">
      <formula1>SpecialScoring</formula1>
      <formula2>0</formula2>
    </dataValidation>
    <dataValidation allowBlank="true" operator="between" showDropDown="false" showErrorMessage="true" showInputMessage="true" sqref="C3:C53 B54:B55" type="list">
      <formula1>Groups</formula1>
      <formula2>0</formula2>
    </dataValidation>
    <dataValidation allowBlank="true" operator="between" showDropDown="false" showErrorMessage="true" showInputMessage="true" sqref="H3:H53 G54:G55" type="list">
      <formula1>SpeciesType</formula1>
      <formula2>0</formula2>
    </dataValidation>
    <dataValidation allowBlank="true" error="Please enter numeric values between 1 and 15." errorTitle="Warning" operator="between" showDropDown="false" showErrorMessage="true" showInputMessage="false" sqref="D3:D53" type="whole">
      <formula1>1</formula1>
      <formula2>15</formula2>
    </dataValidation>
    <dataValidation allowBlank="true" operator="between" showDropDown="false" showErrorMessage="true" showInputMessage="true" sqref="A54:A55" type="list">
      <formula1>ScoringElement</formula1>
      <formula2>0</formula2>
    </dataValidation>
    <dataValidation allowBlank="true" operator="between" showDropDown="false" showErrorMessage="true" showInputMessage="true" sqref="A3:A53" type="list">
      <formula1>scoringel</formula1>
      <formula2>0</formula2>
    </dataValidation>
    <dataValidation allowBlank="true" error="Scores must be between 1 and 3" errorTitle="Error" operator="between" showDropDown="false" showErrorMessage="true" showInputMessage="true" sqref="J3:Q53 S3:V53" type="whole">
      <formula1>1</formula1>
      <formula2>3</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2" topLeftCell="F3" activePane="bottomRight" state="frozen"/>
      <selection pane="topLeft" activeCell="A1" activeCellId="0" sqref="A1"/>
      <selection pane="topRight" activeCell="F1" activeCellId="0" sqref="F1"/>
      <selection pane="bottomLeft" activeCell="A3" activeCellId="0" sqref="A3"/>
      <selection pane="bottomRight" activeCell="A3" activeCellId="0" sqref="A3"/>
    </sheetView>
  </sheetViews>
  <sheetFormatPr defaultRowHeight="11.25"/>
  <cols>
    <col collapsed="false" hidden="false" max="1" min="1" style="35" width="8.10204081632653"/>
    <col collapsed="false" hidden="false" max="2" min="2" style="37" width="15.5255102040816"/>
    <col collapsed="false" hidden="false" max="5" min="3" style="38" width="15.5255102040816"/>
    <col collapsed="false" hidden="false" max="14" min="6" style="39" width="5.53571428571429"/>
    <col collapsed="false" hidden="false" max="20" min="15" style="40" width="5.53571428571429"/>
    <col collapsed="false" hidden="false" max="21" min="21" style="36" width="5.53571428571429"/>
    <col collapsed="false" hidden="false" max="23" min="22" style="36" width="7.56122448979592"/>
    <col collapsed="false" hidden="false" max="24" min="24" style="36" width="2.56632653061224"/>
    <col collapsed="false" hidden="true" max="1025" min="25" style="36" width="0"/>
  </cols>
  <sheetData>
    <row r="1" s="76" customFormat="true" ht="11.25" hidden="false" customHeight="false" outlineLevel="0" collapsed="false">
      <c r="A1" s="172"/>
      <c r="B1" s="172"/>
      <c r="C1" s="172"/>
      <c r="D1" s="172"/>
      <c r="E1" s="172"/>
      <c r="F1" s="173" t="s">
        <v>46</v>
      </c>
      <c r="G1" s="173"/>
      <c r="H1" s="173"/>
      <c r="I1" s="173"/>
      <c r="J1" s="173"/>
      <c r="K1" s="173"/>
      <c r="L1" s="173"/>
      <c r="M1" s="173"/>
      <c r="N1" s="173"/>
      <c r="O1" s="174" t="s">
        <v>47</v>
      </c>
      <c r="P1" s="174"/>
      <c r="Q1" s="174"/>
      <c r="R1" s="174"/>
      <c r="S1" s="174"/>
      <c r="T1" s="175"/>
      <c r="U1" s="176"/>
      <c r="V1" s="176"/>
      <c r="W1" s="176"/>
      <c r="X1" s="119"/>
      <c r="Y1" s="119"/>
      <c r="Z1" s="119"/>
    </row>
    <row r="2" customFormat="false" ht="86.25" hidden="false" customHeight="false" outlineLevel="0" collapsed="false">
      <c r="A2" s="120" t="s">
        <v>50</v>
      </c>
      <c r="B2" s="53" t="s">
        <v>52</v>
      </c>
      <c r="C2" s="53" t="s">
        <v>53</v>
      </c>
      <c r="D2" s="53" t="s">
        <v>54</v>
      </c>
      <c r="E2" s="53" t="s">
        <v>55</v>
      </c>
      <c r="F2" s="54" t="s">
        <v>57</v>
      </c>
      <c r="G2" s="54" t="s">
        <v>58</v>
      </c>
      <c r="H2" s="54" t="s">
        <v>59</v>
      </c>
      <c r="I2" s="54" t="s">
        <v>60</v>
      </c>
      <c r="J2" s="54" t="s">
        <v>107</v>
      </c>
      <c r="K2" s="54" t="s">
        <v>62</v>
      </c>
      <c r="L2" s="54" t="s">
        <v>63</v>
      </c>
      <c r="M2" s="55" t="s">
        <v>108</v>
      </c>
      <c r="N2" s="56" t="s">
        <v>65</v>
      </c>
      <c r="O2" s="57" t="s">
        <v>66</v>
      </c>
      <c r="P2" s="58" t="s">
        <v>67</v>
      </c>
      <c r="Q2" s="58" t="s">
        <v>68</v>
      </c>
      <c r="R2" s="59" t="s">
        <v>69</v>
      </c>
      <c r="S2" s="60" t="s">
        <v>70</v>
      </c>
      <c r="T2" s="64" t="s">
        <v>48</v>
      </c>
      <c r="U2" s="65" t="s">
        <v>109</v>
      </c>
      <c r="V2" s="66" t="s">
        <v>76</v>
      </c>
      <c r="W2" s="177" t="s">
        <v>77</v>
      </c>
      <c r="X2" s="119"/>
      <c r="Y2" s="119"/>
      <c r="Z2" s="91"/>
      <c r="AA2" s="91" t="s">
        <v>81</v>
      </c>
      <c r="AB2" s="91" t="s">
        <v>82</v>
      </c>
      <c r="AC2" s="91" t="n">
        <v>1</v>
      </c>
      <c r="AD2" s="91" t="n">
        <v>2</v>
      </c>
      <c r="AE2" s="91" t="n">
        <v>3</v>
      </c>
      <c r="AF2" s="91" t="n">
        <v>4</v>
      </c>
      <c r="AG2" s="119"/>
      <c r="AH2" s="119"/>
      <c r="AI2" s="119"/>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9.75" hidden="false" customHeight="true" outlineLevel="0" collapsed="false">
      <c r="A3" s="75"/>
      <c r="B3" s="77"/>
      <c r="C3" s="77"/>
      <c r="D3" s="77"/>
      <c r="E3" s="77"/>
      <c r="F3" s="80"/>
      <c r="G3" s="80"/>
      <c r="H3" s="80"/>
      <c r="I3" s="80"/>
      <c r="J3" s="80"/>
      <c r="K3" s="80"/>
      <c r="L3" s="80"/>
      <c r="M3" s="80"/>
      <c r="N3" s="79" t="str">
        <f aca="false">IFERROR(IF(E3="Invertebrate",IF(F3="","",AVERAGE(F3:H3,K3:M3)),IF(E3="","",AVERAGE(F3:L3))),"")</f>
        <v/>
      </c>
      <c r="O3" s="80"/>
      <c r="P3" s="80"/>
      <c r="Q3" s="80"/>
      <c r="R3" s="80"/>
      <c r="S3" s="81" t="str">
        <f aca="false">IF(R3="","",((O3*P3*Q3*R3)-1)/40+1)</f>
        <v/>
      </c>
      <c r="T3" s="82" t="str">
        <f aca="false">IFERROR(IF(S3="","",((N3^2+S3^2)^0.5)),"")</f>
        <v/>
      </c>
      <c r="U3" s="178" t="str">
        <f aca="false">IFERROR(ROUND(IF(T3="","",-11.965*T3^2+32.28*T3+78.259),0),"")</f>
        <v/>
      </c>
      <c r="V3" s="86" t="str">
        <f aca="false">IF(U3="","",IF(U3&lt;60,"High",IF(U3&gt;=80,"Low","Med")))</f>
        <v/>
      </c>
      <c r="W3" s="135" t="str">
        <f aca="false">IF(U3="","",IF(U3&lt;60,"&lt;60", IF(U3&gt;=80, "≥80", "60-79")))</f>
        <v/>
      </c>
      <c r="X3" s="119"/>
      <c r="Y3" s="145"/>
      <c r="Z3" s="179" t="str">
        <f aca="false">U3</f>
        <v/>
      </c>
      <c r="AA3" s="91" t="str">
        <f aca="false">IF(Z3="","",ROUND(Z3,0))</f>
        <v/>
      </c>
      <c r="AB3" s="91" t="str">
        <f aca="false">IF(AA3="","",IF(AA3&lt;70,1,IF(AA3&lt;80,2,IF(AA3&lt;90,3,4))))</f>
        <v/>
      </c>
      <c r="AC3" s="180" t="str">
        <f aca="false">IF(AB3="","",IF($AB3=AC$2,"1","0"))</f>
        <v/>
      </c>
      <c r="AD3" s="180" t="str">
        <f aca="false">IF(AC3="","",IF($AB3=AD$2,"1","0"))</f>
        <v/>
      </c>
      <c r="AE3" s="180" t="str">
        <f aca="false">IF(AD3="","",IF($AB3=AE$2,"1","0"))</f>
        <v/>
      </c>
      <c r="AF3" s="180" t="str">
        <f aca="false">IF(AE3="","",IF($AB3=AF$2,"1","0"))</f>
        <v/>
      </c>
      <c r="AG3" s="50"/>
      <c r="AH3" s="50"/>
      <c r="AI3" s="5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9.75" hidden="false" customHeight="true" outlineLevel="0" collapsed="false">
      <c r="A4" s="75"/>
      <c r="B4" s="77"/>
      <c r="C4" s="77"/>
      <c r="D4" s="77"/>
      <c r="E4" s="77"/>
      <c r="F4" s="80"/>
      <c r="G4" s="80"/>
      <c r="H4" s="80"/>
      <c r="I4" s="80"/>
      <c r="J4" s="80"/>
      <c r="K4" s="80"/>
      <c r="L4" s="80"/>
      <c r="M4" s="80"/>
      <c r="N4" s="79" t="str">
        <f aca="false">IFERROR(IF(E4="Invertebrate",IF(F4="","",AVERAGE(F4:H4,K4:M4)),IF(E4="","",AVERAGE(F4:L4))),"")</f>
        <v/>
      </c>
      <c r="O4" s="165"/>
      <c r="P4" s="165"/>
      <c r="Q4" s="165"/>
      <c r="R4" s="165"/>
      <c r="S4" s="81" t="str">
        <f aca="false">IF(R4="","",((O4*P4*Q4*R4)-1)/40+1)</f>
        <v/>
      </c>
      <c r="T4" s="82" t="str">
        <f aca="false">IFERROR(IF(S4="","",((N4^2+S4^2)^0.5)),"")</f>
        <v/>
      </c>
      <c r="U4" s="178" t="str">
        <f aca="false">IFERROR(ROUND(IF(T4="","",-11.965*T4^2+32.28*T4+78.259),0),"")</f>
        <v/>
      </c>
      <c r="V4" s="86" t="str">
        <f aca="false">IF(U4="","",IF(U4&lt;60,"High",IF(U4&gt;=80,"Low","Med")))</f>
        <v/>
      </c>
      <c r="W4" s="135" t="str">
        <f aca="false">IF(U4="","",IF(U4&lt;60,"&lt;60", IF(U4&gt;=80, "≥80", "60-79")))</f>
        <v/>
      </c>
      <c r="X4" s="84"/>
      <c r="Y4" s="84"/>
      <c r="Z4" s="179" t="str">
        <f aca="false">U4</f>
        <v/>
      </c>
      <c r="AA4" s="91" t="str">
        <f aca="false">IF(Z4="","",ROUND(Z4,0))</f>
        <v/>
      </c>
      <c r="AB4" s="91" t="str">
        <f aca="false">IF(AA4="","",IF(AA4="","",IF(AA4&lt;70,1,IF(AA4&lt;80,2,IF(AA4&lt;90,3,4)))))</f>
        <v/>
      </c>
      <c r="AC4" s="180" t="str">
        <f aca="false">IF(AB4="","",IF($AB4=AC$2,"1","0"))</f>
        <v/>
      </c>
      <c r="AD4" s="180" t="str">
        <f aca="false">IF(AC4="","",IF($AB4=AD$2,"1","0"))</f>
        <v/>
      </c>
      <c r="AE4" s="180" t="str">
        <f aca="false">IF(AD4="","",IF($AB4=AE$2,"1","0"))</f>
        <v/>
      </c>
      <c r="AF4" s="180" t="str">
        <f aca="false">IF(AE4="","",IF($AB4=AF$2,"1","0"))</f>
        <v/>
      </c>
      <c r="AG4" s="50"/>
      <c r="AH4" s="50"/>
      <c r="AI4" s="5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9.75" hidden="false" customHeight="true" outlineLevel="0" collapsed="false">
      <c r="A5" s="75"/>
      <c r="B5" s="77"/>
      <c r="C5" s="77"/>
      <c r="D5" s="77"/>
      <c r="E5" s="77"/>
      <c r="F5" s="80"/>
      <c r="G5" s="80"/>
      <c r="H5" s="80"/>
      <c r="I5" s="80"/>
      <c r="J5" s="80"/>
      <c r="K5" s="80"/>
      <c r="L5" s="80"/>
      <c r="M5" s="80"/>
      <c r="N5" s="79" t="str">
        <f aca="false">IFERROR(IF(E5="Invertebrate",IF(F5="","",AVERAGE(F5:H5,K5:M5)),IF(E5="","",AVERAGE(F5:L5))),"")</f>
        <v/>
      </c>
      <c r="O5" s="165"/>
      <c r="P5" s="165"/>
      <c r="Q5" s="165"/>
      <c r="R5" s="165"/>
      <c r="S5" s="81" t="str">
        <f aca="false">IF(R5="","",((O5*P5*Q5*R5)-1)/40+1)</f>
        <v/>
      </c>
      <c r="T5" s="82" t="str">
        <f aca="false">IFERROR(IF(S5="","",((N5^2+S5^2)^0.5)),"")</f>
        <v/>
      </c>
      <c r="U5" s="178" t="str">
        <f aca="false">IFERROR(ROUND(IF(T5="","",-11.965*T5^2+32.28*T5+78.259),0),"")</f>
        <v/>
      </c>
      <c r="V5" s="86" t="str">
        <f aca="false">IF(U5="","",IF(U5&lt;60,"High",IF(U5&gt;=80,"Low","Med")))</f>
        <v/>
      </c>
      <c r="W5" s="135" t="str">
        <f aca="false">IF(U5="","",IF(U5&lt;60,"&lt;60", IF(U5&gt;=80, "≥80", "60-79")))</f>
        <v/>
      </c>
      <c r="X5" s="84"/>
      <c r="Y5" s="84"/>
      <c r="Z5" s="179" t="str">
        <f aca="false">U5</f>
        <v/>
      </c>
      <c r="AA5" s="91" t="str">
        <f aca="false">IF(Z5="","",ROUND(Z5,0))</f>
        <v/>
      </c>
      <c r="AB5" s="91" t="str">
        <f aca="false">IF(AA5="","",IF(AA5="","",IF(AA5&lt;70,1,IF(AA5&lt;80,2,IF(AA5&lt;90,3,4)))))</f>
        <v/>
      </c>
      <c r="AC5" s="91" t="str">
        <f aca="false">IF(AB5="","",IF($AB5=AC$2,"1","0"))</f>
        <v/>
      </c>
      <c r="AD5" s="91" t="str">
        <f aca="false">IF(AC5="","",IF($AB5=AD$2,"1","0"))</f>
        <v/>
      </c>
      <c r="AE5" s="91" t="str">
        <f aca="false">IF(AD5="","",IF($AB5=AE$2,"1","0"))</f>
        <v/>
      </c>
      <c r="AF5" s="91" t="str">
        <f aca="false">IF(AE5="","",IF($AB5=AF$2,"1","0"))</f>
        <v/>
      </c>
      <c r="AG5" s="50"/>
      <c r="AH5" s="50"/>
      <c r="AI5" s="5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9.75" hidden="false" customHeight="true" outlineLevel="0" collapsed="false">
      <c r="A6" s="75"/>
      <c r="B6" s="77"/>
      <c r="C6" s="77"/>
      <c r="D6" s="77"/>
      <c r="E6" s="77"/>
      <c r="F6" s="80"/>
      <c r="G6" s="80"/>
      <c r="H6" s="80"/>
      <c r="I6" s="80"/>
      <c r="J6" s="80"/>
      <c r="K6" s="80"/>
      <c r="L6" s="80"/>
      <c r="M6" s="80"/>
      <c r="N6" s="79" t="str">
        <f aca="false">IFERROR(IF(E6="Invertebrate",IF(F6="","",AVERAGE(F6:H6,K6:M6)),IF(E6="","",AVERAGE(F6:L6))),"")</f>
        <v/>
      </c>
      <c r="O6" s="165"/>
      <c r="P6" s="165"/>
      <c r="Q6" s="165"/>
      <c r="R6" s="165"/>
      <c r="S6" s="81" t="str">
        <f aca="false">IF(R6="","",((O6*P6*Q6*R6)-1)/40+1)</f>
        <v/>
      </c>
      <c r="T6" s="82" t="str">
        <f aca="false">IFERROR(IF(S6="","",((N6^2+S6^2)^0.5)),"")</f>
        <v/>
      </c>
      <c r="U6" s="178" t="str">
        <f aca="false">IFERROR(ROUND(IF(T6="","",-11.965*T6^2+32.28*T6+78.259),0),"")</f>
        <v/>
      </c>
      <c r="V6" s="86" t="str">
        <f aca="false">IF(U6="","",IF(U6&lt;60,"High",IF(U6&gt;=80,"Low","Med")))</f>
        <v/>
      </c>
      <c r="W6" s="135" t="str">
        <f aca="false">IF(U6="","",IF(U6&lt;60,"&lt;60", IF(U6&gt;=80, "≥80", "60-79")))</f>
        <v/>
      </c>
      <c r="X6" s="84"/>
      <c r="Y6" s="84"/>
      <c r="Z6" s="179" t="str">
        <f aca="false">U6</f>
        <v/>
      </c>
      <c r="AA6" s="91" t="str">
        <f aca="false">IF(Z6="","",ROUND(Z6,0))</f>
        <v/>
      </c>
      <c r="AB6" s="91" t="str">
        <f aca="false">IF(AA6="","",IF(AA6="","",IF(AA6&lt;70,1,IF(AA6&lt;80,2,IF(AA6&lt;90,3,4)))))</f>
        <v/>
      </c>
      <c r="AC6" s="91" t="str">
        <f aca="false">IF(AB6="","",IF($AB6=AC$2,"1","0"))</f>
        <v/>
      </c>
      <c r="AD6" s="91" t="str">
        <f aca="false">IF(AC6="","",IF($AB6=AD$2,"1","0"))</f>
        <v/>
      </c>
      <c r="AE6" s="91" t="str">
        <f aca="false">IF(AD6="","",IF($AB6=AE$2,"1","0"))</f>
        <v/>
      </c>
      <c r="AF6" s="91" t="str">
        <f aca="false">IF(AE6="","",IF($AB6=AF$2,"1","0"))</f>
        <v/>
      </c>
      <c r="AG6" s="50"/>
      <c r="AH6" s="50"/>
      <c r="AI6" s="5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9.75" hidden="false" customHeight="true" outlineLevel="0" collapsed="false">
      <c r="A7" s="75"/>
      <c r="B7" s="77"/>
      <c r="C7" s="77"/>
      <c r="D7" s="77"/>
      <c r="E7" s="77"/>
      <c r="F7" s="80"/>
      <c r="G7" s="80"/>
      <c r="H7" s="80"/>
      <c r="I7" s="80"/>
      <c r="J7" s="80"/>
      <c r="K7" s="80"/>
      <c r="L7" s="80"/>
      <c r="M7" s="80"/>
      <c r="N7" s="79" t="str">
        <f aca="false">IFERROR(IF(E7="Invertebrate",IF(F7="","",AVERAGE(F7:H7,K7:M7)),IF(E7="","",AVERAGE(F7:L7))),"")</f>
        <v/>
      </c>
      <c r="O7" s="165"/>
      <c r="P7" s="165"/>
      <c r="Q7" s="165"/>
      <c r="R7" s="165"/>
      <c r="S7" s="81" t="str">
        <f aca="false">IF(R7="","",((O7*P7*Q7*R7)-1)/40+1)</f>
        <v/>
      </c>
      <c r="T7" s="82" t="str">
        <f aca="false">IFERROR(IF(S7="","",((N7^2+S7^2)^0.5)),"")</f>
        <v/>
      </c>
      <c r="U7" s="178" t="str">
        <f aca="false">IFERROR(ROUND(IF(T7="","",-11.965*T7^2+32.28*T7+78.259),0),"")</f>
        <v/>
      </c>
      <c r="V7" s="86" t="str">
        <f aca="false">IF(U7="","",IF(U7&lt;60,"High",IF(U7&gt;=80,"Low","Med")))</f>
        <v/>
      </c>
      <c r="W7" s="135" t="str">
        <f aca="false">IF(U7="","",IF(U7&lt;60,"&lt;60", IF(U7&gt;=80, "≥80", "60-79")))</f>
        <v/>
      </c>
      <c r="X7" s="84"/>
      <c r="Y7" s="84"/>
      <c r="Z7" s="179" t="str">
        <f aca="false">U7</f>
        <v/>
      </c>
      <c r="AA7" s="91" t="str">
        <f aca="false">IF(Z7="","",ROUND(Z7,0))</f>
        <v/>
      </c>
      <c r="AB7" s="91" t="str">
        <f aca="false">IF(AA7="","",IF(AA7="","",IF(AA7&lt;70,1,IF(AA7&lt;80,2,IF(AA7&lt;90,3,4)))))</f>
        <v/>
      </c>
      <c r="AC7" s="91" t="str">
        <f aca="false">IF(AB7="","",IF($AB7=AC$2,"1","0"))</f>
        <v/>
      </c>
      <c r="AD7" s="91" t="str">
        <f aca="false">IF(AC7="","",IF($AB7=AD$2,"1","0"))</f>
        <v/>
      </c>
      <c r="AE7" s="91" t="str">
        <f aca="false">IF(AD7="","",IF($AB7=AE$2,"1","0"))</f>
        <v/>
      </c>
      <c r="AF7" s="91" t="str">
        <f aca="false">IF(AE7="","",IF($AB7=AF$2,"1","0"))</f>
        <v/>
      </c>
      <c r="AG7" s="50"/>
      <c r="AH7" s="50"/>
      <c r="AI7" s="5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9.75" hidden="false" customHeight="true" outlineLevel="0" collapsed="false">
      <c r="A8" s="75"/>
      <c r="B8" s="77"/>
      <c r="C8" s="77"/>
      <c r="D8" s="77"/>
      <c r="E8" s="77"/>
      <c r="F8" s="80"/>
      <c r="G8" s="80"/>
      <c r="H8" s="80"/>
      <c r="I8" s="80"/>
      <c r="J8" s="80"/>
      <c r="K8" s="80"/>
      <c r="L8" s="80"/>
      <c r="M8" s="80"/>
      <c r="N8" s="79" t="str">
        <f aca="false">IFERROR(IF(E8="Invertebrate",IF(F8="","",AVERAGE(F8:H8,K8:M8)),IF(E8="","",AVERAGE(F8:L8))),"")</f>
        <v/>
      </c>
      <c r="O8" s="165"/>
      <c r="P8" s="165"/>
      <c r="Q8" s="165"/>
      <c r="R8" s="165"/>
      <c r="S8" s="81" t="str">
        <f aca="false">IF(R8="","",((O8*P8*Q8*R8)-1)/40+1)</f>
        <v/>
      </c>
      <c r="T8" s="82" t="str">
        <f aca="false">IFERROR(IF(S8="","",((N8^2+S8^2)^0.5)),"")</f>
        <v/>
      </c>
      <c r="U8" s="178" t="str">
        <f aca="false">IFERROR(ROUND(IF(T8="","",-11.965*T8^2+32.28*T8+78.259),0),"")</f>
        <v/>
      </c>
      <c r="V8" s="86" t="str">
        <f aca="false">IF(U8="","",IF(U8&lt;60,"High",IF(U8&gt;=80,"Low","Med")))</f>
        <v/>
      </c>
      <c r="W8" s="135" t="str">
        <f aca="false">IF(U8="","",IF(U8&lt;60,"&lt;60", IF(U8&gt;=80, "≥80", "60-79")))</f>
        <v/>
      </c>
      <c r="X8" s="84"/>
      <c r="Y8" s="84"/>
      <c r="Z8" s="179" t="str">
        <f aca="false">U8</f>
        <v/>
      </c>
      <c r="AA8" s="91" t="str">
        <f aca="false">IF(Z8="","",ROUND(Z8,0))</f>
        <v/>
      </c>
      <c r="AB8" s="91" t="str">
        <f aca="false">IF(AA8="","",IF(AA8="","",IF(AA8&lt;70,1,IF(AA8&lt;80,2,IF(AA8&lt;90,3,4)))))</f>
        <v/>
      </c>
      <c r="AC8" s="91" t="str">
        <f aca="false">IF(AB8="","",IF($AB8=AC$2,"1","0"))</f>
        <v/>
      </c>
      <c r="AD8" s="91" t="str">
        <f aca="false">IF(AC8="","",IF($AB8=AD$2,"1","0"))</f>
        <v/>
      </c>
      <c r="AE8" s="91" t="str">
        <f aca="false">IF(AD8="","",IF($AB8=AE$2,"1","0"))</f>
        <v/>
      </c>
      <c r="AF8" s="91" t="str">
        <f aca="false">IF(AE8="","",IF($AB8=AF$2,"1","0"))</f>
        <v/>
      </c>
      <c r="AG8" s="50"/>
      <c r="AH8" s="50"/>
      <c r="AI8" s="5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9.75" hidden="false" customHeight="true" outlineLevel="0" collapsed="false">
      <c r="A9" s="75"/>
      <c r="B9" s="77"/>
      <c r="C9" s="77"/>
      <c r="D9" s="77"/>
      <c r="E9" s="77"/>
      <c r="F9" s="80"/>
      <c r="G9" s="80"/>
      <c r="H9" s="80"/>
      <c r="I9" s="80"/>
      <c r="J9" s="80"/>
      <c r="K9" s="80"/>
      <c r="L9" s="80"/>
      <c r="M9" s="80"/>
      <c r="N9" s="79" t="str">
        <f aca="false">IFERROR(IF(E9="Invertebrate",IF(F9="","",AVERAGE(F9:H9,K9:M9)),IF(E9="","",AVERAGE(F9:L9))),"")</f>
        <v/>
      </c>
      <c r="O9" s="165"/>
      <c r="P9" s="165"/>
      <c r="Q9" s="165"/>
      <c r="R9" s="165"/>
      <c r="S9" s="81" t="str">
        <f aca="false">IF(R9="","",((O9*P9*Q9*R9)-1)/40+1)</f>
        <v/>
      </c>
      <c r="T9" s="82" t="str">
        <f aca="false">IFERROR(IF(S9="","",((N9^2+S9^2)^0.5)),"")</f>
        <v/>
      </c>
      <c r="U9" s="178" t="str">
        <f aca="false">IFERROR(ROUND(IF(T9="","",-11.965*T9^2+32.28*T9+78.259),0),"")</f>
        <v/>
      </c>
      <c r="V9" s="86" t="str">
        <f aca="false">IF(U9="","",IF(U9&lt;60,"High",IF(U9&gt;=80,"Low","Med")))</f>
        <v/>
      </c>
      <c r="W9" s="135" t="str">
        <f aca="false">IF(U9="","",IF(U9&lt;60,"&lt;60", IF(U9&gt;=80, "≥80", "60-79")))</f>
        <v/>
      </c>
      <c r="X9" s="84"/>
      <c r="Y9" s="84"/>
      <c r="Z9" s="179" t="str">
        <f aca="false">U9</f>
        <v/>
      </c>
      <c r="AA9" s="91" t="str">
        <f aca="false">IF(Z9="","",ROUND(Z9,0))</f>
        <v/>
      </c>
      <c r="AB9" s="91" t="str">
        <f aca="false">IF(AA9="","",IF(AA9="","",IF(AA9&lt;70,1,IF(AA9&lt;80,2,IF(AA9&lt;90,3,4)))))</f>
        <v/>
      </c>
      <c r="AC9" s="91" t="str">
        <f aca="false">IF(AB9="","",IF($AB9=AC$2,"1","0"))</f>
        <v/>
      </c>
      <c r="AD9" s="91" t="str">
        <f aca="false">IF(AC9="","",IF($AB9=AD$2,"1","0"))</f>
        <v/>
      </c>
      <c r="AE9" s="91" t="str">
        <f aca="false">IF(AD9="","",IF($AB9=AE$2,"1","0"))</f>
        <v/>
      </c>
      <c r="AF9" s="91" t="str">
        <f aca="false">IF(AE9="","",IF($AB9=AF$2,"1","0"))</f>
        <v/>
      </c>
      <c r="AG9" s="50"/>
      <c r="AH9" s="50"/>
      <c r="AI9" s="5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9.75" hidden="false" customHeight="true" outlineLevel="0" collapsed="false">
      <c r="A10" s="75"/>
      <c r="B10" s="77"/>
      <c r="C10" s="77"/>
      <c r="D10" s="77"/>
      <c r="E10" s="77"/>
      <c r="F10" s="80"/>
      <c r="G10" s="80"/>
      <c r="H10" s="80"/>
      <c r="I10" s="80"/>
      <c r="J10" s="80"/>
      <c r="K10" s="80"/>
      <c r="L10" s="80"/>
      <c r="M10" s="80"/>
      <c r="N10" s="79" t="str">
        <f aca="false">IFERROR(IF(E10="Invertebrate",IF(F10="","",AVERAGE(F10:H10,K10:M10)),IF(E10="","",AVERAGE(F10:L10))),"")</f>
        <v/>
      </c>
      <c r="O10" s="165"/>
      <c r="P10" s="165"/>
      <c r="Q10" s="165"/>
      <c r="R10" s="165"/>
      <c r="S10" s="81" t="str">
        <f aca="false">IF(R10="","",((O10*P10*Q10*R10)-1)/40+1)</f>
        <v/>
      </c>
      <c r="T10" s="82" t="str">
        <f aca="false">IFERROR(IF(S10="","",((N10^2+S10^2)^0.5)),"")</f>
        <v/>
      </c>
      <c r="U10" s="178" t="str">
        <f aca="false">IFERROR(ROUND(IF(T10="","",-11.965*T10^2+32.28*T10+78.259),0),"")</f>
        <v/>
      </c>
      <c r="V10" s="86" t="str">
        <f aca="false">IF(U10="","",IF(U10&lt;60,"High",IF(U10&gt;=80,"Low","Med")))</f>
        <v/>
      </c>
      <c r="W10" s="135" t="str">
        <f aca="false">IF(U10="","",IF(U10&lt;60,"&lt;60", IF(U10&gt;=80, "≥80", "60-79")))</f>
        <v/>
      </c>
      <c r="X10" s="84"/>
      <c r="Y10" s="84"/>
      <c r="Z10" s="179" t="str">
        <f aca="false">U10</f>
        <v/>
      </c>
      <c r="AA10" s="91" t="str">
        <f aca="false">IF(Z10="","",ROUND(Z10,0))</f>
        <v/>
      </c>
      <c r="AB10" s="91" t="str">
        <f aca="false">IF(AA10="","",IF(AA10="","",IF(AA10&lt;70,1,IF(AA10&lt;80,2,IF(AA10&lt;90,3,4)))))</f>
        <v/>
      </c>
      <c r="AC10" s="91" t="str">
        <f aca="false">IF(AB10="","",IF($AB10=AC$2,"1","0"))</f>
        <v/>
      </c>
      <c r="AD10" s="91" t="str">
        <f aca="false">IF(AC10="","",IF($AB10=AD$2,"1","0"))</f>
        <v/>
      </c>
      <c r="AE10" s="91" t="str">
        <f aca="false">IF(AD10="","",IF($AB10=AE$2,"1","0"))</f>
        <v/>
      </c>
      <c r="AF10" s="91" t="str">
        <f aca="false">IF(AE10="","",IF($AB10=AF$2,"1","0"))</f>
        <v/>
      </c>
      <c r="AG10" s="50"/>
      <c r="AH10" s="50"/>
      <c r="AI10" s="5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9.75" hidden="false" customHeight="true" outlineLevel="0" collapsed="false">
      <c r="A11" s="75"/>
      <c r="B11" s="76"/>
      <c r="C11" s="76"/>
      <c r="D11" s="76"/>
      <c r="E11" s="77"/>
      <c r="F11" s="166"/>
      <c r="G11" s="166"/>
      <c r="H11" s="166"/>
      <c r="I11" s="166"/>
      <c r="J11" s="166"/>
      <c r="K11" s="166"/>
      <c r="L11" s="166"/>
      <c r="M11" s="134"/>
      <c r="N11" s="79" t="str">
        <f aca="false">IFERROR(IF(E11="Invertebrate",IF(F11="","",AVERAGE(F11:H11,K11:M11)),IF(E11="","",AVERAGE(F11:L11))),"")</f>
        <v/>
      </c>
      <c r="O11" s="165"/>
      <c r="P11" s="165"/>
      <c r="Q11" s="165"/>
      <c r="R11" s="165"/>
      <c r="S11" s="81" t="str">
        <f aca="false">IF(R11="","",((O11*P11*Q11*R11)-1)/40+1)</f>
        <v/>
      </c>
      <c r="T11" s="82" t="str">
        <f aca="false">IFERROR(IF(S11="","",((N11^2+S11^2)^0.5)),"")</f>
        <v/>
      </c>
      <c r="U11" s="178" t="str">
        <f aca="false">IFERROR(ROUND(IF(T11="","",-11.965*T11^2+32.28*T11+78.259),0),"")</f>
        <v/>
      </c>
      <c r="V11" s="86" t="str">
        <f aca="false">IF(U11="","",IF(U11&lt;60,"High",IF(U11&gt;=80,"Low","Med")))</f>
        <v/>
      </c>
      <c r="W11" s="135" t="str">
        <f aca="false">IF(U11="","",IF(U11&lt;60,"&lt;60", IF(U11&gt;=80, "≥80", "60-79")))</f>
        <v/>
      </c>
      <c r="X11" s="84"/>
      <c r="Y11" s="84"/>
      <c r="Z11" s="179" t="str">
        <f aca="false">U11</f>
        <v/>
      </c>
      <c r="AA11" s="91" t="str">
        <f aca="false">IF(Z11="","",ROUND(Z11,0))</f>
        <v/>
      </c>
      <c r="AB11" s="91" t="str">
        <f aca="false">IF(AA11="","",IF(AA11="","",IF(AA11&lt;70,1,IF(AA11&lt;80,2,IF(AA11&lt;90,3,4)))))</f>
        <v/>
      </c>
      <c r="AC11" s="91" t="str">
        <f aca="false">IF(AB11="","",IF($AB11=AC$2,"1","0"))</f>
        <v/>
      </c>
      <c r="AD11" s="91" t="str">
        <f aca="false">IF(AC11="","",IF($AB11=AD$2,"1","0"))</f>
        <v/>
      </c>
      <c r="AE11" s="91" t="str">
        <f aca="false">IF(AD11="","",IF($AB11=AE$2,"1","0"))</f>
        <v/>
      </c>
      <c r="AF11" s="91" t="str">
        <f aca="false">IF(AE11="","",IF($AB11=AF$2,"1","0"))</f>
        <v/>
      </c>
      <c r="AG11" s="50"/>
      <c r="AH11" s="50"/>
      <c r="AI11" s="5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9.75" hidden="false" customHeight="true" outlineLevel="0" collapsed="false">
      <c r="A12" s="75"/>
      <c r="B12" s="76"/>
      <c r="C12" s="76"/>
      <c r="D12" s="76"/>
      <c r="E12" s="77"/>
      <c r="F12" s="134"/>
      <c r="G12" s="134"/>
      <c r="H12" s="134"/>
      <c r="I12" s="134"/>
      <c r="J12" s="134"/>
      <c r="K12" s="134"/>
      <c r="L12" s="134"/>
      <c r="M12" s="134"/>
      <c r="N12" s="79" t="str">
        <f aca="false">IFERROR(IF(E12="Invertebrate",IF(F12="","",AVERAGE(F12:H12,K12:M12)),IF(E12="","",AVERAGE(F12:L12))),"")</f>
        <v/>
      </c>
      <c r="O12" s="165"/>
      <c r="P12" s="165"/>
      <c r="Q12" s="165"/>
      <c r="R12" s="165"/>
      <c r="S12" s="81" t="str">
        <f aca="false">IF(R12="","",((O12*P12*Q12*R12)-1)/40+1)</f>
        <v/>
      </c>
      <c r="T12" s="82" t="str">
        <f aca="false">IFERROR(IF(S12="","",((N12^2+S12^2)^0.5)),"")</f>
        <v/>
      </c>
      <c r="U12" s="178" t="str">
        <f aca="false">IFERROR(ROUND(IF(T12="","",-11.965*T12^2+32.28*T12+78.259),0),"")</f>
        <v/>
      </c>
      <c r="V12" s="86" t="str">
        <f aca="false">IF(U12="","",IF(U12&lt;60,"High",IF(U12&gt;=80,"Low","Med")))</f>
        <v/>
      </c>
      <c r="W12" s="135" t="str">
        <f aca="false">IF(U12="","",IF(U12&lt;60,"&lt;60", IF(U12&gt;=80, "≥80", "60-79")))</f>
        <v/>
      </c>
      <c r="X12" s="84"/>
      <c r="Y12" s="84"/>
      <c r="Z12" s="179" t="str">
        <f aca="false">U12</f>
        <v/>
      </c>
      <c r="AA12" s="91" t="str">
        <f aca="false">IF(Z12="","",ROUND(Z12,0))</f>
        <v/>
      </c>
      <c r="AB12" s="91" t="str">
        <f aca="false">IF(AA12="","",IF(AA12="","",IF(AA12&lt;70,1,IF(AA12&lt;80,2,IF(AA12&lt;90,3,4)))))</f>
        <v/>
      </c>
      <c r="AC12" s="91" t="str">
        <f aca="false">IF(AB12="","",IF($AB12=AC$2,"1","0"))</f>
        <v/>
      </c>
      <c r="AD12" s="91" t="str">
        <f aca="false">IF(AC12="","",IF($AB12=AD$2,"1","0"))</f>
        <v/>
      </c>
      <c r="AE12" s="91" t="str">
        <f aca="false">IF(AD12="","",IF($AB12=AE$2,"1","0"))</f>
        <v/>
      </c>
      <c r="AF12" s="91" t="str">
        <f aca="false">IF(AE12="","",IF($AB12=AF$2,"1","0"))</f>
        <v/>
      </c>
      <c r="AG12" s="50"/>
      <c r="AH12" s="50"/>
      <c r="AI12" s="5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9.75" hidden="false" customHeight="true" outlineLevel="0" collapsed="false">
      <c r="A13" s="75"/>
      <c r="B13" s="76"/>
      <c r="C13" s="76"/>
      <c r="D13" s="76"/>
      <c r="E13" s="77"/>
      <c r="F13" s="134"/>
      <c r="G13" s="134"/>
      <c r="H13" s="134"/>
      <c r="I13" s="134"/>
      <c r="J13" s="134"/>
      <c r="K13" s="134"/>
      <c r="L13" s="134"/>
      <c r="M13" s="134"/>
      <c r="N13" s="79" t="str">
        <f aca="false">IFERROR(IF(E13="Invertebrate",IF(F13="","",AVERAGE(F13:H13,K13:M13)),IF(E13="","",AVERAGE(F13:L13))),"")</f>
        <v/>
      </c>
      <c r="O13" s="165"/>
      <c r="P13" s="165"/>
      <c r="Q13" s="165"/>
      <c r="R13" s="165"/>
      <c r="S13" s="81" t="str">
        <f aca="false">IF(R13="","",((O13*P13*Q13*R13)-1)/40+1)</f>
        <v/>
      </c>
      <c r="T13" s="82" t="str">
        <f aca="false">IFERROR(IF(S13="","",((N13^2+S13^2)^0.5)),"")</f>
        <v/>
      </c>
      <c r="U13" s="178" t="str">
        <f aca="false">IFERROR(ROUND(IF(T13="","",-11.965*T13^2+32.28*T13+78.259),0),"")</f>
        <v/>
      </c>
      <c r="V13" s="86" t="str">
        <f aca="false">IF(U13="","",IF(U13&lt;60,"High",IF(U13&gt;=80,"Low","Med")))</f>
        <v/>
      </c>
      <c r="W13" s="135" t="str">
        <f aca="false">IF(U13="","",IF(U13&lt;60,"&lt;60", IF(U13&gt;=80, "≥80", "60-79")))</f>
        <v/>
      </c>
      <c r="X13" s="84"/>
      <c r="Y13" s="84"/>
      <c r="Z13" s="179" t="str">
        <f aca="false">U13</f>
        <v/>
      </c>
      <c r="AA13" s="91" t="str">
        <f aca="false">IF(Z13="","",ROUND(Z13,0))</f>
        <v/>
      </c>
      <c r="AB13" s="91" t="str">
        <f aca="false">IF(AA13="","",IF(AA13="","",IF(AA13&lt;70,1,IF(AA13&lt;80,2,IF(AA13&lt;90,3,4)))))</f>
        <v/>
      </c>
      <c r="AC13" s="91" t="str">
        <f aca="false">IF(AB13="","",IF($AB13=AC$2,"1","0"))</f>
        <v/>
      </c>
      <c r="AD13" s="91" t="str">
        <f aca="false">IF(AC13="","",IF($AB13=AD$2,"1","0"))</f>
        <v/>
      </c>
      <c r="AE13" s="91" t="str">
        <f aca="false">IF(AD13="","",IF($AB13=AE$2,"1","0"))</f>
        <v/>
      </c>
      <c r="AF13" s="91" t="str">
        <f aca="false">IF(AE13="","",IF($AB13=AF$2,"1","0"))</f>
        <v/>
      </c>
      <c r="AG13" s="50"/>
      <c r="AH13" s="50"/>
      <c r="AI13" s="5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9.75" hidden="false" customHeight="true" outlineLevel="0" collapsed="false">
      <c r="A14" s="75"/>
      <c r="B14" s="76"/>
      <c r="C14" s="76"/>
      <c r="D14" s="76"/>
      <c r="E14" s="77"/>
      <c r="F14" s="134"/>
      <c r="G14" s="134"/>
      <c r="H14" s="134"/>
      <c r="I14" s="134"/>
      <c r="J14" s="134"/>
      <c r="K14" s="134"/>
      <c r="L14" s="134"/>
      <c r="M14" s="134"/>
      <c r="N14" s="79" t="str">
        <f aca="false">IFERROR(IF(E14="Invertebrate",IF(F14="","",AVERAGE(F14:H14,K14:M14)),IF(E14="","",AVERAGE(F14:L14))),"")</f>
        <v/>
      </c>
      <c r="O14" s="165"/>
      <c r="P14" s="165"/>
      <c r="Q14" s="165"/>
      <c r="R14" s="165"/>
      <c r="S14" s="81" t="str">
        <f aca="false">IF(R14="","",((O14*P14*Q14*R14)-1)/40+1)</f>
        <v/>
      </c>
      <c r="T14" s="82" t="str">
        <f aca="false">IFERROR(IF(S14="","",((N14^2+S14^2)^0.5)),"")</f>
        <v/>
      </c>
      <c r="U14" s="178" t="str">
        <f aca="false">IFERROR(ROUND(IF(T14="","",-11.965*T14^2+32.28*T14+78.259),0),"")</f>
        <v/>
      </c>
      <c r="V14" s="86" t="str">
        <f aca="false">IF(U14="","",IF(U14&lt;60,"High",IF(U14&gt;=80,"Low","Med")))</f>
        <v/>
      </c>
      <c r="W14" s="135" t="str">
        <f aca="false">IF(U14="","",IF(U14&lt;60,"&lt;60", IF(U14&gt;=80, "≥80", "60-79")))</f>
        <v/>
      </c>
      <c r="X14" s="84"/>
      <c r="Y14" s="84"/>
      <c r="Z14" s="179" t="str">
        <f aca="false">U14</f>
        <v/>
      </c>
      <c r="AA14" s="91" t="str">
        <f aca="false">IF(Z14="","",ROUND(Z14,0))</f>
        <v/>
      </c>
      <c r="AB14" s="91" t="str">
        <f aca="false">IF(AA14="","",IF(AA14="","",IF(AA14&lt;70,1,IF(AA14&lt;80,2,IF(AA14&lt;90,3,4)))))</f>
        <v/>
      </c>
      <c r="AC14" s="91" t="str">
        <f aca="false">IF(AB14="","",IF($AB14=AC$2,"1","0"))</f>
        <v/>
      </c>
      <c r="AD14" s="91" t="str">
        <f aca="false">IF(AC14="","",IF($AB14=AD$2,"1","0"))</f>
        <v/>
      </c>
      <c r="AE14" s="91" t="str">
        <f aca="false">IF(AD14="","",IF($AB14=AE$2,"1","0"))</f>
        <v/>
      </c>
      <c r="AF14" s="91" t="str">
        <f aca="false">IF(AE14="","",IF($AB14=AF$2,"1","0"))</f>
        <v/>
      </c>
      <c r="AG14" s="50"/>
      <c r="AH14" s="50"/>
      <c r="AI14" s="5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9.75" hidden="false" customHeight="true" outlineLevel="0" collapsed="false">
      <c r="A15" s="75"/>
      <c r="B15" s="76"/>
      <c r="C15" s="76"/>
      <c r="D15" s="76"/>
      <c r="E15" s="77"/>
      <c r="F15" s="134"/>
      <c r="G15" s="134"/>
      <c r="H15" s="134"/>
      <c r="I15" s="134"/>
      <c r="J15" s="134"/>
      <c r="K15" s="134"/>
      <c r="L15" s="134"/>
      <c r="M15" s="134"/>
      <c r="N15" s="79" t="str">
        <f aca="false">IFERROR(IF(E15="Invertebrate",IF(F15="","",AVERAGE(F15:H15,K15:M15)),IF(E15="","",AVERAGE(F15:L15))),"")</f>
        <v/>
      </c>
      <c r="O15" s="165"/>
      <c r="P15" s="165"/>
      <c r="Q15" s="165"/>
      <c r="R15" s="165"/>
      <c r="S15" s="81" t="str">
        <f aca="false">IF(R15="","",((O15*P15*Q15*R15)-1)/40+1)</f>
        <v/>
      </c>
      <c r="T15" s="82" t="str">
        <f aca="false">IFERROR(IF(S15="","",((N15^2+S15^2)^0.5)),"")</f>
        <v/>
      </c>
      <c r="U15" s="178" t="str">
        <f aca="false">IFERROR(ROUND(IF(T15="","",-11.965*T15^2+32.28*T15+78.259),0),"")</f>
        <v/>
      </c>
      <c r="V15" s="86" t="str">
        <f aca="false">IF(U15="","",IF(U15&lt;60,"High",IF(U15&gt;=80,"Low","Med")))</f>
        <v/>
      </c>
      <c r="W15" s="135" t="str">
        <f aca="false">IF(U15="","",IF(U15&lt;60,"&lt;60", IF(U15&gt;=80, "≥80", "60-79")))</f>
        <v/>
      </c>
      <c r="X15" s="84"/>
      <c r="Y15" s="84"/>
      <c r="Z15" s="179" t="str">
        <f aca="false">U15</f>
        <v/>
      </c>
      <c r="AA15" s="91" t="str">
        <f aca="false">IF(Z15="","",ROUND(Z15,0))</f>
        <v/>
      </c>
      <c r="AB15" s="91" t="str">
        <f aca="false">IF(AA15="","",IF(AA15="","",IF(AA15&lt;70,1,IF(AA15&lt;80,2,IF(AA15&lt;90,3,4)))))</f>
        <v/>
      </c>
      <c r="AC15" s="91" t="str">
        <f aca="false">IF(AB15="","",IF($AB15=AC$2,"1","0"))</f>
        <v/>
      </c>
      <c r="AD15" s="91" t="str">
        <f aca="false">IF(AC15="","",IF($AB15=AD$2,"1","0"))</f>
        <v/>
      </c>
      <c r="AE15" s="91" t="str">
        <f aca="false">IF(AD15="","",IF($AB15=AE$2,"1","0"))</f>
        <v/>
      </c>
      <c r="AF15" s="91" t="str">
        <f aca="false">IF(AE15="","",IF($AB15=AF$2,"1","0"))</f>
        <v/>
      </c>
      <c r="AG15" s="50"/>
      <c r="AH15" s="50"/>
      <c r="AI15" s="5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9.75" hidden="false" customHeight="true" outlineLevel="0" collapsed="false">
      <c r="A16" s="75"/>
      <c r="B16" s="76"/>
      <c r="C16" s="76"/>
      <c r="D16" s="76"/>
      <c r="E16" s="77"/>
      <c r="F16" s="134"/>
      <c r="G16" s="134"/>
      <c r="H16" s="134"/>
      <c r="I16" s="134"/>
      <c r="J16" s="134"/>
      <c r="K16" s="134"/>
      <c r="L16" s="134"/>
      <c r="M16" s="134"/>
      <c r="N16" s="79" t="str">
        <f aca="false">IFERROR(IF(E16="Invertebrate",IF(F16="","",AVERAGE(F16:H16,K16:M16)),IF(E16="","",AVERAGE(F16:L16))),"")</f>
        <v/>
      </c>
      <c r="O16" s="165"/>
      <c r="P16" s="165"/>
      <c r="Q16" s="165"/>
      <c r="R16" s="165"/>
      <c r="S16" s="81" t="str">
        <f aca="false">IF(R16="","",((O16*P16*Q16*R16)-1)/40+1)</f>
        <v/>
      </c>
      <c r="T16" s="82" t="str">
        <f aca="false">IFERROR(IF(S16="","",((N16^2+S16^2)^0.5)),"")</f>
        <v/>
      </c>
      <c r="U16" s="178" t="str">
        <f aca="false">IFERROR(ROUND(IF(T16="","",-11.965*T16^2+32.28*T16+78.259),0),"")</f>
        <v/>
      </c>
      <c r="V16" s="86" t="str">
        <f aca="false">IF(U16="","",IF(U16&lt;60,"High",IF(U16&gt;=80,"Low","Med")))</f>
        <v/>
      </c>
      <c r="W16" s="135" t="str">
        <f aca="false">IF(U16="","",IF(U16&lt;60,"&lt;60", IF(U16&gt;=80, "≥80", "60-79")))</f>
        <v/>
      </c>
      <c r="X16" s="84"/>
      <c r="Y16" s="84"/>
      <c r="Z16" s="179" t="str">
        <f aca="false">U16</f>
        <v/>
      </c>
      <c r="AA16" s="91" t="str">
        <f aca="false">IF(Z16="","",ROUND(Z16,0))</f>
        <v/>
      </c>
      <c r="AB16" s="91" t="str">
        <f aca="false">IF(AA16="","",IF(AA16="","",IF(AA16&lt;70,1,IF(AA16&lt;80,2,IF(AA16&lt;90,3,4)))))</f>
        <v/>
      </c>
      <c r="AC16" s="91" t="str">
        <f aca="false">IF(AB16="","",IF($AB16=AC$2,"1","0"))</f>
        <v/>
      </c>
      <c r="AD16" s="91" t="str">
        <f aca="false">IF(AC16="","",IF($AB16=AD$2,"1","0"))</f>
        <v/>
      </c>
      <c r="AE16" s="91" t="str">
        <f aca="false">IF(AD16="","",IF($AB16=AE$2,"1","0"))</f>
        <v/>
      </c>
      <c r="AF16" s="91" t="str">
        <f aca="false">IF(AE16="","",IF($AB16=AF$2,"1","0"))</f>
        <v/>
      </c>
      <c r="AG16" s="50"/>
      <c r="AH16" s="50"/>
      <c r="AI16" s="5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9.75" hidden="false" customHeight="true" outlineLevel="0" collapsed="false">
      <c r="A17" s="75"/>
      <c r="B17" s="76"/>
      <c r="C17" s="76"/>
      <c r="D17" s="76"/>
      <c r="E17" s="77"/>
      <c r="F17" s="134"/>
      <c r="G17" s="134"/>
      <c r="H17" s="134"/>
      <c r="I17" s="134"/>
      <c r="J17" s="134"/>
      <c r="K17" s="134"/>
      <c r="L17" s="134"/>
      <c r="M17" s="134"/>
      <c r="N17" s="79" t="str">
        <f aca="false">IFERROR(IF(E17="Invertebrate",IF(F17="","",AVERAGE(F17:H17,K17:M17)),IF(E17="","",AVERAGE(F17:L17))),"")</f>
        <v/>
      </c>
      <c r="O17" s="165"/>
      <c r="P17" s="165"/>
      <c r="Q17" s="165"/>
      <c r="R17" s="165"/>
      <c r="S17" s="81" t="str">
        <f aca="false">IF(R17="","",((O17*P17*Q17*R17)-1)/40+1)</f>
        <v/>
      </c>
      <c r="T17" s="82" t="str">
        <f aca="false">IFERROR(IF(S17="","",((N17^2+S17^2)^0.5)),"")</f>
        <v/>
      </c>
      <c r="U17" s="178" t="str">
        <f aca="false">IFERROR(ROUND(IF(T17="","",-11.965*T17^2+32.28*T17+78.259),0),"")</f>
        <v/>
      </c>
      <c r="V17" s="86" t="str">
        <f aca="false">IF(U17="","",IF(U17&lt;60,"High",IF(U17&gt;=80,"Low","Med")))</f>
        <v/>
      </c>
      <c r="W17" s="135" t="str">
        <f aca="false">IF(U17="","",IF(U17&lt;60,"&lt;60", IF(U17&gt;=80, "≥80", "60-79")))</f>
        <v/>
      </c>
      <c r="X17" s="84"/>
      <c r="Y17" s="84"/>
      <c r="Z17" s="179" t="str">
        <f aca="false">U17</f>
        <v/>
      </c>
      <c r="AA17" s="91" t="str">
        <f aca="false">IF(Z17="","",ROUND(Z17,0))</f>
        <v/>
      </c>
      <c r="AB17" s="91" t="str">
        <f aca="false">IF(AA17="","",IF(AA17="","",IF(AA17&lt;70,1,IF(AA17&lt;80,2,IF(AA17&lt;90,3,4)))))</f>
        <v/>
      </c>
      <c r="AC17" s="91" t="str">
        <f aca="false">IF(AB17="","",IF($AB17=AC$2,"1","0"))</f>
        <v/>
      </c>
      <c r="AD17" s="91" t="str">
        <f aca="false">IF(AC17="","",IF($AB17=AD$2,"1","0"))</f>
        <v/>
      </c>
      <c r="AE17" s="91" t="str">
        <f aca="false">IF(AD17="","",IF($AB17=AE$2,"1","0"))</f>
        <v/>
      </c>
      <c r="AF17" s="91" t="str">
        <f aca="false">IF(AE17="","",IF($AB17=AF$2,"1","0"))</f>
        <v/>
      </c>
      <c r="AG17" s="50"/>
      <c r="AH17" s="50"/>
      <c r="AI17" s="5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9.75" hidden="false" customHeight="true" outlineLevel="0" collapsed="false">
      <c r="A18" s="75"/>
      <c r="B18" s="76"/>
      <c r="C18" s="76"/>
      <c r="D18" s="76"/>
      <c r="E18" s="77"/>
      <c r="F18" s="134"/>
      <c r="G18" s="134"/>
      <c r="H18" s="134"/>
      <c r="I18" s="134"/>
      <c r="J18" s="134"/>
      <c r="K18" s="134"/>
      <c r="L18" s="134"/>
      <c r="M18" s="134"/>
      <c r="N18" s="79" t="str">
        <f aca="false">IFERROR(IF(E18="Invertebrate",IF(F18="","",AVERAGE(F18:H18,K18:M18)),IF(E18="","",AVERAGE(F18:L18))),"")</f>
        <v/>
      </c>
      <c r="O18" s="165"/>
      <c r="P18" s="165"/>
      <c r="Q18" s="165"/>
      <c r="R18" s="165"/>
      <c r="S18" s="81" t="str">
        <f aca="false">IF(R18="","",((O18*P18*Q18*R18)-1)/40+1)</f>
        <v/>
      </c>
      <c r="T18" s="82" t="str">
        <f aca="false">IFERROR(IF(S18="","",((N18^2+S18^2)^0.5)),"")</f>
        <v/>
      </c>
      <c r="U18" s="178" t="str">
        <f aca="false">IFERROR(ROUND(IF(T18="","",-11.965*T18^2+32.28*T18+78.259),0),"")</f>
        <v/>
      </c>
      <c r="V18" s="86" t="str">
        <f aca="false">IF(U18="","",IF(U18&lt;60,"High",IF(U18&gt;=80,"Low","Med")))</f>
        <v/>
      </c>
      <c r="W18" s="135" t="str">
        <f aca="false">IF(U18="","",IF(U18&lt;60,"&lt;60", IF(U18&gt;=80, "≥80", "60-79")))</f>
        <v/>
      </c>
      <c r="X18" s="84"/>
      <c r="Y18" s="84"/>
      <c r="Z18" s="179" t="str">
        <f aca="false">U18</f>
        <v/>
      </c>
      <c r="AA18" s="91" t="str">
        <f aca="false">IF(Z18="","",ROUND(Z18,0))</f>
        <v/>
      </c>
      <c r="AB18" s="91" t="str">
        <f aca="false">IF(AA18="","",IF(AA18="","",IF(AA18&lt;70,1,IF(AA18&lt;80,2,IF(AA18&lt;90,3,4)))))</f>
        <v/>
      </c>
      <c r="AC18" s="91" t="str">
        <f aca="false">IF(AB18="","",IF($AB18=AC$2,"1","0"))</f>
        <v/>
      </c>
      <c r="AD18" s="91" t="str">
        <f aca="false">IF(AC18="","",IF($AB18=AD$2,"1","0"))</f>
        <v/>
      </c>
      <c r="AE18" s="91" t="str">
        <f aca="false">IF(AD18="","",IF($AB18=AE$2,"1","0"))</f>
        <v/>
      </c>
      <c r="AF18" s="91" t="str">
        <f aca="false">IF(AE18="","",IF($AB18=AF$2,"1","0"))</f>
        <v/>
      </c>
      <c r="AG18" s="50"/>
      <c r="AH18" s="50"/>
      <c r="AI18" s="5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9.75" hidden="false" customHeight="true" outlineLevel="0" collapsed="false">
      <c r="A19" s="75"/>
      <c r="B19" s="76"/>
      <c r="C19" s="76"/>
      <c r="D19" s="76"/>
      <c r="E19" s="77"/>
      <c r="F19" s="134"/>
      <c r="G19" s="134"/>
      <c r="H19" s="134"/>
      <c r="I19" s="134"/>
      <c r="J19" s="134"/>
      <c r="K19" s="134"/>
      <c r="L19" s="134"/>
      <c r="M19" s="134"/>
      <c r="N19" s="79" t="str">
        <f aca="false">IFERROR(IF(E19="Invertebrate",IF(F19="","",AVERAGE(F19:H19,K19:M19)),IF(E19="","",AVERAGE(F19:L19))),"")</f>
        <v/>
      </c>
      <c r="O19" s="165"/>
      <c r="P19" s="165"/>
      <c r="Q19" s="165"/>
      <c r="R19" s="165"/>
      <c r="S19" s="81" t="str">
        <f aca="false">IF(R19="","",((O19*P19*Q19*R19)-1)/40+1)</f>
        <v/>
      </c>
      <c r="T19" s="82" t="str">
        <f aca="false">IFERROR(IF(S19="","",((N19^2+S19^2)^0.5)),"")</f>
        <v/>
      </c>
      <c r="U19" s="178" t="str">
        <f aca="false">IFERROR(ROUND(IF(T19="","",-11.965*T19^2+32.28*T19+78.259),0),"")</f>
        <v/>
      </c>
      <c r="V19" s="86" t="str">
        <f aca="false">IF(U19="","",IF(U19&lt;60,"High",IF(U19&gt;=80,"Low","Med")))</f>
        <v/>
      </c>
      <c r="W19" s="135" t="str">
        <f aca="false">IF(U19="","",IF(U19&lt;60,"&lt;60", IF(U19&gt;=80, "≥80", "60-79")))</f>
        <v/>
      </c>
      <c r="X19" s="84"/>
      <c r="Y19" s="84"/>
      <c r="Z19" s="179" t="str">
        <f aca="false">U19</f>
        <v/>
      </c>
      <c r="AA19" s="91" t="str">
        <f aca="false">IF(Z19="","",ROUND(Z19,0))</f>
        <v/>
      </c>
      <c r="AB19" s="91" t="str">
        <f aca="false">IF(AA19="","",IF(AA19="","",IF(AA19&lt;70,1,IF(AA19&lt;80,2,IF(AA19&lt;90,3,4)))))</f>
        <v/>
      </c>
      <c r="AC19" s="91" t="str">
        <f aca="false">IF(AB19="","",IF($AB19=AC$2,"1","0"))</f>
        <v/>
      </c>
      <c r="AD19" s="91" t="str">
        <f aca="false">IF(AC19="","",IF($AB19=AD$2,"1","0"))</f>
        <v/>
      </c>
      <c r="AE19" s="91" t="str">
        <f aca="false">IF(AD19="","",IF($AB19=AE$2,"1","0"))</f>
        <v/>
      </c>
      <c r="AF19" s="91" t="str">
        <f aca="false">IF(AE19="","",IF($AB19=AF$2,"1","0"))</f>
        <v/>
      </c>
      <c r="AG19" s="50"/>
      <c r="AH19" s="50"/>
      <c r="AI19" s="5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9.75" hidden="false" customHeight="true" outlineLevel="0" collapsed="false">
      <c r="A20" s="75"/>
      <c r="B20" s="76"/>
      <c r="C20" s="76"/>
      <c r="D20" s="76"/>
      <c r="E20" s="77"/>
      <c r="F20" s="134"/>
      <c r="G20" s="134"/>
      <c r="H20" s="134"/>
      <c r="I20" s="134"/>
      <c r="J20" s="134"/>
      <c r="K20" s="134"/>
      <c r="L20" s="134"/>
      <c r="M20" s="134"/>
      <c r="N20" s="79" t="str">
        <f aca="false">IFERROR(IF(E20="Invertebrate",IF(F20="","",AVERAGE(F20:H20,K20:M20)),IF(E20="","",AVERAGE(F20:L20))),"")</f>
        <v/>
      </c>
      <c r="O20" s="165"/>
      <c r="P20" s="165"/>
      <c r="Q20" s="165"/>
      <c r="R20" s="165"/>
      <c r="S20" s="81" t="str">
        <f aca="false">IF(R20="","",((O20*P20*Q20*R20)-1)/40+1)</f>
        <v/>
      </c>
      <c r="T20" s="82" t="str">
        <f aca="false">IFERROR(IF(S20="","",((N20^2+S20^2)^0.5)),"")</f>
        <v/>
      </c>
      <c r="U20" s="178" t="str">
        <f aca="false">IFERROR(ROUND(IF(T20="","",-11.965*T20^2+32.28*T20+78.259),0),"")</f>
        <v/>
      </c>
      <c r="V20" s="86" t="str">
        <f aca="false">IF(U20="","",IF(U20&lt;60,"High",IF(U20&gt;=80,"Low","Med")))</f>
        <v/>
      </c>
      <c r="W20" s="135" t="str">
        <f aca="false">IF(U20="","",IF(U20&lt;60,"&lt;60", IF(U20&gt;=80, "≥80", "60-79")))</f>
        <v/>
      </c>
      <c r="X20" s="84"/>
      <c r="Y20" s="84"/>
      <c r="Z20" s="179" t="str">
        <f aca="false">U20</f>
        <v/>
      </c>
      <c r="AA20" s="91" t="str">
        <f aca="false">IF(Z20="","",ROUND(Z20,0))</f>
        <v/>
      </c>
      <c r="AB20" s="91" t="str">
        <f aca="false">IF(AA20="","",IF(AA20="","",IF(AA20&lt;70,1,IF(AA20&lt;80,2,IF(AA20&lt;90,3,4)))))</f>
        <v/>
      </c>
      <c r="AC20" s="91" t="str">
        <f aca="false">IF(AB20="","",IF($AB20=AC$2,"1","0"))</f>
        <v/>
      </c>
      <c r="AD20" s="91" t="str">
        <f aca="false">IF(AC20="","",IF($AB20=AD$2,"1","0"))</f>
        <v/>
      </c>
      <c r="AE20" s="91" t="str">
        <f aca="false">IF(AD20="","",IF($AB20=AE$2,"1","0"))</f>
        <v/>
      </c>
      <c r="AF20" s="91" t="str">
        <f aca="false">IF(AE20="","",IF($AB20=AF$2,"1","0"))</f>
        <v/>
      </c>
      <c r="AG20" s="50"/>
      <c r="AH20" s="50"/>
      <c r="AI20" s="5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9.75" hidden="false" customHeight="true" outlineLevel="0" collapsed="false">
      <c r="A21" s="75"/>
      <c r="B21" s="76"/>
      <c r="C21" s="76"/>
      <c r="D21" s="76"/>
      <c r="E21" s="77"/>
      <c r="F21" s="134"/>
      <c r="G21" s="134"/>
      <c r="H21" s="134"/>
      <c r="I21" s="134"/>
      <c r="J21" s="134"/>
      <c r="K21" s="134"/>
      <c r="L21" s="134"/>
      <c r="M21" s="134"/>
      <c r="N21" s="79" t="str">
        <f aca="false">IFERROR(IF(E21="Invertebrate",IF(F21="","",AVERAGE(F21:H21,K21:M21)),IF(E21="","",AVERAGE(F21:L21))),"")</f>
        <v/>
      </c>
      <c r="O21" s="165"/>
      <c r="P21" s="165"/>
      <c r="Q21" s="165"/>
      <c r="R21" s="165"/>
      <c r="S21" s="81" t="str">
        <f aca="false">IF(R21="","",((O21*P21*Q21*R21)-1)/40+1)</f>
        <v/>
      </c>
      <c r="T21" s="82" t="str">
        <f aca="false">IFERROR(IF(S21="","",((N21^2+S21^2)^0.5)),"")</f>
        <v/>
      </c>
      <c r="U21" s="178" t="str">
        <f aca="false">IFERROR(ROUND(IF(T21="","",-11.965*T21^2+32.28*T21+78.259),0),"")</f>
        <v/>
      </c>
      <c r="V21" s="86" t="str">
        <f aca="false">IF(U21="","",IF(U21&lt;60,"High",IF(U21&gt;=80,"Low","Med")))</f>
        <v/>
      </c>
      <c r="W21" s="135" t="str">
        <f aca="false">IF(U21="","",IF(U21&lt;60,"&lt;60", IF(U21&gt;=80, "≥80", "60-79")))</f>
        <v/>
      </c>
      <c r="X21" s="84"/>
      <c r="Y21" s="84"/>
      <c r="Z21" s="179" t="str">
        <f aca="false">U21</f>
        <v/>
      </c>
      <c r="AA21" s="91" t="str">
        <f aca="false">IF(Z21="","",ROUND(Z21,0))</f>
        <v/>
      </c>
      <c r="AB21" s="91" t="str">
        <f aca="false">IF(AA21="","",IF(AA21="","",IF(AA21&lt;70,1,IF(AA21&lt;80,2,IF(AA21&lt;90,3,4)))))</f>
        <v/>
      </c>
      <c r="AC21" s="91" t="str">
        <f aca="false">IF(AB21="","",IF($AB21=AC$2,"1","0"))</f>
        <v/>
      </c>
      <c r="AD21" s="91" t="str">
        <f aca="false">IF(AC21="","",IF($AB21=AD$2,"1","0"))</f>
        <v/>
      </c>
      <c r="AE21" s="91" t="str">
        <f aca="false">IF(AD21="","",IF($AB21=AE$2,"1","0"))</f>
        <v/>
      </c>
      <c r="AF21" s="91" t="str">
        <f aca="false">IF(AE21="","",IF($AB21=AF$2,"1","0"))</f>
        <v/>
      </c>
      <c r="AG21" s="50"/>
      <c r="AH21" s="50"/>
      <c r="AI21" s="5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9.75" hidden="false" customHeight="true" outlineLevel="0" collapsed="false">
      <c r="A22" s="75"/>
      <c r="B22" s="76"/>
      <c r="C22" s="76"/>
      <c r="D22" s="76"/>
      <c r="E22" s="77"/>
      <c r="F22" s="134"/>
      <c r="G22" s="134"/>
      <c r="H22" s="134"/>
      <c r="I22" s="134"/>
      <c r="J22" s="134"/>
      <c r="K22" s="134"/>
      <c r="L22" s="134"/>
      <c r="M22" s="134"/>
      <c r="N22" s="79" t="str">
        <f aca="false">IFERROR(IF(E22="Invertebrate",IF(F22="","",AVERAGE(F22:H22,K22:M22)),IF(E22="","",AVERAGE(F22:L22))),"")</f>
        <v/>
      </c>
      <c r="O22" s="165"/>
      <c r="P22" s="165"/>
      <c r="Q22" s="165"/>
      <c r="R22" s="165"/>
      <c r="S22" s="81" t="str">
        <f aca="false">IF(R22="","",((O22*P22*Q22*R22)-1)/40+1)</f>
        <v/>
      </c>
      <c r="T22" s="82" t="str">
        <f aca="false">IFERROR(IF(S22="","",((N22^2+S22^2)^0.5)),"")</f>
        <v/>
      </c>
      <c r="U22" s="178" t="str">
        <f aca="false">IFERROR(ROUND(IF(T22="","",-11.965*T22^2+32.28*T22+78.259),0),"")</f>
        <v/>
      </c>
      <c r="V22" s="86" t="str">
        <f aca="false">IF(U22="","",IF(U22&lt;60,"High",IF(U22&gt;=80,"Low","Med")))</f>
        <v/>
      </c>
      <c r="W22" s="135" t="str">
        <f aca="false">IF(U22="","",IF(U22&lt;60,"&lt;60", IF(U22&gt;=80, "≥80", "60-79")))</f>
        <v/>
      </c>
      <c r="X22" s="84"/>
      <c r="Y22" s="84"/>
      <c r="Z22" s="179" t="str">
        <f aca="false">U22</f>
        <v/>
      </c>
      <c r="AA22" s="91" t="str">
        <f aca="false">IF(Z22="","",ROUND(Z22,0))</f>
        <v/>
      </c>
      <c r="AB22" s="91" t="str">
        <f aca="false">IF(AA22="","",IF(AA22="","",IF(AA22&lt;70,1,IF(AA22&lt;80,2,IF(AA22&lt;90,3,4)))))</f>
        <v/>
      </c>
      <c r="AC22" s="91" t="str">
        <f aca="false">IF(AB22="","",IF($AB22=AC$2,"1","0"))</f>
        <v/>
      </c>
      <c r="AD22" s="91" t="str">
        <f aca="false">IF(AC22="","",IF($AB22=AD$2,"1","0"))</f>
        <v/>
      </c>
      <c r="AE22" s="91" t="str">
        <f aca="false">IF(AD22="","",IF($AB22=AE$2,"1","0"))</f>
        <v/>
      </c>
      <c r="AF22" s="91" t="str">
        <f aca="false">IF(AE22="","",IF($AB22=AF$2,"1","0"))</f>
        <v/>
      </c>
      <c r="AG22" s="50"/>
      <c r="AH22" s="50"/>
      <c r="AI22" s="5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9.75" hidden="false" customHeight="true" outlineLevel="0" collapsed="false">
      <c r="A23" s="75"/>
      <c r="B23" s="76"/>
      <c r="C23" s="76"/>
      <c r="D23" s="76"/>
      <c r="E23" s="77"/>
      <c r="F23" s="134"/>
      <c r="G23" s="134"/>
      <c r="H23" s="134"/>
      <c r="I23" s="134"/>
      <c r="J23" s="134"/>
      <c r="K23" s="134"/>
      <c r="L23" s="134"/>
      <c r="M23" s="134"/>
      <c r="N23" s="79" t="str">
        <f aca="false">IFERROR(IF(E23="Invertebrate",IF(F23="","",AVERAGE(F23:H23,K23:M23)),IF(E23="","",AVERAGE(F23:L23))),"")</f>
        <v/>
      </c>
      <c r="O23" s="165"/>
      <c r="P23" s="165"/>
      <c r="Q23" s="165"/>
      <c r="R23" s="165"/>
      <c r="S23" s="81" t="str">
        <f aca="false">IF(R23="","",((O23*P23*Q23*R23)-1)/40+1)</f>
        <v/>
      </c>
      <c r="T23" s="82" t="str">
        <f aca="false">IFERROR(IF(S23="","",((N23^2+S23^2)^0.5)),"")</f>
        <v/>
      </c>
      <c r="U23" s="178" t="str">
        <f aca="false">IFERROR(ROUND(IF(T23="","",-11.965*T23^2+32.28*T23+78.259),0),"")</f>
        <v/>
      </c>
      <c r="V23" s="86" t="str">
        <f aca="false">IF(U23="","",IF(U23&lt;60,"High",IF(U23&gt;=80,"Low","Med")))</f>
        <v/>
      </c>
      <c r="W23" s="135" t="str">
        <f aca="false">IF(U23="","",IF(U23&lt;60,"&lt;60", IF(U23&gt;=80, "≥80", "60-79")))</f>
        <v/>
      </c>
      <c r="X23" s="84"/>
      <c r="Y23" s="84"/>
      <c r="Z23" s="179" t="str">
        <f aca="false">U23</f>
        <v/>
      </c>
      <c r="AA23" s="91" t="str">
        <f aca="false">IF(Z23="","",ROUND(Z23,0))</f>
        <v/>
      </c>
      <c r="AB23" s="91" t="str">
        <f aca="false">IF(AA23="","",IF(AA23="","",IF(AA23&lt;70,1,IF(AA23&lt;80,2,IF(AA23&lt;90,3,4)))))</f>
        <v/>
      </c>
      <c r="AC23" s="91" t="str">
        <f aca="false">IF(AB23="","",IF($AB23=AC$2,"1","0"))</f>
        <v/>
      </c>
      <c r="AD23" s="91" t="str">
        <f aca="false">IF(AC23="","",IF($AB23=AD$2,"1","0"))</f>
        <v/>
      </c>
      <c r="AE23" s="91" t="str">
        <f aca="false">IF(AD23="","",IF($AB23=AE$2,"1","0"))</f>
        <v/>
      </c>
      <c r="AF23" s="91" t="str">
        <f aca="false">IF(AE23="","",IF($AB23=AF$2,"1","0"))</f>
        <v/>
      </c>
      <c r="AG23" s="50"/>
      <c r="AH23" s="50"/>
      <c r="AI23" s="5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9.75" hidden="false" customHeight="true" outlineLevel="0" collapsed="false">
      <c r="A24" s="75"/>
      <c r="B24" s="76"/>
      <c r="C24" s="76"/>
      <c r="D24" s="76"/>
      <c r="E24" s="77"/>
      <c r="F24" s="134"/>
      <c r="G24" s="134"/>
      <c r="H24" s="134"/>
      <c r="I24" s="134"/>
      <c r="J24" s="134"/>
      <c r="K24" s="134"/>
      <c r="L24" s="134"/>
      <c r="M24" s="134"/>
      <c r="N24" s="79" t="str">
        <f aca="false">IFERROR(IF(E24="Invertebrate",IF(F24="","",AVERAGE(F24:H24,K24:M24)),IF(E24="","",AVERAGE(F24:L24))),"")</f>
        <v/>
      </c>
      <c r="O24" s="165"/>
      <c r="P24" s="165"/>
      <c r="Q24" s="165"/>
      <c r="R24" s="165"/>
      <c r="S24" s="81" t="str">
        <f aca="false">IF(R24="","",((O24*P24*Q24*R24)-1)/40+1)</f>
        <v/>
      </c>
      <c r="T24" s="82" t="str">
        <f aca="false">IFERROR(IF(S24="","",((N24^2+S24^2)^0.5)),"")</f>
        <v/>
      </c>
      <c r="U24" s="178" t="str">
        <f aca="false">IFERROR(ROUND(IF(T24="","",-11.965*T24^2+32.28*T24+78.259),0),"")</f>
        <v/>
      </c>
      <c r="V24" s="86" t="str">
        <f aca="false">IF(U24="","",IF(U24&lt;60,"High",IF(U24&gt;=80,"Low","Med")))</f>
        <v/>
      </c>
      <c r="W24" s="135" t="str">
        <f aca="false">IF(U24="","",IF(U24&lt;60,"&lt;60", IF(U24&gt;=80, "≥80", "60-79")))</f>
        <v/>
      </c>
      <c r="X24" s="84"/>
      <c r="Y24" s="84"/>
      <c r="Z24" s="179" t="str">
        <f aca="false">U24</f>
        <v/>
      </c>
      <c r="AA24" s="91" t="str">
        <f aca="false">IF(Z24="","",ROUND(Z24,0))</f>
        <v/>
      </c>
      <c r="AB24" s="91" t="str">
        <f aca="false">IF(AA24="","",IF(AA24="","",IF(AA24&lt;70,1,IF(AA24&lt;80,2,IF(AA24&lt;90,3,4)))))</f>
        <v/>
      </c>
      <c r="AC24" s="91" t="str">
        <f aca="false">IF(AB24="","",IF($AB24=AC$2,"1","0"))</f>
        <v/>
      </c>
      <c r="AD24" s="91" t="str">
        <f aca="false">IF(AC24="","",IF($AB24=AD$2,"1","0"))</f>
        <v/>
      </c>
      <c r="AE24" s="91" t="str">
        <f aca="false">IF(AD24="","",IF($AB24=AE$2,"1","0"))</f>
        <v/>
      </c>
      <c r="AF24" s="91" t="str">
        <f aca="false">IF(AE24="","",IF($AB24=AF$2,"1","0"))</f>
        <v/>
      </c>
      <c r="AG24" s="50"/>
      <c r="AH24" s="50"/>
      <c r="AI24" s="5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9.75" hidden="false" customHeight="true" outlineLevel="0" collapsed="false">
      <c r="A25" s="75"/>
      <c r="B25" s="76"/>
      <c r="C25" s="76"/>
      <c r="D25" s="76"/>
      <c r="E25" s="77"/>
      <c r="F25" s="134"/>
      <c r="G25" s="134"/>
      <c r="H25" s="134"/>
      <c r="I25" s="134"/>
      <c r="J25" s="134"/>
      <c r="K25" s="134"/>
      <c r="L25" s="134"/>
      <c r="M25" s="134"/>
      <c r="N25" s="79" t="str">
        <f aca="false">IFERROR(IF(E25="Invertebrate",IF(F25="","",AVERAGE(F25:H25,K25:M25)),IF(E25="","",AVERAGE(F25:L25))),"")</f>
        <v/>
      </c>
      <c r="O25" s="165"/>
      <c r="P25" s="165"/>
      <c r="Q25" s="165"/>
      <c r="R25" s="165"/>
      <c r="S25" s="81" t="str">
        <f aca="false">IF(R25="","",((O25*P25*Q25*R25)-1)/40+1)</f>
        <v/>
      </c>
      <c r="T25" s="82" t="str">
        <f aca="false">IFERROR(IF(S25="","",((N25^2+S25^2)^0.5)),"")</f>
        <v/>
      </c>
      <c r="U25" s="178" t="str">
        <f aca="false">IFERROR(ROUND(IF(T25="","",-11.965*T25^2+32.28*T25+78.259),0),"")</f>
        <v/>
      </c>
      <c r="V25" s="86" t="str">
        <f aca="false">IF(U25="","",IF(U25&lt;60,"High",IF(U25&gt;=80,"Low","Med")))</f>
        <v/>
      </c>
      <c r="W25" s="135" t="str">
        <f aca="false">IF(U25="","",IF(U25&lt;60,"&lt;60", IF(U25&gt;=80, "≥80", "60-79")))</f>
        <v/>
      </c>
      <c r="X25" s="84"/>
      <c r="Y25" s="84"/>
      <c r="Z25" s="179" t="str">
        <f aca="false">U25</f>
        <v/>
      </c>
      <c r="AA25" s="91" t="str">
        <f aca="false">IF(Z25="","",ROUND(Z25,0))</f>
        <v/>
      </c>
      <c r="AB25" s="91" t="str">
        <f aca="false">IF(AA25="","",IF(AA25="","",IF(AA25&lt;70,1,IF(AA25&lt;80,2,IF(AA25&lt;90,3,4)))))</f>
        <v/>
      </c>
      <c r="AC25" s="91" t="str">
        <f aca="false">IF(AB25="","",IF($AB25=AC$2,"1","0"))</f>
        <v/>
      </c>
      <c r="AD25" s="91" t="str">
        <f aca="false">IF(AC25="","",IF($AB25=AD$2,"1","0"))</f>
        <v/>
      </c>
      <c r="AE25" s="91" t="str">
        <f aca="false">IF(AD25="","",IF($AB25=AE$2,"1","0"))</f>
        <v/>
      </c>
      <c r="AF25" s="91" t="str">
        <f aca="false">IF(AE25="","",IF($AB25=AF$2,"1","0"))</f>
        <v/>
      </c>
      <c r="AG25" s="50"/>
      <c r="AH25" s="50"/>
      <c r="AI25" s="5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9.75" hidden="false" customHeight="true" outlineLevel="0" collapsed="false">
      <c r="A26" s="75"/>
      <c r="B26" s="76"/>
      <c r="C26" s="76"/>
      <c r="D26" s="76"/>
      <c r="E26" s="77"/>
      <c r="F26" s="134"/>
      <c r="G26" s="134"/>
      <c r="H26" s="134"/>
      <c r="I26" s="134"/>
      <c r="J26" s="134"/>
      <c r="K26" s="134"/>
      <c r="L26" s="134"/>
      <c r="M26" s="134"/>
      <c r="N26" s="79" t="str">
        <f aca="false">IFERROR(IF(E26="Invertebrate",IF(F26="","",AVERAGE(F26:H26,K26:M26)),IF(E26="","",AVERAGE(F26:L26))),"")</f>
        <v/>
      </c>
      <c r="O26" s="165"/>
      <c r="P26" s="165"/>
      <c r="Q26" s="165"/>
      <c r="R26" s="165"/>
      <c r="S26" s="81" t="str">
        <f aca="false">IF(R26="","",((O26*P26*Q26*R26)-1)/40+1)</f>
        <v/>
      </c>
      <c r="T26" s="82" t="str">
        <f aca="false">IFERROR(IF(S26="","",((N26^2+S26^2)^0.5)),"")</f>
        <v/>
      </c>
      <c r="U26" s="178" t="str">
        <f aca="false">IFERROR(ROUND(IF(T26="","",-11.965*T26^2+32.28*T26+78.259),0),"")</f>
        <v/>
      </c>
      <c r="V26" s="86" t="str">
        <f aca="false">IF(U26="","",IF(U26&lt;60,"High",IF(U26&gt;=80,"Low","Med")))</f>
        <v/>
      </c>
      <c r="W26" s="135" t="str">
        <f aca="false">IF(U26="","",IF(U26&lt;60,"&lt;60", IF(U26&gt;=80, "≥80", "60-79")))</f>
        <v/>
      </c>
      <c r="X26" s="84"/>
      <c r="Y26" s="84"/>
      <c r="Z26" s="179" t="str">
        <f aca="false">U26</f>
        <v/>
      </c>
      <c r="AA26" s="91" t="str">
        <f aca="false">IF(Z26="","",ROUND(Z26,0))</f>
        <v/>
      </c>
      <c r="AB26" s="91" t="str">
        <f aca="false">IF(AA26="","",IF(AA26="","",IF(AA26&lt;70,1,IF(AA26&lt;80,2,IF(AA26&lt;90,3,4)))))</f>
        <v/>
      </c>
      <c r="AC26" s="91" t="str">
        <f aca="false">IF(AB26="","",IF($AB26=AC$2,"1","0"))</f>
        <v/>
      </c>
      <c r="AD26" s="91" t="str">
        <f aca="false">IF(AC26="","",IF($AB26=AD$2,"1","0"))</f>
        <v/>
      </c>
      <c r="AE26" s="91" t="str">
        <f aca="false">IF(AD26="","",IF($AB26=AE$2,"1","0"))</f>
        <v/>
      </c>
      <c r="AF26" s="91" t="str">
        <f aca="false">IF(AE26="","",IF($AB26=AF$2,"1","0"))</f>
        <v/>
      </c>
      <c r="AG26" s="50"/>
      <c r="AH26" s="50"/>
      <c r="AI26" s="5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9.75" hidden="false" customHeight="true" outlineLevel="0" collapsed="false">
      <c r="A27" s="75"/>
      <c r="B27" s="76"/>
      <c r="C27" s="76"/>
      <c r="D27" s="76"/>
      <c r="E27" s="77"/>
      <c r="F27" s="134"/>
      <c r="G27" s="134"/>
      <c r="H27" s="134"/>
      <c r="I27" s="134"/>
      <c r="J27" s="134"/>
      <c r="K27" s="134"/>
      <c r="L27" s="134"/>
      <c r="M27" s="134"/>
      <c r="N27" s="79" t="str">
        <f aca="false">IFERROR(IF(E27="Invertebrate",IF(F27="","",AVERAGE(F27:H27,K27:M27)),IF(E27="","",AVERAGE(F27:L27))),"")</f>
        <v/>
      </c>
      <c r="O27" s="165"/>
      <c r="P27" s="165"/>
      <c r="Q27" s="165"/>
      <c r="R27" s="165"/>
      <c r="S27" s="81" t="str">
        <f aca="false">IF(R27="","",((O27*P27*Q27*R27)-1)/40+1)</f>
        <v/>
      </c>
      <c r="T27" s="82" t="str">
        <f aca="false">IFERROR(IF(S27="","",((N27^2+S27^2)^0.5)),"")</f>
        <v/>
      </c>
      <c r="U27" s="178" t="str">
        <f aca="false">IFERROR(ROUND(IF(T27="","",-11.965*T27^2+32.28*T27+78.259),0),"")</f>
        <v/>
      </c>
      <c r="V27" s="86" t="str">
        <f aca="false">IF(U27="","",IF(U27&lt;60,"High",IF(U27&gt;=80,"Low","Med")))</f>
        <v/>
      </c>
      <c r="W27" s="135" t="str">
        <f aca="false">IF(U27="","",IF(U27&lt;60,"&lt;60", IF(U27&gt;=80, "≥80", "60-79")))</f>
        <v/>
      </c>
      <c r="X27" s="84"/>
      <c r="Y27" s="84"/>
      <c r="Z27" s="179" t="str">
        <f aca="false">U27</f>
        <v/>
      </c>
      <c r="AA27" s="91" t="str">
        <f aca="false">IF(Z27="","",ROUND(Z27,0))</f>
        <v/>
      </c>
      <c r="AB27" s="91" t="str">
        <f aca="false">IF(AA27="","",IF(AA27="","",IF(AA27&lt;70,1,IF(AA27&lt;80,2,IF(AA27&lt;90,3,4)))))</f>
        <v/>
      </c>
      <c r="AC27" s="91" t="str">
        <f aca="false">IF(AB27="","",IF($AB27=AC$2,"1","0"))</f>
        <v/>
      </c>
      <c r="AD27" s="91" t="str">
        <f aca="false">IF(AC27="","",IF($AB27=AD$2,"1","0"))</f>
        <v/>
      </c>
      <c r="AE27" s="91" t="str">
        <f aca="false">IF(AD27="","",IF($AB27=AE$2,"1","0"))</f>
        <v/>
      </c>
      <c r="AF27" s="91" t="str">
        <f aca="false">IF(AE27="","",IF($AB27=AF$2,"1","0"))</f>
        <v/>
      </c>
      <c r="AG27" s="50"/>
      <c r="AH27" s="50"/>
      <c r="AI27" s="5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9.75" hidden="false" customHeight="true" outlineLevel="0" collapsed="false">
      <c r="A28" s="75"/>
      <c r="B28" s="76"/>
      <c r="C28" s="76"/>
      <c r="D28" s="76"/>
      <c r="E28" s="77"/>
      <c r="F28" s="134"/>
      <c r="G28" s="134"/>
      <c r="H28" s="134"/>
      <c r="I28" s="134"/>
      <c r="J28" s="134"/>
      <c r="K28" s="134"/>
      <c r="L28" s="134"/>
      <c r="M28" s="134"/>
      <c r="N28" s="79" t="str">
        <f aca="false">IFERROR(IF(E28="Invertebrate",IF(F28="","",AVERAGE(F28:H28,K28:M28)),IF(E28="","",AVERAGE(F28:L28))),"")</f>
        <v/>
      </c>
      <c r="O28" s="165"/>
      <c r="P28" s="165"/>
      <c r="Q28" s="165"/>
      <c r="R28" s="165"/>
      <c r="S28" s="81" t="str">
        <f aca="false">IF(R28="","",((O28*P28*Q28*R28)-1)/40+1)</f>
        <v/>
      </c>
      <c r="T28" s="82" t="str">
        <f aca="false">IFERROR(IF(S28="","",((N28^2+S28^2)^0.5)),"")</f>
        <v/>
      </c>
      <c r="U28" s="178" t="str">
        <f aca="false">IFERROR(ROUND(IF(T28="","",-11.965*T28^2+32.28*T28+78.259),0),"")</f>
        <v/>
      </c>
      <c r="V28" s="86" t="str">
        <f aca="false">IF(U28="","",IF(U28&lt;60,"High",IF(U28&gt;=80,"Low","Med")))</f>
        <v/>
      </c>
      <c r="W28" s="135" t="str">
        <f aca="false">IF(U28="","",IF(U28&lt;60,"&lt;60", IF(U28&gt;=80, "≥80", "60-79")))</f>
        <v/>
      </c>
      <c r="X28" s="84"/>
      <c r="Y28" s="84"/>
      <c r="Z28" s="179" t="str">
        <f aca="false">U28</f>
        <v/>
      </c>
      <c r="AA28" s="91" t="str">
        <f aca="false">IF(Z28="","",ROUND(Z28,0))</f>
        <v/>
      </c>
      <c r="AB28" s="91" t="str">
        <f aca="false">IF(AA28="","",IF(AA28="","",IF(AA28&lt;70,1,IF(AA28&lt;80,2,IF(AA28&lt;90,3,4)))))</f>
        <v/>
      </c>
      <c r="AC28" s="91" t="str">
        <f aca="false">IF(AB28="","",IF($AB28=AC$2,"1","0"))</f>
        <v/>
      </c>
      <c r="AD28" s="91" t="str">
        <f aca="false">IF(AC28="","",IF($AB28=AD$2,"1","0"))</f>
        <v/>
      </c>
      <c r="AE28" s="91" t="str">
        <f aca="false">IF(AD28="","",IF($AB28=AE$2,"1","0"))</f>
        <v/>
      </c>
      <c r="AF28" s="91" t="str">
        <f aca="false">IF(AE28="","",IF($AB28=AF$2,"1","0"))</f>
        <v/>
      </c>
      <c r="AG28" s="50"/>
      <c r="AH28" s="50"/>
      <c r="AI28" s="5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9.75" hidden="false" customHeight="true" outlineLevel="0" collapsed="false">
      <c r="A29" s="75"/>
      <c r="B29" s="76"/>
      <c r="C29" s="76"/>
      <c r="D29" s="76"/>
      <c r="E29" s="77"/>
      <c r="F29" s="134"/>
      <c r="G29" s="134"/>
      <c r="H29" s="134"/>
      <c r="I29" s="134"/>
      <c r="J29" s="134"/>
      <c r="K29" s="134"/>
      <c r="L29" s="134"/>
      <c r="M29" s="134"/>
      <c r="N29" s="79" t="str">
        <f aca="false">IFERROR(IF(E29="Invertebrate",IF(F29="","",AVERAGE(F29:H29,K29:M29)),IF(E29="","",AVERAGE(F29:L29))),"")</f>
        <v/>
      </c>
      <c r="O29" s="165"/>
      <c r="P29" s="165"/>
      <c r="Q29" s="165"/>
      <c r="R29" s="165"/>
      <c r="S29" s="81" t="str">
        <f aca="false">IF(R29="","",((O29*P29*Q29*R29)-1)/40+1)</f>
        <v/>
      </c>
      <c r="T29" s="82" t="str">
        <f aca="false">IFERROR(IF(S29="","",((N29^2+S29^2)^0.5)),"")</f>
        <v/>
      </c>
      <c r="U29" s="178" t="str">
        <f aca="false">IFERROR(ROUND(IF(T29="","",-11.965*T29^2+32.28*T29+78.259),0),"")</f>
        <v/>
      </c>
      <c r="V29" s="86" t="str">
        <f aca="false">IF(U29="","",IF(U29&lt;60,"High",IF(U29&gt;=80,"Low","Med")))</f>
        <v/>
      </c>
      <c r="W29" s="135" t="str">
        <f aca="false">IF(U29="","",IF(U29&lt;60,"&lt;60", IF(U29&gt;=80, "≥80", "60-79")))</f>
        <v/>
      </c>
      <c r="X29" s="84"/>
      <c r="Y29" s="84"/>
      <c r="Z29" s="179" t="str">
        <f aca="false">U29</f>
        <v/>
      </c>
      <c r="AA29" s="91" t="str">
        <f aca="false">IF(Z29="","",ROUND(Z29,0))</f>
        <v/>
      </c>
      <c r="AB29" s="91" t="str">
        <f aca="false">IF(AA29="","",IF(AA29="","",IF(AA29&lt;70,1,IF(AA29&lt;80,2,IF(AA29&lt;90,3,4)))))</f>
        <v/>
      </c>
      <c r="AC29" s="91" t="str">
        <f aca="false">IF(AB29="","",IF($AB29=AC$2,"1","0"))</f>
        <v/>
      </c>
      <c r="AD29" s="91" t="str">
        <f aca="false">IF(AC29="","",IF($AB29=AD$2,"1","0"))</f>
        <v/>
      </c>
      <c r="AE29" s="91" t="str">
        <f aca="false">IF(AD29="","",IF($AB29=AE$2,"1","0"))</f>
        <v/>
      </c>
      <c r="AF29" s="91" t="str">
        <f aca="false">IF(AE29="","",IF($AB29=AF$2,"1","0"))</f>
        <v/>
      </c>
      <c r="AG29" s="50"/>
      <c r="AH29" s="50"/>
      <c r="AI29" s="5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9.75" hidden="false" customHeight="true" outlineLevel="0" collapsed="false">
      <c r="A30" s="75"/>
      <c r="B30" s="76"/>
      <c r="C30" s="76"/>
      <c r="D30" s="76"/>
      <c r="E30" s="77"/>
      <c r="F30" s="134"/>
      <c r="G30" s="134"/>
      <c r="H30" s="134"/>
      <c r="I30" s="134"/>
      <c r="J30" s="134"/>
      <c r="K30" s="134"/>
      <c r="L30" s="134"/>
      <c r="M30" s="134"/>
      <c r="N30" s="79" t="str">
        <f aca="false">IFERROR(IF(E30="Invertebrate",IF(F30="","",AVERAGE(F30:H30,K30:M30)),IF(E30="","",AVERAGE(F30:L30))),"")</f>
        <v/>
      </c>
      <c r="O30" s="165"/>
      <c r="P30" s="165"/>
      <c r="Q30" s="165"/>
      <c r="R30" s="165"/>
      <c r="S30" s="81" t="str">
        <f aca="false">IF(R30="","",((O30*P30*Q30*R30)-1)/40+1)</f>
        <v/>
      </c>
      <c r="T30" s="82" t="str">
        <f aca="false">IFERROR(IF(S30="","",((N30^2+S30^2)^0.5)),"")</f>
        <v/>
      </c>
      <c r="U30" s="178" t="str">
        <f aca="false">IFERROR(ROUND(IF(T30="","",-11.965*T30^2+32.28*T30+78.259),0),"")</f>
        <v/>
      </c>
      <c r="V30" s="86" t="str">
        <f aca="false">IF(U30="","",IF(U30&lt;60,"High",IF(U30&gt;=80,"Low","Med")))</f>
        <v/>
      </c>
      <c r="W30" s="135" t="str">
        <f aca="false">IF(U30="","",IF(U30&lt;60,"&lt;60", IF(U30&gt;=80, "≥80", "60-79")))</f>
        <v/>
      </c>
      <c r="X30" s="84"/>
      <c r="Y30" s="84"/>
      <c r="Z30" s="179" t="str">
        <f aca="false">U30</f>
        <v/>
      </c>
      <c r="AA30" s="91" t="str">
        <f aca="false">IF(Z30="","",ROUND(Z30,0))</f>
        <v/>
      </c>
      <c r="AB30" s="91" t="str">
        <f aca="false">IF(AA30="","",IF(AA30="","",IF(AA30&lt;70,1,IF(AA30&lt;80,2,IF(AA30&lt;90,3,4)))))</f>
        <v/>
      </c>
      <c r="AC30" s="91" t="str">
        <f aca="false">IF(AB30="","",IF($AB30=AC$2,"1","0"))</f>
        <v/>
      </c>
      <c r="AD30" s="91" t="str">
        <f aca="false">IF(AC30="","",IF($AB30=AD$2,"1","0"))</f>
        <v/>
      </c>
      <c r="AE30" s="91" t="str">
        <f aca="false">IF(AD30="","",IF($AB30=AE$2,"1","0"))</f>
        <v/>
      </c>
      <c r="AF30" s="91" t="str">
        <f aca="false">IF(AE30="","",IF($AB30=AF$2,"1","0"))</f>
        <v/>
      </c>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9.75" hidden="false" customHeight="true" outlineLevel="0" collapsed="false">
      <c r="A31" s="75"/>
      <c r="B31" s="76"/>
      <c r="C31" s="76"/>
      <c r="D31" s="76"/>
      <c r="E31" s="77"/>
      <c r="F31" s="134"/>
      <c r="G31" s="134"/>
      <c r="H31" s="134"/>
      <c r="I31" s="134"/>
      <c r="J31" s="134"/>
      <c r="K31" s="134"/>
      <c r="L31" s="134"/>
      <c r="M31" s="134"/>
      <c r="N31" s="79" t="str">
        <f aca="false">IFERROR(IF(E31="Invertebrate",IF(F31="","",AVERAGE(F31:H31,K31:M31)),IF(E31="","",AVERAGE(F31:L31))),"")</f>
        <v/>
      </c>
      <c r="O31" s="165"/>
      <c r="P31" s="165"/>
      <c r="Q31" s="165"/>
      <c r="R31" s="165"/>
      <c r="S31" s="81" t="str">
        <f aca="false">IF(R31="","",((O31*P31*Q31*R31)-1)/40+1)</f>
        <v/>
      </c>
      <c r="T31" s="82" t="str">
        <f aca="false">IFERROR(IF(S31="","",((N31^2+S31^2)^0.5)),"")</f>
        <v/>
      </c>
      <c r="U31" s="178" t="str">
        <f aca="false">IFERROR(ROUND(IF(T31="","",-11.965*T31^2+32.28*T31+78.259),0),"")</f>
        <v/>
      </c>
      <c r="V31" s="86" t="str">
        <f aca="false">IF(U31="","",IF(U31&lt;60,"High",IF(U31&gt;=80,"Low","Med")))</f>
        <v/>
      </c>
      <c r="W31" s="135" t="str">
        <f aca="false">IF(U31="","",IF(U31&lt;60,"&lt;60", IF(U31&gt;=80, "≥80", "60-79")))</f>
        <v/>
      </c>
      <c r="X31" s="84"/>
      <c r="Y31" s="84"/>
      <c r="Z31" s="179" t="str">
        <f aca="false">U31</f>
        <v/>
      </c>
      <c r="AA31" s="91" t="str">
        <f aca="false">IF(Z31="","",ROUND(Z31,0))</f>
        <v/>
      </c>
      <c r="AB31" s="91" t="str">
        <f aca="false">IF(AA31="","",IF(AA31="","",IF(AA31&lt;70,1,IF(AA31&lt;80,2,IF(AA31&lt;90,3,4)))))</f>
        <v/>
      </c>
      <c r="AC31" s="91" t="str">
        <f aca="false">IF(AB31="","",IF($AB31=AC$2,"1","0"))</f>
        <v/>
      </c>
      <c r="AD31" s="91" t="str">
        <f aca="false">IF(AC31="","",IF($AB31=AD$2,"1","0"))</f>
        <v/>
      </c>
      <c r="AE31" s="91" t="str">
        <f aca="false">IF(AD31="","",IF($AB31=AE$2,"1","0"))</f>
        <v/>
      </c>
      <c r="AF31" s="91" t="str">
        <f aca="false">IF(AE31="","",IF($AB31=AF$2,"1","0"))</f>
        <v/>
      </c>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9.75" hidden="false" customHeight="true" outlineLevel="0" collapsed="false">
      <c r="A32" s="75"/>
      <c r="B32" s="76"/>
      <c r="C32" s="76"/>
      <c r="D32" s="76"/>
      <c r="E32" s="77"/>
      <c r="F32" s="134"/>
      <c r="G32" s="134"/>
      <c r="H32" s="134"/>
      <c r="I32" s="134"/>
      <c r="J32" s="134"/>
      <c r="K32" s="134"/>
      <c r="L32" s="134"/>
      <c r="M32" s="134"/>
      <c r="N32" s="79" t="str">
        <f aca="false">IFERROR(IF(E32="Invertebrate",IF(F32="","",AVERAGE(F32:H32,K32:M32)),IF(E32="","",AVERAGE(F32:L32))),"")</f>
        <v/>
      </c>
      <c r="O32" s="165"/>
      <c r="P32" s="165"/>
      <c r="Q32" s="165"/>
      <c r="R32" s="165"/>
      <c r="S32" s="81" t="str">
        <f aca="false">IF(R32="","",((O32*P32*Q32*R32)-1)/40+1)</f>
        <v/>
      </c>
      <c r="T32" s="82" t="str">
        <f aca="false">IFERROR(IF(S32="","",((N32^2+S32^2)^0.5)),"")</f>
        <v/>
      </c>
      <c r="U32" s="178" t="str">
        <f aca="false">IFERROR(ROUND(IF(T32="","",-11.965*T32^2+32.28*T32+78.259),0),"")</f>
        <v/>
      </c>
      <c r="V32" s="86" t="str">
        <f aca="false">IF(U32="","",IF(U32&lt;60,"High",IF(U32&gt;=80,"Low","Med")))</f>
        <v/>
      </c>
      <c r="W32" s="135" t="str">
        <f aca="false">IF(U32="","",IF(U32&lt;60,"&lt;60", IF(U32&gt;=80, "≥80", "60-79")))</f>
        <v/>
      </c>
      <c r="X32" s="84"/>
      <c r="Y32" s="84"/>
      <c r="Z32" s="179" t="str">
        <f aca="false">U32</f>
        <v/>
      </c>
      <c r="AA32" s="91" t="str">
        <f aca="false">IF(Z32="","",ROUND(Z32,0))</f>
        <v/>
      </c>
      <c r="AB32" s="91" t="str">
        <f aca="false">IF(AA32="","",IF(AA32="","",IF(AA32&lt;70,1,IF(AA32&lt;80,2,IF(AA32&lt;90,3,4)))))</f>
        <v/>
      </c>
      <c r="AC32" s="91" t="str">
        <f aca="false">IF(AB32="","",IF($AB32=AC$2,"1","0"))</f>
        <v/>
      </c>
      <c r="AD32" s="91" t="str">
        <f aca="false">IF(AC32="","",IF($AB32=AD$2,"1","0"))</f>
        <v/>
      </c>
      <c r="AE32" s="91" t="str">
        <f aca="false">IF(AD32="","",IF($AB32=AE$2,"1","0"))</f>
        <v/>
      </c>
      <c r="AF32" s="91" t="str">
        <f aca="false">IF(AE32="","",IF($AB32=AF$2,"1","0"))</f>
        <v/>
      </c>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9.75" hidden="false" customHeight="true" outlineLevel="0" collapsed="false">
      <c r="A33" s="75"/>
      <c r="B33" s="76"/>
      <c r="C33" s="76"/>
      <c r="D33" s="76"/>
      <c r="E33" s="77"/>
      <c r="F33" s="134"/>
      <c r="G33" s="134"/>
      <c r="H33" s="134"/>
      <c r="I33" s="134"/>
      <c r="J33" s="134"/>
      <c r="K33" s="134"/>
      <c r="L33" s="134"/>
      <c r="M33" s="134"/>
      <c r="N33" s="79" t="str">
        <f aca="false">IFERROR(IF(E33="Invertebrate",IF(F33="","",AVERAGE(F33:H33,K33:M33)),IF(E33="","",AVERAGE(F33:L33))),"")</f>
        <v/>
      </c>
      <c r="O33" s="165"/>
      <c r="P33" s="165"/>
      <c r="Q33" s="165"/>
      <c r="R33" s="165"/>
      <c r="S33" s="81" t="str">
        <f aca="false">IF(R33="","",((O33*P33*Q33*R33)-1)/40+1)</f>
        <v/>
      </c>
      <c r="T33" s="82" t="str">
        <f aca="false">IFERROR(IF(S33="","",((N33^2+S33^2)^0.5)),"")</f>
        <v/>
      </c>
      <c r="U33" s="178" t="str">
        <f aca="false">IFERROR(ROUND(IF(T33="","",-11.965*T33^2+32.28*T33+78.259),0),"")</f>
        <v/>
      </c>
      <c r="V33" s="86" t="str">
        <f aca="false">IF(U33="","",IF(U33&lt;60,"High",IF(U33&gt;=80,"Low","Med")))</f>
        <v/>
      </c>
      <c r="W33" s="135" t="str">
        <f aca="false">IF(U33="","",IF(U33&lt;60,"&lt;60", IF(U33&gt;=80, "≥80", "60-79")))</f>
        <v/>
      </c>
      <c r="X33" s="84"/>
      <c r="Y33" s="84"/>
      <c r="Z33" s="179" t="str">
        <f aca="false">U33</f>
        <v/>
      </c>
      <c r="AA33" s="91" t="str">
        <f aca="false">IF(Z33="","",ROUND(Z33,0))</f>
        <v/>
      </c>
      <c r="AB33" s="91" t="str">
        <f aca="false">IF(AA33="","",IF(AA33="","",IF(AA33&lt;70,1,IF(AA33&lt;80,2,IF(AA33&lt;90,3,4)))))</f>
        <v/>
      </c>
      <c r="AC33" s="91" t="str">
        <f aca="false">IF(AB33="","",IF($AB33=AC$2,"1","0"))</f>
        <v/>
      </c>
      <c r="AD33" s="91" t="str">
        <f aca="false">IF(AC33="","",IF($AB33=AD$2,"1","0"))</f>
        <v/>
      </c>
      <c r="AE33" s="91" t="str">
        <f aca="false">IF(AD33="","",IF($AB33=AE$2,"1","0"))</f>
        <v/>
      </c>
      <c r="AF33" s="91" t="str">
        <f aca="false">IF(AE33="","",IF($AB33=AF$2,"1","0"))</f>
        <v/>
      </c>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9.75" hidden="false" customHeight="true" outlineLevel="0" collapsed="false">
      <c r="A34" s="75"/>
      <c r="B34" s="76"/>
      <c r="C34" s="76"/>
      <c r="D34" s="76"/>
      <c r="E34" s="77"/>
      <c r="F34" s="134"/>
      <c r="G34" s="134"/>
      <c r="H34" s="134"/>
      <c r="I34" s="134"/>
      <c r="J34" s="134"/>
      <c r="K34" s="134"/>
      <c r="L34" s="134"/>
      <c r="M34" s="134"/>
      <c r="N34" s="79" t="str">
        <f aca="false">IFERROR(IF(E34="Invertebrate",IF(F34="","",AVERAGE(F34:H34,K34:M34)),IF(E34="","",AVERAGE(F34:L34))),"")</f>
        <v/>
      </c>
      <c r="O34" s="165"/>
      <c r="P34" s="165"/>
      <c r="Q34" s="165"/>
      <c r="R34" s="165"/>
      <c r="S34" s="81" t="str">
        <f aca="false">IF(R34="","",((O34*P34*Q34*R34)-1)/40+1)</f>
        <v/>
      </c>
      <c r="T34" s="82" t="str">
        <f aca="false">IFERROR(IF(S34="","",((N34^2+S34^2)^0.5)),"")</f>
        <v/>
      </c>
      <c r="U34" s="178" t="str">
        <f aca="false">IFERROR(ROUND(IF(T34="","",-11.965*T34^2+32.28*T34+78.259),0),"")</f>
        <v/>
      </c>
      <c r="V34" s="86" t="str">
        <f aca="false">IF(U34="","",IF(U34&lt;60,"High",IF(U34&gt;=80,"Low","Med")))</f>
        <v/>
      </c>
      <c r="W34" s="135" t="str">
        <f aca="false">IF(U34="","",IF(U34&lt;60,"&lt;60", IF(U34&gt;=80, "≥80", "60-79")))</f>
        <v/>
      </c>
      <c r="X34" s="84"/>
      <c r="Y34" s="84"/>
      <c r="Z34" s="179" t="str">
        <f aca="false">U34</f>
        <v/>
      </c>
      <c r="AA34" s="91" t="str">
        <f aca="false">IF(Z34="","",ROUND(Z34,0))</f>
        <v/>
      </c>
      <c r="AB34" s="91" t="str">
        <f aca="false">IF(AA34="","",IF(AA34="","",IF(AA34&lt;70,1,IF(AA34&lt;80,2,IF(AA34&lt;90,3,4)))))</f>
        <v/>
      </c>
      <c r="AC34" s="91" t="str">
        <f aca="false">IF(AB34="","",IF($AB34=AC$2,"1","0"))</f>
        <v/>
      </c>
      <c r="AD34" s="91" t="str">
        <f aca="false">IF(AC34="","",IF($AB34=AD$2,"1","0"))</f>
        <v/>
      </c>
      <c r="AE34" s="91" t="str">
        <f aca="false">IF(AD34="","",IF($AB34=AE$2,"1","0"))</f>
        <v/>
      </c>
      <c r="AF34" s="91" t="str">
        <f aca="false">IF(AE34="","",IF($AB34=AF$2,"1","0"))</f>
        <v/>
      </c>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9.75" hidden="false" customHeight="true" outlineLevel="0" collapsed="false">
      <c r="A35" s="75"/>
      <c r="B35" s="76"/>
      <c r="C35" s="76"/>
      <c r="D35" s="76"/>
      <c r="E35" s="77"/>
      <c r="F35" s="134"/>
      <c r="G35" s="134"/>
      <c r="H35" s="134"/>
      <c r="I35" s="134"/>
      <c r="J35" s="134"/>
      <c r="K35" s="134"/>
      <c r="L35" s="134"/>
      <c r="M35" s="134"/>
      <c r="N35" s="79" t="str">
        <f aca="false">IFERROR(IF(E35="Invertebrate",IF(F35="","",AVERAGE(F35:H35,K35:M35)),IF(E35="","",AVERAGE(F35:L35))),"")</f>
        <v/>
      </c>
      <c r="O35" s="165"/>
      <c r="P35" s="165"/>
      <c r="Q35" s="165"/>
      <c r="R35" s="165"/>
      <c r="S35" s="81" t="str">
        <f aca="false">IF(R35="","",((O35*P35*Q35*R35)-1)/40+1)</f>
        <v/>
      </c>
      <c r="T35" s="82" t="str">
        <f aca="false">IFERROR(IF(S35="","",((N35^2+S35^2)^0.5)),"")</f>
        <v/>
      </c>
      <c r="U35" s="178" t="str">
        <f aca="false">IFERROR(ROUND(IF(T35="","",-11.965*T35^2+32.28*T35+78.259),0),"")</f>
        <v/>
      </c>
      <c r="V35" s="86" t="str">
        <f aca="false">IF(U35="","",IF(U35&lt;60,"High",IF(U35&gt;=80,"Low","Med")))</f>
        <v/>
      </c>
      <c r="W35" s="135" t="str">
        <f aca="false">IF(U35="","",IF(U35&lt;60,"&lt;60", IF(U35&gt;=80, "≥80", "60-79")))</f>
        <v/>
      </c>
      <c r="X35" s="84"/>
      <c r="Y35" s="84"/>
      <c r="Z35" s="179" t="str">
        <f aca="false">U35</f>
        <v/>
      </c>
      <c r="AA35" s="91" t="str">
        <f aca="false">IF(Z35="","",ROUND(Z35,0))</f>
        <v/>
      </c>
      <c r="AB35" s="91" t="str">
        <f aca="false">IF(AA35="","",IF(AA35="","",IF(AA35&lt;70,1,IF(AA35&lt;80,2,IF(AA35&lt;90,3,4)))))</f>
        <v/>
      </c>
      <c r="AC35" s="91" t="str">
        <f aca="false">IF(AB35="","",IF($AB35=AC$2,"1","0"))</f>
        <v/>
      </c>
      <c r="AD35" s="91" t="str">
        <f aca="false">IF(AC35="","",IF($AB35=AD$2,"1","0"))</f>
        <v/>
      </c>
      <c r="AE35" s="91" t="str">
        <f aca="false">IF(AD35="","",IF($AB35=AE$2,"1","0"))</f>
        <v/>
      </c>
      <c r="AF35" s="91" t="str">
        <f aca="false">IF(AE35="","",IF($AB35=AF$2,"1","0"))</f>
        <v/>
      </c>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9.75" hidden="false" customHeight="true" outlineLevel="0" collapsed="false">
      <c r="A36" s="75"/>
      <c r="B36" s="76"/>
      <c r="C36" s="76"/>
      <c r="D36" s="76"/>
      <c r="E36" s="77"/>
      <c r="F36" s="134"/>
      <c r="G36" s="134"/>
      <c r="H36" s="134"/>
      <c r="I36" s="134"/>
      <c r="J36" s="134"/>
      <c r="K36" s="134"/>
      <c r="L36" s="134"/>
      <c r="M36" s="134"/>
      <c r="N36" s="79" t="str">
        <f aca="false">IFERROR(IF(E36="Invertebrate",IF(F36="","",AVERAGE(F36:H36,K36:M36)),IF(E36="","",AVERAGE(F36:L36))),"")</f>
        <v/>
      </c>
      <c r="O36" s="165"/>
      <c r="P36" s="165"/>
      <c r="Q36" s="165"/>
      <c r="R36" s="165"/>
      <c r="S36" s="81" t="str">
        <f aca="false">IF(R36="","",((O36*P36*Q36*R36)-1)/40+1)</f>
        <v/>
      </c>
      <c r="T36" s="82" t="str">
        <f aca="false">IFERROR(IF(S36="","",((N36^2+S36^2)^0.5)),"")</f>
        <v/>
      </c>
      <c r="U36" s="178" t="str">
        <f aca="false">IFERROR(ROUND(IF(T36="","",-11.965*T36^2+32.28*T36+78.259),0),"")</f>
        <v/>
      </c>
      <c r="V36" s="86" t="str">
        <f aca="false">IF(U36="","",IF(U36&lt;60,"High",IF(U36&gt;=80,"Low","Med")))</f>
        <v/>
      </c>
      <c r="W36" s="135" t="str">
        <f aca="false">IF(U36="","",IF(U36&lt;60,"&lt;60", IF(U36&gt;=80, "≥80", "60-79")))</f>
        <v/>
      </c>
      <c r="X36" s="84"/>
      <c r="Y36" s="84"/>
      <c r="Z36" s="179" t="str">
        <f aca="false">U36</f>
        <v/>
      </c>
      <c r="AA36" s="91" t="str">
        <f aca="false">IF(Z36="","",ROUND(Z36,0))</f>
        <v/>
      </c>
      <c r="AB36" s="91" t="str">
        <f aca="false">IF(AA36="","",IF(AA36="","",IF(AA36&lt;70,1,IF(AA36&lt;80,2,IF(AA36&lt;90,3,4)))))</f>
        <v/>
      </c>
      <c r="AC36" s="91" t="str">
        <f aca="false">IF(AB36="","",IF($AB36=AC$2,"1","0"))</f>
        <v/>
      </c>
      <c r="AD36" s="91" t="str">
        <f aca="false">IF(AC36="","",IF($AB36=AD$2,"1","0"))</f>
        <v/>
      </c>
      <c r="AE36" s="91" t="str">
        <f aca="false">IF(AD36="","",IF($AB36=AE$2,"1","0"))</f>
        <v/>
      </c>
      <c r="AF36" s="91" t="str">
        <f aca="false">IF(AE36="","",IF($AB36=AF$2,"1","0"))</f>
        <v/>
      </c>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9.75" hidden="false" customHeight="true" outlineLevel="0" collapsed="false">
      <c r="A37" s="75"/>
      <c r="B37" s="76"/>
      <c r="C37" s="76"/>
      <c r="D37" s="76"/>
      <c r="E37" s="77"/>
      <c r="F37" s="134"/>
      <c r="G37" s="134"/>
      <c r="H37" s="134"/>
      <c r="I37" s="134"/>
      <c r="J37" s="134"/>
      <c r="K37" s="134"/>
      <c r="L37" s="134"/>
      <c r="M37" s="134"/>
      <c r="N37" s="79" t="str">
        <f aca="false">IFERROR(IF(E37="Invertebrate",IF(F37="","",AVERAGE(F37:H37,K37:M37)),IF(E37="","",AVERAGE(F37:L37))),"")</f>
        <v/>
      </c>
      <c r="O37" s="165"/>
      <c r="P37" s="165"/>
      <c r="Q37" s="165"/>
      <c r="R37" s="165"/>
      <c r="S37" s="81" t="str">
        <f aca="false">IF(R37="","",((O37*P37*Q37*R37)-1)/40+1)</f>
        <v/>
      </c>
      <c r="T37" s="82" t="str">
        <f aca="false">IFERROR(IF(S37="","",((N37^2+S37^2)^0.5)),"")</f>
        <v/>
      </c>
      <c r="U37" s="178" t="str">
        <f aca="false">IFERROR(ROUND(IF(T37="","",-11.965*T37^2+32.28*T37+78.259),0),"")</f>
        <v/>
      </c>
      <c r="V37" s="86" t="str">
        <f aca="false">IF(U37="","",IF(U37&lt;60,"High",IF(U37&gt;=80,"Low","Med")))</f>
        <v/>
      </c>
      <c r="W37" s="135" t="str">
        <f aca="false">IF(U37="","",IF(U37&lt;60,"&lt;60", IF(U37&gt;=80, "≥80", "60-79")))</f>
        <v/>
      </c>
      <c r="X37" s="84"/>
      <c r="Y37" s="84"/>
      <c r="Z37" s="179" t="str">
        <f aca="false">U37</f>
        <v/>
      </c>
      <c r="AA37" s="91" t="str">
        <f aca="false">IF(Z37="","",ROUND(Z37,0))</f>
        <v/>
      </c>
      <c r="AB37" s="91" t="str">
        <f aca="false">IF(AA37="","",IF(AA37="","",IF(AA37&lt;70,1,IF(AA37&lt;80,2,IF(AA37&lt;90,3,4)))))</f>
        <v/>
      </c>
      <c r="AC37" s="91" t="str">
        <f aca="false">IF(AB37="","",IF($AB37=AC$2,"1","0"))</f>
        <v/>
      </c>
      <c r="AD37" s="91" t="str">
        <f aca="false">IF(AC37="","",IF($AB37=AD$2,"1","0"))</f>
        <v/>
      </c>
      <c r="AE37" s="91" t="str">
        <f aca="false">IF(AD37="","",IF($AB37=AE$2,"1","0"))</f>
        <v/>
      </c>
      <c r="AF37" s="91" t="str">
        <f aca="false">IF(AE37="","",IF($AB37=AF$2,"1","0"))</f>
        <v/>
      </c>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9.75" hidden="false" customHeight="true" outlineLevel="0" collapsed="false">
      <c r="A38" s="75"/>
      <c r="B38" s="76"/>
      <c r="C38" s="76"/>
      <c r="D38" s="76"/>
      <c r="E38" s="77"/>
      <c r="F38" s="134"/>
      <c r="G38" s="134"/>
      <c r="H38" s="134"/>
      <c r="I38" s="134"/>
      <c r="J38" s="134"/>
      <c r="K38" s="134"/>
      <c r="L38" s="134"/>
      <c r="M38" s="134"/>
      <c r="N38" s="79" t="str">
        <f aca="false">IFERROR(IF(E38="Invertebrate",IF(F38="","",AVERAGE(F38:H38,K38:M38)),IF(E38="","",AVERAGE(F38:L38))),"")</f>
        <v/>
      </c>
      <c r="O38" s="165"/>
      <c r="P38" s="165"/>
      <c r="Q38" s="165"/>
      <c r="R38" s="165"/>
      <c r="S38" s="81" t="str">
        <f aca="false">IF(R38="","",((O38*P38*Q38*R38)-1)/40+1)</f>
        <v/>
      </c>
      <c r="T38" s="82" t="str">
        <f aca="false">IFERROR(IF(S38="","",((N38^2+S38^2)^0.5)),"")</f>
        <v/>
      </c>
      <c r="U38" s="178" t="str">
        <f aca="false">IFERROR(ROUND(IF(T38="","",-11.965*T38^2+32.28*T38+78.259),0),"")</f>
        <v/>
      </c>
      <c r="V38" s="86" t="str">
        <f aca="false">IF(U38="","",IF(U38&lt;60,"High",IF(U38&gt;=80,"Low","Med")))</f>
        <v/>
      </c>
      <c r="W38" s="135" t="str">
        <f aca="false">IF(U38="","",IF(U38&lt;60,"&lt;60", IF(U38&gt;=80, "≥80", "60-79")))</f>
        <v/>
      </c>
      <c r="X38" s="84"/>
      <c r="Y38" s="84"/>
      <c r="Z38" s="179" t="str">
        <f aca="false">U38</f>
        <v/>
      </c>
      <c r="AA38" s="91" t="str">
        <f aca="false">IF(Z38="","",ROUND(Z38,0))</f>
        <v/>
      </c>
      <c r="AB38" s="91" t="str">
        <f aca="false">IF(AA38="","",IF(AA38="","",IF(AA38&lt;70,1,IF(AA38&lt;80,2,IF(AA38&lt;90,3,4)))))</f>
        <v/>
      </c>
      <c r="AC38" s="91" t="str">
        <f aca="false">IF(AB38="","",IF($AB38=AC$2,"1","0"))</f>
        <v/>
      </c>
      <c r="AD38" s="91" t="str">
        <f aca="false">IF(AC38="","",IF($AB38=AD$2,"1","0"))</f>
        <v/>
      </c>
      <c r="AE38" s="91" t="str">
        <f aca="false">IF(AD38="","",IF($AB38=AE$2,"1","0"))</f>
        <v/>
      </c>
      <c r="AF38" s="91" t="str">
        <f aca="false">IF(AE38="","",IF($AB38=AF$2,"1","0"))</f>
        <v/>
      </c>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9.75" hidden="false" customHeight="true" outlineLevel="0" collapsed="false">
      <c r="A39" s="75"/>
      <c r="B39" s="76"/>
      <c r="C39" s="76"/>
      <c r="D39" s="76"/>
      <c r="E39" s="77"/>
      <c r="F39" s="134"/>
      <c r="G39" s="134"/>
      <c r="H39" s="134"/>
      <c r="I39" s="134"/>
      <c r="J39" s="134"/>
      <c r="K39" s="134"/>
      <c r="L39" s="134"/>
      <c r="M39" s="134"/>
      <c r="N39" s="79" t="str">
        <f aca="false">IFERROR(IF(E39="Invertebrate",IF(F39="","",AVERAGE(F39:H39,K39:M39)),IF(E39="","",AVERAGE(F39:L39))),"")</f>
        <v/>
      </c>
      <c r="O39" s="165"/>
      <c r="P39" s="165"/>
      <c r="Q39" s="165"/>
      <c r="R39" s="165"/>
      <c r="S39" s="81" t="str">
        <f aca="false">IF(R39="","",((O39*P39*Q39*R39)-1)/40+1)</f>
        <v/>
      </c>
      <c r="T39" s="82" t="str">
        <f aca="false">IFERROR(IF(S39="","",((N39^2+S39^2)^0.5)),"")</f>
        <v/>
      </c>
      <c r="U39" s="178" t="str">
        <f aca="false">IFERROR(ROUND(IF(T39="","",-11.965*T39^2+32.28*T39+78.259),0),"")</f>
        <v/>
      </c>
      <c r="V39" s="86" t="str">
        <f aca="false">IF(U39="","",IF(U39&lt;60,"High",IF(U39&gt;=80,"Low","Med")))</f>
        <v/>
      </c>
      <c r="W39" s="135" t="str">
        <f aca="false">IF(U39="","",IF(U39&lt;60,"&lt;60", IF(U39&gt;=80, "≥80", "60-79")))</f>
        <v/>
      </c>
      <c r="X39" s="84"/>
      <c r="Y39" s="84"/>
      <c r="Z39" s="179" t="str">
        <f aca="false">U39</f>
        <v/>
      </c>
      <c r="AA39" s="91" t="str">
        <f aca="false">IF(Z39="","",ROUND(Z39,0))</f>
        <v/>
      </c>
      <c r="AB39" s="91" t="str">
        <f aca="false">IF(AA39="","",IF(AA39="","",IF(AA39&lt;70,1,IF(AA39&lt;80,2,IF(AA39&lt;90,3,4)))))</f>
        <v/>
      </c>
      <c r="AC39" s="91" t="str">
        <f aca="false">IF(AB39="","",IF($AB39=AC$2,"1","0"))</f>
        <v/>
      </c>
      <c r="AD39" s="91" t="str">
        <f aca="false">IF(AC39="","",IF($AB39=AD$2,"1","0"))</f>
        <v/>
      </c>
      <c r="AE39" s="91" t="str">
        <f aca="false">IF(AD39="","",IF($AB39=AE$2,"1","0"))</f>
        <v/>
      </c>
      <c r="AF39" s="91" t="str">
        <f aca="false">IF(AE39="","",IF($AB39=AF$2,"1","0"))</f>
        <v/>
      </c>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9.75" hidden="false" customHeight="true" outlineLevel="0" collapsed="false">
      <c r="A40" s="75"/>
      <c r="B40" s="76"/>
      <c r="C40" s="76"/>
      <c r="D40" s="76"/>
      <c r="E40" s="77"/>
      <c r="F40" s="134"/>
      <c r="G40" s="134"/>
      <c r="H40" s="134"/>
      <c r="I40" s="134"/>
      <c r="J40" s="134"/>
      <c r="K40" s="134"/>
      <c r="L40" s="134"/>
      <c r="M40" s="134"/>
      <c r="N40" s="79" t="str">
        <f aca="false">IFERROR(IF(E40="Invertebrate",IF(F40="","",AVERAGE(F40:H40,K40:M40)),IF(E40="","",AVERAGE(F40:L40))),"")</f>
        <v/>
      </c>
      <c r="O40" s="165"/>
      <c r="P40" s="165"/>
      <c r="Q40" s="165"/>
      <c r="R40" s="165"/>
      <c r="S40" s="81" t="str">
        <f aca="false">IF(R40="","",((O40*P40*Q40*R40)-1)/40+1)</f>
        <v/>
      </c>
      <c r="T40" s="82" t="str">
        <f aca="false">IFERROR(IF(S40="","",((N40^2+S40^2)^0.5)),"")</f>
        <v/>
      </c>
      <c r="U40" s="178" t="str">
        <f aca="false">IFERROR(ROUND(IF(T40="","",-11.965*T40^2+32.28*T40+78.259),0),"")</f>
        <v/>
      </c>
      <c r="V40" s="86" t="str">
        <f aca="false">IF(U40="","",IF(U40&lt;60,"High",IF(U40&gt;=80,"Low","Med")))</f>
        <v/>
      </c>
      <c r="W40" s="135" t="str">
        <f aca="false">IF(U40="","",IF(U40&lt;60,"&lt;60", IF(U40&gt;=80, "≥80", "60-79")))</f>
        <v/>
      </c>
      <c r="X40" s="84"/>
      <c r="Y40" s="84"/>
      <c r="Z40" s="179" t="str">
        <f aca="false">U40</f>
        <v/>
      </c>
      <c r="AA40" s="91" t="str">
        <f aca="false">IF(Z40="","",ROUND(Z40,0))</f>
        <v/>
      </c>
      <c r="AB40" s="91" t="str">
        <f aca="false">IF(AA40="","",IF(AA40="","",IF(AA40&lt;70,1,IF(AA40&lt;80,2,IF(AA40&lt;90,3,4)))))</f>
        <v/>
      </c>
      <c r="AC40" s="91" t="str">
        <f aca="false">IF(AB40="","",IF($AB40=AC$2,"1","0"))</f>
        <v/>
      </c>
      <c r="AD40" s="91" t="str">
        <f aca="false">IF(AC40="","",IF($AB40=AD$2,"1","0"))</f>
        <v/>
      </c>
      <c r="AE40" s="91" t="str">
        <f aca="false">IF(AD40="","",IF($AB40=AE$2,"1","0"))</f>
        <v/>
      </c>
      <c r="AF40" s="91" t="str">
        <f aca="false">IF(AE40="","",IF($AB40=AF$2,"1","0"))</f>
        <v/>
      </c>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9.75" hidden="false" customHeight="true" outlineLevel="0" collapsed="false">
      <c r="A41" s="75"/>
      <c r="B41" s="76"/>
      <c r="C41" s="76"/>
      <c r="D41" s="76"/>
      <c r="E41" s="77"/>
      <c r="F41" s="134"/>
      <c r="G41" s="134"/>
      <c r="H41" s="134"/>
      <c r="I41" s="134"/>
      <c r="J41" s="134"/>
      <c r="K41" s="134"/>
      <c r="L41" s="134"/>
      <c r="M41" s="134"/>
      <c r="N41" s="79" t="str">
        <f aca="false">IFERROR(IF(E41="Invertebrate",IF(F41="","",AVERAGE(F41:H41,K41:M41)),IF(E41="","",AVERAGE(F41:L41))),"")</f>
        <v/>
      </c>
      <c r="O41" s="165"/>
      <c r="P41" s="165"/>
      <c r="Q41" s="165"/>
      <c r="R41" s="165"/>
      <c r="S41" s="81" t="str">
        <f aca="false">IF(R41="","",((O41*P41*Q41*R41)-1)/40+1)</f>
        <v/>
      </c>
      <c r="T41" s="82" t="str">
        <f aca="false">IFERROR(IF(S41="","",((N41^2+S41^2)^0.5)),"")</f>
        <v/>
      </c>
      <c r="U41" s="178" t="str">
        <f aca="false">IFERROR(ROUND(IF(T41="","",-11.965*T41^2+32.28*T41+78.259),0),"")</f>
        <v/>
      </c>
      <c r="V41" s="86" t="str">
        <f aca="false">IF(U41="","",IF(U41&lt;60,"High",IF(U41&gt;=80,"Low","Med")))</f>
        <v/>
      </c>
      <c r="W41" s="135" t="str">
        <f aca="false">IF(U41="","",IF(U41&lt;60,"&lt;60", IF(U41&gt;=80, "≥80", "60-79")))</f>
        <v/>
      </c>
      <c r="X41" s="84"/>
      <c r="Y41" s="84"/>
      <c r="Z41" s="179" t="str">
        <f aca="false">U41</f>
        <v/>
      </c>
      <c r="AA41" s="91" t="str">
        <f aca="false">IF(Z41="","",ROUND(Z41,0))</f>
        <v/>
      </c>
      <c r="AB41" s="91" t="str">
        <f aca="false">IF(AA41="","",IF(AA41="","",IF(AA41&lt;70,1,IF(AA41&lt;80,2,IF(AA41&lt;90,3,4)))))</f>
        <v/>
      </c>
      <c r="AC41" s="91" t="str">
        <f aca="false">IF(AB41="","",IF($AB41=AC$2,"1","0"))</f>
        <v/>
      </c>
      <c r="AD41" s="91" t="str">
        <f aca="false">IF(AC41="","",IF($AB41=AD$2,"1","0"))</f>
        <v/>
      </c>
      <c r="AE41" s="91" t="str">
        <f aca="false">IF(AD41="","",IF($AB41=AE$2,"1","0"))</f>
        <v/>
      </c>
      <c r="AF41" s="91" t="str">
        <f aca="false">IF(AE41="","",IF($AB41=AF$2,"1","0"))</f>
        <v/>
      </c>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9.75" hidden="false" customHeight="true" outlineLevel="0" collapsed="false">
      <c r="A42" s="75"/>
      <c r="B42" s="76"/>
      <c r="C42" s="76"/>
      <c r="D42" s="76"/>
      <c r="E42" s="77"/>
      <c r="F42" s="134"/>
      <c r="G42" s="134"/>
      <c r="H42" s="134"/>
      <c r="I42" s="134"/>
      <c r="J42" s="134"/>
      <c r="K42" s="134"/>
      <c r="L42" s="134"/>
      <c r="M42" s="134"/>
      <c r="N42" s="79" t="str">
        <f aca="false">IFERROR(IF(E42="Invertebrate",IF(F42="","",AVERAGE(F42:H42,K42:M42)),IF(E42="","",AVERAGE(F42:L42))),"")</f>
        <v/>
      </c>
      <c r="O42" s="165"/>
      <c r="P42" s="165"/>
      <c r="Q42" s="165"/>
      <c r="R42" s="165"/>
      <c r="S42" s="81" t="str">
        <f aca="false">IF(R42="","",((O42*P42*Q42*R42)-1)/40+1)</f>
        <v/>
      </c>
      <c r="T42" s="82" t="str">
        <f aca="false">IFERROR(IF(S42="","",((N42^2+S42^2)^0.5)),"")</f>
        <v/>
      </c>
      <c r="U42" s="178" t="str">
        <f aca="false">IFERROR(ROUND(IF(T42="","",-11.965*T42^2+32.28*T42+78.259),0),"")</f>
        <v/>
      </c>
      <c r="V42" s="86" t="str">
        <f aca="false">IF(U42="","",IF(U42&lt;60,"High",IF(U42&gt;=80,"Low","Med")))</f>
        <v/>
      </c>
      <c r="W42" s="135" t="str">
        <f aca="false">IF(U42="","",IF(U42&lt;60,"&lt;60", IF(U42&gt;=80, "≥80", "60-79")))</f>
        <v/>
      </c>
      <c r="X42" s="84"/>
      <c r="Y42" s="84"/>
      <c r="Z42" s="179" t="str">
        <f aca="false">U42</f>
        <v/>
      </c>
      <c r="AA42" s="91" t="str">
        <f aca="false">IF(Z42="","",ROUND(Z42,0))</f>
        <v/>
      </c>
      <c r="AB42" s="91" t="str">
        <f aca="false">IF(AA42="","",IF(AA42="","",IF(AA42&lt;70,1,IF(AA42&lt;80,2,IF(AA42&lt;90,3,4)))))</f>
        <v/>
      </c>
      <c r="AC42" s="91" t="str">
        <f aca="false">IF(AB42="","",IF($AB42=AC$2,"1","0"))</f>
        <v/>
      </c>
      <c r="AD42" s="91" t="str">
        <f aca="false">IF(AC42="","",IF($AB42=AD$2,"1","0"))</f>
        <v/>
      </c>
      <c r="AE42" s="91" t="str">
        <f aca="false">IF(AD42="","",IF($AB42=AE$2,"1","0"))</f>
        <v/>
      </c>
      <c r="AF42" s="91" t="str">
        <f aca="false">IF(AE42="","",IF($AB42=AF$2,"1","0"))</f>
        <v/>
      </c>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9.75" hidden="false" customHeight="true" outlineLevel="0" collapsed="false">
      <c r="A43" s="75"/>
      <c r="B43" s="76"/>
      <c r="C43" s="76"/>
      <c r="D43" s="76"/>
      <c r="E43" s="77"/>
      <c r="F43" s="134"/>
      <c r="G43" s="134"/>
      <c r="H43" s="134"/>
      <c r="I43" s="134"/>
      <c r="J43" s="134"/>
      <c r="K43" s="134"/>
      <c r="L43" s="134"/>
      <c r="M43" s="134"/>
      <c r="N43" s="79" t="str">
        <f aca="false">IFERROR(IF(E43="Invertebrate",IF(F43="","",AVERAGE(F43:H43,K43:M43)),IF(E43="","",AVERAGE(F43:L43))),"")</f>
        <v/>
      </c>
      <c r="O43" s="165"/>
      <c r="P43" s="165"/>
      <c r="Q43" s="165"/>
      <c r="R43" s="165"/>
      <c r="S43" s="81" t="str">
        <f aca="false">IF(R43="","",((O43*P43*Q43*R43)-1)/40+1)</f>
        <v/>
      </c>
      <c r="T43" s="82" t="str">
        <f aca="false">IFERROR(IF(S43="","",((N43^2+S43^2)^0.5)),"")</f>
        <v/>
      </c>
      <c r="U43" s="178" t="str">
        <f aca="false">IFERROR(ROUND(IF(T43="","",-11.965*T43^2+32.28*T43+78.259),0),"")</f>
        <v/>
      </c>
      <c r="V43" s="86" t="str">
        <f aca="false">IF(U43="","",IF(U43&lt;60,"High",IF(U43&gt;=80,"Low","Med")))</f>
        <v/>
      </c>
      <c r="W43" s="135" t="str">
        <f aca="false">IF(U43="","",IF(U43&lt;60,"&lt;60", IF(U43&gt;=80, "≥80", "60-79")))</f>
        <v/>
      </c>
      <c r="X43" s="84"/>
      <c r="Y43" s="84"/>
      <c r="Z43" s="179" t="str">
        <f aca="false">U43</f>
        <v/>
      </c>
      <c r="AA43" s="91" t="str">
        <f aca="false">IF(Z43="","",ROUND(Z43,0))</f>
        <v/>
      </c>
      <c r="AB43" s="91" t="str">
        <f aca="false">IF(AA43="","",IF(AA43="","",IF(AA43&lt;70,1,IF(AA43&lt;80,2,IF(AA43&lt;90,3,4)))))</f>
        <v/>
      </c>
      <c r="AC43" s="91" t="str">
        <f aca="false">IF(AB43="","",IF($AB43=AC$2,"1","0"))</f>
        <v/>
      </c>
      <c r="AD43" s="91" t="str">
        <f aca="false">IF(AC43="","",IF($AB43=AD$2,"1","0"))</f>
        <v/>
      </c>
      <c r="AE43" s="91" t="str">
        <f aca="false">IF(AD43="","",IF($AB43=AE$2,"1","0"))</f>
        <v/>
      </c>
      <c r="AF43" s="91" t="str">
        <f aca="false">IF(AE43="","",IF($AB43=AF$2,"1","0"))</f>
        <v/>
      </c>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9.75" hidden="false" customHeight="true" outlineLevel="0" collapsed="false">
      <c r="A44" s="75"/>
      <c r="B44" s="76"/>
      <c r="C44" s="76"/>
      <c r="D44" s="76"/>
      <c r="E44" s="77"/>
      <c r="F44" s="134"/>
      <c r="G44" s="134"/>
      <c r="H44" s="134"/>
      <c r="I44" s="134"/>
      <c r="J44" s="134"/>
      <c r="K44" s="134"/>
      <c r="L44" s="134"/>
      <c r="M44" s="134"/>
      <c r="N44" s="79" t="str">
        <f aca="false">IFERROR(IF(E44="Invertebrate",IF(F44="","",AVERAGE(F44:H44,K44:M44)),IF(E44="","",AVERAGE(F44:L44))),"")</f>
        <v/>
      </c>
      <c r="O44" s="165"/>
      <c r="P44" s="165"/>
      <c r="Q44" s="165"/>
      <c r="R44" s="165"/>
      <c r="S44" s="81" t="str">
        <f aca="false">IF(R44="","",((O44*P44*Q44*R44)-1)/40+1)</f>
        <v/>
      </c>
      <c r="T44" s="82" t="str">
        <f aca="false">IFERROR(IF(S44="","",((N44^2+S44^2)^0.5)),"")</f>
        <v/>
      </c>
      <c r="U44" s="178" t="str">
        <f aca="false">IFERROR(ROUND(IF(T44="","",-11.965*T44^2+32.28*T44+78.259),0),"")</f>
        <v/>
      </c>
      <c r="V44" s="86" t="str">
        <f aca="false">IF(U44="","",IF(U44&lt;60,"High",IF(U44&gt;=80,"Low","Med")))</f>
        <v/>
      </c>
      <c r="W44" s="135" t="str">
        <f aca="false">IF(U44="","",IF(U44&lt;60,"&lt;60", IF(U44&gt;=80, "≥80", "60-79")))</f>
        <v/>
      </c>
      <c r="X44" s="0"/>
      <c r="Y44" s="0"/>
      <c r="Z44" s="179" t="str">
        <f aca="false">U44</f>
        <v/>
      </c>
      <c r="AA44" s="91" t="str">
        <f aca="false">IF(Z44="","",ROUND(Z44,0))</f>
        <v/>
      </c>
      <c r="AB44" s="91" t="str">
        <f aca="false">IF(AA44="","",IF(AA44="","",IF(AA44&lt;70,1,IF(AA44&lt;80,2,IF(AA44&lt;90,3,4)))))</f>
        <v/>
      </c>
      <c r="AC44" s="91" t="str">
        <f aca="false">IF(AB44="","",IF($AB44=AC$2,"1","0"))</f>
        <v/>
      </c>
      <c r="AD44" s="91" t="str">
        <f aca="false">IF(AC44="","",IF($AB44=AD$2,"1","0"))</f>
        <v/>
      </c>
      <c r="AE44" s="91" t="str">
        <f aca="false">IF(AD44="","",IF($AB44=AE$2,"1","0"))</f>
        <v/>
      </c>
      <c r="AF44" s="91" t="str">
        <f aca="false">IF(AE44="","",IF($AB44=AF$2,"1","0"))</f>
        <v/>
      </c>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s="40" customFormat="true" ht="9.75" hidden="false" customHeight="true" outlineLevel="0" collapsed="false">
      <c r="A45" s="75"/>
      <c r="B45" s="76"/>
      <c r="C45" s="76"/>
      <c r="D45" s="76"/>
      <c r="E45" s="77"/>
      <c r="F45" s="134"/>
      <c r="G45" s="134"/>
      <c r="H45" s="134"/>
      <c r="I45" s="134"/>
      <c r="J45" s="134"/>
      <c r="K45" s="134"/>
      <c r="L45" s="134"/>
      <c r="M45" s="134"/>
      <c r="N45" s="79" t="str">
        <f aca="false">IFERROR(IF(E45="Invertebrate",IF(F45="","",AVERAGE(F45:H45,K45:M45)),IF(E45="","",AVERAGE(F45:L45))),"")</f>
        <v/>
      </c>
      <c r="O45" s="165"/>
      <c r="P45" s="165"/>
      <c r="Q45" s="165"/>
      <c r="R45" s="165"/>
      <c r="S45" s="81" t="str">
        <f aca="false">IF(R45="","",((O45*P45*Q45*R45)-1)/40+1)</f>
        <v/>
      </c>
      <c r="T45" s="82" t="str">
        <f aca="false">IFERROR(IF(S45="","",((N45^2+S45^2)^0.5)),"")</f>
        <v/>
      </c>
      <c r="U45" s="178" t="str">
        <f aca="false">IFERROR(ROUND(IF(T45="","",-11.965*T45^2+32.28*T45+78.259),0),"")</f>
        <v/>
      </c>
      <c r="V45" s="86" t="str">
        <f aca="false">IF(U45="","",IF(U45&lt;60,"High",IF(U45&gt;=80,"Low","Med")))</f>
        <v/>
      </c>
      <c r="W45" s="135" t="str">
        <f aca="false">IF(U45="","",IF(U45&lt;60,"&lt;60", IF(U45&gt;=80, "≥80", "60-79")))</f>
        <v/>
      </c>
      <c r="X45" s="36"/>
      <c r="Y45" s="36"/>
      <c r="Z45" s="179" t="str">
        <f aca="false">U45</f>
        <v/>
      </c>
      <c r="AA45" s="91" t="str">
        <f aca="false">IF(Z45="","",ROUND(Z45,0))</f>
        <v/>
      </c>
      <c r="AB45" s="91" t="str">
        <f aca="false">IF(AA45="","",IF(AA45="","",IF(AA45&lt;70,1,IF(AA45&lt;80,2,IF(AA45&lt;90,3,4)))))</f>
        <v/>
      </c>
      <c r="AC45" s="91" t="str">
        <f aca="false">IF(AB45="","",IF($AB45=AC$2,"1","0"))</f>
        <v/>
      </c>
      <c r="AD45" s="91" t="str">
        <f aca="false">IF(AC45="","",IF($AB45=AD$2,"1","0"))</f>
        <v/>
      </c>
      <c r="AE45" s="91" t="str">
        <f aca="false">IF(AD45="","",IF($AB45=AE$2,"1","0"))</f>
        <v/>
      </c>
      <c r="AF45" s="91" t="str">
        <f aca="false">IF(AE45="","",IF($AB45=AF$2,"1","0"))</f>
        <v/>
      </c>
    </row>
    <row r="46" s="40" customFormat="true" ht="9.75" hidden="false" customHeight="true" outlineLevel="0" collapsed="false">
      <c r="A46" s="75"/>
      <c r="B46" s="76"/>
      <c r="C46" s="76"/>
      <c r="D46" s="76"/>
      <c r="E46" s="77"/>
      <c r="F46" s="134"/>
      <c r="G46" s="134"/>
      <c r="H46" s="134"/>
      <c r="I46" s="134"/>
      <c r="J46" s="134"/>
      <c r="K46" s="134"/>
      <c r="L46" s="134"/>
      <c r="M46" s="134"/>
      <c r="N46" s="79" t="str">
        <f aca="false">IFERROR(IF(E46="Invertebrate",IF(F46="","",AVERAGE(F46:H46,K46:M46)),IF(E46="","",AVERAGE(F46:L46))),"")</f>
        <v/>
      </c>
      <c r="O46" s="165"/>
      <c r="P46" s="165"/>
      <c r="Q46" s="165"/>
      <c r="R46" s="165"/>
      <c r="S46" s="81" t="str">
        <f aca="false">IF(R46="","",((O46*P46*Q46*R46)-1)/40+1)</f>
        <v/>
      </c>
      <c r="T46" s="82" t="str">
        <f aca="false">IFERROR(IF(S46="","",((N46^2+S46^2)^0.5)),"")</f>
        <v/>
      </c>
      <c r="U46" s="178" t="str">
        <f aca="false">IFERROR(ROUND(IF(T46="","",-11.965*T46^2+32.28*T46+78.259),0),"")</f>
        <v/>
      </c>
      <c r="V46" s="86" t="str">
        <f aca="false">IF(U46="","",IF(U46&lt;60,"High",IF(U46&gt;=80,"Low","Med")))</f>
        <v/>
      </c>
      <c r="W46" s="135" t="str">
        <f aca="false">IF(U46="","",IF(U46&lt;60,"&lt;60", IF(U46&gt;=80, "≥80", "60-79")))</f>
        <v/>
      </c>
      <c r="X46" s="36"/>
      <c r="Y46" s="36"/>
      <c r="Z46" s="179" t="str">
        <f aca="false">U46</f>
        <v/>
      </c>
      <c r="AA46" s="91" t="str">
        <f aca="false">IF(Z46="","",ROUND(Z46,0))</f>
        <v/>
      </c>
      <c r="AB46" s="91" t="str">
        <f aca="false">IF(AA46="","",IF(AA46="","",IF(AA46&lt;70,1,IF(AA46&lt;80,2,IF(AA46&lt;90,3,4)))))</f>
        <v/>
      </c>
      <c r="AC46" s="91" t="str">
        <f aca="false">IF(AB46="","",IF($AB46=AC$2,"1","0"))</f>
        <v/>
      </c>
      <c r="AD46" s="91" t="str">
        <f aca="false">IF(AC46="","",IF($AB46=AD$2,"1","0"))</f>
        <v/>
      </c>
      <c r="AE46" s="91" t="str">
        <f aca="false">IF(AD46="","",IF($AB46=AE$2,"1","0"))</f>
        <v/>
      </c>
      <c r="AF46" s="91" t="str">
        <f aca="false">IF(AE46="","",IF($AB46=AF$2,"1","0"))</f>
        <v/>
      </c>
    </row>
    <row r="47" s="40" customFormat="true" ht="9.75" hidden="false" customHeight="true" outlineLevel="0" collapsed="false">
      <c r="A47" s="75"/>
      <c r="B47" s="76"/>
      <c r="C47" s="76"/>
      <c r="D47" s="76"/>
      <c r="E47" s="77"/>
      <c r="F47" s="134"/>
      <c r="G47" s="134"/>
      <c r="H47" s="134"/>
      <c r="I47" s="134"/>
      <c r="J47" s="134"/>
      <c r="K47" s="134"/>
      <c r="L47" s="134"/>
      <c r="M47" s="134"/>
      <c r="N47" s="79" t="str">
        <f aca="false">IFERROR(IF(E47="Invertebrate",IF(F47="","",AVERAGE(F47:H47,K47:M47)),IF(E47="","",AVERAGE(F47:L47))),"")</f>
        <v/>
      </c>
      <c r="O47" s="165"/>
      <c r="P47" s="165"/>
      <c r="Q47" s="165"/>
      <c r="R47" s="165"/>
      <c r="S47" s="81" t="str">
        <f aca="false">IF(R47="","",((O47*P47*Q47*R47)-1)/40+1)</f>
        <v/>
      </c>
      <c r="T47" s="82" t="str">
        <f aca="false">IFERROR(IF(S47="","",((N47^2+S47^2)^0.5)),"")</f>
        <v/>
      </c>
      <c r="U47" s="178" t="str">
        <f aca="false">IFERROR(ROUND(IF(T47="","",-11.965*T47^2+32.28*T47+78.259),0),"")</f>
        <v/>
      </c>
      <c r="V47" s="86" t="str">
        <f aca="false">IF(U47="","",IF(U47&lt;60,"High",IF(U47&gt;=80,"Low","Med")))</f>
        <v/>
      </c>
      <c r="W47" s="135" t="str">
        <f aca="false">IF(U47="","",IF(U47&lt;60,"&lt;60", IF(U47&gt;=80, "≥80", "60-79")))</f>
        <v/>
      </c>
      <c r="X47" s="36"/>
      <c r="Y47" s="36"/>
      <c r="Z47" s="179" t="str">
        <f aca="false">U47</f>
        <v/>
      </c>
      <c r="AA47" s="91" t="str">
        <f aca="false">IF(Z47="","",ROUND(Z47,0))</f>
        <v/>
      </c>
      <c r="AB47" s="91" t="str">
        <f aca="false">IF(AA47="","",IF(AA47="","",IF(AA47&lt;70,1,IF(AA47&lt;80,2,IF(AA47&lt;90,3,4)))))</f>
        <v/>
      </c>
      <c r="AC47" s="91" t="str">
        <f aca="false">IF(AB47="","",IF($AB47=AC$2,"1","0"))</f>
        <v/>
      </c>
      <c r="AD47" s="91" t="str">
        <f aca="false">IF(AC47="","",IF($AB47=AD$2,"1","0"))</f>
        <v/>
      </c>
      <c r="AE47" s="91" t="str">
        <f aca="false">IF(AD47="","",IF($AB47=AE$2,"1","0"))</f>
        <v/>
      </c>
      <c r="AF47" s="91" t="str">
        <f aca="false">IF(AE47="","",IF($AB47=AF$2,"1","0"))</f>
        <v/>
      </c>
    </row>
    <row r="48" s="40" customFormat="true" ht="9.75" hidden="false" customHeight="true" outlineLevel="0" collapsed="false">
      <c r="A48" s="75"/>
      <c r="B48" s="76"/>
      <c r="C48" s="76"/>
      <c r="D48" s="76"/>
      <c r="E48" s="77"/>
      <c r="F48" s="134"/>
      <c r="G48" s="134"/>
      <c r="H48" s="134"/>
      <c r="I48" s="134"/>
      <c r="J48" s="134"/>
      <c r="K48" s="134"/>
      <c r="L48" s="134"/>
      <c r="M48" s="134"/>
      <c r="N48" s="79" t="str">
        <f aca="false">IFERROR(IF(E48="Invertebrate",IF(F48="","",AVERAGE(F48:H48,K48:M48)),IF(E48="","",AVERAGE(F48:L48))),"")</f>
        <v/>
      </c>
      <c r="O48" s="165"/>
      <c r="P48" s="165"/>
      <c r="Q48" s="165"/>
      <c r="R48" s="165"/>
      <c r="S48" s="81" t="str">
        <f aca="false">IF(R48="","",((O48*P48*Q48*R48)-1)/40+1)</f>
        <v/>
      </c>
      <c r="T48" s="82" t="str">
        <f aca="false">IFERROR(IF(S48="","",((N48^2+S48^2)^0.5)),"")</f>
        <v/>
      </c>
      <c r="U48" s="178" t="str">
        <f aca="false">IFERROR(ROUND(IF(T48="","",-11.965*T48^2+32.28*T48+78.259),0),"")</f>
        <v/>
      </c>
      <c r="V48" s="86" t="str">
        <f aca="false">IF(U48="","",IF(U48&lt;60,"High",IF(U48&gt;=80,"Low","Med")))</f>
        <v/>
      </c>
      <c r="W48" s="135" t="str">
        <f aca="false">IF(U48="","",IF(U48&lt;60,"&lt;60", IF(U48&gt;=80, "≥80", "60-79")))</f>
        <v/>
      </c>
      <c r="X48" s="36"/>
      <c r="Y48" s="36"/>
      <c r="Z48" s="179" t="str">
        <f aca="false">U48</f>
        <v/>
      </c>
      <c r="AA48" s="91" t="str">
        <f aca="false">IF(Z48="","",ROUND(Z48,0))</f>
        <v/>
      </c>
      <c r="AB48" s="91" t="str">
        <f aca="false">IF(AA48="","",IF(AA48="","",IF(AA48&lt;70,1,IF(AA48&lt;80,2,IF(AA48&lt;90,3,4)))))</f>
        <v/>
      </c>
      <c r="AC48" s="91" t="str">
        <f aca="false">IF(AB48="","",IF($AB48=AC$2,"1","0"))</f>
        <v/>
      </c>
      <c r="AD48" s="91" t="str">
        <f aca="false">IF(AC48="","",IF($AB48=AD$2,"1","0"))</f>
        <v/>
      </c>
      <c r="AE48" s="91" t="str">
        <f aca="false">IF(AD48="","",IF($AB48=AE$2,"1","0"))</f>
        <v/>
      </c>
      <c r="AF48" s="91" t="str">
        <f aca="false">IF(AE48="","",IF($AB48=AF$2,"1","0"))</f>
        <v/>
      </c>
    </row>
    <row r="49" s="40" customFormat="true" ht="9.75" hidden="false" customHeight="true" outlineLevel="0" collapsed="false">
      <c r="A49" s="75"/>
      <c r="B49" s="76"/>
      <c r="C49" s="76"/>
      <c r="D49" s="76"/>
      <c r="E49" s="77"/>
      <c r="F49" s="134"/>
      <c r="G49" s="134"/>
      <c r="H49" s="134"/>
      <c r="I49" s="134"/>
      <c r="J49" s="134"/>
      <c r="K49" s="134"/>
      <c r="L49" s="134"/>
      <c r="M49" s="134"/>
      <c r="N49" s="79" t="str">
        <f aca="false">IFERROR(IF(E49="Invertebrate",IF(F49="","",AVERAGE(F49:H49,K49:M49)),IF(E49="","",AVERAGE(F49:L49))),"")</f>
        <v/>
      </c>
      <c r="O49" s="165"/>
      <c r="P49" s="165"/>
      <c r="Q49" s="165"/>
      <c r="R49" s="165"/>
      <c r="S49" s="81" t="str">
        <f aca="false">IF(R49="","",((O49*P49*Q49*R49)-1)/40+1)</f>
        <v/>
      </c>
      <c r="T49" s="82" t="str">
        <f aca="false">IFERROR(IF(S49="","",((N49^2+S49^2)^0.5)),"")</f>
        <v/>
      </c>
      <c r="U49" s="178" t="str">
        <f aca="false">IFERROR(ROUND(IF(T49="","",-11.965*T49^2+32.28*T49+78.259),0),"")</f>
        <v/>
      </c>
      <c r="V49" s="86" t="str">
        <f aca="false">IF(U49="","",IF(U49&lt;60,"High",IF(U49&gt;=80,"Low","Med")))</f>
        <v/>
      </c>
      <c r="W49" s="135" t="str">
        <f aca="false">IF(U49="","",IF(U49&lt;60,"&lt;60", IF(U49&gt;=80, "≥80", "60-79")))</f>
        <v/>
      </c>
      <c r="X49" s="36"/>
      <c r="Y49" s="36"/>
      <c r="Z49" s="179" t="str">
        <f aca="false">U49</f>
        <v/>
      </c>
      <c r="AA49" s="91" t="str">
        <f aca="false">IF(Z49="","",ROUND(Z49,0))</f>
        <v/>
      </c>
      <c r="AB49" s="91" t="str">
        <f aca="false">IF(AA49="","",IF(AA49="","",IF(AA49&lt;70,1,IF(AA49&lt;80,2,IF(AA49&lt;90,3,4)))))</f>
        <v/>
      </c>
      <c r="AC49" s="91" t="str">
        <f aca="false">IF(AB49="","",IF($AB49=AC$2,"1","0"))</f>
        <v/>
      </c>
      <c r="AD49" s="91" t="str">
        <f aca="false">IF(AC49="","",IF($AB49=AD$2,"1","0"))</f>
        <v/>
      </c>
      <c r="AE49" s="91" t="str">
        <f aca="false">IF(AD49="","",IF($AB49=AE$2,"1","0"))</f>
        <v/>
      </c>
      <c r="AF49" s="91" t="str">
        <f aca="false">IF(AE49="","",IF($AB49=AF$2,"1","0"))</f>
        <v/>
      </c>
    </row>
    <row r="50" s="40" customFormat="true" ht="9.75" hidden="false" customHeight="true" outlineLevel="0" collapsed="false">
      <c r="A50" s="75"/>
      <c r="B50" s="76"/>
      <c r="C50" s="76"/>
      <c r="D50" s="76"/>
      <c r="E50" s="77"/>
      <c r="F50" s="134"/>
      <c r="G50" s="134"/>
      <c r="H50" s="134"/>
      <c r="I50" s="134"/>
      <c r="J50" s="134"/>
      <c r="K50" s="134"/>
      <c r="L50" s="134"/>
      <c r="M50" s="134"/>
      <c r="N50" s="79" t="str">
        <f aca="false">IFERROR(IF(E50="Invertebrate",IF(F50="","",AVERAGE(F50:H50,K50:M50)),IF(E50="","",AVERAGE(F50:L50))),"")</f>
        <v/>
      </c>
      <c r="O50" s="165"/>
      <c r="P50" s="165"/>
      <c r="Q50" s="165"/>
      <c r="R50" s="165"/>
      <c r="S50" s="81" t="str">
        <f aca="false">IF(R50="","",((O50*P50*Q50*R50)-1)/40+1)</f>
        <v/>
      </c>
      <c r="T50" s="82" t="str">
        <f aca="false">IFERROR(IF(S50="","",((N50^2+S50^2)^0.5)),"")</f>
        <v/>
      </c>
      <c r="U50" s="178" t="str">
        <f aca="false">IFERROR(ROUND(IF(T50="","",-11.965*T50^2+32.28*T50+78.259),0),"")</f>
        <v/>
      </c>
      <c r="V50" s="86" t="str">
        <f aca="false">IF(U50="","",IF(U50&lt;60,"High",IF(U50&gt;=80,"Low","Med")))</f>
        <v/>
      </c>
      <c r="W50" s="135" t="str">
        <f aca="false">IF(U50="","",IF(U50&lt;60,"&lt;60", IF(U50&gt;=80, "≥80", "60-79")))</f>
        <v/>
      </c>
      <c r="X50" s="36"/>
      <c r="Y50" s="36"/>
      <c r="Z50" s="179" t="str">
        <f aca="false">U50</f>
        <v/>
      </c>
      <c r="AA50" s="91" t="str">
        <f aca="false">IF(Z50="","",ROUND(Z50,0))</f>
        <v/>
      </c>
      <c r="AB50" s="91" t="str">
        <f aca="false">IF(AA50="","",IF(AA50="","",IF(AA50&lt;70,1,IF(AA50&lt;80,2,IF(AA50&lt;90,3,4)))))</f>
        <v/>
      </c>
      <c r="AC50" s="91" t="str">
        <f aca="false">IF(AB50="","",IF($AB50=AC$2,"1","0"))</f>
        <v/>
      </c>
      <c r="AD50" s="91" t="str">
        <f aca="false">IF(AC50="","",IF($AB50=AD$2,"1","0"))</f>
        <v/>
      </c>
      <c r="AE50" s="91" t="str">
        <f aca="false">IF(AD50="","",IF($AB50=AE$2,"1","0"))</f>
        <v/>
      </c>
      <c r="AF50" s="91" t="str">
        <f aca="false">IF(AE50="","",IF($AB50=AF$2,"1","0"))</f>
        <v/>
      </c>
    </row>
    <row r="51" s="40" customFormat="true" ht="9.75" hidden="false" customHeight="true" outlineLevel="0" collapsed="false">
      <c r="A51" s="75"/>
      <c r="B51" s="76"/>
      <c r="C51" s="76"/>
      <c r="D51" s="76"/>
      <c r="E51" s="77"/>
      <c r="F51" s="134"/>
      <c r="G51" s="134"/>
      <c r="H51" s="134"/>
      <c r="I51" s="134"/>
      <c r="J51" s="134"/>
      <c r="K51" s="134"/>
      <c r="L51" s="134"/>
      <c r="M51" s="134"/>
      <c r="N51" s="79" t="str">
        <f aca="false">IFERROR(IF(E51="Invertebrate",IF(F51="","",AVERAGE(F51:H51,K51:M51)),IF(E51="","",AVERAGE(F51:L51))),"")</f>
        <v/>
      </c>
      <c r="O51" s="165"/>
      <c r="P51" s="165"/>
      <c r="Q51" s="165"/>
      <c r="R51" s="165"/>
      <c r="S51" s="81" t="str">
        <f aca="false">IF(R51="","",((O51*P51*Q51*R51)-1)/40+1)</f>
        <v/>
      </c>
      <c r="T51" s="82" t="str">
        <f aca="false">IFERROR(IF(S51="","",((N51^2+S51^2)^0.5)),"")</f>
        <v/>
      </c>
      <c r="U51" s="178" t="str">
        <f aca="false">IFERROR(ROUND(IF(T51="","",-11.965*T51^2+32.28*T51+78.259),0),"")</f>
        <v/>
      </c>
      <c r="V51" s="86" t="str">
        <f aca="false">IF(U51="","",IF(U51&lt;60,"High",IF(U51&gt;=80,"Low","Med")))</f>
        <v/>
      </c>
      <c r="W51" s="135" t="str">
        <f aca="false">IF(U51="","",IF(U51&lt;60,"&lt;60", IF(U51&gt;=80, "≥80", "60-79")))</f>
        <v/>
      </c>
      <c r="X51" s="36"/>
      <c r="Y51" s="36"/>
      <c r="Z51" s="179" t="str">
        <f aca="false">U51</f>
        <v/>
      </c>
      <c r="AA51" s="91" t="str">
        <f aca="false">IF(Z51="","",ROUND(Z51,0))</f>
        <v/>
      </c>
      <c r="AB51" s="91" t="str">
        <f aca="false">IF(AA51="","",IF(AA51="","",IF(AA51&lt;70,1,IF(AA51&lt;80,2,IF(AA51&lt;90,3,4)))))</f>
        <v/>
      </c>
      <c r="AC51" s="91" t="str">
        <f aca="false">IF(AB51="","",IF($AB51=AC$2,"1","0"))</f>
        <v/>
      </c>
      <c r="AD51" s="91" t="str">
        <f aca="false">IF(AC51="","",IF($AB51=AD$2,"1","0"))</f>
        <v/>
      </c>
      <c r="AE51" s="91" t="str">
        <f aca="false">IF(AD51="","",IF($AB51=AE$2,"1","0"))</f>
        <v/>
      </c>
      <c r="AF51" s="91" t="str">
        <f aca="false">IF(AE51="","",IF($AB51=AF$2,"1","0"))</f>
        <v/>
      </c>
    </row>
    <row r="52" s="40" customFormat="true" ht="9.75" hidden="false" customHeight="true" outlineLevel="0" collapsed="false">
      <c r="A52" s="75"/>
      <c r="B52" s="76"/>
      <c r="C52" s="76"/>
      <c r="D52" s="76"/>
      <c r="E52" s="77"/>
      <c r="F52" s="134"/>
      <c r="G52" s="134"/>
      <c r="H52" s="134"/>
      <c r="I52" s="134"/>
      <c r="J52" s="134"/>
      <c r="K52" s="134"/>
      <c r="L52" s="134"/>
      <c r="M52" s="134"/>
      <c r="N52" s="79" t="str">
        <f aca="false">IFERROR(IF(E52="Invertebrate",IF(F52="","",AVERAGE(F52:H52,K52:M52)),IF(E52="","",AVERAGE(F52:L52))),"")</f>
        <v/>
      </c>
      <c r="O52" s="165"/>
      <c r="P52" s="165"/>
      <c r="Q52" s="165"/>
      <c r="R52" s="165"/>
      <c r="S52" s="81" t="str">
        <f aca="false">IF(R52="","",((O52*P52*Q52*R52)-1)/40+1)</f>
        <v/>
      </c>
      <c r="T52" s="82" t="str">
        <f aca="false">IFERROR(IF(S52="","",((N52^2+S52^2)^0.5)),"")</f>
        <v/>
      </c>
      <c r="U52" s="178" t="str">
        <f aca="false">IFERROR(ROUND(IF(T52="","",-11.965*T52^2+32.28*T52+78.259),0),"")</f>
        <v/>
      </c>
      <c r="V52" s="86" t="str">
        <f aca="false">IF(U52="","",IF(U52&lt;60,"High",IF(U52&gt;=80,"Low","Med")))</f>
        <v/>
      </c>
      <c r="W52" s="135" t="str">
        <f aca="false">IF(U52="","",IF(U52&lt;60,"&lt;60", IF(U52&gt;=80, "≥80", "60-79")))</f>
        <v/>
      </c>
      <c r="X52" s="36"/>
      <c r="Y52" s="36"/>
      <c r="Z52" s="179" t="str">
        <f aca="false">U52</f>
        <v/>
      </c>
      <c r="AA52" s="91" t="str">
        <f aca="false">IF(Z52="","",ROUND(Z52,0))</f>
        <v/>
      </c>
      <c r="AB52" s="91" t="str">
        <f aca="false">IF(AA52="","",IF(AA52="","",IF(AA52&lt;70,1,IF(AA52&lt;80,2,IF(AA52&lt;90,3,4)))))</f>
        <v/>
      </c>
      <c r="AC52" s="91" t="str">
        <f aca="false">IF(AB52="","",IF($AB52=AC$2,"1","0"))</f>
        <v/>
      </c>
      <c r="AD52" s="91" t="str">
        <f aca="false">IF(AC52="","",IF($AB52=AD$2,"1","0"))</f>
        <v/>
      </c>
      <c r="AE52" s="91" t="str">
        <f aca="false">IF(AD52="","",IF($AB52=AE$2,"1","0"))</f>
        <v/>
      </c>
      <c r="AF52" s="91" t="str">
        <f aca="false">IF(AE52="","",IF($AB52=AF$2,"1","0"))</f>
        <v/>
      </c>
    </row>
    <row r="53" customFormat="false" ht="9.75" hidden="false" customHeight="true" outlineLevel="0" collapsed="false">
      <c r="A53" s="94"/>
      <c r="B53" s="95"/>
      <c r="C53" s="95"/>
      <c r="D53" s="95"/>
      <c r="E53" s="96"/>
      <c r="F53" s="149"/>
      <c r="G53" s="149"/>
      <c r="H53" s="149"/>
      <c r="I53" s="149"/>
      <c r="J53" s="149"/>
      <c r="K53" s="149"/>
      <c r="L53" s="149"/>
      <c r="M53" s="149"/>
      <c r="N53" s="98" t="str">
        <f aca="false">IFERROR(IF(E53="Invertebrate",IF(F53="","",AVERAGE(F53:H53,K53:M53)),IF(E53="","",AVERAGE(F53:L53))),"")</f>
        <v/>
      </c>
      <c r="O53" s="167"/>
      <c r="P53" s="167"/>
      <c r="Q53" s="167"/>
      <c r="R53" s="167"/>
      <c r="S53" s="100" t="str">
        <f aca="false">IF(R53="","",((O53*P53*Q53*R53)-1)/40+1)</f>
        <v/>
      </c>
      <c r="T53" s="101" t="str">
        <f aca="false">IFERROR(IF(S53="","",((N53^2+S53^2)^0.5)),"")</f>
        <v/>
      </c>
      <c r="U53" s="181" t="str">
        <f aca="false">IFERROR(ROUND(IF(T53="","",-11.965*T53^2+32.28*T53+78.259),0),"")</f>
        <v/>
      </c>
      <c r="V53" s="99" t="str">
        <f aca="false">IF(U53="","",IF(U53&lt;60,"High",IF(U53&gt;=80,"Low","Med")))</f>
        <v/>
      </c>
      <c r="W53" s="150" t="str">
        <f aca="false">IF(U53="","",IF(U53&lt;60,"&lt;60", IF(U53&gt;=80, "≥80", "60-79")))</f>
        <v/>
      </c>
      <c r="Z53" s="179" t="str">
        <f aca="false">U53</f>
        <v/>
      </c>
      <c r="AA53" s="91" t="str">
        <f aca="false">IF(Z53="","",ROUND(Z53,0))</f>
        <v/>
      </c>
      <c r="AB53" s="91" t="str">
        <f aca="false">IF(AA53="","",IF(AA53="","",IF(AA53&lt;70,1,IF(AA53&lt;80,2,IF(AA53&lt;90,3,4)))))</f>
        <v/>
      </c>
      <c r="AC53" s="91" t="str">
        <f aca="false">IF(AB53="","",IF($AB53=AC$2,"1","0"))</f>
        <v/>
      </c>
      <c r="AD53" s="91" t="str">
        <f aca="false">IF(AC53="","",IF($AB53=AD$2,"1","0"))</f>
        <v/>
      </c>
      <c r="AE53" s="91" t="str">
        <f aca="false">IF(AD53="","",IF($AB53=AE$2,"1","0"))</f>
        <v/>
      </c>
      <c r="AF53" s="91" t="str">
        <f aca="false">IF(AE53="","",IF($AB53=AF$2,"1","0"))</f>
        <v/>
      </c>
      <c r="AG53" s="182" t="s">
        <v>83</v>
      </c>
      <c r="AH53" s="182" t="s">
        <v>84</v>
      </c>
      <c r="AI53" s="182" t="s">
        <v>85</v>
      </c>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2.75" hidden="false" customHeight="false" outlineLevel="0" collapsed="false">
      <c r="A54" s="93"/>
      <c r="B54" s="36"/>
      <c r="C54" s="36"/>
      <c r="D54" s="36"/>
      <c r="E54" s="77"/>
      <c r="F54" s="36"/>
      <c r="G54" s="36"/>
      <c r="H54" s="36"/>
      <c r="I54" s="36"/>
      <c r="J54" s="36"/>
      <c r="K54" s="36"/>
      <c r="L54" s="36"/>
      <c r="M54" s="36"/>
      <c r="N54" s="36"/>
      <c r="O54" s="0"/>
      <c r="P54" s="0"/>
      <c r="Q54" s="0"/>
      <c r="R54" s="0"/>
      <c r="S54" s="0"/>
      <c r="T54" s="107" t="s">
        <v>86</v>
      </c>
      <c r="U54" s="107"/>
      <c r="V54" s="183" t="str">
        <f aca="false">IF('PI 2.3.1 PSA'!AI54&lt;=60,"FAIL",'PI 2.3.1 PSA'!AI54)</f>
        <v>FAIL</v>
      </c>
      <c r="W54" s="183"/>
      <c r="Z54" s="184"/>
      <c r="AA54" s="91"/>
      <c r="AB54" s="91" t="n">
        <f aca="false">COUNT(AB3:AB53)</f>
        <v>0</v>
      </c>
      <c r="AC54" s="91" t="n">
        <f aca="false">COUNTIF(AC3:AC53,1)</f>
        <v>0</v>
      </c>
      <c r="AD54" s="91" t="n">
        <f aca="false">COUNTIF(AD3:AD53,1)</f>
        <v>0</v>
      </c>
      <c r="AE54" s="91" t="n">
        <f aca="false">COUNTIF(AE3:AE53,1)</f>
        <v>0</v>
      </c>
      <c r="AF54" s="91" t="n">
        <f aca="false">COUNTIF(AF3:AF53,1)</f>
        <v>0</v>
      </c>
      <c r="AG54" s="185" t="n">
        <f aca="false">IF(MIN(AA3:AA53)&lt;60,50,IF(AVERAGE(AA3:AA53)=60,60,IF(MIN(AA3:AA53)&lt;80,IF(AC54/AB54&gt;0.5,IF(SUM(AE54:AF54)&lt;1,65,70),IF(AC54/AB54&lt;0.1,IF(SUM(AE54:AF54)&lt;1,75,75),IF(SUM(AE54:AF54)&lt;1,70,75))),"xxx")))</f>
        <v>50</v>
      </c>
      <c r="AH54" s="185" t="str">
        <f aca="false">IF(AG54="xxx",IF(AVERAGE(AA3:AA53)=80,80,IF(AVERAGE(AA3:AA53)=100,100,IF(AE54/AB54&gt;0.5,IF(AF54&lt;1,85,90),IF(AF54&lt;1,90,95)))),"xxx")</f>
        <v>xxx</v>
      </c>
      <c r="AI54" s="185" t="n">
        <f aca="false">IF(AB54=1,AVERAGE(AA3:AA53),IF(AG54="xxx",AH54,AG54))</f>
        <v>50</v>
      </c>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3.5" hidden="false" customHeight="false" outlineLevel="0" collapsed="false">
      <c r="A55" s="93"/>
      <c r="B55" s="36"/>
      <c r="C55" s="36"/>
      <c r="D55" s="36"/>
      <c r="E55" s="77"/>
      <c r="F55" s="36"/>
      <c r="G55" s="36"/>
      <c r="H55" s="36"/>
      <c r="I55" s="36"/>
      <c r="J55" s="36"/>
      <c r="K55" s="36"/>
      <c r="L55" s="36"/>
      <c r="M55" s="36"/>
      <c r="N55" s="36"/>
      <c r="O55" s="0"/>
      <c r="P55" s="0"/>
      <c r="Q55" s="0"/>
      <c r="R55" s="0"/>
      <c r="S55" s="0"/>
      <c r="T55" s="113" t="s">
        <v>87</v>
      </c>
      <c r="U55" s="113"/>
      <c r="V55" s="171" t="str">
        <f aca="false">IF(V54="","",IF(OR(V54&lt;60,V54="Fail"),"FAIL",IF(V54&gt;=80,"Unconditional Pass","Pass with condition")))</f>
        <v>FAIL</v>
      </c>
      <c r="W55" s="171"/>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1048576" customFormat="false" ht="11.25" hidden="true" customHeight="false" outlineLevel="0" collapsed="false"/>
  </sheetData>
  <sheetProtection sheet="true" objects="true" scenarios="true"/>
  <protectedRanges>
    <protectedRange name="UserEdit_231" sqref="O3:R53 A3:M53"/>
  </protectedRanges>
  <mergeCells count="8">
    <mergeCell ref="A1:E1"/>
    <mergeCell ref="F1:N1"/>
    <mergeCell ref="O1:S1"/>
    <mergeCell ref="U1:W1"/>
    <mergeCell ref="T54:U54"/>
    <mergeCell ref="V54:W54"/>
    <mergeCell ref="T55:U55"/>
    <mergeCell ref="V55:W55"/>
  </mergeCells>
  <conditionalFormatting sqref="V3:V53">
    <cfRule type="cellIs" priority="2" operator="equal" aboveAverage="0" equalAverage="0" bottom="0" percent="0" rank="0" text="" dxfId="0">
      <formula>"HIGH"</formula>
    </cfRule>
    <cfRule type="cellIs" priority="3" operator="equal" aboveAverage="0" equalAverage="0" bottom="0" percent="0" rank="0" text="" dxfId="1">
      <formula>"MED"</formula>
    </cfRule>
    <cfRule type="cellIs" priority="4" operator="equal" aboveAverage="0" equalAverage="0" bottom="0" percent="0" rank="0" text="" dxfId="2">
      <formula>"LOW"</formula>
    </cfRule>
  </conditionalFormatting>
  <conditionalFormatting sqref="W3:W53">
    <cfRule type="cellIs" priority="5" operator="equal" aboveAverage="0" equalAverage="0" bottom="0" percent="0" rank="0" text="" dxfId="3">
      <formula>"&lt;60"</formula>
    </cfRule>
    <cfRule type="cellIs" priority="6" operator="equal" aboveAverage="0" equalAverage="0" bottom="0" percent="0" rank="0" text="" dxfId="4">
      <formula>"60-79"</formula>
    </cfRule>
    <cfRule type="cellIs" priority="7" operator="equal" aboveAverage="0" equalAverage="0" bottom="0" percent="0" rank="0" text="" dxfId="5">
      <formula>"≥80"</formula>
    </cfRule>
  </conditionalFormatting>
  <conditionalFormatting sqref="F3:F53">
    <cfRule type="expression" priority="8" aboveAverage="0" equalAverage="0" bottom="0" percent="0" rank="0" text="" dxfId="6">
      <formula>ISNUMBER(F3)</formula>
    </cfRule>
    <cfRule type="expression" priority="9" aboveAverage="0" equalAverage="0" bottom="0" percent="0" rank="0" text="" dxfId="7">
      <formula>E3="Invertebrate"</formula>
    </cfRule>
    <cfRule type="expression" priority="10" aboveAverage="0" equalAverage="0" bottom="0" percent="0" rank="0" text="" dxfId="8">
      <formula>E3="Non-invertebrate"</formula>
    </cfRule>
  </conditionalFormatting>
  <conditionalFormatting sqref="G3:G53">
    <cfRule type="expression" priority="11" aboveAverage="0" equalAverage="0" bottom="0" percent="0" rank="0" text="" dxfId="9">
      <formula>ISNUMBER(G3)</formula>
    </cfRule>
    <cfRule type="expression" priority="12" aboveAverage="0" equalAverage="0" bottom="0" percent="0" rank="0" text="" dxfId="10">
      <formula>E3="Invertebrate"</formula>
    </cfRule>
    <cfRule type="expression" priority="13" aboveAverage="0" equalAverage="0" bottom="0" percent="0" rank="0" text="" dxfId="11">
      <formula>E3="Non-invertebrate"</formula>
    </cfRule>
  </conditionalFormatting>
  <conditionalFormatting sqref="H3:H53">
    <cfRule type="expression" priority="14" aboveAverage="0" equalAverage="0" bottom="0" percent="0" rank="0" text="" dxfId="12">
      <formula>ISNUMBER(H3)</formula>
    </cfRule>
    <cfRule type="expression" priority="15" aboveAverage="0" equalAverage="0" bottom="0" percent="0" rank="0" text="" dxfId="13">
      <formula>E3="Invertebrate"</formula>
    </cfRule>
    <cfRule type="expression" priority="16" aboveAverage="0" equalAverage="0" bottom="0" percent="0" rank="0" text="" dxfId="14">
      <formula>E3="Non-invertebrate"</formula>
    </cfRule>
  </conditionalFormatting>
  <conditionalFormatting sqref="I3:I53">
    <cfRule type="expression" priority="17" aboveAverage="0" equalAverage="0" bottom="0" percent="0" rank="0" text="" dxfId="15">
      <formula>ISNUMBER(I3)</formula>
    </cfRule>
    <cfRule type="expression" priority="18" aboveAverage="0" equalAverage="0" bottom="0" percent="0" rank="0" text="" dxfId="16">
      <formula>E3="Non-invertebrate"</formula>
    </cfRule>
    <cfRule type="expression" priority="19" aboveAverage="0" equalAverage="0" bottom="0" percent="0" rank="0" text="" dxfId="17">
      <formula>E3="Invertebrate"</formula>
    </cfRule>
  </conditionalFormatting>
  <conditionalFormatting sqref="J3:J53">
    <cfRule type="expression" priority="20" aboveAverage="0" equalAverage="0" bottom="0" percent="0" rank="0" text="" dxfId="18">
      <formula>ISNUMBER(J3)</formula>
    </cfRule>
    <cfRule type="expression" priority="21" aboveAverage="0" equalAverage="0" bottom="0" percent="0" rank="0" text="" dxfId="19">
      <formula>E3="Non-invertebrate"</formula>
    </cfRule>
    <cfRule type="expression" priority="22" aboveAverage="0" equalAverage="0" bottom="0" percent="0" rank="0" text="" dxfId="20">
      <formula>E3="Invertebrate"</formula>
    </cfRule>
  </conditionalFormatting>
  <conditionalFormatting sqref="K3:K53">
    <cfRule type="expression" priority="23" aboveAverage="0" equalAverage="0" bottom="0" percent="0" rank="0" text="" dxfId="21">
      <formula>ISNUMBER(K3)</formula>
    </cfRule>
    <cfRule type="expression" priority="24" aboveAverage="0" equalAverage="0" bottom="0" percent="0" rank="0" text="" dxfId="22">
      <formula>E3="Invertebrate"</formula>
    </cfRule>
    <cfRule type="expression" priority="25" aboveAverage="0" equalAverage="0" bottom="0" percent="0" rank="0" text="" dxfId="23">
      <formula>E3="Non-invertebrate"</formula>
    </cfRule>
  </conditionalFormatting>
  <conditionalFormatting sqref="L3:L53">
    <cfRule type="expression" priority="26" aboveAverage="0" equalAverage="0" bottom="0" percent="0" rank="0" text="" dxfId="24">
      <formula>ISNUMBER(L3)</formula>
    </cfRule>
    <cfRule type="expression" priority="27" aboveAverage="0" equalAverage="0" bottom="0" percent="0" rank="0" text="" dxfId="25">
      <formula>E3="Invertebrate"</formula>
    </cfRule>
    <cfRule type="expression" priority="28" aboveAverage="0" equalAverage="0" bottom="0" percent="0" rank="0" text="" dxfId="26">
      <formula>E3="Non-invertebrate"</formula>
    </cfRule>
  </conditionalFormatting>
  <conditionalFormatting sqref="M3:M53">
    <cfRule type="expression" priority="29" aboveAverage="0" equalAverage="0" bottom="0" percent="0" rank="0" text="" dxfId="27">
      <formula>ISNUMBER(M3)</formula>
    </cfRule>
    <cfRule type="expression" priority="30" aboveAverage="0" equalAverage="0" bottom="0" percent="0" rank="0" text="" dxfId="28">
      <formula>E3="Non-Invertebrate"</formula>
    </cfRule>
    <cfRule type="expression" priority="31" aboveAverage="0" equalAverage="0" bottom="0" percent="0" rank="0" text="" dxfId="29">
      <formula>E3="Invertebrate"</formula>
    </cfRule>
  </conditionalFormatting>
  <conditionalFormatting sqref="O3:O53">
    <cfRule type="expression" priority="32" aboveAverage="0" equalAverage="0" bottom="0" percent="0" rank="0" text="" dxfId="30">
      <formula>ISNUMBER(O3)</formula>
    </cfRule>
    <cfRule type="expression" priority="33" aboveAverage="0" equalAverage="0" bottom="0" percent="0" rank="0" text="" dxfId="31">
      <formula>ISTEXT(E3)</formula>
    </cfRule>
  </conditionalFormatting>
  <conditionalFormatting sqref="P3:P53">
    <cfRule type="expression" priority="34" aboveAverage="0" equalAverage="0" bottom="0" percent="0" rank="0" text="" dxfId="32">
      <formula>ISNUMBER(P3)</formula>
    </cfRule>
    <cfRule type="expression" priority="35" aboveAverage="0" equalAverage="0" bottom="0" percent="0" rank="0" text="" dxfId="33">
      <formula>ISTEXT(E3)</formula>
    </cfRule>
  </conditionalFormatting>
  <conditionalFormatting sqref="Q3:Q53">
    <cfRule type="expression" priority="36" aboveAverage="0" equalAverage="0" bottom="0" percent="0" rank="0" text="" dxfId="34">
      <formula>ISNUMBER(Q3)</formula>
    </cfRule>
    <cfRule type="expression" priority="37" aboveAverage="0" equalAverage="0" bottom="0" percent="0" rank="0" text="" dxfId="35">
      <formula>ISTEXT(E3)</formula>
    </cfRule>
  </conditionalFormatting>
  <conditionalFormatting sqref="R3:R53">
    <cfRule type="expression" priority="38" aboveAverage="0" equalAverage="0" bottom="0" percent="0" rank="0" text="" dxfId="36">
      <formula>ISNUMBER(R3)</formula>
    </cfRule>
    <cfRule type="expression" priority="39" aboveAverage="0" equalAverage="0" bottom="0" percent="0" rank="0" text="" dxfId="37">
      <formula>ISTEXT(E3)</formula>
    </cfRule>
  </conditionalFormatting>
  <conditionalFormatting sqref="B3:B53">
    <cfRule type="expression" priority="40" aboveAverage="0" equalAverage="0" bottom="0" percent="0" rank="0" text="" dxfId="38">
      <formula>ISTEXT(B3)</formula>
    </cfRule>
    <cfRule type="expression" priority="41" aboveAverage="0" equalAverage="0" bottom="0" percent="0" rank="0" text="" dxfId="39">
      <formula>ISNUMBER(A3)</formula>
    </cfRule>
  </conditionalFormatting>
  <conditionalFormatting sqref="C3:C53">
    <cfRule type="expression" priority="42" aboveAverage="0" equalAverage="0" bottom="0" percent="0" rank="0" text="" dxfId="40">
      <formula>ISTEXT(C3)</formula>
    </cfRule>
    <cfRule type="expression" priority="43" aboveAverage="0" equalAverage="0" bottom="0" percent="0" rank="0" text="" dxfId="41">
      <formula>ISNUMBER(A3)</formula>
    </cfRule>
  </conditionalFormatting>
  <conditionalFormatting sqref="D3:D53">
    <cfRule type="expression" priority="44" aboveAverage="0" equalAverage="0" bottom="0" percent="0" rank="0" text="" dxfId="42">
      <formula>ISTEXT(D3)</formula>
    </cfRule>
    <cfRule type="expression" priority="45" aboveAverage="0" equalAverage="0" bottom="0" percent="0" rank="0" text="" dxfId="43">
      <formula>ISNUMBER(A3)</formula>
    </cfRule>
  </conditionalFormatting>
  <conditionalFormatting sqref="E3:E53">
    <cfRule type="expression" priority="46" aboveAverage="0" equalAverage="0" bottom="0" percent="0" rank="0" text="" dxfId="44">
      <formula>ISTEXT(E3)</formula>
    </cfRule>
    <cfRule type="expression" priority="47" aboveAverage="0" equalAverage="0" bottom="0" percent="0" rank="0" text="" dxfId="45">
      <formula>ISNUMBER(A3)</formula>
    </cfRule>
  </conditionalFormatting>
  <conditionalFormatting sqref="V55">
    <cfRule type="containsText" priority="48" aboveAverage="0" equalAverage="0" bottom="0" percent="0" rank="0" text="Unconditional pass" dxfId="46"/>
  </conditionalFormatting>
  <conditionalFormatting sqref="V54">
    <cfRule type="containsText" priority="49" aboveAverage="0" equalAverage="0" bottom="0" percent="0" rank="0" text="FAIL" dxfId="47"/>
  </conditionalFormatting>
  <conditionalFormatting sqref="V55:W55">
    <cfRule type="containsText" priority="50" aboveAverage="0" equalAverage="0" bottom="0" percent="0" rank="0" text="Fail" dxfId="48"/>
  </conditionalFormatting>
  <dataValidations count="4">
    <dataValidation allowBlank="true" operator="between" showDropDown="false" showErrorMessage="true" showInputMessage="true" sqref="A54:A55" type="list">
      <formula1>ScoringElement</formula1>
      <formula2>0</formula2>
    </dataValidation>
    <dataValidation allowBlank="true" operator="between" showDropDown="false" showErrorMessage="true" showInputMessage="true" sqref="A3:A53" type="list">
      <formula1>scoringel</formula1>
      <formula2>0</formula2>
    </dataValidation>
    <dataValidation allowBlank="true" operator="between" showDropDown="false" showErrorMessage="true" showInputMessage="true" sqref="E3:E55" type="list">
      <formula1>SpeciesType</formula1>
      <formula2>0</formula2>
    </dataValidation>
    <dataValidation allowBlank="true" error="Scores must be between 1 and 3" errorTitle="Error" operator="between" showDropDown="false" showErrorMessage="true" showInputMessage="true" sqref="F3:M53 O3:R53" type="whole">
      <formula1>1</formula1>
      <formula2>3</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3" topLeftCell="H4" activePane="bottomRight" state="frozen"/>
      <selection pane="topLeft" activeCell="A1" activeCellId="0" sqref="A1"/>
      <selection pane="topRight" activeCell="H1" activeCellId="0" sqref="H1"/>
      <selection pane="bottomLeft" activeCell="A4" activeCellId="0" sqref="A4"/>
      <selection pane="bottomRight" activeCell="A1" activeCellId="0" sqref="A1"/>
    </sheetView>
  </sheetViews>
  <sheetFormatPr defaultRowHeight="11.25"/>
  <cols>
    <col collapsed="false" hidden="false" max="1" min="1" style="186" width="7.4234693877551"/>
    <col collapsed="false" hidden="false" max="2" min="2" style="187" width="15.5255102040816"/>
    <col collapsed="false" hidden="false" max="5" min="3" style="186" width="10.530612244898"/>
    <col collapsed="false" hidden="false" max="6" min="6" style="186" width="34.8265306122449"/>
    <col collapsed="false" hidden="false" max="7" min="7" style="187" width="7.1530612244898"/>
    <col collapsed="false" hidden="false" max="14" min="8" style="187" width="5.53571428571429"/>
    <col collapsed="false" hidden="false" max="15" min="15" style="188" width="5.53571428571429"/>
    <col collapsed="false" hidden="false" max="18" min="16" style="187" width="5.53571428571429"/>
    <col collapsed="false" hidden="false" max="19" min="19" style="188" width="5.53571428571429"/>
    <col collapsed="false" hidden="false" max="20" min="20" style="187" width="5.53571428571429"/>
    <col collapsed="false" hidden="false" max="21" min="21" style="189" width="5.53571428571429"/>
    <col collapsed="false" hidden="false" max="23" min="22" style="187" width="7.56122448979592"/>
    <col collapsed="false" hidden="false" max="24" min="24" style="190" width="2.42857142857143"/>
    <col collapsed="false" hidden="true" max="1025" min="25" style="186" width="0"/>
  </cols>
  <sheetData>
    <row r="1" customFormat="false" ht="11.25" hidden="false" customHeight="true" outlineLevel="0" collapsed="false">
      <c r="A1" s="191" t="s">
        <v>110</v>
      </c>
      <c r="B1" s="191"/>
      <c r="C1" s="191"/>
      <c r="D1" s="192" t="s">
        <v>89</v>
      </c>
      <c r="E1" s="193" t="n">
        <f aca="false">IF(D1="---",1,0)</f>
        <v>1</v>
      </c>
      <c r="F1" s="193"/>
      <c r="G1" s="193"/>
      <c r="H1" s="194" t="s">
        <v>111</v>
      </c>
      <c r="I1" s="194"/>
      <c r="J1" s="194"/>
      <c r="K1" s="194"/>
      <c r="L1" s="194"/>
      <c r="M1" s="194"/>
      <c r="N1" s="194"/>
      <c r="O1" s="194"/>
      <c r="P1" s="195" t="s">
        <v>112</v>
      </c>
      <c r="Q1" s="195"/>
      <c r="R1" s="195"/>
      <c r="S1" s="195"/>
      <c r="T1" s="196"/>
      <c r="U1" s="197"/>
      <c r="V1" s="197"/>
      <c r="W1" s="197"/>
      <c r="X1" s="186"/>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09" customFormat="true" ht="22.5" hidden="false" customHeight="true" outlineLevel="0" collapsed="false">
      <c r="A2" s="198" t="s">
        <v>113</v>
      </c>
      <c r="B2" s="198"/>
      <c r="C2" s="198"/>
      <c r="D2" s="198"/>
      <c r="E2" s="198"/>
      <c r="F2" s="198"/>
      <c r="G2" s="198"/>
      <c r="H2" s="199" t="s">
        <v>114</v>
      </c>
      <c r="I2" s="199"/>
      <c r="J2" s="200" t="s">
        <v>115</v>
      </c>
      <c r="K2" s="200"/>
      <c r="L2" s="200"/>
      <c r="M2" s="200"/>
      <c r="N2" s="200"/>
      <c r="O2" s="201" t="s">
        <v>116</v>
      </c>
      <c r="P2" s="202" t="s">
        <v>117</v>
      </c>
      <c r="Q2" s="203" t="s">
        <v>118</v>
      </c>
      <c r="R2" s="204" t="s">
        <v>67</v>
      </c>
      <c r="S2" s="205" t="s">
        <v>119</v>
      </c>
      <c r="T2" s="206" t="s">
        <v>120</v>
      </c>
      <c r="U2" s="207" t="s">
        <v>121</v>
      </c>
      <c r="V2" s="66" t="s">
        <v>122</v>
      </c>
      <c r="W2" s="208" t="s">
        <v>77</v>
      </c>
      <c r="X2" s="186"/>
      <c r="Y2" s="187"/>
    </row>
    <row r="3" s="186" customFormat="true" ht="84" hidden="false" customHeight="false" outlineLevel="0" collapsed="false">
      <c r="A3" s="210" t="s">
        <v>50</v>
      </c>
      <c r="B3" s="211" t="s">
        <v>123</v>
      </c>
      <c r="C3" s="211" t="s">
        <v>124</v>
      </c>
      <c r="D3" s="211" t="s">
        <v>125</v>
      </c>
      <c r="E3" s="211" t="s">
        <v>126</v>
      </c>
      <c r="F3" s="211" t="s">
        <v>127</v>
      </c>
      <c r="G3" s="211" t="s">
        <v>128</v>
      </c>
      <c r="H3" s="212" t="s">
        <v>129</v>
      </c>
      <c r="I3" s="212" t="s">
        <v>130</v>
      </c>
      <c r="J3" s="212" t="s">
        <v>131</v>
      </c>
      <c r="K3" s="212" t="s">
        <v>132</v>
      </c>
      <c r="L3" s="212" t="s">
        <v>133</v>
      </c>
      <c r="M3" s="212" t="s">
        <v>134</v>
      </c>
      <c r="N3" s="212" t="s">
        <v>135</v>
      </c>
      <c r="O3" s="201"/>
      <c r="P3" s="202"/>
      <c r="Q3" s="203"/>
      <c r="R3" s="204"/>
      <c r="S3" s="205"/>
      <c r="T3" s="206"/>
      <c r="U3" s="207"/>
      <c r="V3" s="66"/>
      <c r="W3" s="208"/>
      <c r="Z3" s="213"/>
      <c r="AA3" s="213" t="s">
        <v>81</v>
      </c>
      <c r="AB3" s="213" t="s">
        <v>82</v>
      </c>
      <c r="AC3" s="213" t="n">
        <v>1</v>
      </c>
      <c r="AD3" s="213" t="n">
        <v>2</v>
      </c>
      <c r="AE3" s="213" t="n">
        <v>3</v>
      </c>
      <c r="AF3" s="213" t="n">
        <v>4</v>
      </c>
      <c r="AG3" s="214"/>
      <c r="AH3" s="214"/>
      <c r="AI3" s="214"/>
      <c r="AJ3" s="209"/>
    </row>
    <row r="4" s="186" customFormat="true" ht="9.75" hidden="false" customHeight="true" outlineLevel="0" collapsed="false">
      <c r="A4" s="215"/>
      <c r="B4" s="77"/>
      <c r="C4" s="77"/>
      <c r="D4" s="77"/>
      <c r="E4" s="77"/>
      <c r="F4" s="77"/>
      <c r="G4" s="216"/>
      <c r="H4" s="78"/>
      <c r="I4" s="78"/>
      <c r="J4" s="78"/>
      <c r="K4" s="78"/>
      <c r="L4" s="78"/>
      <c r="M4" s="78"/>
      <c r="N4" s="78"/>
      <c r="O4" s="217" t="str">
        <f aca="false">IFERROR(IF(H4="","",(((2*H4)+2*(I4)+J4+K4+L4+M4+N4)/9)),"")</f>
        <v/>
      </c>
      <c r="P4" s="218"/>
      <c r="Q4" s="218"/>
      <c r="R4" s="218"/>
      <c r="S4" s="219" t="str">
        <f aca="false">IF(P4="","",GEOMEAN(P4:R4))</f>
        <v/>
      </c>
      <c r="T4" s="220" t="str">
        <f aca="false">IF(OR(S4="",O4=""),"",(O4^2+S4^2)^0.5)</f>
        <v/>
      </c>
      <c r="U4" s="221" t="str">
        <f aca="false">IFERROR(ROUND(IF(T4="","",-9.1*T4^2+22.4*T4+86.8),0),"")</f>
        <v/>
      </c>
      <c r="V4" s="222" t="str">
        <f aca="false">IF(U4="","",IF(U4&lt;60,"High", IF(U4&gt;=80, "Low", "Med")))</f>
        <v/>
      </c>
      <c r="W4" s="223" t="str">
        <f aca="false">IF(U4="","",IF(U4&lt;60,"&lt;60",IF(U4&gt;=80,"≥80","60-79")))</f>
        <v/>
      </c>
      <c r="Z4" s="224" t="str">
        <f aca="false">U4</f>
        <v/>
      </c>
      <c r="AA4" s="213" t="str">
        <f aca="false">IF(Z4="","",ROUND(Z4,0))</f>
        <v/>
      </c>
      <c r="AB4" s="213" t="str">
        <f aca="false">IF(AA4="","",IF(AA4&lt;70,1,IF(AA4&lt;80,2,IF(AA4&lt;90,3,4))))</f>
        <v/>
      </c>
      <c r="AC4" s="225" t="str">
        <f aca="false">IF(AB4="","",IF($AB4=AC$3,"1","0"))</f>
        <v/>
      </c>
      <c r="AD4" s="225" t="str">
        <f aca="false">IF(AC4="","",IF($AB4=AD$3,"1","0"))</f>
        <v/>
      </c>
      <c r="AE4" s="225" t="str">
        <f aca="false">IF(AD4="","",IF($AB4=AE$3,"1","0"))</f>
        <v/>
      </c>
      <c r="AF4" s="225" t="str">
        <f aca="false">IF(AE4="","",IF($AB4=AF$3,"1","0"))</f>
        <v/>
      </c>
      <c r="AG4" s="226"/>
      <c r="AH4" s="226"/>
      <c r="AI4" s="226"/>
      <c r="AJ4" s="0"/>
    </row>
    <row r="5" s="186" customFormat="true" ht="9.75" hidden="false" customHeight="true" outlineLevel="0" collapsed="false">
      <c r="A5" s="215"/>
      <c r="B5" s="227"/>
      <c r="C5" s="228"/>
      <c r="D5" s="228"/>
      <c r="E5" s="228"/>
      <c r="F5" s="228"/>
      <c r="G5" s="229"/>
      <c r="H5" s="222"/>
      <c r="I5" s="222"/>
      <c r="J5" s="222"/>
      <c r="K5" s="222"/>
      <c r="L5" s="222"/>
      <c r="M5" s="222"/>
      <c r="N5" s="222"/>
      <c r="O5" s="217" t="str">
        <f aca="false">IFERROR(IF(H5="","",(((2*H5)+2*(I5)+J5+K5+L5+M5+N5)/9)),"")</f>
        <v/>
      </c>
      <c r="P5" s="218"/>
      <c r="Q5" s="218"/>
      <c r="R5" s="218"/>
      <c r="S5" s="219" t="str">
        <f aca="false">IF(P5="","",GEOMEAN(P5:R5))</f>
        <v/>
      </c>
      <c r="T5" s="220" t="str">
        <f aca="false">IF(OR(S5="",O5=""),"",(O5^2+S5^2)^0.5)</f>
        <v/>
      </c>
      <c r="U5" s="221" t="str">
        <f aca="false">IFERROR(ROUND(IF(T5="","",-9.1*T5^2+22.4*T5+86.8),0),"")</f>
        <v/>
      </c>
      <c r="V5" s="222" t="str">
        <f aca="false">IF(U5="","",IF(U5&lt;60,"High", IF(U5&gt;=80, "Low", "Med")))</f>
        <v/>
      </c>
      <c r="W5" s="223" t="str">
        <f aca="false">IF(U5="","",IF(U5&lt;60,"&lt;60",IF(U5&gt;=80,"≥80","60-79")))</f>
        <v/>
      </c>
      <c r="Z5" s="224" t="str">
        <f aca="false">U5</f>
        <v/>
      </c>
      <c r="AA5" s="213" t="str">
        <f aca="false">IF(Z5="","",ROUND(Z5,0))</f>
        <v/>
      </c>
      <c r="AB5" s="213" t="str">
        <f aca="false">IF(AA5="","",IF(AA5&lt;70,1,IF(AA5&lt;80,2,IF(AA5&lt;90,3,4))))</f>
        <v/>
      </c>
      <c r="AC5" s="225" t="str">
        <f aca="false">IF(AB5="","",IF($AB5=AC$3,"1","0"))</f>
        <v/>
      </c>
      <c r="AD5" s="225" t="str">
        <f aca="false">IF(AC5="","",IF($AB5=AD$3,"1","0"))</f>
        <v/>
      </c>
      <c r="AE5" s="225" t="str">
        <f aca="false">IF(AD5="","",IF($AB5=AE$3,"1","0"))</f>
        <v/>
      </c>
      <c r="AF5" s="225" t="str">
        <f aca="false">IF(AE5="","",IF($AB5=AF$3,"1","0"))</f>
        <v/>
      </c>
      <c r="AG5" s="226"/>
      <c r="AH5" s="226"/>
      <c r="AI5" s="226"/>
      <c r="AJ5" s="0"/>
    </row>
    <row r="6" s="186" customFormat="true" ht="9.75" hidden="false" customHeight="true" outlineLevel="0" collapsed="false">
      <c r="A6" s="215"/>
      <c r="B6" s="227"/>
      <c r="C6" s="228"/>
      <c r="D6" s="228"/>
      <c r="E6" s="228"/>
      <c r="F6" s="228"/>
      <c r="G6" s="229"/>
      <c r="H6" s="222"/>
      <c r="I6" s="222"/>
      <c r="J6" s="222"/>
      <c r="K6" s="222"/>
      <c r="L6" s="222"/>
      <c r="M6" s="222"/>
      <c r="N6" s="222"/>
      <c r="O6" s="217" t="str">
        <f aca="false">IFERROR(IF(H6="","",(((2*H6)+2*(I6)+J6+K6+L6+M6+N6)/9)),"")</f>
        <v/>
      </c>
      <c r="P6" s="218"/>
      <c r="Q6" s="218"/>
      <c r="R6" s="218"/>
      <c r="S6" s="219" t="str">
        <f aca="false">IF(P6="","",GEOMEAN(P6:R6))</f>
        <v/>
      </c>
      <c r="T6" s="220" t="str">
        <f aca="false">IF(OR(S6="",O6=""),"",(O6^2+S6^2)^0.5)</f>
        <v/>
      </c>
      <c r="U6" s="221" t="str">
        <f aca="false">IFERROR(ROUND(IF(T6="","",-9.1*T6^2+22.4*T6+86.8),0),"")</f>
        <v/>
      </c>
      <c r="V6" s="222" t="str">
        <f aca="false">IF(U6="","",IF(U6&lt;60,"High", IF(U6&gt;=80, "Low", "Med")))</f>
        <v/>
      </c>
      <c r="W6" s="223" t="str">
        <f aca="false">IF(U6="","",IF(U6&lt;60,"&lt;60",IF(U6&gt;=80,"≥80","60-79")))</f>
        <v/>
      </c>
      <c r="Z6" s="224" t="str">
        <f aca="false">U6</f>
        <v/>
      </c>
      <c r="AA6" s="213" t="str">
        <f aca="false">IF(Z6="","",ROUND(Z6,0))</f>
        <v/>
      </c>
      <c r="AB6" s="213" t="str">
        <f aca="false">IF(AA6="","",IF(AA6&lt;70,1,IF(AA6&lt;80,2,IF(AA6&lt;90,3,4))))</f>
        <v/>
      </c>
      <c r="AC6" s="225" t="str">
        <f aca="false">IF(AB6="","",IF($AB6=AC$3,"1","0"))</f>
        <v/>
      </c>
      <c r="AD6" s="225" t="str">
        <f aca="false">IF(AC6="","",IF($AB6=AD$3,"1","0"))</f>
        <v/>
      </c>
      <c r="AE6" s="225" t="str">
        <f aca="false">IF(AD6="","",IF($AB6=AE$3,"1","0"))</f>
        <v/>
      </c>
      <c r="AF6" s="225" t="str">
        <f aca="false">IF(AE6="","",IF($AB6=AF$3,"1","0"))</f>
        <v/>
      </c>
      <c r="AG6" s="226"/>
      <c r="AH6" s="226"/>
      <c r="AI6" s="226"/>
      <c r="AJ6" s="0"/>
    </row>
    <row r="7" s="186" customFormat="true" ht="9.75" hidden="false" customHeight="true" outlineLevel="0" collapsed="false">
      <c r="A7" s="215"/>
      <c r="B7" s="227"/>
      <c r="C7" s="227"/>
      <c r="D7" s="228"/>
      <c r="E7" s="228"/>
      <c r="F7" s="228"/>
      <c r="G7" s="229"/>
      <c r="H7" s="222"/>
      <c r="I7" s="222"/>
      <c r="J7" s="222"/>
      <c r="K7" s="222"/>
      <c r="L7" s="222"/>
      <c r="M7" s="222"/>
      <c r="N7" s="222"/>
      <c r="O7" s="217" t="str">
        <f aca="false">IFERROR(IF(H7="","",(((2*H7)+2*(I7)+J7+K7+L7+M7+N7)/9)),"")</f>
        <v/>
      </c>
      <c r="P7" s="218"/>
      <c r="Q7" s="218"/>
      <c r="R7" s="218"/>
      <c r="S7" s="219" t="str">
        <f aca="false">IF(P7="","",GEOMEAN(P7:R7))</f>
        <v/>
      </c>
      <c r="T7" s="220" t="str">
        <f aca="false">IF(OR(S7="",O7=""),"",(O7^2+S7^2)^0.5)</f>
        <v/>
      </c>
      <c r="U7" s="221" t="str">
        <f aca="false">IFERROR(ROUND(IF(T7="","",-9.1*T7^2+22.4*T7+86.8),0),"")</f>
        <v/>
      </c>
      <c r="V7" s="222" t="str">
        <f aca="false">IF(U7="","",IF(U7&lt;60,"High", IF(U7&gt;=80, "Low", "Med")))</f>
        <v/>
      </c>
      <c r="W7" s="223" t="str">
        <f aca="false">IF(U7="","",IF(U7&lt;60,"&lt;60",IF(U7&gt;=80,"≥80","60-79")))</f>
        <v/>
      </c>
      <c r="Z7" s="224" t="str">
        <f aca="false">U7</f>
        <v/>
      </c>
      <c r="AA7" s="213" t="str">
        <f aca="false">IF(Z7="","",ROUND(Z7,0))</f>
        <v/>
      </c>
      <c r="AB7" s="213" t="str">
        <f aca="false">IF(AA7="","",IF(AA7&lt;70,1,IF(AA7&lt;80,2,IF(AA7&lt;90,3,4))))</f>
        <v/>
      </c>
      <c r="AC7" s="225" t="str">
        <f aca="false">IF(AB7="","",IF($AB7=AC$3,"1","0"))</f>
        <v/>
      </c>
      <c r="AD7" s="225" t="str">
        <f aca="false">IF(AC7="","",IF($AB7=AD$3,"1","0"))</f>
        <v/>
      </c>
      <c r="AE7" s="225" t="str">
        <f aca="false">IF(AD7="","",IF($AB7=AE$3,"1","0"))</f>
        <v/>
      </c>
      <c r="AF7" s="225" t="str">
        <f aca="false">IF(AE7="","",IF($AB7=AF$3,"1","0"))</f>
        <v/>
      </c>
      <c r="AG7" s="226"/>
      <c r="AH7" s="226"/>
      <c r="AI7" s="226"/>
      <c r="AJ7" s="0"/>
    </row>
    <row r="8" s="186" customFormat="true" ht="9.75" hidden="false" customHeight="true" outlineLevel="0" collapsed="false">
      <c r="A8" s="215"/>
      <c r="B8" s="230"/>
      <c r="C8" s="228"/>
      <c r="D8" s="228"/>
      <c r="E8" s="228"/>
      <c r="F8" s="228"/>
      <c r="G8" s="229"/>
      <c r="H8" s="222"/>
      <c r="I8" s="222"/>
      <c r="J8" s="222"/>
      <c r="K8" s="222"/>
      <c r="L8" s="222"/>
      <c r="M8" s="222"/>
      <c r="N8" s="222"/>
      <c r="O8" s="217" t="str">
        <f aca="false">IFERROR(IF(H8="","",(((2*H8)+2*(I8)+J8+K8+L8+M8+N8)/9)),"")</f>
        <v/>
      </c>
      <c r="P8" s="218"/>
      <c r="Q8" s="218"/>
      <c r="R8" s="218"/>
      <c r="S8" s="219" t="str">
        <f aca="false">IF(P8="","",GEOMEAN(P8:R8))</f>
        <v/>
      </c>
      <c r="T8" s="220" t="str">
        <f aca="false">IF(OR(S8="",O8=""),"",(O8^2+S8^2)^0.5)</f>
        <v/>
      </c>
      <c r="U8" s="221" t="str">
        <f aca="false">IFERROR(ROUND(IF(T8="","",-9.1*T8^2+22.4*T8+86.8),0),"")</f>
        <v/>
      </c>
      <c r="V8" s="222" t="str">
        <f aca="false">IF(U8="","",IF(U8&lt;60,"High", IF(U8&gt;=80, "Low", "Med")))</f>
        <v/>
      </c>
      <c r="W8" s="223" t="str">
        <f aca="false">IF(U8="","",IF(U8&lt;60,"&lt;60",IF(U8&gt;=80,"≥80","60-79")))</f>
        <v/>
      </c>
      <c r="Z8" s="224" t="str">
        <f aca="false">U8</f>
        <v/>
      </c>
      <c r="AA8" s="213" t="str">
        <f aca="false">IF(Z8="","",ROUND(Z8,0))</f>
        <v/>
      </c>
      <c r="AB8" s="213" t="str">
        <f aca="false">IF(AA8="","",IF(AA8&lt;70,1,IF(AA8&lt;80,2,IF(AA8&lt;90,3,4))))</f>
        <v/>
      </c>
      <c r="AC8" s="225" t="str">
        <f aca="false">IF(AB8="","",IF($AB8=AC$3,"1","0"))</f>
        <v/>
      </c>
      <c r="AD8" s="225" t="str">
        <f aca="false">IF(AC8="","",IF($AB8=AD$3,"1","0"))</f>
        <v/>
      </c>
      <c r="AE8" s="225" t="str">
        <f aca="false">IF(AD8="","",IF($AB8=AE$3,"1","0"))</f>
        <v/>
      </c>
      <c r="AF8" s="225" t="str">
        <f aca="false">IF(AE8="","",IF($AB8=AF$3,"1","0"))</f>
        <v/>
      </c>
      <c r="AG8" s="226"/>
      <c r="AH8" s="226"/>
      <c r="AI8" s="226"/>
      <c r="AJ8" s="0"/>
    </row>
    <row r="9" customFormat="false" ht="9.75" hidden="false" customHeight="true" outlineLevel="0" collapsed="false">
      <c r="A9" s="215"/>
      <c r="B9" s="230"/>
      <c r="C9" s="228"/>
      <c r="D9" s="228"/>
      <c r="E9" s="228"/>
      <c r="F9" s="228"/>
      <c r="G9" s="229"/>
      <c r="H9" s="222"/>
      <c r="I9" s="222"/>
      <c r="J9" s="222"/>
      <c r="K9" s="222"/>
      <c r="L9" s="222"/>
      <c r="M9" s="222"/>
      <c r="N9" s="222"/>
      <c r="O9" s="217" t="str">
        <f aca="false">IFERROR(IF(H9="","",(((2*H9)+2*(I9)+J9+K9+L9+M9+N9)/9)),"")</f>
        <v/>
      </c>
      <c r="P9" s="218"/>
      <c r="Q9" s="218"/>
      <c r="R9" s="218"/>
      <c r="S9" s="219" t="str">
        <f aca="false">IF(P9="","",GEOMEAN(P9:R9))</f>
        <v/>
      </c>
      <c r="T9" s="220" t="str">
        <f aca="false">IF(OR(S9="",O9=""),"",(O9^2+S9^2)^0.5)</f>
        <v/>
      </c>
      <c r="U9" s="221" t="str">
        <f aca="false">IFERROR(ROUND(IF(T9="","",-9.1*T9^2+22.4*T9+86.8),0),"")</f>
        <v/>
      </c>
      <c r="V9" s="222" t="str">
        <f aca="false">IF(U9="","",IF(U9&lt;60,"High", IF(U9&gt;=80, "Low", "Med")))</f>
        <v/>
      </c>
      <c r="W9" s="223" t="str">
        <f aca="false">IF(U9="","",IF(U9&lt;60,"&lt;60",IF(U9&gt;=80,"≥80","60-79")))</f>
        <v/>
      </c>
      <c r="X9" s="0"/>
      <c r="Z9" s="224" t="str">
        <f aca="false">U9</f>
        <v/>
      </c>
      <c r="AA9" s="213" t="str">
        <f aca="false">IF(Z9="","",ROUND(Z9,0))</f>
        <v/>
      </c>
      <c r="AB9" s="213" t="str">
        <f aca="false">IF(AA9="","",IF(AA9&lt;70,1,IF(AA9&lt;80,2,IF(AA9&lt;90,3,4))))</f>
        <v/>
      </c>
      <c r="AC9" s="225" t="str">
        <f aca="false">IF(AB9="","",IF($AB9=AC$3,"1","0"))</f>
        <v/>
      </c>
      <c r="AD9" s="225" t="str">
        <f aca="false">IF(AC9="","",IF($AB9=AD$3,"1","0"))</f>
        <v/>
      </c>
      <c r="AE9" s="225" t="str">
        <f aca="false">IF(AD9="","",IF($AB9=AE$3,"1","0"))</f>
        <v/>
      </c>
      <c r="AF9" s="225" t="str">
        <f aca="false">IF(AE9="","",IF($AB9=AF$3,"1","0"))</f>
        <v/>
      </c>
      <c r="AG9" s="226"/>
      <c r="AH9" s="226"/>
      <c r="AI9" s="226"/>
      <c r="AJ9" s="0"/>
    </row>
    <row r="10" customFormat="false" ht="9.75" hidden="false" customHeight="true" outlineLevel="0" collapsed="false">
      <c r="A10" s="215"/>
      <c r="B10" s="231"/>
      <c r="C10" s="232"/>
      <c r="D10" s="232"/>
      <c r="E10" s="232"/>
      <c r="F10" s="232"/>
      <c r="G10" s="229"/>
      <c r="H10" s="231"/>
      <c r="I10" s="231"/>
      <c r="J10" s="231"/>
      <c r="K10" s="231"/>
      <c r="L10" s="231"/>
      <c r="M10" s="231"/>
      <c r="N10" s="231"/>
      <c r="O10" s="217" t="str">
        <f aca="false">IFERROR(IF(H10="","",(((2*H10)+2*(I10)+J10+K10+L10+M10+N10)/9)),"")</f>
        <v/>
      </c>
      <c r="P10" s="218"/>
      <c r="Q10" s="218"/>
      <c r="R10" s="218"/>
      <c r="S10" s="219" t="str">
        <f aca="false">IF(P10="","",GEOMEAN(P10:R10))</f>
        <v/>
      </c>
      <c r="T10" s="220" t="str">
        <f aca="false">IF(OR(S10="",O10=""),"",(O10^2+S10^2)^0.5)</f>
        <v/>
      </c>
      <c r="U10" s="221" t="str">
        <f aca="false">IFERROR(ROUND(IF(T10="","",-9.1*T10^2+22.4*T10+86.8),0),"")</f>
        <v/>
      </c>
      <c r="V10" s="222" t="str">
        <f aca="false">IF(U10="","",IF(U10&lt;60,"High", IF(U10&gt;=80, "Low", "Med")))</f>
        <v/>
      </c>
      <c r="W10" s="223" t="str">
        <f aca="false">IF(U10="","",IF(U10&lt;60,"&lt;60",IF(U10&gt;=80,"≥80","60-79")))</f>
        <v/>
      </c>
      <c r="X10" s="0"/>
      <c r="Z10" s="224" t="str">
        <f aca="false">U10</f>
        <v/>
      </c>
      <c r="AA10" s="213" t="str">
        <f aca="false">IF(Z10="","",ROUND(Z10,0))</f>
        <v/>
      </c>
      <c r="AB10" s="213" t="str">
        <f aca="false">IF(AA10="","",IF(AA10&lt;70,1,IF(AA10&lt;80,2,IF(AA10&lt;90,3,4))))</f>
        <v/>
      </c>
      <c r="AC10" s="225" t="str">
        <f aca="false">IF(AB10="","",IF($AB10=AC$3,"1","0"))</f>
        <v/>
      </c>
      <c r="AD10" s="225" t="str">
        <f aca="false">IF(AC10="","",IF($AB10=AD$3,"1","0"))</f>
        <v/>
      </c>
      <c r="AE10" s="225" t="str">
        <f aca="false">IF(AD10="","",IF($AB10=AE$3,"1","0"))</f>
        <v/>
      </c>
      <c r="AF10" s="225" t="str">
        <f aca="false">IF(AE10="","",IF($AB10=AF$3,"1","0"))</f>
        <v/>
      </c>
      <c r="AG10" s="226"/>
      <c r="AH10" s="226"/>
      <c r="AI10" s="226"/>
      <c r="AJ10" s="0"/>
    </row>
    <row r="11" customFormat="false" ht="9.75" hidden="false" customHeight="true" outlineLevel="0" collapsed="false">
      <c r="A11" s="215"/>
      <c r="B11" s="231"/>
      <c r="C11" s="232"/>
      <c r="D11" s="232"/>
      <c r="E11" s="232"/>
      <c r="F11" s="232"/>
      <c r="G11" s="229"/>
      <c r="H11" s="231"/>
      <c r="I11" s="231"/>
      <c r="J11" s="231"/>
      <c r="K11" s="231"/>
      <c r="L11" s="231"/>
      <c r="M11" s="231"/>
      <c r="N11" s="231"/>
      <c r="O11" s="217" t="str">
        <f aca="false">IFERROR(IF(H11="","",(((2*H11)+2*(I11)+J11+K11+L11+M11+N11)/9)),"")</f>
        <v/>
      </c>
      <c r="P11" s="218"/>
      <c r="Q11" s="218"/>
      <c r="R11" s="218"/>
      <c r="S11" s="219" t="str">
        <f aca="false">IF(P11="","",GEOMEAN(P11:R11))</f>
        <v/>
      </c>
      <c r="T11" s="220" t="str">
        <f aca="false">IF(OR(S11="",O11=""),"",(O11^2+S11^2)^0.5)</f>
        <v/>
      </c>
      <c r="U11" s="221" t="str">
        <f aca="false">IFERROR(ROUND(IF(T11="","",-9.1*T11^2+22.4*T11+86.8),0),"")</f>
        <v/>
      </c>
      <c r="V11" s="222" t="str">
        <f aca="false">IF(U11="","",IF(U11&lt;60,"High", IF(U11&gt;=80, "Low", "Med")))</f>
        <v/>
      </c>
      <c r="W11" s="223" t="str">
        <f aca="false">IF(U11="","",IF(U11&lt;60,"&lt;60",IF(U11&gt;=80,"≥80","60-79")))</f>
        <v/>
      </c>
      <c r="X11" s="0"/>
      <c r="Z11" s="224" t="str">
        <f aca="false">U11</f>
        <v/>
      </c>
      <c r="AA11" s="213" t="str">
        <f aca="false">IF(Z11="","",ROUND(Z11,0))</f>
        <v/>
      </c>
      <c r="AB11" s="213" t="str">
        <f aca="false">IF(AA11="","",IF(AA11&lt;70,1,IF(AA11&lt;80,2,IF(AA11&lt;90,3,4))))</f>
        <v/>
      </c>
      <c r="AC11" s="225" t="str">
        <f aca="false">IF(AB11="","",IF($AB11=AC$3,"1","0"))</f>
        <v/>
      </c>
      <c r="AD11" s="225" t="str">
        <f aca="false">IF(AC11="","",IF($AB11=AD$3,"1","0"))</f>
        <v/>
      </c>
      <c r="AE11" s="225" t="str">
        <f aca="false">IF(AD11="","",IF($AB11=AE$3,"1","0"))</f>
        <v/>
      </c>
      <c r="AF11" s="225" t="str">
        <f aca="false">IF(AE11="","",IF($AB11=AF$3,"1","0"))</f>
        <v/>
      </c>
      <c r="AG11" s="226"/>
      <c r="AH11" s="226"/>
      <c r="AI11" s="226"/>
      <c r="AJ11" s="0"/>
    </row>
    <row r="12" customFormat="false" ht="9.75" hidden="false" customHeight="true" outlineLevel="0" collapsed="false">
      <c r="A12" s="215"/>
      <c r="B12" s="231"/>
      <c r="C12" s="232"/>
      <c r="D12" s="232"/>
      <c r="E12" s="232"/>
      <c r="F12" s="232"/>
      <c r="G12" s="229"/>
      <c r="H12" s="231"/>
      <c r="I12" s="231"/>
      <c r="J12" s="231"/>
      <c r="K12" s="231"/>
      <c r="L12" s="231"/>
      <c r="M12" s="231"/>
      <c r="N12" s="231"/>
      <c r="O12" s="217" t="str">
        <f aca="false">IFERROR(IF(H12="","",(((2*H12)+2*(I12)+J12+K12+L12+M12+N12)/9)),"")</f>
        <v/>
      </c>
      <c r="P12" s="218"/>
      <c r="Q12" s="218"/>
      <c r="R12" s="218"/>
      <c r="S12" s="219" t="str">
        <f aca="false">IF(P12="","",GEOMEAN(P12:R12))</f>
        <v/>
      </c>
      <c r="T12" s="220" t="str">
        <f aca="false">IF(OR(S12="",O12=""),"",(O12^2+S12^2)^0.5)</f>
        <v/>
      </c>
      <c r="U12" s="221" t="str">
        <f aca="false">IFERROR(ROUND(IF(T12="","",-9.1*T12^2+22.4*T12+86.8),0),"")</f>
        <v/>
      </c>
      <c r="V12" s="222" t="str">
        <f aca="false">IF(U12="","",IF(U12&lt;60,"High", IF(U12&gt;=80, "Low", "Med")))</f>
        <v/>
      </c>
      <c r="W12" s="223" t="str">
        <f aca="false">IF(U12="","",IF(U12&lt;60,"&lt;60",IF(U12&gt;=80,"≥80","60-79")))</f>
        <v/>
      </c>
      <c r="X12" s="0"/>
      <c r="Z12" s="224" t="str">
        <f aca="false">U12</f>
        <v/>
      </c>
      <c r="AA12" s="213" t="str">
        <f aca="false">IF(Z12="","",ROUND(Z12,0))</f>
        <v/>
      </c>
      <c r="AB12" s="213" t="str">
        <f aca="false">IF(AA12="","",IF(AA12&lt;70,1,IF(AA12&lt;80,2,IF(AA12&lt;90,3,4))))</f>
        <v/>
      </c>
      <c r="AC12" s="225" t="str">
        <f aca="false">IF(AB12="","",IF($AB12=AC$3,"1","0"))</f>
        <v/>
      </c>
      <c r="AD12" s="225" t="str">
        <f aca="false">IF(AC12="","",IF($AB12=AD$3,"1","0"))</f>
        <v/>
      </c>
      <c r="AE12" s="225" t="str">
        <f aca="false">IF(AD12="","",IF($AB12=AE$3,"1","0"))</f>
        <v/>
      </c>
      <c r="AF12" s="225" t="str">
        <f aca="false">IF(AE12="","",IF($AB12=AF$3,"1","0"))</f>
        <v/>
      </c>
      <c r="AG12" s="226"/>
      <c r="AH12" s="226"/>
      <c r="AI12" s="226"/>
      <c r="AJ12" s="0"/>
    </row>
    <row r="13" customFormat="false" ht="9.75" hidden="false" customHeight="true" outlineLevel="0" collapsed="false">
      <c r="A13" s="215"/>
      <c r="B13" s="231"/>
      <c r="C13" s="232"/>
      <c r="D13" s="232"/>
      <c r="E13" s="232"/>
      <c r="F13" s="232"/>
      <c r="G13" s="229"/>
      <c r="H13" s="231"/>
      <c r="I13" s="231"/>
      <c r="J13" s="231"/>
      <c r="K13" s="231"/>
      <c r="L13" s="231"/>
      <c r="M13" s="231"/>
      <c r="N13" s="231"/>
      <c r="O13" s="217" t="str">
        <f aca="false">IFERROR(IF(H13="","",(((2*H13)+2*(I13)+J13+K13+L13+M13+N13)/9)),"")</f>
        <v/>
      </c>
      <c r="P13" s="218"/>
      <c r="Q13" s="218"/>
      <c r="R13" s="218"/>
      <c r="S13" s="219" t="str">
        <f aca="false">IF(P13="","",GEOMEAN(P13:R13))</f>
        <v/>
      </c>
      <c r="T13" s="220" t="str">
        <f aca="false">IF(OR(S13="",O13=""),"",(O13^2+S13^2)^0.5)</f>
        <v/>
      </c>
      <c r="U13" s="221" t="str">
        <f aca="false">IFERROR(ROUND(IF(T13="","",-9.1*T13^2+22.4*T13+86.8),0),"")</f>
        <v/>
      </c>
      <c r="V13" s="222" t="str">
        <f aca="false">IF(U13="","",IF(U13&lt;60,"High", IF(U13&gt;=80, "Low", "Med")))</f>
        <v/>
      </c>
      <c r="W13" s="223" t="str">
        <f aca="false">IF(U13="","",IF(U13&lt;60,"&lt;60",IF(U13&gt;=80,"≥80","60-79")))</f>
        <v/>
      </c>
      <c r="X13" s="0"/>
      <c r="Z13" s="224" t="str">
        <f aca="false">U13</f>
        <v/>
      </c>
      <c r="AA13" s="213" t="str">
        <f aca="false">IF(Z13="","",ROUND(Z13,0))</f>
        <v/>
      </c>
      <c r="AB13" s="213" t="str">
        <f aca="false">IF(AA13="","",IF(AA13&lt;70,1,IF(AA13&lt;80,2,IF(AA13&lt;90,3,4))))</f>
        <v/>
      </c>
      <c r="AC13" s="225" t="str">
        <f aca="false">IF(AB13="","",IF($AB13=AC$3,"1","0"))</f>
        <v/>
      </c>
      <c r="AD13" s="225" t="str">
        <f aca="false">IF(AC13="","",IF($AB13=AD$3,"1","0"))</f>
        <v/>
      </c>
      <c r="AE13" s="225" t="str">
        <f aca="false">IF(AD13="","",IF($AB13=AE$3,"1","0"))</f>
        <v/>
      </c>
      <c r="AF13" s="225" t="str">
        <f aca="false">IF(AE13="","",IF($AB13=AF$3,"1","0"))</f>
        <v/>
      </c>
      <c r="AG13" s="226"/>
      <c r="AH13" s="226"/>
      <c r="AI13" s="226"/>
      <c r="AJ13" s="0"/>
    </row>
    <row r="14" customFormat="false" ht="9.75" hidden="false" customHeight="true" outlineLevel="0" collapsed="false">
      <c r="A14" s="215"/>
      <c r="B14" s="231"/>
      <c r="C14" s="232"/>
      <c r="D14" s="232"/>
      <c r="E14" s="232"/>
      <c r="F14" s="232"/>
      <c r="G14" s="229"/>
      <c r="H14" s="231"/>
      <c r="I14" s="231"/>
      <c r="J14" s="231"/>
      <c r="K14" s="231"/>
      <c r="L14" s="231"/>
      <c r="M14" s="231"/>
      <c r="N14" s="231"/>
      <c r="O14" s="217" t="str">
        <f aca="false">IFERROR(IF(H14="","",(((2*H14)+2*(I14)+J14+K14+L14+M14+N14)/9)),"")</f>
        <v/>
      </c>
      <c r="P14" s="218"/>
      <c r="Q14" s="218"/>
      <c r="R14" s="218"/>
      <c r="S14" s="219" t="str">
        <f aca="false">IF(P14="","",GEOMEAN(P14:R14))</f>
        <v/>
      </c>
      <c r="T14" s="220" t="str">
        <f aca="false">IF(OR(S14="",O14=""),"",(O14^2+S14^2)^0.5)</f>
        <v/>
      </c>
      <c r="U14" s="221" t="str">
        <f aca="false">IFERROR(ROUND(IF(T14="","",-9.1*T14^2+22.4*T14+86.8),0),"")</f>
        <v/>
      </c>
      <c r="V14" s="222" t="str">
        <f aca="false">IF(U14="","",IF(U14&lt;60,"High", IF(U14&gt;=80, "Low", "Med")))</f>
        <v/>
      </c>
      <c r="W14" s="223" t="str">
        <f aca="false">IF(U14="","",IF(U14&lt;60,"&lt;60",IF(U14&gt;=80,"≥80","60-79")))</f>
        <v/>
      </c>
      <c r="X14" s="0"/>
      <c r="Z14" s="224" t="str">
        <f aca="false">U14</f>
        <v/>
      </c>
      <c r="AA14" s="213" t="str">
        <f aca="false">IF(Z14="","",ROUND(Z14,0))</f>
        <v/>
      </c>
      <c r="AB14" s="213" t="str">
        <f aca="false">IF(AA14="","",IF(AA14&lt;70,1,IF(AA14&lt;80,2,IF(AA14&lt;90,3,4))))</f>
        <v/>
      </c>
      <c r="AC14" s="225" t="str">
        <f aca="false">IF(AB14="","",IF($AB14=AC$3,"1","0"))</f>
        <v/>
      </c>
      <c r="AD14" s="225" t="str">
        <f aca="false">IF(AC14="","",IF($AB14=AD$3,"1","0"))</f>
        <v/>
      </c>
      <c r="AE14" s="225" t="str">
        <f aca="false">IF(AD14="","",IF($AB14=AE$3,"1","0"))</f>
        <v/>
      </c>
      <c r="AF14" s="225" t="str">
        <f aca="false">IF(AE14="","",IF($AB14=AF$3,"1","0"))</f>
        <v/>
      </c>
      <c r="AG14" s="226"/>
      <c r="AH14" s="226"/>
      <c r="AI14" s="226"/>
      <c r="AJ14" s="0"/>
    </row>
    <row r="15" customFormat="false" ht="9.75" hidden="false" customHeight="true" outlineLevel="0" collapsed="false">
      <c r="A15" s="215"/>
      <c r="B15" s="231"/>
      <c r="C15" s="232"/>
      <c r="D15" s="232"/>
      <c r="E15" s="232"/>
      <c r="F15" s="232"/>
      <c r="G15" s="229"/>
      <c r="H15" s="231"/>
      <c r="I15" s="231"/>
      <c r="J15" s="231"/>
      <c r="K15" s="231"/>
      <c r="L15" s="231"/>
      <c r="M15" s="231"/>
      <c r="N15" s="231"/>
      <c r="O15" s="217" t="str">
        <f aca="false">IFERROR(IF(H15="","",(((2*H15)+2*(I15)+J15+K15+L15+M15+N15)/9)),"")</f>
        <v/>
      </c>
      <c r="P15" s="218"/>
      <c r="Q15" s="218"/>
      <c r="R15" s="218"/>
      <c r="S15" s="219" t="str">
        <f aca="false">IF(P15="","",GEOMEAN(P15:R15))</f>
        <v/>
      </c>
      <c r="T15" s="220" t="str">
        <f aca="false">IF(OR(S15="",O15=""),"",(O15^2+S15^2)^0.5)</f>
        <v/>
      </c>
      <c r="U15" s="221" t="str">
        <f aca="false">IFERROR(ROUND(IF(T15="","",-9.1*T15^2+22.4*T15+86.8),0),"")</f>
        <v/>
      </c>
      <c r="V15" s="222" t="str">
        <f aca="false">IF(U15="","",IF(U15&lt;60,"High", IF(U15&gt;=80, "Low", "Med")))</f>
        <v/>
      </c>
      <c r="W15" s="223" t="str">
        <f aca="false">IF(U15="","",IF(U15&lt;60,"&lt;60",IF(U15&gt;=80,"≥80","60-79")))</f>
        <v/>
      </c>
      <c r="X15" s="0"/>
      <c r="Z15" s="224" t="str">
        <f aca="false">U15</f>
        <v/>
      </c>
      <c r="AA15" s="213" t="str">
        <f aca="false">IF(Z15="","",ROUND(Z15,0))</f>
        <v/>
      </c>
      <c r="AB15" s="213" t="str">
        <f aca="false">IF(AA15="","",IF(AA15&lt;70,1,IF(AA15&lt;80,2,IF(AA15&lt;90,3,4))))</f>
        <v/>
      </c>
      <c r="AC15" s="225" t="str">
        <f aca="false">IF(AB15="","",IF($AB15=AC$3,"1","0"))</f>
        <v/>
      </c>
      <c r="AD15" s="225" t="str">
        <f aca="false">IF(AC15="","",IF($AB15=AD$3,"1","0"))</f>
        <v/>
      </c>
      <c r="AE15" s="225" t="str">
        <f aca="false">IF(AD15="","",IF($AB15=AE$3,"1","0"))</f>
        <v/>
      </c>
      <c r="AF15" s="225" t="str">
        <f aca="false">IF(AE15="","",IF($AB15=AF$3,"1","0"))</f>
        <v/>
      </c>
      <c r="AG15" s="226"/>
      <c r="AH15" s="226"/>
      <c r="AI15" s="226"/>
      <c r="AJ15" s="0"/>
    </row>
    <row r="16" customFormat="false" ht="9.75" hidden="false" customHeight="true" outlineLevel="0" collapsed="false">
      <c r="A16" s="215"/>
      <c r="B16" s="231"/>
      <c r="C16" s="232"/>
      <c r="D16" s="232"/>
      <c r="E16" s="232"/>
      <c r="F16" s="232"/>
      <c r="G16" s="229"/>
      <c r="H16" s="231"/>
      <c r="I16" s="231"/>
      <c r="J16" s="231"/>
      <c r="K16" s="231"/>
      <c r="L16" s="231"/>
      <c r="M16" s="231"/>
      <c r="N16" s="231"/>
      <c r="O16" s="217" t="str">
        <f aca="false">IFERROR(IF(H16="","",(((2*H16)+2*(I16)+J16+K16+L16+M16+N16)/9)),"")</f>
        <v/>
      </c>
      <c r="P16" s="218"/>
      <c r="Q16" s="218"/>
      <c r="R16" s="218"/>
      <c r="S16" s="219" t="str">
        <f aca="false">IF(P16="","",GEOMEAN(P16:R16))</f>
        <v/>
      </c>
      <c r="T16" s="220" t="str">
        <f aca="false">IF(OR(S16="",O16=""),"",(O16^2+S16^2)^0.5)</f>
        <v/>
      </c>
      <c r="U16" s="221" t="str">
        <f aca="false">IFERROR(ROUND(IF(T16="","",-9.1*T16^2+22.4*T16+86.8),0),"")</f>
        <v/>
      </c>
      <c r="V16" s="222" t="str">
        <f aca="false">IF(U16="","",IF(U16&lt;60,"High", IF(U16&gt;=80, "Low", "Med")))</f>
        <v/>
      </c>
      <c r="W16" s="223" t="str">
        <f aca="false">IF(U16="","",IF(U16&lt;60,"&lt;60",IF(U16&gt;=80,"≥80","60-79")))</f>
        <v/>
      </c>
      <c r="X16" s="0"/>
      <c r="Z16" s="224" t="str">
        <f aca="false">U16</f>
        <v/>
      </c>
      <c r="AA16" s="213" t="str">
        <f aca="false">IF(Z16="","",ROUND(Z16,0))</f>
        <v/>
      </c>
      <c r="AB16" s="213" t="str">
        <f aca="false">IF(AA16="","",IF(AA16&lt;70,1,IF(AA16&lt;80,2,IF(AA16&lt;90,3,4))))</f>
        <v/>
      </c>
      <c r="AC16" s="225" t="str">
        <f aca="false">IF(AB16="","",IF($AB16=AC$3,"1","0"))</f>
        <v/>
      </c>
      <c r="AD16" s="225" t="str">
        <f aca="false">IF(AC16="","",IF($AB16=AD$3,"1","0"))</f>
        <v/>
      </c>
      <c r="AE16" s="225" t="str">
        <f aca="false">IF(AD16="","",IF($AB16=AE$3,"1","0"))</f>
        <v/>
      </c>
      <c r="AF16" s="225" t="str">
        <f aca="false">IF(AE16="","",IF($AB16=AF$3,"1","0"))</f>
        <v/>
      </c>
      <c r="AG16" s="226"/>
      <c r="AH16" s="226"/>
      <c r="AI16" s="226"/>
      <c r="AJ16" s="0"/>
    </row>
    <row r="17" customFormat="false" ht="9.75" hidden="false" customHeight="true" outlineLevel="0" collapsed="false">
      <c r="A17" s="215"/>
      <c r="B17" s="231"/>
      <c r="C17" s="232"/>
      <c r="D17" s="232"/>
      <c r="E17" s="232"/>
      <c r="F17" s="232"/>
      <c r="G17" s="229"/>
      <c r="H17" s="231"/>
      <c r="I17" s="231"/>
      <c r="J17" s="231"/>
      <c r="K17" s="231"/>
      <c r="L17" s="231"/>
      <c r="M17" s="231"/>
      <c r="N17" s="231"/>
      <c r="O17" s="217" t="str">
        <f aca="false">IFERROR(IF(H17="","",(((2*H17)+2*(I17)+J17+K17+L17+M17+N17)/9)),"")</f>
        <v/>
      </c>
      <c r="P17" s="218"/>
      <c r="Q17" s="218"/>
      <c r="R17" s="218"/>
      <c r="S17" s="219" t="str">
        <f aca="false">IF(P17="","",GEOMEAN(P17:R17))</f>
        <v/>
      </c>
      <c r="T17" s="220" t="str">
        <f aca="false">IF(OR(S17="",O17=""),"",(O17^2+S17^2)^0.5)</f>
        <v/>
      </c>
      <c r="U17" s="221" t="str">
        <f aca="false">IFERROR(ROUND(IF(T17="","",-9.1*T17^2+22.4*T17+86.8),0),"")</f>
        <v/>
      </c>
      <c r="V17" s="222" t="str">
        <f aca="false">IF(U17="","",IF(U17&lt;60,"High", IF(U17&gt;=80, "Low", "Med")))</f>
        <v/>
      </c>
      <c r="W17" s="223" t="str">
        <f aca="false">IF(U17="","",IF(U17&lt;60,"&lt;60",IF(U17&gt;=80,"≥80","60-79")))</f>
        <v/>
      </c>
      <c r="X17" s="0"/>
      <c r="Z17" s="224" t="str">
        <f aca="false">U17</f>
        <v/>
      </c>
      <c r="AA17" s="213" t="str">
        <f aca="false">IF(Z17="","",ROUND(Z17,0))</f>
        <v/>
      </c>
      <c r="AB17" s="213" t="str">
        <f aca="false">IF(AA17="","",IF(AA17&lt;70,1,IF(AA17&lt;80,2,IF(AA17&lt;90,3,4))))</f>
        <v/>
      </c>
      <c r="AC17" s="225" t="str">
        <f aca="false">IF(AB17="","",IF($AB17=AC$3,"1","0"))</f>
        <v/>
      </c>
      <c r="AD17" s="225" t="str">
        <f aca="false">IF(AC17="","",IF($AB17=AD$3,"1","0"))</f>
        <v/>
      </c>
      <c r="AE17" s="225" t="str">
        <f aca="false">IF(AD17="","",IF($AB17=AE$3,"1","0"))</f>
        <v/>
      </c>
      <c r="AF17" s="225" t="str">
        <f aca="false">IF(AE17="","",IF($AB17=AF$3,"1","0"))</f>
        <v/>
      </c>
      <c r="AG17" s="226"/>
      <c r="AH17" s="226"/>
      <c r="AI17" s="226"/>
      <c r="AJ17" s="0"/>
    </row>
    <row r="18" customFormat="false" ht="9.75" hidden="false" customHeight="true" outlineLevel="0" collapsed="false">
      <c r="A18" s="215"/>
      <c r="B18" s="231"/>
      <c r="C18" s="232"/>
      <c r="D18" s="232"/>
      <c r="E18" s="232"/>
      <c r="F18" s="232"/>
      <c r="G18" s="229"/>
      <c r="H18" s="231"/>
      <c r="I18" s="231"/>
      <c r="J18" s="231"/>
      <c r="K18" s="231"/>
      <c r="L18" s="231"/>
      <c r="M18" s="231"/>
      <c r="N18" s="231"/>
      <c r="O18" s="217" t="str">
        <f aca="false">IFERROR(IF(H18="","",(((2*H18)+2*(I18)+J18+K18+L18+M18+N18)/9)),"")</f>
        <v/>
      </c>
      <c r="P18" s="218"/>
      <c r="Q18" s="218"/>
      <c r="R18" s="218"/>
      <c r="S18" s="219" t="str">
        <f aca="false">IF(P18="","",GEOMEAN(P18:R18))</f>
        <v/>
      </c>
      <c r="T18" s="220" t="str">
        <f aca="false">IF(OR(S18="",O18=""),"",(O18^2+S18^2)^0.5)</f>
        <v/>
      </c>
      <c r="U18" s="221" t="str">
        <f aca="false">IFERROR(ROUND(IF(T18="","",-9.1*T18^2+22.4*T18+86.8),0),"")</f>
        <v/>
      </c>
      <c r="V18" s="222" t="str">
        <f aca="false">IF(U18="","",IF(U18&lt;60,"High", IF(U18&gt;=80, "Low", "Med")))</f>
        <v/>
      </c>
      <c r="W18" s="223" t="str">
        <f aca="false">IF(U18="","",IF(U18&lt;60,"&lt;60",IF(U18&gt;=80,"≥80","60-79")))</f>
        <v/>
      </c>
      <c r="X18" s="0"/>
      <c r="Z18" s="224" t="str">
        <f aca="false">U18</f>
        <v/>
      </c>
      <c r="AA18" s="213" t="str">
        <f aca="false">IF(Z18="","",ROUND(Z18,0))</f>
        <v/>
      </c>
      <c r="AB18" s="213" t="str">
        <f aca="false">IF(AA18="","",IF(AA18&lt;70,1,IF(AA18&lt;80,2,IF(AA18&lt;90,3,4))))</f>
        <v/>
      </c>
      <c r="AC18" s="225" t="str">
        <f aca="false">IF(AB18="","",IF($AB18=AC$3,"1","0"))</f>
        <v/>
      </c>
      <c r="AD18" s="225" t="str">
        <f aca="false">IF(AC18="","",IF($AB18=AD$3,"1","0"))</f>
        <v/>
      </c>
      <c r="AE18" s="225" t="str">
        <f aca="false">IF(AD18="","",IF($AB18=AE$3,"1","0"))</f>
        <v/>
      </c>
      <c r="AF18" s="225" t="str">
        <f aca="false">IF(AE18="","",IF($AB18=AF$3,"1","0"))</f>
        <v/>
      </c>
      <c r="AG18" s="226"/>
      <c r="AH18" s="226"/>
      <c r="AI18" s="226"/>
      <c r="AJ18" s="0"/>
    </row>
    <row r="19" customFormat="false" ht="9.75" hidden="false" customHeight="true" outlineLevel="0" collapsed="false">
      <c r="A19" s="215"/>
      <c r="B19" s="231"/>
      <c r="C19" s="232"/>
      <c r="D19" s="232"/>
      <c r="E19" s="232"/>
      <c r="F19" s="232"/>
      <c r="G19" s="229"/>
      <c r="H19" s="231"/>
      <c r="I19" s="231"/>
      <c r="J19" s="231"/>
      <c r="K19" s="231"/>
      <c r="L19" s="231"/>
      <c r="M19" s="231"/>
      <c r="N19" s="231"/>
      <c r="O19" s="217" t="str">
        <f aca="false">IFERROR(IF(H19="","",(((2*H19)+2*(I19)+J19+K19+L19+M19+N19)/9)),"")</f>
        <v/>
      </c>
      <c r="P19" s="218"/>
      <c r="Q19" s="218"/>
      <c r="R19" s="218"/>
      <c r="S19" s="219" t="str">
        <f aca="false">IF(P19="","",GEOMEAN(P19:R19))</f>
        <v/>
      </c>
      <c r="T19" s="220" t="str">
        <f aca="false">IF(OR(S19="",O19=""),"",(O19^2+S19^2)^0.5)</f>
        <v/>
      </c>
      <c r="U19" s="221" t="str">
        <f aca="false">IFERROR(ROUND(IF(T19="","",-9.1*T19^2+22.4*T19+86.8),0),"")</f>
        <v/>
      </c>
      <c r="V19" s="222" t="str">
        <f aca="false">IF(U19="","",IF(U19&lt;60,"High", IF(U19&gt;=80, "Low", "Med")))</f>
        <v/>
      </c>
      <c r="W19" s="223" t="str">
        <f aca="false">IF(U19="","",IF(U19&lt;60,"&lt;60",IF(U19&gt;=80,"≥80","60-79")))</f>
        <v/>
      </c>
      <c r="X19" s="0"/>
      <c r="Z19" s="224" t="str">
        <f aca="false">U19</f>
        <v/>
      </c>
      <c r="AA19" s="213" t="str">
        <f aca="false">IF(Z19="","",ROUND(Z19,0))</f>
        <v/>
      </c>
      <c r="AB19" s="213" t="str">
        <f aca="false">IF(AA19="","",IF(AA19&lt;70,1,IF(AA19&lt;80,2,IF(AA19&lt;90,3,4))))</f>
        <v/>
      </c>
      <c r="AC19" s="225" t="str">
        <f aca="false">IF(AB19="","",IF($AB19=AC$3,"1","0"))</f>
        <v/>
      </c>
      <c r="AD19" s="225" t="str">
        <f aca="false">IF(AC19="","",IF($AB19=AD$3,"1","0"))</f>
        <v/>
      </c>
      <c r="AE19" s="225" t="str">
        <f aca="false">IF(AD19="","",IF($AB19=AE$3,"1","0"))</f>
        <v/>
      </c>
      <c r="AF19" s="225" t="str">
        <f aca="false">IF(AE19="","",IF($AB19=AF$3,"1","0"))</f>
        <v/>
      </c>
      <c r="AG19" s="226"/>
      <c r="AH19" s="226"/>
      <c r="AI19" s="226"/>
      <c r="AJ19" s="0"/>
    </row>
    <row r="20" customFormat="false" ht="9.75" hidden="false" customHeight="true" outlineLevel="0" collapsed="false">
      <c r="A20" s="215"/>
      <c r="B20" s="231"/>
      <c r="C20" s="232"/>
      <c r="D20" s="232"/>
      <c r="E20" s="232"/>
      <c r="F20" s="232"/>
      <c r="G20" s="229"/>
      <c r="H20" s="231"/>
      <c r="I20" s="231"/>
      <c r="J20" s="231"/>
      <c r="K20" s="231"/>
      <c r="L20" s="231"/>
      <c r="M20" s="231"/>
      <c r="N20" s="231"/>
      <c r="O20" s="217" t="str">
        <f aca="false">IFERROR(IF(H20="","",(((2*H20)+2*(I20)+J20+K20+L20+M20+N20)/9)),"")</f>
        <v/>
      </c>
      <c r="P20" s="218"/>
      <c r="Q20" s="218"/>
      <c r="R20" s="218"/>
      <c r="S20" s="219" t="str">
        <f aca="false">IF(P20="","",GEOMEAN(P20:R20))</f>
        <v/>
      </c>
      <c r="T20" s="220" t="str">
        <f aca="false">IF(OR(S20="",O20=""),"",(O20^2+S20^2)^0.5)</f>
        <v/>
      </c>
      <c r="U20" s="221" t="str">
        <f aca="false">IFERROR(ROUND(IF(T20="","",-9.1*T20^2+22.4*T20+86.8),0),"")</f>
        <v/>
      </c>
      <c r="V20" s="222" t="str">
        <f aca="false">IF(U20="","",IF(U20&lt;60,"High", IF(U20&gt;=80, "Low", "Med")))</f>
        <v/>
      </c>
      <c r="W20" s="223" t="str">
        <f aca="false">IF(U20="","",IF(U20&lt;60,"&lt;60",IF(U20&gt;=80,"≥80","60-79")))</f>
        <v/>
      </c>
      <c r="X20" s="0"/>
      <c r="Z20" s="224" t="str">
        <f aca="false">U20</f>
        <v/>
      </c>
      <c r="AA20" s="213" t="str">
        <f aca="false">IF(Z20="","",ROUND(Z20,0))</f>
        <v/>
      </c>
      <c r="AB20" s="213" t="str">
        <f aca="false">IF(AA20="","",IF(AA20&lt;70,1,IF(AA20&lt;80,2,IF(AA20&lt;90,3,4))))</f>
        <v/>
      </c>
      <c r="AC20" s="225" t="str">
        <f aca="false">IF(AB20="","",IF($AB20=AC$3,"1","0"))</f>
        <v/>
      </c>
      <c r="AD20" s="225" t="str">
        <f aca="false">IF(AC20="","",IF($AB20=AD$3,"1","0"))</f>
        <v/>
      </c>
      <c r="AE20" s="225" t="str">
        <f aca="false">IF(AD20="","",IF($AB20=AE$3,"1","0"))</f>
        <v/>
      </c>
      <c r="AF20" s="225" t="str">
        <f aca="false">IF(AE20="","",IF($AB20=AF$3,"1","0"))</f>
        <v/>
      </c>
      <c r="AG20" s="226"/>
      <c r="AH20" s="226"/>
      <c r="AI20" s="226"/>
      <c r="AJ20" s="0"/>
    </row>
    <row r="21" customFormat="false" ht="9.75" hidden="false" customHeight="true" outlineLevel="0" collapsed="false">
      <c r="A21" s="215"/>
      <c r="B21" s="231"/>
      <c r="C21" s="232"/>
      <c r="D21" s="232"/>
      <c r="E21" s="232"/>
      <c r="F21" s="232"/>
      <c r="G21" s="229"/>
      <c r="H21" s="231"/>
      <c r="I21" s="231"/>
      <c r="J21" s="231"/>
      <c r="K21" s="231"/>
      <c r="L21" s="231"/>
      <c r="M21" s="231"/>
      <c r="N21" s="231"/>
      <c r="O21" s="217" t="str">
        <f aca="false">IFERROR(IF(H21="","",(((2*H21)+2*(I21)+J21+K21+L21+M21+N21)/9)),"")</f>
        <v/>
      </c>
      <c r="P21" s="218"/>
      <c r="Q21" s="218"/>
      <c r="R21" s="218"/>
      <c r="S21" s="219" t="str">
        <f aca="false">IF(P21="","",GEOMEAN(P21:R21))</f>
        <v/>
      </c>
      <c r="T21" s="220" t="str">
        <f aca="false">IF(OR(S21="",O21=""),"",(O21^2+S21^2)^0.5)</f>
        <v/>
      </c>
      <c r="U21" s="221" t="str">
        <f aca="false">IFERROR(ROUND(IF(T21="","",-9.1*T21^2+22.4*T21+86.8),0),"")</f>
        <v/>
      </c>
      <c r="V21" s="222" t="str">
        <f aca="false">IF(U21="","",IF(U21&lt;60,"High", IF(U21&gt;=80, "Low", "Med")))</f>
        <v/>
      </c>
      <c r="W21" s="223" t="str">
        <f aca="false">IF(U21="","",IF(U21&lt;60,"&lt;60",IF(U21&gt;=80,"≥80","60-79")))</f>
        <v/>
      </c>
      <c r="X21" s="0"/>
      <c r="Z21" s="224" t="str">
        <f aca="false">U21</f>
        <v/>
      </c>
      <c r="AA21" s="213" t="str">
        <f aca="false">IF(Z21="","",ROUND(Z21,0))</f>
        <v/>
      </c>
      <c r="AB21" s="213" t="str">
        <f aca="false">IF(AA21="","",IF(AA21&lt;70,1,IF(AA21&lt;80,2,IF(AA21&lt;90,3,4))))</f>
        <v/>
      </c>
      <c r="AC21" s="225" t="str">
        <f aca="false">IF(AB21="","",IF($AB21=AC$3,"1","0"))</f>
        <v/>
      </c>
      <c r="AD21" s="225" t="str">
        <f aca="false">IF(AC21="","",IF($AB21=AD$3,"1","0"))</f>
        <v/>
      </c>
      <c r="AE21" s="225" t="str">
        <f aca="false">IF(AD21="","",IF($AB21=AE$3,"1","0"))</f>
        <v/>
      </c>
      <c r="AF21" s="225" t="str">
        <f aca="false">IF(AE21="","",IF($AB21=AF$3,"1","0"))</f>
        <v/>
      </c>
      <c r="AG21" s="226"/>
      <c r="AH21" s="226"/>
      <c r="AI21" s="226"/>
      <c r="AJ21" s="0"/>
    </row>
    <row r="22" customFormat="false" ht="9.75" hidden="false" customHeight="true" outlineLevel="0" collapsed="false">
      <c r="A22" s="215"/>
      <c r="B22" s="231"/>
      <c r="C22" s="232"/>
      <c r="D22" s="232"/>
      <c r="E22" s="232"/>
      <c r="F22" s="232"/>
      <c r="G22" s="229"/>
      <c r="H22" s="231"/>
      <c r="I22" s="231"/>
      <c r="J22" s="231"/>
      <c r="K22" s="231"/>
      <c r="L22" s="231"/>
      <c r="M22" s="231"/>
      <c r="N22" s="231"/>
      <c r="O22" s="217" t="str">
        <f aca="false">IFERROR(IF(H22="","",(((2*H22)+2*(I22)+J22+K22+L22+M22+N22)/9)),"")</f>
        <v/>
      </c>
      <c r="P22" s="218"/>
      <c r="Q22" s="218"/>
      <c r="R22" s="218"/>
      <c r="S22" s="219" t="str">
        <f aca="false">IF(P22="","",GEOMEAN(P22:R22))</f>
        <v/>
      </c>
      <c r="T22" s="220" t="str">
        <f aca="false">IF(OR(S22="",O22=""),"",(O22^2+S22^2)^0.5)</f>
        <v/>
      </c>
      <c r="U22" s="221" t="str">
        <f aca="false">IFERROR(ROUND(IF(T22="","",-9.1*T22^2+22.4*T22+86.8),0),"")</f>
        <v/>
      </c>
      <c r="V22" s="222" t="str">
        <f aca="false">IF(U22="","",IF(U22&lt;60,"High", IF(U22&gt;=80, "Low", "Med")))</f>
        <v/>
      </c>
      <c r="W22" s="223" t="str">
        <f aca="false">IF(U22="","",IF(U22&lt;60,"&lt;60",IF(U22&gt;=80,"≥80","60-79")))</f>
        <v/>
      </c>
      <c r="X22" s="0"/>
      <c r="Z22" s="224" t="str">
        <f aca="false">U22</f>
        <v/>
      </c>
      <c r="AA22" s="213" t="str">
        <f aca="false">IF(Z22="","",ROUND(Z22,0))</f>
        <v/>
      </c>
      <c r="AB22" s="213" t="str">
        <f aca="false">IF(AA22="","",IF(AA22&lt;70,1,IF(AA22&lt;80,2,IF(AA22&lt;90,3,4))))</f>
        <v/>
      </c>
      <c r="AC22" s="225" t="str">
        <f aca="false">IF(AB22="","",IF($AB22=AC$3,"1","0"))</f>
        <v/>
      </c>
      <c r="AD22" s="225" t="str">
        <f aca="false">IF(AC22="","",IF($AB22=AD$3,"1","0"))</f>
        <v/>
      </c>
      <c r="AE22" s="225" t="str">
        <f aca="false">IF(AD22="","",IF($AB22=AE$3,"1","0"))</f>
        <v/>
      </c>
      <c r="AF22" s="225" t="str">
        <f aca="false">IF(AE22="","",IF($AB22=AF$3,"1","0"))</f>
        <v/>
      </c>
      <c r="AG22" s="226"/>
      <c r="AH22" s="226"/>
      <c r="AI22" s="226"/>
      <c r="AJ22" s="0"/>
    </row>
    <row r="23" customFormat="false" ht="9.75" hidden="false" customHeight="true" outlineLevel="0" collapsed="false">
      <c r="A23" s="215"/>
      <c r="B23" s="231"/>
      <c r="C23" s="232"/>
      <c r="D23" s="232"/>
      <c r="E23" s="232"/>
      <c r="F23" s="232"/>
      <c r="G23" s="229"/>
      <c r="H23" s="231"/>
      <c r="I23" s="231"/>
      <c r="J23" s="231"/>
      <c r="K23" s="231"/>
      <c r="L23" s="231"/>
      <c r="M23" s="231"/>
      <c r="N23" s="231"/>
      <c r="O23" s="217" t="str">
        <f aca="false">IFERROR(IF(H23="","",(((2*H23)+2*(I23)+J23+K23+L23+M23+N23)/9)),"")</f>
        <v/>
      </c>
      <c r="P23" s="218"/>
      <c r="Q23" s="218"/>
      <c r="R23" s="218"/>
      <c r="S23" s="219" t="str">
        <f aca="false">IF(P23="","",GEOMEAN(P23:R23))</f>
        <v/>
      </c>
      <c r="T23" s="220" t="str">
        <f aca="false">IF(OR(S23="",O23=""),"",(O23^2+S23^2)^0.5)</f>
        <v/>
      </c>
      <c r="U23" s="221" t="str">
        <f aca="false">IFERROR(ROUND(IF(T23="","",-9.1*T23^2+22.4*T23+86.8),0),"")</f>
        <v/>
      </c>
      <c r="V23" s="222" t="str">
        <f aca="false">IF(U23="","",IF(U23&lt;60,"High", IF(U23&gt;=80, "Low", "Med")))</f>
        <v/>
      </c>
      <c r="W23" s="223" t="str">
        <f aca="false">IF(U23="","",IF(U23&lt;60,"&lt;60",IF(U23&gt;=80,"≥80","60-79")))</f>
        <v/>
      </c>
      <c r="X23" s="0"/>
      <c r="Z23" s="224" t="str">
        <f aca="false">U23</f>
        <v/>
      </c>
      <c r="AA23" s="213" t="str">
        <f aca="false">IF(Z23="","",ROUND(Z23,0))</f>
        <v/>
      </c>
      <c r="AB23" s="213" t="str">
        <f aca="false">IF(AA23="","",IF(AA23&lt;70,1,IF(AA23&lt;80,2,IF(AA23&lt;90,3,4))))</f>
        <v/>
      </c>
      <c r="AC23" s="225" t="str">
        <f aca="false">IF(AB23="","",IF($AB23=AC$3,"1","0"))</f>
        <v/>
      </c>
      <c r="AD23" s="225" t="str">
        <f aca="false">IF(AC23="","",IF($AB23=AD$3,"1","0"))</f>
        <v/>
      </c>
      <c r="AE23" s="225" t="str">
        <f aca="false">IF(AD23="","",IF($AB23=AE$3,"1","0"))</f>
        <v/>
      </c>
      <c r="AF23" s="225" t="str">
        <f aca="false">IF(AE23="","",IF($AB23=AF$3,"1","0"))</f>
        <v/>
      </c>
      <c r="AG23" s="226"/>
      <c r="AH23" s="226"/>
      <c r="AI23" s="226"/>
      <c r="AJ23" s="0"/>
    </row>
    <row r="24" customFormat="false" ht="9.75" hidden="false" customHeight="true" outlineLevel="0" collapsed="false">
      <c r="A24" s="215"/>
      <c r="B24" s="231"/>
      <c r="C24" s="232"/>
      <c r="D24" s="232"/>
      <c r="E24" s="232"/>
      <c r="F24" s="232"/>
      <c r="G24" s="229"/>
      <c r="H24" s="231"/>
      <c r="I24" s="231"/>
      <c r="J24" s="231"/>
      <c r="K24" s="231"/>
      <c r="L24" s="231"/>
      <c r="M24" s="231"/>
      <c r="N24" s="231"/>
      <c r="O24" s="217" t="str">
        <f aca="false">IFERROR(IF(H24="","",(((2*H24)+2*(I24)+J24+K24+L24+M24+N24)/9)),"")</f>
        <v/>
      </c>
      <c r="P24" s="218"/>
      <c r="Q24" s="218"/>
      <c r="R24" s="218"/>
      <c r="S24" s="219" t="str">
        <f aca="false">IF(P24="","",GEOMEAN(P24:R24))</f>
        <v/>
      </c>
      <c r="T24" s="220" t="str">
        <f aca="false">IF(OR(S24="",O24=""),"",(O24^2+S24^2)^0.5)</f>
        <v/>
      </c>
      <c r="U24" s="221" t="str">
        <f aca="false">IFERROR(ROUND(IF(T24="","",-9.1*T24^2+22.4*T24+86.8),0),"")</f>
        <v/>
      </c>
      <c r="V24" s="222" t="str">
        <f aca="false">IF(U24="","",IF(U24&lt;60,"High", IF(U24&gt;=80, "Low", "Med")))</f>
        <v/>
      </c>
      <c r="W24" s="223" t="str">
        <f aca="false">IF(U24="","",IF(U24&lt;60,"&lt;60",IF(U24&gt;=80,"≥80","60-79")))</f>
        <v/>
      </c>
      <c r="X24" s="0"/>
      <c r="Z24" s="224" t="str">
        <f aca="false">U24</f>
        <v/>
      </c>
      <c r="AA24" s="213" t="str">
        <f aca="false">IF(Z24="","",ROUND(Z24,0))</f>
        <v/>
      </c>
      <c r="AB24" s="213" t="str">
        <f aca="false">IF(AA24="","",IF(AA24&lt;70,1,IF(AA24&lt;80,2,IF(AA24&lt;90,3,4))))</f>
        <v/>
      </c>
      <c r="AC24" s="225" t="str">
        <f aca="false">IF(AB24="","",IF($AB24=AC$3,"1","0"))</f>
        <v/>
      </c>
      <c r="AD24" s="225" t="str">
        <f aca="false">IF(AC24="","",IF($AB24=AD$3,"1","0"))</f>
        <v/>
      </c>
      <c r="AE24" s="225" t="str">
        <f aca="false">IF(AD24="","",IF($AB24=AE$3,"1","0"))</f>
        <v/>
      </c>
      <c r="AF24" s="225" t="str">
        <f aca="false">IF(AE24="","",IF($AB24=AF$3,"1","0"))</f>
        <v/>
      </c>
      <c r="AG24" s="226"/>
      <c r="AH24" s="226"/>
      <c r="AI24" s="226"/>
      <c r="AJ24" s="0"/>
    </row>
    <row r="25" customFormat="false" ht="9.75" hidden="false" customHeight="true" outlineLevel="0" collapsed="false">
      <c r="A25" s="215"/>
      <c r="B25" s="231"/>
      <c r="C25" s="232"/>
      <c r="D25" s="232"/>
      <c r="E25" s="232"/>
      <c r="F25" s="232"/>
      <c r="G25" s="229"/>
      <c r="H25" s="231"/>
      <c r="I25" s="231"/>
      <c r="J25" s="231"/>
      <c r="K25" s="231"/>
      <c r="L25" s="231"/>
      <c r="M25" s="231"/>
      <c r="N25" s="231"/>
      <c r="O25" s="217" t="str">
        <f aca="false">IFERROR(IF(H25="","",(((2*H25)+2*(I25)+J25+K25+L25+M25+N25)/9)),"")</f>
        <v/>
      </c>
      <c r="P25" s="218"/>
      <c r="Q25" s="218"/>
      <c r="R25" s="218"/>
      <c r="S25" s="219" t="str">
        <f aca="false">IF(P25="","",GEOMEAN(P25:R25))</f>
        <v/>
      </c>
      <c r="T25" s="220" t="str">
        <f aca="false">IF(OR(S25="",O25=""),"",(O25^2+S25^2)^0.5)</f>
        <v/>
      </c>
      <c r="U25" s="221" t="str">
        <f aca="false">IFERROR(ROUND(IF(T25="","",-9.1*T25^2+22.4*T25+86.8),0),"")</f>
        <v/>
      </c>
      <c r="V25" s="222" t="str">
        <f aca="false">IF(U25="","",IF(U25&lt;60,"High", IF(U25&gt;=80, "Low", "Med")))</f>
        <v/>
      </c>
      <c r="W25" s="223" t="str">
        <f aca="false">IF(U25="","",IF(U25&lt;60,"&lt;60",IF(U25&gt;=80,"≥80","60-79")))</f>
        <v/>
      </c>
      <c r="X25" s="0"/>
      <c r="Z25" s="224" t="str">
        <f aca="false">U25</f>
        <v/>
      </c>
      <c r="AA25" s="213" t="str">
        <f aca="false">IF(Z25="","",ROUND(Z25,0))</f>
        <v/>
      </c>
      <c r="AB25" s="213" t="str">
        <f aca="false">IF(AA25="","",IF(AA25&lt;70,1,IF(AA25&lt;80,2,IF(AA25&lt;90,3,4))))</f>
        <v/>
      </c>
      <c r="AC25" s="225" t="str">
        <f aca="false">IF(AB25="","",IF($AB25=AC$3,"1","0"))</f>
        <v/>
      </c>
      <c r="AD25" s="225" t="str">
        <f aca="false">IF(AC25="","",IF($AB25=AD$3,"1","0"))</f>
        <v/>
      </c>
      <c r="AE25" s="225" t="str">
        <f aca="false">IF(AD25="","",IF($AB25=AE$3,"1","0"))</f>
        <v/>
      </c>
      <c r="AF25" s="225" t="str">
        <f aca="false">IF(AE25="","",IF($AB25=AF$3,"1","0"))</f>
        <v/>
      </c>
      <c r="AG25" s="226"/>
      <c r="AH25" s="226"/>
      <c r="AI25" s="226"/>
      <c r="AJ25" s="0"/>
    </row>
    <row r="26" customFormat="false" ht="9.75" hidden="false" customHeight="true" outlineLevel="0" collapsed="false">
      <c r="A26" s="215"/>
      <c r="B26" s="231"/>
      <c r="C26" s="232"/>
      <c r="D26" s="232"/>
      <c r="E26" s="232"/>
      <c r="F26" s="232"/>
      <c r="G26" s="229"/>
      <c r="H26" s="231"/>
      <c r="I26" s="231"/>
      <c r="J26" s="231"/>
      <c r="K26" s="231"/>
      <c r="L26" s="231"/>
      <c r="M26" s="231"/>
      <c r="N26" s="231"/>
      <c r="O26" s="217" t="str">
        <f aca="false">IFERROR(IF(H26="","",(((2*H26)+2*(I26)+J26+K26+L26+M26+N26)/9)),"")</f>
        <v/>
      </c>
      <c r="P26" s="218"/>
      <c r="Q26" s="218"/>
      <c r="R26" s="218"/>
      <c r="S26" s="219" t="str">
        <f aca="false">IF(P26="","",GEOMEAN(P26:R26))</f>
        <v/>
      </c>
      <c r="T26" s="220" t="str">
        <f aca="false">IF(OR(S26="",O26=""),"",(O26^2+S26^2)^0.5)</f>
        <v/>
      </c>
      <c r="U26" s="221" t="str">
        <f aca="false">IFERROR(ROUND(IF(T26="","",-9.1*T26^2+22.4*T26+86.8),0),"")</f>
        <v/>
      </c>
      <c r="V26" s="222" t="str">
        <f aca="false">IF(U26="","",IF(U26&lt;60,"High", IF(U26&gt;=80, "Low", "Med")))</f>
        <v/>
      </c>
      <c r="W26" s="223" t="str">
        <f aca="false">IF(U26="","",IF(U26&lt;60,"&lt;60",IF(U26&gt;=80,"≥80","60-79")))</f>
        <v/>
      </c>
      <c r="X26" s="0"/>
      <c r="Z26" s="224" t="str">
        <f aca="false">U26</f>
        <v/>
      </c>
      <c r="AA26" s="213" t="str">
        <f aca="false">IF(Z26="","",ROUND(Z26,0))</f>
        <v/>
      </c>
      <c r="AB26" s="213" t="str">
        <f aca="false">IF(AA26="","",IF(AA26&lt;70,1,IF(AA26&lt;80,2,IF(AA26&lt;90,3,4))))</f>
        <v/>
      </c>
      <c r="AC26" s="225" t="str">
        <f aca="false">IF(AB26="","",IF($AB26=AC$3,"1","0"))</f>
        <v/>
      </c>
      <c r="AD26" s="225" t="str">
        <f aca="false">IF(AC26="","",IF($AB26=AD$3,"1","0"))</f>
        <v/>
      </c>
      <c r="AE26" s="225" t="str">
        <f aca="false">IF(AD26="","",IF($AB26=AE$3,"1","0"))</f>
        <v/>
      </c>
      <c r="AF26" s="225" t="str">
        <f aca="false">IF(AE26="","",IF($AB26=AF$3,"1","0"))</f>
        <v/>
      </c>
      <c r="AG26" s="226"/>
      <c r="AH26" s="226"/>
      <c r="AI26" s="226"/>
      <c r="AJ26" s="0"/>
    </row>
    <row r="27" customFormat="false" ht="9.75" hidden="false" customHeight="true" outlineLevel="0" collapsed="false">
      <c r="A27" s="215"/>
      <c r="B27" s="231"/>
      <c r="C27" s="232"/>
      <c r="D27" s="232"/>
      <c r="E27" s="232"/>
      <c r="F27" s="232"/>
      <c r="G27" s="229"/>
      <c r="H27" s="231"/>
      <c r="I27" s="231"/>
      <c r="J27" s="231"/>
      <c r="K27" s="231"/>
      <c r="L27" s="231"/>
      <c r="M27" s="231"/>
      <c r="N27" s="231"/>
      <c r="O27" s="217" t="str">
        <f aca="false">IFERROR(IF(H27="","",(((2*H27)+2*(I27)+J27+K27+L27+M27+N27)/9)),"")</f>
        <v/>
      </c>
      <c r="P27" s="218"/>
      <c r="Q27" s="218"/>
      <c r="R27" s="218"/>
      <c r="S27" s="219" t="str">
        <f aca="false">IF(P27="","",GEOMEAN(P27:R27))</f>
        <v/>
      </c>
      <c r="T27" s="220" t="str">
        <f aca="false">IF(OR(S27="",O27=""),"",(O27^2+S27^2)^0.5)</f>
        <v/>
      </c>
      <c r="U27" s="221" t="str">
        <f aca="false">IFERROR(ROUND(IF(T27="","",-9.1*T27^2+22.4*T27+86.8),0),"")</f>
        <v/>
      </c>
      <c r="V27" s="222" t="str">
        <f aca="false">IF(U27="","",IF(U27&lt;60,"High", IF(U27&gt;=80, "Low", "Med")))</f>
        <v/>
      </c>
      <c r="W27" s="223" t="str">
        <f aca="false">IF(U27="","",IF(U27&lt;60,"&lt;60",IF(U27&gt;=80,"≥80","60-79")))</f>
        <v/>
      </c>
      <c r="X27" s="0"/>
      <c r="Z27" s="224" t="str">
        <f aca="false">U27</f>
        <v/>
      </c>
      <c r="AA27" s="213" t="str">
        <f aca="false">IF(Z27="","",ROUND(Z27,0))</f>
        <v/>
      </c>
      <c r="AB27" s="213" t="str">
        <f aca="false">IF(AA27="","",IF(AA27&lt;70,1,IF(AA27&lt;80,2,IF(AA27&lt;90,3,4))))</f>
        <v/>
      </c>
      <c r="AC27" s="225" t="str">
        <f aca="false">IF(AB27="","",IF($AB27=AC$3,"1","0"))</f>
        <v/>
      </c>
      <c r="AD27" s="225" t="str">
        <f aca="false">IF(AC27="","",IF($AB27=AD$3,"1","0"))</f>
        <v/>
      </c>
      <c r="AE27" s="225" t="str">
        <f aca="false">IF(AD27="","",IF($AB27=AE$3,"1","0"))</f>
        <v/>
      </c>
      <c r="AF27" s="225" t="str">
        <f aca="false">IF(AE27="","",IF($AB27=AF$3,"1","0"))</f>
        <v/>
      </c>
      <c r="AG27" s="226"/>
      <c r="AH27" s="226"/>
      <c r="AI27" s="226"/>
      <c r="AJ27" s="0"/>
    </row>
    <row r="28" customFormat="false" ht="9.75" hidden="false" customHeight="true" outlineLevel="0" collapsed="false">
      <c r="A28" s="215"/>
      <c r="B28" s="231"/>
      <c r="C28" s="232"/>
      <c r="D28" s="232"/>
      <c r="E28" s="232"/>
      <c r="F28" s="232"/>
      <c r="G28" s="229"/>
      <c r="H28" s="231"/>
      <c r="I28" s="231"/>
      <c r="J28" s="231"/>
      <c r="K28" s="231"/>
      <c r="L28" s="231"/>
      <c r="M28" s="231"/>
      <c r="N28" s="231"/>
      <c r="O28" s="217" t="str">
        <f aca="false">IFERROR(IF(H28="","",(((2*H28)+2*(I28)+J28+K28+L28+M28+N28)/9)),"")</f>
        <v/>
      </c>
      <c r="P28" s="218"/>
      <c r="Q28" s="218"/>
      <c r="R28" s="218"/>
      <c r="S28" s="219" t="str">
        <f aca="false">IF(P28="","",GEOMEAN(P28:R28))</f>
        <v/>
      </c>
      <c r="T28" s="220" t="str">
        <f aca="false">IF(OR(S28="",O28=""),"",(O28^2+S28^2)^0.5)</f>
        <v/>
      </c>
      <c r="U28" s="221" t="str">
        <f aca="false">IFERROR(ROUND(IF(T28="","",-9.1*T28^2+22.4*T28+86.8),0),"")</f>
        <v/>
      </c>
      <c r="V28" s="222" t="str">
        <f aca="false">IF(U28="","",IF(U28&lt;60,"High", IF(U28&gt;=80, "Low", "Med")))</f>
        <v/>
      </c>
      <c r="W28" s="223" t="str">
        <f aca="false">IF(U28="","",IF(U28&lt;60,"&lt;60",IF(U28&gt;=80,"≥80","60-79")))</f>
        <v/>
      </c>
      <c r="X28" s="0"/>
      <c r="Z28" s="224" t="str">
        <f aca="false">U28</f>
        <v/>
      </c>
      <c r="AA28" s="213" t="str">
        <f aca="false">IF(Z28="","",ROUND(Z28,0))</f>
        <v/>
      </c>
      <c r="AB28" s="213" t="str">
        <f aca="false">IF(AA28="","",IF(AA28&lt;70,1,IF(AA28&lt;80,2,IF(AA28&lt;90,3,4))))</f>
        <v/>
      </c>
      <c r="AC28" s="225" t="str">
        <f aca="false">IF(AB28="","",IF($AB28=AC$3,"1","0"))</f>
        <v/>
      </c>
      <c r="AD28" s="225" t="str">
        <f aca="false">IF(AC28="","",IF($AB28=AD$3,"1","0"))</f>
        <v/>
      </c>
      <c r="AE28" s="225" t="str">
        <f aca="false">IF(AD28="","",IF($AB28=AE$3,"1","0"))</f>
        <v/>
      </c>
      <c r="AF28" s="225" t="str">
        <f aca="false">IF(AE28="","",IF($AB28=AF$3,"1","0"))</f>
        <v/>
      </c>
      <c r="AG28" s="226"/>
      <c r="AH28" s="226"/>
      <c r="AI28" s="226"/>
      <c r="AJ28" s="0"/>
    </row>
    <row r="29" customFormat="false" ht="9.75" hidden="false" customHeight="true" outlineLevel="0" collapsed="false">
      <c r="A29" s="215"/>
      <c r="B29" s="231"/>
      <c r="C29" s="232"/>
      <c r="D29" s="232"/>
      <c r="E29" s="232"/>
      <c r="F29" s="232"/>
      <c r="G29" s="229"/>
      <c r="H29" s="231"/>
      <c r="I29" s="231"/>
      <c r="J29" s="231"/>
      <c r="K29" s="231"/>
      <c r="L29" s="231"/>
      <c r="M29" s="231"/>
      <c r="N29" s="231"/>
      <c r="O29" s="217" t="str">
        <f aca="false">IFERROR(IF(H29="","",(((2*H29)+2*(I29)+J29+K29+L29+M29+N29)/9)),"")</f>
        <v/>
      </c>
      <c r="P29" s="218"/>
      <c r="Q29" s="218"/>
      <c r="R29" s="218"/>
      <c r="S29" s="219" t="str">
        <f aca="false">IF(P29="","",GEOMEAN(P29:R29))</f>
        <v/>
      </c>
      <c r="T29" s="220" t="str">
        <f aca="false">IF(OR(S29="",O29=""),"",(O29^2+S29^2)^0.5)</f>
        <v/>
      </c>
      <c r="U29" s="221" t="str">
        <f aca="false">IFERROR(ROUND(IF(T29="","",-9.1*T29^2+22.4*T29+86.8),0),"")</f>
        <v/>
      </c>
      <c r="V29" s="222" t="str">
        <f aca="false">IF(U29="","",IF(U29&lt;60,"High", IF(U29&gt;=80, "Low", "Med")))</f>
        <v/>
      </c>
      <c r="W29" s="223" t="str">
        <f aca="false">IF(U29="","",IF(U29&lt;60,"&lt;60",IF(U29&gt;=80,"≥80","60-79")))</f>
        <v/>
      </c>
      <c r="X29" s="0"/>
      <c r="Z29" s="224" t="str">
        <f aca="false">U29</f>
        <v/>
      </c>
      <c r="AA29" s="213" t="str">
        <f aca="false">IF(Z29="","",ROUND(Z29,0))</f>
        <v/>
      </c>
      <c r="AB29" s="213" t="str">
        <f aca="false">IF(AA29="","",IF(AA29&lt;70,1,IF(AA29&lt;80,2,IF(AA29&lt;90,3,4))))</f>
        <v/>
      </c>
      <c r="AC29" s="225" t="str">
        <f aca="false">IF(AB29="","",IF($AB29=AC$3,"1","0"))</f>
        <v/>
      </c>
      <c r="AD29" s="225" t="str">
        <f aca="false">IF(AC29="","",IF($AB29=AD$3,"1","0"))</f>
        <v/>
      </c>
      <c r="AE29" s="225" t="str">
        <f aca="false">IF(AD29="","",IF($AB29=AE$3,"1","0"))</f>
        <v/>
      </c>
      <c r="AF29" s="225" t="str">
        <f aca="false">IF(AE29="","",IF($AB29=AF$3,"1","0"))</f>
        <v/>
      </c>
      <c r="AG29" s="226"/>
      <c r="AH29" s="226"/>
      <c r="AI29" s="226"/>
      <c r="AJ29" s="0"/>
    </row>
    <row r="30" customFormat="false" ht="9.75" hidden="false" customHeight="true" outlineLevel="0" collapsed="false">
      <c r="A30" s="215"/>
      <c r="B30" s="231"/>
      <c r="C30" s="232"/>
      <c r="D30" s="232"/>
      <c r="E30" s="232"/>
      <c r="F30" s="232"/>
      <c r="G30" s="229"/>
      <c r="H30" s="231"/>
      <c r="I30" s="231"/>
      <c r="J30" s="231"/>
      <c r="K30" s="231"/>
      <c r="L30" s="231"/>
      <c r="M30" s="231"/>
      <c r="N30" s="231"/>
      <c r="O30" s="217" t="str">
        <f aca="false">IFERROR(IF(H30="","",(((2*H30)+2*(I30)+J30+K30+L30+M30+N30)/9)),"")</f>
        <v/>
      </c>
      <c r="P30" s="218"/>
      <c r="Q30" s="218"/>
      <c r="R30" s="218"/>
      <c r="S30" s="219" t="str">
        <f aca="false">IF(P30="","",GEOMEAN(P30:R30))</f>
        <v/>
      </c>
      <c r="T30" s="220" t="str">
        <f aca="false">IF(OR(S30="",O30=""),"",(O30^2+S30^2)^0.5)</f>
        <v/>
      </c>
      <c r="U30" s="221" t="str">
        <f aca="false">IFERROR(ROUND(IF(T30="","",-9.1*T30^2+22.4*T30+86.8),0),"")</f>
        <v/>
      </c>
      <c r="V30" s="222" t="str">
        <f aca="false">IF(U30="","",IF(U30&lt;60,"High", IF(U30&gt;=80, "Low", "Med")))</f>
        <v/>
      </c>
      <c r="W30" s="223" t="str">
        <f aca="false">IF(U30="","",IF(U30&lt;60,"&lt;60",IF(U30&gt;=80,"≥80","60-79")))</f>
        <v/>
      </c>
      <c r="X30" s="0"/>
      <c r="Z30" s="224" t="str">
        <f aca="false">U30</f>
        <v/>
      </c>
      <c r="AA30" s="213" t="str">
        <f aca="false">IF(Z30="","",ROUND(Z30,0))</f>
        <v/>
      </c>
      <c r="AB30" s="213" t="str">
        <f aca="false">IF(AA30="","",IF(AA30&lt;70,1,IF(AA30&lt;80,2,IF(AA30&lt;90,3,4))))</f>
        <v/>
      </c>
      <c r="AC30" s="225" t="str">
        <f aca="false">IF(AB30="","",IF($AB30=AC$3,"1","0"))</f>
        <v/>
      </c>
      <c r="AD30" s="225" t="str">
        <f aca="false">IF(AC30="","",IF($AB30=AD$3,"1","0"))</f>
        <v/>
      </c>
      <c r="AE30" s="225" t="str">
        <f aca="false">IF(AD30="","",IF($AB30=AE$3,"1","0"))</f>
        <v/>
      </c>
      <c r="AF30" s="225" t="str">
        <f aca="false">IF(AE30="","",IF($AB30=AF$3,"1","0"))</f>
        <v/>
      </c>
      <c r="AG30" s="226"/>
      <c r="AH30" s="226"/>
      <c r="AI30" s="226"/>
      <c r="AJ30" s="0"/>
    </row>
    <row r="31" customFormat="false" ht="9.75" hidden="false" customHeight="true" outlineLevel="0" collapsed="false">
      <c r="A31" s="215"/>
      <c r="B31" s="231"/>
      <c r="C31" s="232"/>
      <c r="D31" s="232"/>
      <c r="E31" s="232"/>
      <c r="F31" s="232"/>
      <c r="G31" s="229"/>
      <c r="H31" s="231"/>
      <c r="I31" s="231"/>
      <c r="J31" s="231"/>
      <c r="K31" s="231"/>
      <c r="L31" s="231"/>
      <c r="M31" s="231"/>
      <c r="N31" s="231"/>
      <c r="O31" s="217" t="str">
        <f aca="false">IFERROR(IF(H31="","",(((2*H31)+2*(I31)+J31+K31+L31+M31+N31)/9)),"")</f>
        <v/>
      </c>
      <c r="P31" s="218"/>
      <c r="Q31" s="218"/>
      <c r="R31" s="218"/>
      <c r="S31" s="219" t="str">
        <f aca="false">IF(P31="","",GEOMEAN(P31:R31))</f>
        <v/>
      </c>
      <c r="T31" s="220" t="str">
        <f aca="false">IF(OR(S31="",O31=""),"",(O31^2+S31^2)^0.5)</f>
        <v/>
      </c>
      <c r="U31" s="221" t="str">
        <f aca="false">IFERROR(ROUND(IF(T31="","",-9.1*T31^2+22.4*T31+86.8),0),"")</f>
        <v/>
      </c>
      <c r="V31" s="222" t="str">
        <f aca="false">IF(U31="","",IF(U31&lt;60,"High", IF(U31&gt;=80, "Low", "Med")))</f>
        <v/>
      </c>
      <c r="W31" s="223" t="str">
        <f aca="false">IF(U31="","",IF(U31&lt;60,"&lt;60",IF(U31&gt;=80,"≥80","60-79")))</f>
        <v/>
      </c>
      <c r="X31" s="0"/>
      <c r="Z31" s="224" t="str">
        <f aca="false">U31</f>
        <v/>
      </c>
      <c r="AA31" s="213" t="str">
        <f aca="false">IF(Z31="","",ROUND(Z31,0))</f>
        <v/>
      </c>
      <c r="AB31" s="213" t="str">
        <f aca="false">IF(AA31="","",IF(AA31&lt;70,1,IF(AA31&lt;80,2,IF(AA31&lt;90,3,4))))</f>
        <v/>
      </c>
      <c r="AC31" s="225" t="str">
        <f aca="false">IF(AB31="","",IF($AB31=AC$3,"1","0"))</f>
        <v/>
      </c>
      <c r="AD31" s="225" t="str">
        <f aca="false">IF(AC31="","",IF($AB31=AD$3,"1","0"))</f>
        <v/>
      </c>
      <c r="AE31" s="225" t="str">
        <f aca="false">IF(AD31="","",IF($AB31=AE$3,"1","0"))</f>
        <v/>
      </c>
      <c r="AF31" s="225" t="str">
        <f aca="false">IF(AE31="","",IF($AB31=AF$3,"1","0"))</f>
        <v/>
      </c>
      <c r="AG31" s="0"/>
      <c r="AH31" s="0"/>
      <c r="AI31" s="0"/>
      <c r="AJ31" s="0"/>
    </row>
    <row r="32" customFormat="false" ht="9.75" hidden="false" customHeight="true" outlineLevel="0" collapsed="false">
      <c r="A32" s="215"/>
      <c r="B32" s="231"/>
      <c r="C32" s="232"/>
      <c r="D32" s="232"/>
      <c r="E32" s="232"/>
      <c r="F32" s="232"/>
      <c r="G32" s="229"/>
      <c r="H32" s="231"/>
      <c r="I32" s="231"/>
      <c r="J32" s="231"/>
      <c r="K32" s="231"/>
      <c r="L32" s="231"/>
      <c r="M32" s="231"/>
      <c r="N32" s="231"/>
      <c r="O32" s="217" t="str">
        <f aca="false">IFERROR(IF(H32="","",(((2*H32)+2*(I32)+J32+K32+L32+M32+N32)/9)),"")</f>
        <v/>
      </c>
      <c r="P32" s="218"/>
      <c r="Q32" s="218"/>
      <c r="R32" s="218"/>
      <c r="S32" s="219" t="str">
        <f aca="false">IF(P32="","",GEOMEAN(P32:R32))</f>
        <v/>
      </c>
      <c r="T32" s="220" t="str">
        <f aca="false">IF(OR(S32="",O32=""),"",(O32^2+S32^2)^0.5)</f>
        <v/>
      </c>
      <c r="U32" s="221" t="str">
        <f aca="false">IFERROR(ROUND(IF(T32="","",-9.1*T32^2+22.4*T32+86.8),0),"")</f>
        <v/>
      </c>
      <c r="V32" s="222" t="str">
        <f aca="false">IF(U32="","",IF(U32&lt;60,"High", IF(U32&gt;=80, "Low", "Med")))</f>
        <v/>
      </c>
      <c r="W32" s="223" t="str">
        <f aca="false">IF(U32="","",IF(U32&lt;60,"&lt;60",IF(U32&gt;=80,"≥80","60-79")))</f>
        <v/>
      </c>
      <c r="X32" s="0"/>
      <c r="Z32" s="224" t="str">
        <f aca="false">U32</f>
        <v/>
      </c>
      <c r="AA32" s="213" t="str">
        <f aca="false">IF(Z32="","",ROUND(Z32,0))</f>
        <v/>
      </c>
      <c r="AB32" s="213" t="str">
        <f aca="false">IF(AA32="","",IF(AA32&lt;70,1,IF(AA32&lt;80,2,IF(AA32&lt;90,3,4))))</f>
        <v/>
      </c>
      <c r="AC32" s="225" t="str">
        <f aca="false">IF(AB32="","",IF($AB32=AC$3,"1","0"))</f>
        <v/>
      </c>
      <c r="AD32" s="225" t="str">
        <f aca="false">IF(AC32="","",IF($AB32=AD$3,"1","0"))</f>
        <v/>
      </c>
      <c r="AE32" s="225" t="str">
        <f aca="false">IF(AD32="","",IF($AB32=AE$3,"1","0"))</f>
        <v/>
      </c>
      <c r="AF32" s="225" t="str">
        <f aca="false">IF(AE32="","",IF($AB32=AF$3,"1","0"))</f>
        <v/>
      </c>
      <c r="AG32" s="0"/>
      <c r="AH32" s="0"/>
      <c r="AI32" s="0"/>
      <c r="AJ32" s="0"/>
    </row>
    <row r="33" customFormat="false" ht="9.75" hidden="false" customHeight="true" outlineLevel="0" collapsed="false">
      <c r="A33" s="215"/>
      <c r="B33" s="231"/>
      <c r="C33" s="232"/>
      <c r="D33" s="232"/>
      <c r="E33" s="232"/>
      <c r="F33" s="232"/>
      <c r="G33" s="229"/>
      <c r="H33" s="231"/>
      <c r="I33" s="231"/>
      <c r="J33" s="231"/>
      <c r="K33" s="231"/>
      <c r="L33" s="231"/>
      <c r="M33" s="231"/>
      <c r="N33" s="231"/>
      <c r="O33" s="217" t="str">
        <f aca="false">IFERROR(IF(H33="","",(((2*H33)+2*(I33)+J33+K33+L33+M33+N33)/9)),"")</f>
        <v/>
      </c>
      <c r="P33" s="218"/>
      <c r="Q33" s="218"/>
      <c r="R33" s="218"/>
      <c r="S33" s="219" t="str">
        <f aca="false">IF(P33="","",GEOMEAN(P33:R33))</f>
        <v/>
      </c>
      <c r="T33" s="220" t="str">
        <f aca="false">IF(OR(S33="",O33=""),"",(O33^2+S33^2)^0.5)</f>
        <v/>
      </c>
      <c r="U33" s="221" t="str">
        <f aca="false">IFERROR(ROUND(IF(T33="","",-9.1*T33^2+22.4*T33+86.8),0),"")</f>
        <v/>
      </c>
      <c r="V33" s="222" t="str">
        <f aca="false">IF(U33="","",IF(U33&lt;60,"High", IF(U33&gt;=80, "Low", "Med")))</f>
        <v/>
      </c>
      <c r="W33" s="223" t="str">
        <f aca="false">IF(U33="","",IF(U33&lt;60,"&lt;60",IF(U33&gt;=80,"≥80","60-79")))</f>
        <v/>
      </c>
      <c r="X33" s="0"/>
      <c r="Z33" s="224" t="str">
        <f aca="false">U33</f>
        <v/>
      </c>
      <c r="AA33" s="213" t="str">
        <f aca="false">IF(Z33="","",ROUND(Z33,0))</f>
        <v/>
      </c>
      <c r="AB33" s="213" t="str">
        <f aca="false">IF(AA33="","",IF(AA33&lt;70,1,IF(AA33&lt;80,2,IF(AA33&lt;90,3,4))))</f>
        <v/>
      </c>
      <c r="AC33" s="225" t="str">
        <f aca="false">IF(AB33="","",IF($AB33=AC$3,"1","0"))</f>
        <v/>
      </c>
      <c r="AD33" s="225" t="str">
        <f aca="false">IF(AC33="","",IF($AB33=AD$3,"1","0"))</f>
        <v/>
      </c>
      <c r="AE33" s="225" t="str">
        <f aca="false">IF(AD33="","",IF($AB33=AE$3,"1","0"))</f>
        <v/>
      </c>
      <c r="AF33" s="225" t="str">
        <f aca="false">IF(AE33="","",IF($AB33=AF$3,"1","0"))</f>
        <v/>
      </c>
      <c r="AG33" s="0"/>
      <c r="AH33" s="0"/>
      <c r="AI33" s="0"/>
      <c r="AJ33" s="0"/>
    </row>
    <row r="34" customFormat="false" ht="9.75" hidden="false" customHeight="true" outlineLevel="0" collapsed="false">
      <c r="A34" s="215"/>
      <c r="B34" s="231"/>
      <c r="C34" s="232"/>
      <c r="D34" s="232"/>
      <c r="E34" s="232"/>
      <c r="F34" s="232"/>
      <c r="G34" s="229"/>
      <c r="H34" s="231"/>
      <c r="I34" s="231"/>
      <c r="J34" s="231"/>
      <c r="K34" s="231"/>
      <c r="L34" s="231"/>
      <c r="M34" s="231"/>
      <c r="N34" s="231"/>
      <c r="O34" s="217" t="str">
        <f aca="false">IFERROR(IF(H34="","",(((2*H34)+2*(I34)+J34+K34+L34+M34+N34)/9)),"")</f>
        <v/>
      </c>
      <c r="P34" s="218"/>
      <c r="Q34" s="218"/>
      <c r="R34" s="218"/>
      <c r="S34" s="219" t="str">
        <f aca="false">IF(P34="","",GEOMEAN(P34:R34))</f>
        <v/>
      </c>
      <c r="T34" s="220" t="str">
        <f aca="false">IF(OR(S34="",O34=""),"",(O34^2+S34^2)^0.5)</f>
        <v/>
      </c>
      <c r="U34" s="221" t="str">
        <f aca="false">IFERROR(ROUND(IF(T34="","",-9.1*T34^2+22.4*T34+86.8),0),"")</f>
        <v/>
      </c>
      <c r="V34" s="222" t="str">
        <f aca="false">IF(U34="","",IF(U34&lt;60,"High", IF(U34&gt;=80, "Low", "Med")))</f>
        <v/>
      </c>
      <c r="W34" s="223" t="str">
        <f aca="false">IF(U34="","",IF(U34&lt;60,"&lt;60",IF(U34&gt;=80,"≥80","60-79")))</f>
        <v/>
      </c>
      <c r="X34" s="0"/>
      <c r="Z34" s="224" t="str">
        <f aca="false">U34</f>
        <v/>
      </c>
      <c r="AA34" s="213" t="str">
        <f aca="false">IF(Z34="","",ROUND(Z34,0))</f>
        <v/>
      </c>
      <c r="AB34" s="213" t="str">
        <f aca="false">IF(AA34="","",IF(AA34&lt;70,1,IF(AA34&lt;80,2,IF(AA34&lt;90,3,4))))</f>
        <v/>
      </c>
      <c r="AC34" s="225" t="str">
        <f aca="false">IF(AB34="","",IF($AB34=AC$3,"1","0"))</f>
        <v/>
      </c>
      <c r="AD34" s="225" t="str">
        <f aca="false">IF(AC34="","",IF($AB34=AD$3,"1","0"))</f>
        <v/>
      </c>
      <c r="AE34" s="225" t="str">
        <f aca="false">IF(AD34="","",IF($AB34=AE$3,"1","0"))</f>
        <v/>
      </c>
      <c r="AF34" s="225" t="str">
        <f aca="false">IF(AE34="","",IF($AB34=AF$3,"1","0"))</f>
        <v/>
      </c>
      <c r="AG34" s="0"/>
      <c r="AH34" s="0"/>
      <c r="AI34" s="0"/>
      <c r="AJ34" s="0"/>
    </row>
    <row r="35" customFormat="false" ht="9.75" hidden="false" customHeight="true" outlineLevel="0" collapsed="false">
      <c r="A35" s="215"/>
      <c r="B35" s="231"/>
      <c r="C35" s="232"/>
      <c r="D35" s="232"/>
      <c r="E35" s="232"/>
      <c r="F35" s="232"/>
      <c r="G35" s="229"/>
      <c r="H35" s="231"/>
      <c r="I35" s="231"/>
      <c r="J35" s="231"/>
      <c r="K35" s="231"/>
      <c r="L35" s="231"/>
      <c r="M35" s="231"/>
      <c r="N35" s="231"/>
      <c r="O35" s="217" t="str">
        <f aca="false">IFERROR(IF(H35="","",(((2*H35)+2*(I35)+J35+K35+L35+M35+N35)/9)),"")</f>
        <v/>
      </c>
      <c r="P35" s="218"/>
      <c r="Q35" s="218"/>
      <c r="R35" s="218"/>
      <c r="S35" s="219" t="str">
        <f aca="false">IF(P35="","",GEOMEAN(P35:R35))</f>
        <v/>
      </c>
      <c r="T35" s="220" t="str">
        <f aca="false">IF(OR(S35="",O35=""),"",(O35^2+S35^2)^0.5)</f>
        <v/>
      </c>
      <c r="U35" s="221" t="str">
        <f aca="false">IFERROR(ROUND(IF(T35="","",-9.1*T35^2+22.4*T35+86.8),0),"")</f>
        <v/>
      </c>
      <c r="V35" s="222" t="str">
        <f aca="false">IF(U35="","",IF(U35&lt;60,"High", IF(U35&gt;=80, "Low", "Med")))</f>
        <v/>
      </c>
      <c r="W35" s="223" t="str">
        <f aca="false">IF(U35="","",IF(U35&lt;60,"&lt;60",IF(U35&gt;=80,"≥80","60-79")))</f>
        <v/>
      </c>
      <c r="X35" s="0"/>
      <c r="Z35" s="224" t="str">
        <f aca="false">U35</f>
        <v/>
      </c>
      <c r="AA35" s="213" t="str">
        <f aca="false">IF(Z35="","",ROUND(Z35,0))</f>
        <v/>
      </c>
      <c r="AB35" s="213" t="str">
        <f aca="false">IF(AA35="","",IF(AA35&lt;70,1,IF(AA35&lt;80,2,IF(AA35&lt;90,3,4))))</f>
        <v/>
      </c>
      <c r="AC35" s="225" t="str">
        <f aca="false">IF(AB35="","",IF($AB35=AC$3,"1","0"))</f>
        <v/>
      </c>
      <c r="AD35" s="225" t="str">
        <f aca="false">IF(AC35="","",IF($AB35=AD$3,"1","0"))</f>
        <v/>
      </c>
      <c r="AE35" s="225" t="str">
        <f aca="false">IF(AD35="","",IF($AB35=AE$3,"1","0"))</f>
        <v/>
      </c>
      <c r="AF35" s="225" t="str">
        <f aca="false">IF(AE35="","",IF($AB35=AF$3,"1","0"))</f>
        <v/>
      </c>
      <c r="AG35" s="0"/>
      <c r="AH35" s="0"/>
      <c r="AI35" s="0"/>
      <c r="AJ35" s="0"/>
    </row>
    <row r="36" customFormat="false" ht="9.75" hidden="false" customHeight="true" outlineLevel="0" collapsed="false">
      <c r="A36" s="215"/>
      <c r="B36" s="231"/>
      <c r="C36" s="232"/>
      <c r="D36" s="232"/>
      <c r="E36" s="232"/>
      <c r="F36" s="232"/>
      <c r="G36" s="229"/>
      <c r="H36" s="231"/>
      <c r="I36" s="231"/>
      <c r="J36" s="231"/>
      <c r="K36" s="231"/>
      <c r="L36" s="231"/>
      <c r="M36" s="231"/>
      <c r="N36" s="231"/>
      <c r="O36" s="217" t="str">
        <f aca="false">IFERROR(IF(H36="","",(((2*H36)+2*(I36)+J36+K36+L36+M36+N36)/9)),"")</f>
        <v/>
      </c>
      <c r="P36" s="218"/>
      <c r="Q36" s="218"/>
      <c r="R36" s="218"/>
      <c r="S36" s="219" t="str">
        <f aca="false">IF(P36="","",GEOMEAN(P36:R36))</f>
        <v/>
      </c>
      <c r="T36" s="220" t="str">
        <f aca="false">IF(OR(S36="",O36=""),"",(O36^2+S36^2)^0.5)</f>
        <v/>
      </c>
      <c r="U36" s="221" t="str">
        <f aca="false">IFERROR(ROUND(IF(T36="","",-9.1*T36^2+22.4*T36+86.8),0),"")</f>
        <v/>
      </c>
      <c r="V36" s="222" t="str">
        <f aca="false">IF(U36="","",IF(U36&lt;60,"High", IF(U36&gt;=80, "Low", "Med")))</f>
        <v/>
      </c>
      <c r="W36" s="223" t="str">
        <f aca="false">IF(U36="","",IF(U36&lt;60,"&lt;60",IF(U36&gt;=80,"≥80","60-79")))</f>
        <v/>
      </c>
      <c r="X36" s="0"/>
      <c r="Z36" s="224" t="str">
        <f aca="false">U36</f>
        <v/>
      </c>
      <c r="AA36" s="213" t="str">
        <f aca="false">IF(Z36="","",ROUND(Z36,0))</f>
        <v/>
      </c>
      <c r="AB36" s="213" t="str">
        <f aca="false">IF(AA36="","",IF(AA36&lt;70,1,IF(AA36&lt;80,2,IF(AA36&lt;90,3,4))))</f>
        <v/>
      </c>
      <c r="AC36" s="225" t="str">
        <f aca="false">IF(AB36="","",IF($AB36=AC$3,"1","0"))</f>
        <v/>
      </c>
      <c r="AD36" s="225" t="str">
        <f aca="false">IF(AC36="","",IF($AB36=AD$3,"1","0"))</f>
        <v/>
      </c>
      <c r="AE36" s="225" t="str">
        <f aca="false">IF(AD36="","",IF($AB36=AE$3,"1","0"))</f>
        <v/>
      </c>
      <c r="AF36" s="225" t="str">
        <f aca="false">IF(AE36="","",IF($AB36=AF$3,"1","0"))</f>
        <v/>
      </c>
      <c r="AG36" s="0"/>
      <c r="AH36" s="0"/>
      <c r="AI36" s="0"/>
      <c r="AJ36" s="0"/>
    </row>
    <row r="37" customFormat="false" ht="9.75" hidden="false" customHeight="true" outlineLevel="0" collapsed="false">
      <c r="A37" s="215"/>
      <c r="B37" s="231"/>
      <c r="C37" s="232"/>
      <c r="D37" s="232"/>
      <c r="E37" s="232"/>
      <c r="F37" s="232"/>
      <c r="G37" s="229"/>
      <c r="H37" s="231"/>
      <c r="I37" s="231"/>
      <c r="J37" s="231"/>
      <c r="K37" s="231"/>
      <c r="L37" s="231"/>
      <c r="M37" s="231"/>
      <c r="N37" s="231"/>
      <c r="O37" s="217" t="str">
        <f aca="false">IFERROR(IF(H37="","",(((2*H37)+2*(I37)+J37+K37+L37+M37+N37)/9)),"")</f>
        <v/>
      </c>
      <c r="P37" s="218"/>
      <c r="Q37" s="218"/>
      <c r="R37" s="218"/>
      <c r="S37" s="219" t="str">
        <f aca="false">IF(P37="","",GEOMEAN(P37:R37))</f>
        <v/>
      </c>
      <c r="T37" s="220" t="str">
        <f aca="false">IF(OR(S37="",O37=""),"",(O37^2+S37^2)^0.5)</f>
        <v/>
      </c>
      <c r="U37" s="221" t="str">
        <f aca="false">IFERROR(ROUND(IF(T37="","",-9.1*T37^2+22.4*T37+86.8),0),"")</f>
        <v/>
      </c>
      <c r="V37" s="222" t="str">
        <f aca="false">IF(U37="","",IF(U37&lt;60,"High", IF(U37&gt;=80, "Low", "Med")))</f>
        <v/>
      </c>
      <c r="W37" s="223" t="str">
        <f aca="false">IF(U37="","",IF(U37&lt;60,"&lt;60",IF(U37&gt;=80,"≥80","60-79")))</f>
        <v/>
      </c>
      <c r="X37" s="0"/>
      <c r="Z37" s="224" t="str">
        <f aca="false">U37</f>
        <v/>
      </c>
      <c r="AA37" s="213" t="str">
        <f aca="false">IF(Z37="","",ROUND(Z37,0))</f>
        <v/>
      </c>
      <c r="AB37" s="213" t="str">
        <f aca="false">IF(AA37="","",IF(AA37&lt;70,1,IF(AA37&lt;80,2,IF(AA37&lt;90,3,4))))</f>
        <v/>
      </c>
      <c r="AC37" s="225" t="str">
        <f aca="false">IF(AB37="","",IF($AB37=AC$3,"1","0"))</f>
        <v/>
      </c>
      <c r="AD37" s="225" t="str">
        <f aca="false">IF(AC37="","",IF($AB37=AD$3,"1","0"))</f>
        <v/>
      </c>
      <c r="AE37" s="225" t="str">
        <f aca="false">IF(AD37="","",IF($AB37=AE$3,"1","0"))</f>
        <v/>
      </c>
      <c r="AF37" s="225" t="str">
        <f aca="false">IF(AE37="","",IF($AB37=AF$3,"1","0"))</f>
        <v/>
      </c>
      <c r="AG37" s="0"/>
      <c r="AH37" s="0"/>
      <c r="AI37" s="0"/>
      <c r="AJ37" s="0"/>
    </row>
    <row r="38" customFormat="false" ht="9.75" hidden="false" customHeight="true" outlineLevel="0" collapsed="false">
      <c r="A38" s="215"/>
      <c r="B38" s="231"/>
      <c r="C38" s="232"/>
      <c r="D38" s="232"/>
      <c r="E38" s="232"/>
      <c r="F38" s="232"/>
      <c r="G38" s="229"/>
      <c r="H38" s="231"/>
      <c r="I38" s="231"/>
      <c r="J38" s="231"/>
      <c r="K38" s="231"/>
      <c r="L38" s="231"/>
      <c r="M38" s="231"/>
      <c r="N38" s="231"/>
      <c r="O38" s="217" t="str">
        <f aca="false">IFERROR(IF(H38="","",(((2*H38)+2*(I38)+J38+K38+L38+M38+N38)/9)),"")</f>
        <v/>
      </c>
      <c r="P38" s="218"/>
      <c r="Q38" s="218"/>
      <c r="R38" s="218"/>
      <c r="S38" s="219" t="str">
        <f aca="false">IF(P38="","",GEOMEAN(P38:R38))</f>
        <v/>
      </c>
      <c r="T38" s="220" t="str">
        <f aca="false">IF(OR(S38="",O38=""),"",(O38^2+S38^2)^0.5)</f>
        <v/>
      </c>
      <c r="U38" s="221" t="str">
        <f aca="false">IFERROR(ROUND(IF(T38="","",-9.1*T38^2+22.4*T38+86.8),0),"")</f>
        <v/>
      </c>
      <c r="V38" s="222" t="str">
        <f aca="false">IF(U38="","",IF(U38&lt;60,"High", IF(U38&gt;=80, "Low", "Med")))</f>
        <v/>
      </c>
      <c r="W38" s="223" t="str">
        <f aca="false">IF(U38="","",IF(U38&lt;60,"&lt;60",IF(U38&gt;=80,"≥80","60-79")))</f>
        <v/>
      </c>
      <c r="X38" s="0"/>
      <c r="Z38" s="224" t="str">
        <f aca="false">U38</f>
        <v/>
      </c>
      <c r="AA38" s="213" t="str">
        <f aca="false">IF(Z38="","",ROUND(Z38,0))</f>
        <v/>
      </c>
      <c r="AB38" s="213" t="str">
        <f aca="false">IF(AA38="","",IF(AA38&lt;70,1,IF(AA38&lt;80,2,IF(AA38&lt;90,3,4))))</f>
        <v/>
      </c>
      <c r="AC38" s="225" t="str">
        <f aca="false">IF(AB38="","",IF($AB38=AC$3,"1","0"))</f>
        <v/>
      </c>
      <c r="AD38" s="225" t="str">
        <f aca="false">IF(AC38="","",IF($AB38=AD$3,"1","0"))</f>
        <v/>
      </c>
      <c r="AE38" s="225" t="str">
        <f aca="false">IF(AD38="","",IF($AB38=AE$3,"1","0"))</f>
        <v/>
      </c>
      <c r="AF38" s="225" t="str">
        <f aca="false">IF(AE38="","",IF($AB38=AF$3,"1","0"))</f>
        <v/>
      </c>
      <c r="AG38" s="0"/>
      <c r="AH38" s="0"/>
      <c r="AI38" s="0"/>
      <c r="AJ38" s="0"/>
    </row>
    <row r="39" customFormat="false" ht="9.75" hidden="false" customHeight="true" outlineLevel="0" collapsed="false">
      <c r="A39" s="215"/>
      <c r="B39" s="231"/>
      <c r="C39" s="232"/>
      <c r="D39" s="232"/>
      <c r="E39" s="232"/>
      <c r="F39" s="232"/>
      <c r="G39" s="229"/>
      <c r="H39" s="231"/>
      <c r="I39" s="231"/>
      <c r="J39" s="231"/>
      <c r="K39" s="231"/>
      <c r="L39" s="231"/>
      <c r="M39" s="231"/>
      <c r="N39" s="231"/>
      <c r="O39" s="217" t="str">
        <f aca="false">IFERROR(IF(H39="","",(((2*H39)+2*(I39)+J39+K39+L39+M39+N39)/9)),"")</f>
        <v/>
      </c>
      <c r="P39" s="218"/>
      <c r="Q39" s="218"/>
      <c r="R39" s="218"/>
      <c r="S39" s="219" t="str">
        <f aca="false">IF(P39="","",GEOMEAN(P39:R39))</f>
        <v/>
      </c>
      <c r="T39" s="220" t="str">
        <f aca="false">IF(OR(S39="",O39=""),"",(O39^2+S39^2)^0.5)</f>
        <v/>
      </c>
      <c r="U39" s="221" t="str">
        <f aca="false">IFERROR(ROUND(IF(T39="","",-9.1*T39^2+22.4*T39+86.8),0),"")</f>
        <v/>
      </c>
      <c r="V39" s="222" t="str">
        <f aca="false">IF(U39="","",IF(U39&lt;60,"High", IF(U39&gt;=80, "Low", "Med")))</f>
        <v/>
      </c>
      <c r="W39" s="223" t="str">
        <f aca="false">IF(U39="","",IF(U39&lt;60,"&lt;60",IF(U39&gt;=80,"≥80","60-79")))</f>
        <v/>
      </c>
      <c r="X39" s="0"/>
      <c r="Z39" s="224" t="str">
        <f aca="false">U39</f>
        <v/>
      </c>
      <c r="AA39" s="213" t="str">
        <f aca="false">IF(Z39="","",ROUND(Z39,0))</f>
        <v/>
      </c>
      <c r="AB39" s="213" t="str">
        <f aca="false">IF(AA39="","",IF(AA39&lt;70,1,IF(AA39&lt;80,2,IF(AA39&lt;90,3,4))))</f>
        <v/>
      </c>
      <c r="AC39" s="225" t="str">
        <f aca="false">IF(AB39="","",IF($AB39=AC$3,"1","0"))</f>
        <v/>
      </c>
      <c r="AD39" s="225" t="str">
        <f aca="false">IF(AC39="","",IF($AB39=AD$3,"1","0"))</f>
        <v/>
      </c>
      <c r="AE39" s="225" t="str">
        <f aca="false">IF(AD39="","",IF($AB39=AE$3,"1","0"))</f>
        <v/>
      </c>
      <c r="AF39" s="225" t="str">
        <f aca="false">IF(AE39="","",IF($AB39=AF$3,"1","0"))</f>
        <v/>
      </c>
      <c r="AG39" s="0"/>
      <c r="AH39" s="0"/>
      <c r="AI39" s="0"/>
      <c r="AJ39" s="0"/>
    </row>
    <row r="40" customFormat="false" ht="9.75" hidden="false" customHeight="true" outlineLevel="0" collapsed="false">
      <c r="A40" s="215"/>
      <c r="B40" s="231"/>
      <c r="C40" s="232"/>
      <c r="D40" s="232"/>
      <c r="E40" s="232"/>
      <c r="F40" s="232"/>
      <c r="G40" s="229"/>
      <c r="H40" s="231"/>
      <c r="I40" s="231"/>
      <c r="J40" s="231"/>
      <c r="K40" s="231"/>
      <c r="L40" s="231"/>
      <c r="M40" s="231"/>
      <c r="N40" s="231"/>
      <c r="O40" s="217" t="str">
        <f aca="false">IFERROR(IF(H40="","",(((2*H40)+2*(I40)+J40+K40+L40+M40+N40)/9)),"")</f>
        <v/>
      </c>
      <c r="P40" s="218"/>
      <c r="Q40" s="218"/>
      <c r="R40" s="218"/>
      <c r="S40" s="219" t="str">
        <f aca="false">IF(P40="","",GEOMEAN(P40:R40))</f>
        <v/>
      </c>
      <c r="T40" s="220" t="str">
        <f aca="false">IF(OR(S40="",O40=""),"",(O40^2+S40^2)^0.5)</f>
        <v/>
      </c>
      <c r="U40" s="221" t="str">
        <f aca="false">IFERROR(ROUND(IF(T40="","",-9.1*T40^2+22.4*T40+86.8),0),"")</f>
        <v/>
      </c>
      <c r="V40" s="222" t="str">
        <f aca="false">IF(U40="","",IF(U40&lt;60,"High", IF(U40&gt;=80, "Low", "Med")))</f>
        <v/>
      </c>
      <c r="W40" s="223" t="str">
        <f aca="false">IF(U40="","",IF(U40&lt;60,"&lt;60",IF(U40&gt;=80,"≥80","60-79")))</f>
        <v/>
      </c>
      <c r="X40" s="0"/>
      <c r="Z40" s="224" t="str">
        <f aca="false">U40</f>
        <v/>
      </c>
      <c r="AA40" s="213" t="str">
        <f aca="false">IF(Z40="","",ROUND(Z40,0))</f>
        <v/>
      </c>
      <c r="AB40" s="213" t="str">
        <f aca="false">IF(AA40="","",IF(AA40&lt;70,1,IF(AA40&lt;80,2,IF(AA40&lt;90,3,4))))</f>
        <v/>
      </c>
      <c r="AC40" s="225" t="str">
        <f aca="false">IF(AB40="","",IF($AB40=AC$3,"1","0"))</f>
        <v/>
      </c>
      <c r="AD40" s="225" t="str">
        <f aca="false">IF(AC40="","",IF($AB40=AD$3,"1","0"))</f>
        <v/>
      </c>
      <c r="AE40" s="225" t="str">
        <f aca="false">IF(AD40="","",IF($AB40=AE$3,"1","0"))</f>
        <v/>
      </c>
      <c r="AF40" s="225" t="str">
        <f aca="false">IF(AE40="","",IF($AB40=AF$3,"1","0"))</f>
        <v/>
      </c>
      <c r="AG40" s="0"/>
      <c r="AH40" s="0"/>
      <c r="AI40" s="0"/>
      <c r="AJ40" s="0"/>
    </row>
    <row r="41" customFormat="false" ht="9.75" hidden="false" customHeight="true" outlineLevel="0" collapsed="false">
      <c r="A41" s="215"/>
      <c r="B41" s="231"/>
      <c r="C41" s="232"/>
      <c r="D41" s="232"/>
      <c r="E41" s="232"/>
      <c r="F41" s="232"/>
      <c r="G41" s="229"/>
      <c r="H41" s="231"/>
      <c r="I41" s="231"/>
      <c r="J41" s="231"/>
      <c r="K41" s="231"/>
      <c r="L41" s="231"/>
      <c r="M41" s="231"/>
      <c r="N41" s="231"/>
      <c r="O41" s="217" t="str">
        <f aca="false">IFERROR(IF(H41="","",(((2*H41)+2*(I41)+J41+K41+L41+M41+N41)/9)),"")</f>
        <v/>
      </c>
      <c r="P41" s="218"/>
      <c r="Q41" s="218"/>
      <c r="R41" s="218"/>
      <c r="S41" s="219" t="str">
        <f aca="false">IF(P41="","",GEOMEAN(P41:R41))</f>
        <v/>
      </c>
      <c r="T41" s="220" t="str">
        <f aca="false">IF(OR(S41="",O41=""),"",(O41^2+S41^2)^0.5)</f>
        <v/>
      </c>
      <c r="U41" s="221" t="str">
        <f aca="false">IFERROR(ROUND(IF(T41="","",-9.1*T41^2+22.4*T41+86.8),0),"")</f>
        <v/>
      </c>
      <c r="V41" s="222" t="str">
        <f aca="false">IF(U41="","",IF(U41&lt;60,"High", IF(U41&gt;=80, "Low", "Med")))</f>
        <v/>
      </c>
      <c r="W41" s="223" t="str">
        <f aca="false">IF(U41="","",IF(U41&lt;60,"&lt;60",IF(U41&gt;=80,"≥80","60-79")))</f>
        <v/>
      </c>
      <c r="X41" s="233"/>
      <c r="Z41" s="224" t="str">
        <f aca="false">U41</f>
        <v/>
      </c>
      <c r="AA41" s="213" t="str">
        <f aca="false">IF(Z41="","",ROUND(Z41,0))</f>
        <v/>
      </c>
      <c r="AB41" s="213" t="str">
        <f aca="false">IF(AA41="","",IF(AA41&lt;70,1,IF(AA41&lt;80,2,IF(AA41&lt;90,3,4))))</f>
        <v/>
      </c>
      <c r="AC41" s="225" t="str">
        <f aca="false">IF(AB41="","",IF($AB41=AC$3,"1","0"))</f>
        <v/>
      </c>
      <c r="AD41" s="225" t="str">
        <f aca="false">IF(AC41="","",IF($AB41=AD$3,"1","0"))</f>
        <v/>
      </c>
      <c r="AE41" s="225" t="str">
        <f aca="false">IF(AD41="","",IF($AB41=AE$3,"1","0"))</f>
        <v/>
      </c>
      <c r="AF41" s="225" t="str">
        <f aca="false">IF(AE41="","",IF($AB41=AF$3,"1","0"))</f>
        <v/>
      </c>
      <c r="AG41" s="0"/>
      <c r="AH41" s="0"/>
      <c r="AI41" s="0"/>
      <c r="AJ41" s="0"/>
    </row>
    <row r="42" customFormat="false" ht="9.75" hidden="false" customHeight="true" outlineLevel="0" collapsed="false">
      <c r="A42" s="215"/>
      <c r="B42" s="231"/>
      <c r="C42" s="232"/>
      <c r="D42" s="232"/>
      <c r="E42" s="232"/>
      <c r="F42" s="232"/>
      <c r="G42" s="229"/>
      <c r="H42" s="231"/>
      <c r="I42" s="231"/>
      <c r="J42" s="231"/>
      <c r="K42" s="231"/>
      <c r="L42" s="231"/>
      <c r="M42" s="231"/>
      <c r="N42" s="231"/>
      <c r="O42" s="217" t="str">
        <f aca="false">IFERROR(IF(H42="","",(((2*H42)+2*(I42)+J42+K42+L42+M42+N42)/9)),"")</f>
        <v/>
      </c>
      <c r="P42" s="218"/>
      <c r="Q42" s="218"/>
      <c r="R42" s="218"/>
      <c r="S42" s="219" t="str">
        <f aca="false">IF(P42="","",GEOMEAN(P42:R42))</f>
        <v/>
      </c>
      <c r="T42" s="220" t="str">
        <f aca="false">IF(OR(S42="",O42=""),"",(O42^2+S42^2)^0.5)</f>
        <v/>
      </c>
      <c r="U42" s="221" t="str">
        <f aca="false">IFERROR(ROUND(IF(T42="","",-9.1*T42^2+22.4*T42+86.8),0),"")</f>
        <v/>
      </c>
      <c r="V42" s="222" t="str">
        <f aca="false">IF(U42="","",IF(U42&lt;60,"High", IF(U42&gt;=80, "Low", "Med")))</f>
        <v/>
      </c>
      <c r="W42" s="223" t="str">
        <f aca="false">IF(U42="","",IF(U42&lt;60,"&lt;60",IF(U42&gt;=80,"≥80","60-79")))</f>
        <v/>
      </c>
      <c r="Z42" s="224" t="str">
        <f aca="false">U42</f>
        <v/>
      </c>
      <c r="AA42" s="213" t="str">
        <f aca="false">IF(Z42="","",ROUND(Z42,0))</f>
        <v/>
      </c>
      <c r="AB42" s="213" t="str">
        <f aca="false">IF(AA42="","",IF(AA42&lt;70,1,IF(AA42&lt;80,2,IF(AA42&lt;90,3,4))))</f>
        <v/>
      </c>
      <c r="AC42" s="225" t="str">
        <f aca="false">IF(AB42="","",IF($AB42=AC$3,"1","0"))</f>
        <v/>
      </c>
      <c r="AD42" s="225" t="str">
        <f aca="false">IF(AC42="","",IF($AB42=AD$3,"1","0"))</f>
        <v/>
      </c>
      <c r="AE42" s="225" t="str">
        <f aca="false">IF(AD42="","",IF($AB42=AE$3,"1","0"))</f>
        <v/>
      </c>
      <c r="AF42" s="225" t="str">
        <f aca="false">IF(AE42="","",IF($AB42=AF$3,"1","0"))</f>
        <v/>
      </c>
      <c r="AG42" s="0"/>
      <c r="AH42" s="0"/>
      <c r="AI42" s="0"/>
      <c r="AJ42" s="0"/>
    </row>
    <row r="43" customFormat="false" ht="9.75" hidden="false" customHeight="true" outlineLevel="0" collapsed="false">
      <c r="A43" s="215"/>
      <c r="B43" s="231"/>
      <c r="C43" s="232"/>
      <c r="D43" s="232"/>
      <c r="E43" s="232"/>
      <c r="F43" s="232"/>
      <c r="G43" s="229"/>
      <c r="H43" s="231"/>
      <c r="I43" s="231"/>
      <c r="J43" s="231"/>
      <c r="K43" s="231"/>
      <c r="L43" s="231"/>
      <c r="M43" s="231"/>
      <c r="N43" s="231"/>
      <c r="O43" s="217" t="str">
        <f aca="false">IFERROR(IF(H43="","",(((2*H43)+2*(I43)+J43+K43+L43+M43+N43)/9)),"")</f>
        <v/>
      </c>
      <c r="P43" s="218"/>
      <c r="Q43" s="218"/>
      <c r="R43" s="218"/>
      <c r="S43" s="219" t="str">
        <f aca="false">IF(P43="","",GEOMEAN(P43:R43))</f>
        <v/>
      </c>
      <c r="T43" s="220" t="str">
        <f aca="false">IF(OR(S43="",O43=""),"",(O43^2+S43^2)^0.5)</f>
        <v/>
      </c>
      <c r="U43" s="221" t="str">
        <f aca="false">IFERROR(ROUND(IF(T43="","",-9.1*T43^2+22.4*T43+86.8),0),"")</f>
        <v/>
      </c>
      <c r="V43" s="222" t="str">
        <f aca="false">IF(U43="","",IF(U43&lt;60,"High", IF(U43&gt;=80, "Low", "Med")))</f>
        <v/>
      </c>
      <c r="W43" s="223" t="str">
        <f aca="false">IF(U43="","",IF(U43&lt;60,"&lt;60",IF(U43&gt;=80,"≥80","60-79")))</f>
        <v/>
      </c>
      <c r="Z43" s="224" t="str">
        <f aca="false">U43</f>
        <v/>
      </c>
      <c r="AA43" s="213" t="str">
        <f aca="false">IF(Z43="","",ROUND(Z43,0))</f>
        <v/>
      </c>
      <c r="AB43" s="213" t="str">
        <f aca="false">IF(AA43="","",IF(AA43&lt;70,1,IF(AA43&lt;80,2,IF(AA43&lt;90,3,4))))</f>
        <v/>
      </c>
      <c r="AC43" s="225" t="str">
        <f aca="false">IF(AB43="","",IF($AB43=AC$3,"1","0"))</f>
        <v/>
      </c>
      <c r="AD43" s="225" t="str">
        <f aca="false">IF(AC43="","",IF($AB43=AD$3,"1","0"))</f>
        <v/>
      </c>
      <c r="AE43" s="225" t="str">
        <f aca="false">IF(AD43="","",IF($AB43=AE$3,"1","0"))</f>
        <v/>
      </c>
      <c r="AF43" s="225" t="str">
        <f aca="false">IF(AE43="","",IF($AB43=AF$3,"1","0"))</f>
        <v/>
      </c>
      <c r="AG43" s="0"/>
      <c r="AH43" s="0"/>
      <c r="AI43" s="0"/>
      <c r="AJ43" s="0"/>
    </row>
    <row r="44" customFormat="false" ht="9.75" hidden="false" customHeight="true" outlineLevel="0" collapsed="false">
      <c r="A44" s="215"/>
      <c r="B44" s="231"/>
      <c r="C44" s="232"/>
      <c r="D44" s="232"/>
      <c r="E44" s="232"/>
      <c r="F44" s="232"/>
      <c r="G44" s="229"/>
      <c r="H44" s="231"/>
      <c r="I44" s="231"/>
      <c r="J44" s="231"/>
      <c r="K44" s="231"/>
      <c r="L44" s="231"/>
      <c r="M44" s="231"/>
      <c r="N44" s="231"/>
      <c r="O44" s="217" t="str">
        <f aca="false">IFERROR(IF(H44="","",(((2*H44)+2*(I44)+J44+K44+L44+M44+N44)/9)),"")</f>
        <v/>
      </c>
      <c r="P44" s="218"/>
      <c r="Q44" s="218"/>
      <c r="R44" s="218"/>
      <c r="S44" s="219" t="str">
        <f aca="false">IF(P44="","",GEOMEAN(P44:R44))</f>
        <v/>
      </c>
      <c r="T44" s="220" t="str">
        <f aca="false">IF(OR(S44="",O44=""),"",(O44^2+S44^2)^0.5)</f>
        <v/>
      </c>
      <c r="U44" s="221" t="str">
        <f aca="false">IFERROR(ROUND(IF(T44="","",-9.1*T44^2+22.4*T44+86.8),0),"")</f>
        <v/>
      </c>
      <c r="V44" s="222" t="str">
        <f aca="false">IF(U44="","",IF(U44&lt;60,"High", IF(U44&gt;=80, "Low", "Med")))</f>
        <v/>
      </c>
      <c r="W44" s="223" t="str">
        <f aca="false">IF(U44="","",IF(U44&lt;60,"&lt;60",IF(U44&gt;=80,"≥80","60-79")))</f>
        <v/>
      </c>
      <c r="Z44" s="224" t="str">
        <f aca="false">U44</f>
        <v/>
      </c>
      <c r="AA44" s="213" t="str">
        <f aca="false">IF(Z44="","",ROUND(Z44,0))</f>
        <v/>
      </c>
      <c r="AB44" s="213" t="str">
        <f aca="false">IF(AA44="","",IF(AA44&lt;70,1,IF(AA44&lt;80,2,IF(AA44&lt;90,3,4))))</f>
        <v/>
      </c>
      <c r="AC44" s="225" t="str">
        <f aca="false">IF(AB44="","",IF($AB44=AC$3,"1","0"))</f>
        <v/>
      </c>
      <c r="AD44" s="225" t="str">
        <f aca="false">IF(AC44="","",IF($AB44=AD$3,"1","0"))</f>
        <v/>
      </c>
      <c r="AE44" s="225" t="str">
        <f aca="false">IF(AD44="","",IF($AB44=AE$3,"1","0"))</f>
        <v/>
      </c>
      <c r="AF44" s="225" t="str">
        <f aca="false">IF(AE44="","",IF($AB44=AF$3,"1","0"))</f>
        <v/>
      </c>
      <c r="AG44" s="0"/>
      <c r="AH44" s="0"/>
      <c r="AI44" s="0"/>
      <c r="AJ44" s="0"/>
    </row>
    <row r="45" customFormat="false" ht="9.75" hidden="false" customHeight="true" outlineLevel="0" collapsed="false">
      <c r="A45" s="215"/>
      <c r="B45" s="231"/>
      <c r="C45" s="232"/>
      <c r="D45" s="232"/>
      <c r="E45" s="232"/>
      <c r="F45" s="232"/>
      <c r="G45" s="229"/>
      <c r="H45" s="231"/>
      <c r="I45" s="231"/>
      <c r="J45" s="231"/>
      <c r="K45" s="231"/>
      <c r="L45" s="231"/>
      <c r="M45" s="231"/>
      <c r="N45" s="231"/>
      <c r="O45" s="217" t="str">
        <f aca="false">IFERROR(IF(H45="","",(((2*H45)+2*(I45)+J45+K45+L45+M45+N45)/9)),"")</f>
        <v/>
      </c>
      <c r="P45" s="218"/>
      <c r="Q45" s="218"/>
      <c r="R45" s="218"/>
      <c r="S45" s="219" t="str">
        <f aca="false">IF(P45="","",GEOMEAN(P45:R45))</f>
        <v/>
      </c>
      <c r="T45" s="220" t="str">
        <f aca="false">IF(OR(S45="",O45=""),"",(O45^2+S45^2)^0.5)</f>
        <v/>
      </c>
      <c r="U45" s="221" t="str">
        <f aca="false">IFERROR(ROUND(IF(T45="","",-9.1*T45^2+22.4*T45+86.8),0),"")</f>
        <v/>
      </c>
      <c r="V45" s="222" t="str">
        <f aca="false">IF(U45="","",IF(U45&lt;60,"High", IF(U45&gt;=80, "Low", "Med")))</f>
        <v/>
      </c>
      <c r="W45" s="223" t="str">
        <f aca="false">IF(U45="","",IF(U45&lt;60,"&lt;60",IF(U45&gt;=80,"≥80","60-79")))</f>
        <v/>
      </c>
      <c r="Z45" s="224" t="str">
        <f aca="false">U45</f>
        <v/>
      </c>
      <c r="AA45" s="213" t="str">
        <f aca="false">IF(Z45="","",ROUND(Z45,0))</f>
        <v/>
      </c>
      <c r="AB45" s="213" t="str">
        <f aca="false">IF(AA45="","",IF(AA45&lt;70,1,IF(AA45&lt;80,2,IF(AA45&lt;90,3,4))))</f>
        <v/>
      </c>
      <c r="AC45" s="225" t="str">
        <f aca="false">IF(AB45="","",IF($AB45=AC$3,"1","0"))</f>
        <v/>
      </c>
      <c r="AD45" s="225" t="str">
        <f aca="false">IF(AC45="","",IF($AB45=AD$3,"1","0"))</f>
        <v/>
      </c>
      <c r="AE45" s="225" t="str">
        <f aca="false">IF(AD45="","",IF($AB45=AE$3,"1","0"))</f>
        <v/>
      </c>
      <c r="AF45" s="225" t="str">
        <f aca="false">IF(AE45="","",IF($AB45=AF$3,"1","0"))</f>
        <v/>
      </c>
      <c r="AG45" s="0"/>
      <c r="AH45" s="0"/>
      <c r="AI45" s="0"/>
      <c r="AJ45" s="0"/>
    </row>
    <row r="46" customFormat="false" ht="9.75" hidden="false" customHeight="true" outlineLevel="0" collapsed="false">
      <c r="A46" s="215"/>
      <c r="B46" s="231"/>
      <c r="C46" s="232"/>
      <c r="D46" s="232"/>
      <c r="E46" s="232"/>
      <c r="F46" s="232"/>
      <c r="G46" s="229"/>
      <c r="H46" s="231"/>
      <c r="I46" s="231"/>
      <c r="J46" s="231"/>
      <c r="K46" s="231"/>
      <c r="L46" s="231"/>
      <c r="M46" s="231"/>
      <c r="N46" s="231"/>
      <c r="O46" s="217" t="str">
        <f aca="false">IFERROR(IF(H46="","",(((2*H46)+2*(I46)+J46+K46+L46+M46+N46)/9)),"")</f>
        <v/>
      </c>
      <c r="P46" s="218"/>
      <c r="Q46" s="218"/>
      <c r="R46" s="218"/>
      <c r="S46" s="219" t="str">
        <f aca="false">IF(P46="","",GEOMEAN(P46:R46))</f>
        <v/>
      </c>
      <c r="T46" s="220" t="str">
        <f aca="false">IF(OR(S46="",O46=""),"",(O46^2+S46^2)^0.5)</f>
        <v/>
      </c>
      <c r="U46" s="221" t="str">
        <f aca="false">IFERROR(ROUND(IF(T46="","",-9.1*T46^2+22.4*T46+86.8),0),"")</f>
        <v/>
      </c>
      <c r="V46" s="222" t="str">
        <f aca="false">IF(U46="","",IF(U46&lt;60,"High", IF(U46&gt;=80, "Low", "Med")))</f>
        <v/>
      </c>
      <c r="W46" s="223" t="str">
        <f aca="false">IF(U46="","",IF(U46&lt;60,"&lt;60",IF(U46&gt;=80,"≥80","60-79")))</f>
        <v/>
      </c>
      <c r="Z46" s="224" t="str">
        <f aca="false">U46</f>
        <v/>
      </c>
      <c r="AA46" s="213" t="str">
        <f aca="false">IF(Z46="","",ROUND(Z46,0))</f>
        <v/>
      </c>
      <c r="AB46" s="213" t="str">
        <f aca="false">IF(AA46="","",IF(AA46&lt;70,1,IF(AA46&lt;80,2,IF(AA46&lt;90,3,4))))</f>
        <v/>
      </c>
      <c r="AC46" s="225" t="str">
        <f aca="false">IF(AB46="","",IF($AB46=AC$3,"1","0"))</f>
        <v/>
      </c>
      <c r="AD46" s="225" t="str">
        <f aca="false">IF(AC46="","",IF($AB46=AD$3,"1","0"))</f>
        <v/>
      </c>
      <c r="AE46" s="225" t="str">
        <f aca="false">IF(AD46="","",IF($AB46=AE$3,"1","0"))</f>
        <v/>
      </c>
      <c r="AF46" s="225" t="str">
        <f aca="false">IF(AE46="","",IF($AB46=AF$3,"1","0"))</f>
        <v/>
      </c>
      <c r="AG46" s="0"/>
      <c r="AH46" s="0"/>
      <c r="AI46" s="0"/>
      <c r="AJ46" s="0"/>
    </row>
    <row r="47" customFormat="false" ht="9.75" hidden="false" customHeight="true" outlineLevel="0" collapsed="false">
      <c r="A47" s="215"/>
      <c r="B47" s="231"/>
      <c r="C47" s="232"/>
      <c r="D47" s="232"/>
      <c r="E47" s="232"/>
      <c r="F47" s="232"/>
      <c r="G47" s="229"/>
      <c r="H47" s="231"/>
      <c r="I47" s="231"/>
      <c r="J47" s="231"/>
      <c r="K47" s="231"/>
      <c r="L47" s="231"/>
      <c r="M47" s="231"/>
      <c r="N47" s="231"/>
      <c r="O47" s="217" t="str">
        <f aca="false">IFERROR(IF(H47="","",(((2*H47)+2*(I47)+J47+K47+L47+M47+N47)/9)),"")</f>
        <v/>
      </c>
      <c r="P47" s="218"/>
      <c r="Q47" s="218"/>
      <c r="R47" s="218"/>
      <c r="S47" s="219" t="str">
        <f aca="false">IF(P47="","",GEOMEAN(P47:R47))</f>
        <v/>
      </c>
      <c r="T47" s="220" t="str">
        <f aca="false">IF(OR(S47="",O47=""),"",(O47^2+S47^2)^0.5)</f>
        <v/>
      </c>
      <c r="U47" s="221" t="str">
        <f aca="false">IFERROR(ROUND(IF(T47="","",-9.1*T47^2+22.4*T47+86.8),0),"")</f>
        <v/>
      </c>
      <c r="V47" s="222" t="str">
        <f aca="false">IF(U47="","",IF(U47&lt;60,"High", IF(U47&gt;=80, "Low", "Med")))</f>
        <v/>
      </c>
      <c r="W47" s="223" t="str">
        <f aca="false">IF(U47="","",IF(U47&lt;60,"&lt;60",IF(U47&gt;=80,"≥80","60-79")))</f>
        <v/>
      </c>
      <c r="Z47" s="224" t="str">
        <f aca="false">U47</f>
        <v/>
      </c>
      <c r="AA47" s="213" t="str">
        <f aca="false">IF(Z47="","",ROUND(Z47,0))</f>
        <v/>
      </c>
      <c r="AB47" s="213" t="str">
        <f aca="false">IF(AA47="","",IF(AA47&lt;70,1,IF(AA47&lt;80,2,IF(AA47&lt;90,3,4))))</f>
        <v/>
      </c>
      <c r="AC47" s="225" t="str">
        <f aca="false">IF(AB47="","",IF($AB47=AC$3,"1","0"))</f>
        <v/>
      </c>
      <c r="AD47" s="225" t="str">
        <f aca="false">IF(AC47="","",IF($AB47=AD$3,"1","0"))</f>
        <v/>
      </c>
      <c r="AE47" s="225" t="str">
        <f aca="false">IF(AD47="","",IF($AB47=AE$3,"1","0"))</f>
        <v/>
      </c>
      <c r="AF47" s="225" t="str">
        <f aca="false">IF(AE47="","",IF($AB47=AF$3,"1","0"))</f>
        <v/>
      </c>
      <c r="AG47" s="0"/>
      <c r="AH47" s="0"/>
      <c r="AI47" s="0"/>
      <c r="AJ47" s="0"/>
    </row>
    <row r="48" customFormat="false" ht="9.75" hidden="false" customHeight="true" outlineLevel="0" collapsed="false">
      <c r="A48" s="215"/>
      <c r="B48" s="231"/>
      <c r="C48" s="232"/>
      <c r="D48" s="232"/>
      <c r="E48" s="232"/>
      <c r="F48" s="232"/>
      <c r="G48" s="229"/>
      <c r="H48" s="231"/>
      <c r="I48" s="231"/>
      <c r="J48" s="231"/>
      <c r="K48" s="231"/>
      <c r="L48" s="231"/>
      <c r="M48" s="231"/>
      <c r="N48" s="231"/>
      <c r="O48" s="217" t="str">
        <f aca="false">IFERROR(IF(H48="","",(((2*H48)+2*(I48)+J48+K48+L48+M48+N48)/9)),"")</f>
        <v/>
      </c>
      <c r="P48" s="218"/>
      <c r="Q48" s="218"/>
      <c r="R48" s="218"/>
      <c r="S48" s="219" t="str">
        <f aca="false">IF(P48="","",GEOMEAN(P48:R48))</f>
        <v/>
      </c>
      <c r="T48" s="220" t="str">
        <f aca="false">IF(OR(S48="",O48=""),"",(O48^2+S48^2)^0.5)</f>
        <v/>
      </c>
      <c r="U48" s="221" t="str">
        <f aca="false">IFERROR(ROUND(IF(T48="","",-9.1*T48^2+22.4*T48+86.8),0),"")</f>
        <v/>
      </c>
      <c r="V48" s="222" t="str">
        <f aca="false">IF(U48="","",IF(U48&lt;60,"High", IF(U48&gt;=80, "Low", "Med")))</f>
        <v/>
      </c>
      <c r="W48" s="223" t="str">
        <f aca="false">IF(U48="","",IF(U48&lt;60,"&lt;60",IF(U48&gt;=80,"≥80","60-79")))</f>
        <v/>
      </c>
      <c r="Z48" s="224" t="str">
        <f aca="false">U48</f>
        <v/>
      </c>
      <c r="AA48" s="213" t="str">
        <f aca="false">IF(Z48="","",ROUND(Z48,0))</f>
        <v/>
      </c>
      <c r="AB48" s="213" t="str">
        <f aca="false">IF(AA48="","",IF(AA48&lt;70,1,IF(AA48&lt;80,2,IF(AA48&lt;90,3,4))))</f>
        <v/>
      </c>
      <c r="AC48" s="225" t="str">
        <f aca="false">IF(AB48="","",IF($AB48=AC$3,"1","0"))</f>
        <v/>
      </c>
      <c r="AD48" s="225" t="str">
        <f aca="false">IF(AC48="","",IF($AB48=AD$3,"1","0"))</f>
        <v/>
      </c>
      <c r="AE48" s="225" t="str">
        <f aca="false">IF(AD48="","",IF($AB48=AE$3,"1","0"))</f>
        <v/>
      </c>
      <c r="AF48" s="225" t="str">
        <f aca="false">IF(AE48="","",IF($AB48=AF$3,"1","0"))</f>
        <v/>
      </c>
      <c r="AG48" s="0"/>
      <c r="AH48" s="0"/>
      <c r="AI48" s="0"/>
      <c r="AJ48" s="0"/>
    </row>
    <row r="49" customFormat="false" ht="9.75" hidden="false" customHeight="true" outlineLevel="0" collapsed="false">
      <c r="A49" s="215"/>
      <c r="B49" s="231"/>
      <c r="C49" s="232"/>
      <c r="D49" s="232"/>
      <c r="E49" s="232"/>
      <c r="F49" s="232"/>
      <c r="G49" s="229"/>
      <c r="H49" s="231"/>
      <c r="I49" s="231"/>
      <c r="J49" s="231"/>
      <c r="K49" s="231"/>
      <c r="L49" s="231"/>
      <c r="M49" s="231"/>
      <c r="N49" s="231"/>
      <c r="O49" s="217" t="str">
        <f aca="false">IFERROR(IF(H49="","",(((2*H49)+2*(I49)+J49+K49+L49+M49+N49)/9)),"")</f>
        <v/>
      </c>
      <c r="P49" s="218"/>
      <c r="Q49" s="218"/>
      <c r="R49" s="218"/>
      <c r="S49" s="219" t="str">
        <f aca="false">IF(P49="","",GEOMEAN(P49:R49))</f>
        <v/>
      </c>
      <c r="T49" s="220" t="str">
        <f aca="false">IF(OR(S49="",O49=""),"",(O49^2+S49^2)^0.5)</f>
        <v/>
      </c>
      <c r="U49" s="221" t="str">
        <f aca="false">IFERROR(ROUND(IF(T49="","",-9.1*T49^2+22.4*T49+86.8),0),"")</f>
        <v/>
      </c>
      <c r="V49" s="222" t="str">
        <f aca="false">IF(U49="","",IF(U49&lt;60,"High", IF(U49&gt;=80, "Low", "Med")))</f>
        <v/>
      </c>
      <c r="W49" s="223" t="str">
        <f aca="false">IF(U49="","",IF(U49&lt;60,"&lt;60",IF(U49&gt;=80,"≥80","60-79")))</f>
        <v/>
      </c>
      <c r="Z49" s="224" t="str">
        <f aca="false">U49</f>
        <v/>
      </c>
      <c r="AA49" s="213" t="str">
        <f aca="false">IF(Z49="","",ROUND(Z49,0))</f>
        <v/>
      </c>
      <c r="AB49" s="213" t="str">
        <f aca="false">IF(AA49="","",IF(AA49&lt;70,1,IF(AA49&lt;80,2,IF(AA49&lt;90,3,4))))</f>
        <v/>
      </c>
      <c r="AC49" s="225" t="str">
        <f aca="false">IF(AB49="","",IF($AB49=AC$3,"1","0"))</f>
        <v/>
      </c>
      <c r="AD49" s="225" t="str">
        <f aca="false">IF(AC49="","",IF($AB49=AD$3,"1","0"))</f>
        <v/>
      </c>
      <c r="AE49" s="225" t="str">
        <f aca="false">IF(AD49="","",IF($AB49=AE$3,"1","0"))</f>
        <v/>
      </c>
      <c r="AF49" s="225" t="str">
        <f aca="false">IF(AE49="","",IF($AB49=AF$3,"1","0"))</f>
        <v/>
      </c>
      <c r="AG49" s="0"/>
      <c r="AH49" s="0"/>
      <c r="AI49" s="0"/>
      <c r="AJ49" s="0"/>
    </row>
    <row r="50" customFormat="false" ht="9.75" hidden="false" customHeight="true" outlineLevel="0" collapsed="false">
      <c r="A50" s="215"/>
      <c r="B50" s="231"/>
      <c r="C50" s="232"/>
      <c r="D50" s="232"/>
      <c r="E50" s="232"/>
      <c r="F50" s="232"/>
      <c r="G50" s="229"/>
      <c r="H50" s="231"/>
      <c r="I50" s="231"/>
      <c r="J50" s="231"/>
      <c r="K50" s="231"/>
      <c r="L50" s="231"/>
      <c r="M50" s="231"/>
      <c r="N50" s="231"/>
      <c r="O50" s="217" t="str">
        <f aca="false">IFERROR(IF(H50="","",(((2*H50)+2*(I50)+J50+K50+L50+M50+N50)/9)),"")</f>
        <v/>
      </c>
      <c r="P50" s="218"/>
      <c r="Q50" s="218"/>
      <c r="R50" s="218"/>
      <c r="S50" s="219" t="str">
        <f aca="false">IF(P50="","",GEOMEAN(P50:R50))</f>
        <v/>
      </c>
      <c r="T50" s="220" t="str">
        <f aca="false">IF(OR(S50="",O50=""),"",(O50^2+S50^2)^0.5)</f>
        <v/>
      </c>
      <c r="U50" s="221" t="str">
        <f aca="false">IFERROR(ROUND(IF(T50="","",-9.1*T50^2+22.4*T50+86.8),0),"")</f>
        <v/>
      </c>
      <c r="V50" s="222" t="str">
        <f aca="false">IF(U50="","",IF(U50&lt;60,"High", IF(U50&gt;=80, "Low", "Med")))</f>
        <v/>
      </c>
      <c r="W50" s="223" t="str">
        <f aca="false">IF(U50="","",IF(U50&lt;60,"&lt;60",IF(U50&gt;=80,"≥80","60-79")))</f>
        <v/>
      </c>
      <c r="Z50" s="224" t="str">
        <f aca="false">U50</f>
        <v/>
      </c>
      <c r="AA50" s="213" t="str">
        <f aca="false">IF(Z50="","",ROUND(Z50,0))</f>
        <v/>
      </c>
      <c r="AB50" s="213" t="str">
        <f aca="false">IF(AA50="","",IF(AA50&lt;70,1,IF(AA50&lt;80,2,IF(AA50&lt;90,3,4))))</f>
        <v/>
      </c>
      <c r="AC50" s="225" t="str">
        <f aca="false">IF(AB50="","",IF($AB50=AC$3,"1","0"))</f>
        <v/>
      </c>
      <c r="AD50" s="225" t="str">
        <f aca="false">IF(AC50="","",IF($AB50=AD$3,"1","0"))</f>
        <v/>
      </c>
      <c r="AE50" s="225" t="str">
        <f aca="false">IF(AD50="","",IF($AB50=AE$3,"1","0"))</f>
        <v/>
      </c>
      <c r="AF50" s="225" t="str">
        <f aca="false">IF(AE50="","",IF($AB50=AF$3,"1","0"))</f>
        <v/>
      </c>
      <c r="AG50" s="0"/>
      <c r="AH50" s="213" t="s">
        <v>102</v>
      </c>
      <c r="AI50" s="213" t="n">
        <v>95</v>
      </c>
      <c r="AJ50" s="0"/>
    </row>
    <row r="51" customFormat="false" ht="9.75" hidden="false" customHeight="true" outlineLevel="0" collapsed="false">
      <c r="A51" s="215"/>
      <c r="B51" s="231"/>
      <c r="C51" s="232"/>
      <c r="D51" s="232"/>
      <c r="E51" s="232"/>
      <c r="F51" s="232"/>
      <c r="G51" s="229"/>
      <c r="H51" s="231"/>
      <c r="I51" s="231"/>
      <c r="J51" s="231"/>
      <c r="K51" s="231"/>
      <c r="L51" s="231"/>
      <c r="M51" s="231"/>
      <c r="N51" s="231"/>
      <c r="O51" s="217" t="str">
        <f aca="false">IFERROR(IF(H51="","",(((2*H51)+2*(I51)+J51+K51+L51+M51+N51)/9)),"")</f>
        <v/>
      </c>
      <c r="P51" s="218"/>
      <c r="Q51" s="218"/>
      <c r="R51" s="218"/>
      <c r="S51" s="219" t="str">
        <f aca="false">IF(P51="","",GEOMEAN(P51:R51))</f>
        <v/>
      </c>
      <c r="T51" s="220" t="str">
        <f aca="false">IF(OR(S51="",O51=""),"",(O51^2+S51^2)^0.5)</f>
        <v/>
      </c>
      <c r="U51" s="221" t="str">
        <f aca="false">IFERROR(ROUND(IF(T51="","",-9.1*T51^2+22.4*T51+86.8),0),"")</f>
        <v/>
      </c>
      <c r="V51" s="222" t="str">
        <f aca="false">IF(U51="","",IF(U51&lt;60,"High", IF(U51&gt;=80, "Low", "Med")))</f>
        <v/>
      </c>
      <c r="W51" s="223" t="str">
        <f aca="false">IF(U51="","",IF(U51&lt;60,"&lt;60",IF(U51&gt;=80,"≥80","60-79")))</f>
        <v/>
      </c>
      <c r="Z51" s="224" t="str">
        <f aca="false">U51</f>
        <v/>
      </c>
      <c r="AA51" s="213" t="str">
        <f aca="false">IF(Z51="","",ROUND(Z51,0))</f>
        <v/>
      </c>
      <c r="AB51" s="213" t="str">
        <f aca="false">IF(AA51="","",IF(AA51&lt;70,1,IF(AA51&lt;80,2,IF(AA51&lt;90,3,4))))</f>
        <v/>
      </c>
      <c r="AC51" s="225" t="str">
        <f aca="false">IF(AB51="","",IF($AB51=AC$3,"1","0"))</f>
        <v/>
      </c>
      <c r="AD51" s="225" t="str">
        <f aca="false">IF(AC51="","",IF($AB51=AD$3,"1","0"))</f>
        <v/>
      </c>
      <c r="AE51" s="225" t="str">
        <f aca="false">IF(AD51="","",IF($AB51=AE$3,"1","0"))</f>
        <v/>
      </c>
      <c r="AF51" s="225" t="str">
        <f aca="false">IF(AE51="","",IF($AB51=AF$3,"1","0"))</f>
        <v/>
      </c>
      <c r="AG51" s="0"/>
      <c r="AH51" s="0"/>
      <c r="AI51" s="0"/>
      <c r="AJ51" s="0"/>
    </row>
    <row r="52" customFormat="false" ht="9.75" hidden="false" customHeight="true" outlineLevel="0" collapsed="false">
      <c r="A52" s="215"/>
      <c r="B52" s="231"/>
      <c r="C52" s="232"/>
      <c r="D52" s="232"/>
      <c r="E52" s="232"/>
      <c r="F52" s="232"/>
      <c r="G52" s="229"/>
      <c r="H52" s="231"/>
      <c r="I52" s="231"/>
      <c r="J52" s="231"/>
      <c r="K52" s="231"/>
      <c r="L52" s="231"/>
      <c r="M52" s="231"/>
      <c r="N52" s="231"/>
      <c r="O52" s="217" t="str">
        <f aca="false">IFERROR(IF(H52="","",(((2*H52)+2*(I52)+J52+K52+L52+M52+N52)/9)),"")</f>
        <v/>
      </c>
      <c r="P52" s="218"/>
      <c r="Q52" s="218"/>
      <c r="R52" s="218"/>
      <c r="S52" s="219" t="str">
        <f aca="false">IF(P52="","",GEOMEAN(P52:R52))</f>
        <v/>
      </c>
      <c r="T52" s="220" t="str">
        <f aca="false">IF(OR(S52="",O52=""),"",(O52^2+S52^2)^0.5)</f>
        <v/>
      </c>
      <c r="U52" s="221" t="str">
        <f aca="false">IFERROR(ROUND(IF(T52="","",-9.1*T52^2+22.4*T52+86.8),0),"")</f>
        <v/>
      </c>
      <c r="V52" s="222" t="str">
        <f aca="false">IF(U52="","",IF(U52&lt;60,"High", IF(U52&gt;=80, "Low", "Med")))</f>
        <v/>
      </c>
      <c r="W52" s="223" t="str">
        <f aca="false">IF(U52="","",IF(U52&lt;60,"&lt;60",IF(U52&gt;=80,"≥80","60-79")))</f>
        <v/>
      </c>
      <c r="Z52" s="224" t="str">
        <f aca="false">U52</f>
        <v/>
      </c>
      <c r="AA52" s="213" t="str">
        <f aca="false">IF(Z52="","",ROUND(Z52,0))</f>
        <v/>
      </c>
      <c r="AB52" s="213" t="str">
        <f aca="false">IF(AA52="","",IF(AA52&lt;70,1,IF(AA52&lt;80,2,IF(AA52&lt;90,3,4))))</f>
        <v/>
      </c>
      <c r="AC52" s="225" t="str">
        <f aca="false">IF(AB52="","",IF($AB52=AC$3,"1","0"))</f>
        <v/>
      </c>
      <c r="AD52" s="225" t="str">
        <f aca="false">IF(AC52="","",IF($AB52=AD$3,"1","0"))</f>
        <v/>
      </c>
      <c r="AE52" s="225" t="str">
        <f aca="false">IF(AD52="","",IF($AB52=AE$3,"1","0"))</f>
        <v/>
      </c>
      <c r="AF52" s="225" t="str">
        <f aca="false">IF(AE52="","",IF($AB52=AF$3,"1","0"))</f>
        <v/>
      </c>
      <c r="AG52" s="0"/>
      <c r="AH52" s="0"/>
      <c r="AI52" s="0"/>
      <c r="AJ52" s="0"/>
    </row>
    <row r="53" customFormat="false" ht="9.75" hidden="false" customHeight="true" outlineLevel="0" collapsed="false">
      <c r="A53" s="234"/>
      <c r="B53" s="235"/>
      <c r="C53" s="236"/>
      <c r="D53" s="236"/>
      <c r="E53" s="236"/>
      <c r="F53" s="236"/>
      <c r="G53" s="237"/>
      <c r="H53" s="235"/>
      <c r="I53" s="235"/>
      <c r="J53" s="235"/>
      <c r="K53" s="235"/>
      <c r="L53" s="235"/>
      <c r="M53" s="235"/>
      <c r="N53" s="235"/>
      <c r="O53" s="217" t="str">
        <f aca="false">IFERROR(IF(H53="","",(((2*H53)+2*(I53)+J53+K53+L53+M53+N53)/9)),"")</f>
        <v/>
      </c>
      <c r="P53" s="238"/>
      <c r="Q53" s="239"/>
      <c r="R53" s="240"/>
      <c r="S53" s="241" t="str">
        <f aca="false">IF(P53="","",GEOMEAN(P53:R53))</f>
        <v/>
      </c>
      <c r="T53" s="242" t="str">
        <f aca="false">IF(OR(S53="",O53=""),"",(O53^2+S53^2)^0.5)</f>
        <v/>
      </c>
      <c r="U53" s="221" t="str">
        <f aca="false">IFERROR(ROUND(IF(T53="","",-9.1*T53^2+22.4*T53+86.8),0),"")</f>
        <v/>
      </c>
      <c r="V53" s="243" t="str">
        <f aca="false">IF(U53="","",IF(U53&lt;60,"High", IF(U53&gt;=80, "Low", "Med")))</f>
        <v/>
      </c>
      <c r="W53" s="244" t="str">
        <f aca="false">IF(U53="","",IF(U53&lt;60,"&lt;60",IF(U53&gt;=80,"≥80","60-79")))</f>
        <v/>
      </c>
      <c r="Z53" s="224" t="str">
        <f aca="false">U53</f>
        <v/>
      </c>
      <c r="AA53" s="213" t="str">
        <f aca="false">IF(Z53="","",ROUND(Z53,0))</f>
        <v/>
      </c>
      <c r="AB53" s="213" t="str">
        <f aca="false">IF(AA53="","",IF(AA53&lt;70,1,IF(AA53&lt;80,2,IF(AA53&lt;90,3,4))))</f>
        <v/>
      </c>
      <c r="AC53" s="225" t="str">
        <f aca="false">IF(AB53="","",IF($AB53=AC$3,"1","0"))</f>
        <v/>
      </c>
      <c r="AD53" s="225" t="str">
        <f aca="false">IF(AC53="","",IF($AB53=AD$3,"1","0"))</f>
        <v/>
      </c>
      <c r="AE53" s="225" t="str">
        <f aca="false">IF(AD53="","",IF($AB53=AE$3,"1","0"))</f>
        <v/>
      </c>
      <c r="AF53" s="225" t="str">
        <f aca="false">IF(AE53="","",IF($AB53=AF$3,"1","0"))</f>
        <v/>
      </c>
      <c r="AG53" s="245" t="s">
        <v>83</v>
      </c>
      <c r="AH53" s="245" t="s">
        <v>84</v>
      </c>
      <c r="AI53" s="245" t="s">
        <v>136</v>
      </c>
      <c r="AJ53" s="245" t="s">
        <v>137</v>
      </c>
    </row>
    <row r="54" customFormat="false" ht="12.75" hidden="false" customHeight="false" outlineLevel="0" collapsed="false">
      <c r="T54" s="246" t="s">
        <v>86</v>
      </c>
      <c r="U54" s="246"/>
      <c r="V54" s="247" t="str">
        <f aca="false">IF('PI 2.4.1 CSA'!AJ54&lt;=60,"FAIL",'PI 2.4.1 CSA'!AJ54)</f>
        <v>FAIL</v>
      </c>
      <c r="W54" s="247"/>
      <c r="Z54" s="248"/>
      <c r="AA54" s="213"/>
      <c r="AB54" s="213" t="n">
        <f aca="false">COUNT(AB4:AB53)</f>
        <v>0</v>
      </c>
      <c r="AC54" s="213" t="n">
        <f aca="false">COUNTIF(AC4:AC53,1)</f>
        <v>0</v>
      </c>
      <c r="AD54" s="213" t="n">
        <f aca="false">COUNTIF(AD4:AD53,1)</f>
        <v>0</v>
      </c>
      <c r="AE54" s="213" t="n">
        <f aca="false">COUNTIF(AE4:AE53,1)</f>
        <v>0</v>
      </c>
      <c r="AF54" s="213" t="n">
        <f aca="false">COUNTIF(AF4:AF53,1)</f>
        <v>0</v>
      </c>
      <c r="AG54" s="249" t="n">
        <f aca="false">IF(MIN(AA4:AA53)&lt;60,50,IF(AVERAGE(AA4:AA53)=60,60,IF(MIN(AA4:AA53)&lt;80,IF(AC54/AB54&gt;0.5,IF(SUM(AE54:AF54)&lt;1,65,70),IF(AC54/AB54&lt;0.1,IF(SUM(AE54:AF54)&lt;1,75,75),IF(SUM(AE54:AF54)&lt;1,70,75))),"xxx")))</f>
        <v>50</v>
      </c>
      <c r="AH54" s="249" t="str">
        <f aca="false">IF(AG54="xxx",IF(AVERAGE(AA4:AA53)=80,80,IF(AVERAGE(AA4:AA53)=100,100,IF(AE54/AB54&gt;0.5,IF(AF54&lt;1,85,90),IF(AF54&lt;1,90,95)))),"xxx")</f>
        <v>xxx</v>
      </c>
      <c r="AI54" s="249" t="n">
        <f aca="false">IF(AB54=1,AVERAGE(AA4:AA53),IF(AG54="xxx",AH54,AG54))</f>
        <v>50</v>
      </c>
      <c r="AJ54" s="213" t="n">
        <f aca="false">IF($AI$54&gt;$AI$50,IF($D$1="yes",$AI$50,$AI$54),$AI$54)</f>
        <v>50</v>
      </c>
    </row>
    <row r="55" customFormat="false" ht="13.5" hidden="false" customHeight="false" outlineLevel="0" collapsed="false">
      <c r="T55" s="250" t="s">
        <v>87</v>
      </c>
      <c r="U55" s="250"/>
      <c r="V55" s="251" t="str">
        <f aca="false">IF(V54="","",IF(OR(V54&lt;60,V54="Fail"),"FAIL",IF(V54&gt;=80,"Unconditional Pass","Pass with condition")))</f>
        <v>FAIL</v>
      </c>
      <c r="W55" s="251"/>
    </row>
    <row r="1048576" customFormat="false" ht="11.25" hidden="true" customHeight="false" outlineLevel="0" collapsed="false"/>
  </sheetData>
  <sheetProtection sheet="true" objects="true" scenarios="true"/>
  <protectedRanges>
    <protectedRange name="UserEdit_241" sqref="P4:R53 A4:N53"/>
  </protectedRanges>
  <mergeCells count="21">
    <mergeCell ref="A1:C1"/>
    <mergeCell ref="E1:G1"/>
    <mergeCell ref="H1:O1"/>
    <mergeCell ref="P1:S1"/>
    <mergeCell ref="U1:W1"/>
    <mergeCell ref="A2:G2"/>
    <mergeCell ref="H2:I2"/>
    <mergeCell ref="J2:N2"/>
    <mergeCell ref="O2:O3"/>
    <mergeCell ref="P2:P3"/>
    <mergeCell ref="Q2:Q3"/>
    <mergeCell ref="R2:R3"/>
    <mergeCell ref="S2:S3"/>
    <mergeCell ref="T2:T3"/>
    <mergeCell ref="U2:U3"/>
    <mergeCell ref="V2:V3"/>
    <mergeCell ref="W2:W3"/>
    <mergeCell ref="T54:U54"/>
    <mergeCell ref="V54:W54"/>
    <mergeCell ref="T55:U55"/>
    <mergeCell ref="V55:W55"/>
  </mergeCells>
  <conditionalFormatting sqref="V4:V53">
    <cfRule type="cellIs" priority="2" operator="equal" aboveAverage="0" equalAverage="0" bottom="0" percent="0" rank="0" text="" dxfId="0">
      <formula>"HIGH"</formula>
    </cfRule>
    <cfRule type="cellIs" priority="3" operator="equal" aboveAverage="0" equalAverage="0" bottom="0" percent="0" rank="0" text="" dxfId="1">
      <formula>"MED"</formula>
    </cfRule>
    <cfRule type="cellIs" priority="4" operator="equal" aboveAverage="0" equalAverage="0" bottom="0" percent="0" rank="0" text="" dxfId="2">
      <formula>"LOW"</formula>
    </cfRule>
  </conditionalFormatting>
  <conditionalFormatting sqref="W4:W53">
    <cfRule type="cellIs" priority="5" operator="equal" aboveAverage="0" equalAverage="0" bottom="0" percent="0" rank="0" text="" dxfId="3">
      <formula>"&lt;60"</formula>
    </cfRule>
    <cfRule type="cellIs" priority="6" operator="equal" aboveAverage="0" equalAverage="0" bottom="0" percent="0" rank="0" text="" dxfId="4">
      <formula>"60-79"</formula>
    </cfRule>
    <cfRule type="cellIs" priority="7" operator="equal" aboveAverage="0" equalAverage="0" bottom="0" percent="0" rank="0" text="" dxfId="5">
      <formula>"≥80"</formula>
    </cfRule>
  </conditionalFormatting>
  <conditionalFormatting sqref="D1">
    <cfRule type="expression" priority="8" aboveAverage="0" equalAverage="0" bottom="0" percent="0" rank="0" text="" dxfId="6">
      <formula>$E$1=1</formula>
    </cfRule>
  </conditionalFormatting>
  <conditionalFormatting sqref="C4:C53">
    <cfRule type="expression" priority="9" aboveAverage="0" equalAverage="0" bottom="0" percent="0" rank="0" text="" dxfId="7">
      <formula>ISTEXT(C4)</formula>
    </cfRule>
    <cfRule type="expression" priority="10" aboveAverage="0" equalAverage="0" bottom="0" percent="0" rank="0" text="" dxfId="8">
      <formula>ISNUMBER(A4)</formula>
    </cfRule>
  </conditionalFormatting>
  <conditionalFormatting sqref="B4:B53">
    <cfRule type="expression" priority="11" aboveAverage="0" equalAverage="0" bottom="0" percent="0" rank="0" text="" dxfId="9">
      <formula>ISTEXT(B4)</formula>
    </cfRule>
    <cfRule type="expression" priority="12" aboveAverage="0" equalAverage="0" bottom="0" percent="0" rank="0" text="" dxfId="10">
      <formula>ISNUMBER(A4)</formula>
    </cfRule>
  </conditionalFormatting>
  <conditionalFormatting sqref="D4:D53">
    <cfRule type="expression" priority="13" aboveAverage="0" equalAverage="0" bottom="0" percent="0" rank="0" text="" dxfId="11">
      <formula>ISTEXT(D4)</formula>
    </cfRule>
    <cfRule type="expression" priority="14" aboveAverage="0" equalAverage="0" bottom="0" percent="0" rank="0" text="" dxfId="12">
      <formula>ISNUMBER(A4)</formula>
    </cfRule>
  </conditionalFormatting>
  <conditionalFormatting sqref="E4:E53">
    <cfRule type="expression" priority="15" aboveAverage="0" equalAverage="0" bottom="0" percent="0" rank="0" text="" dxfId="13">
      <formula>ISTEXT(E4)</formula>
    </cfRule>
    <cfRule type="expression" priority="16" aboveAverage="0" equalAverage="0" bottom="0" percent="0" rank="0" text="" dxfId="14">
      <formula>ISNUMBER(A4)</formula>
    </cfRule>
  </conditionalFormatting>
  <conditionalFormatting sqref="F4:F53">
    <cfRule type="expression" priority="17" aboveAverage="0" equalAverage="0" bottom="0" percent="0" rank="0" text="" dxfId="15">
      <formula>ISTEXT(F4)</formula>
    </cfRule>
    <cfRule type="expression" priority="18" aboveAverage="0" equalAverage="0" bottom="0" percent="0" rank="0" text="" dxfId="16">
      <formula>ISNUMBER(A4)</formula>
    </cfRule>
  </conditionalFormatting>
  <conditionalFormatting sqref="G4:G53">
    <cfRule type="expression" priority="19" aboveAverage="0" equalAverage="0" bottom="0" percent="0" rank="0" text="" dxfId="17">
      <formula>LEN(G4)&gt;0</formula>
    </cfRule>
    <cfRule type="expression" priority="20" aboveAverage="0" equalAverage="0" bottom="0" percent="0" rank="0" text="" dxfId="18">
      <formula>NOT(ISBLANK(A4))</formula>
    </cfRule>
  </conditionalFormatting>
  <conditionalFormatting sqref="H4:H53">
    <cfRule type="expression" priority="21" aboveAverage="0" equalAverage="0" bottom="0" percent="0" rank="0" text="" dxfId="19">
      <formula>ISNUMBER(H4)</formula>
    </cfRule>
    <cfRule type="expression" priority="22" aboveAverage="0" equalAverage="0" bottom="0" percent="0" rank="0" text="" dxfId="20">
      <formula>ISNUMBER(A4)</formula>
    </cfRule>
  </conditionalFormatting>
  <conditionalFormatting sqref="I4:I53">
    <cfRule type="expression" priority="23" aboveAverage="0" equalAverage="0" bottom="0" percent="0" rank="0" text="" dxfId="21">
      <formula>ISNUMBER(I4)</formula>
    </cfRule>
    <cfRule type="expression" priority="24" aboveAverage="0" equalAverage="0" bottom="0" percent="0" rank="0" text="" dxfId="22">
      <formula>ISNUMBER(A4)</formula>
    </cfRule>
  </conditionalFormatting>
  <conditionalFormatting sqref="J4:J53">
    <cfRule type="expression" priority="25" aboveAverage="0" equalAverage="0" bottom="0" percent="0" rank="0" text="" dxfId="23">
      <formula>ISNUMBER(J4)</formula>
    </cfRule>
    <cfRule type="expression" priority="26" aboveAverage="0" equalAverage="0" bottom="0" percent="0" rank="0" text="" dxfId="24">
      <formula>ISNUMBER(A4)</formula>
    </cfRule>
  </conditionalFormatting>
  <conditionalFormatting sqref="K4:K53">
    <cfRule type="expression" priority="27" aboveAverage="0" equalAverage="0" bottom="0" percent="0" rank="0" text="" dxfId="25">
      <formula>ISNUMBER(K4)</formula>
    </cfRule>
    <cfRule type="expression" priority="28" aboveAverage="0" equalAverage="0" bottom="0" percent="0" rank="0" text="" dxfId="26">
      <formula>ISNUMBER(A4)</formula>
    </cfRule>
  </conditionalFormatting>
  <conditionalFormatting sqref="L4:L53">
    <cfRule type="expression" priority="29" aboveAverage="0" equalAverage="0" bottom="0" percent="0" rank="0" text="" dxfId="27">
      <formula>ISNUMBER(L4)</formula>
    </cfRule>
    <cfRule type="expression" priority="30" aboveAverage="0" equalAverage="0" bottom="0" percent="0" rank="0" text="" dxfId="28">
      <formula>ISNUMBER(A4)</formula>
    </cfRule>
  </conditionalFormatting>
  <conditionalFormatting sqref="M4:M53">
    <cfRule type="expression" priority="31" aboveAverage="0" equalAverage="0" bottom="0" percent="0" rank="0" text="" dxfId="29">
      <formula>ISNUMBER(M4)</formula>
    </cfRule>
    <cfRule type="expression" priority="32" aboveAverage="0" equalAverage="0" bottom="0" percent="0" rank="0" text="" dxfId="30">
      <formula>ISNUMBER(A4)</formula>
    </cfRule>
  </conditionalFormatting>
  <conditionalFormatting sqref="N4:N53">
    <cfRule type="expression" priority="33" aboveAverage="0" equalAverage="0" bottom="0" percent="0" rank="0" text="" dxfId="31">
      <formula>ISNUMBER(N4)</formula>
    </cfRule>
    <cfRule type="expression" priority="34" aboveAverage="0" equalAverage="0" bottom="0" percent="0" rank="0" text="" dxfId="32">
      <formula>ISNUMBER(A4)</formula>
    </cfRule>
  </conditionalFormatting>
  <conditionalFormatting sqref="V55">
    <cfRule type="containsText" priority="35" aboveAverage="0" equalAverage="0" bottom="0" percent="0" rank="0" text="Unconditional pass" dxfId="33"/>
  </conditionalFormatting>
  <conditionalFormatting sqref="V54">
    <cfRule type="containsText" priority="36" aboveAverage="0" equalAverage="0" bottom="0" percent="0" rank="0" text="FAIL" dxfId="34"/>
  </conditionalFormatting>
  <conditionalFormatting sqref="V55:W55">
    <cfRule type="containsText" priority="37" aboveAverage="0" equalAverage="0" bottom="0" percent="0" rank="0" text="Fail" dxfId="35"/>
  </conditionalFormatting>
  <conditionalFormatting sqref="P4:P53">
    <cfRule type="expression" priority="38" aboveAverage="0" equalAverage="0" bottom="0" percent="0" rank="0" text="" dxfId="36">
      <formula>LEN(P4)&gt;0</formula>
    </cfRule>
    <cfRule type="expression" priority="39" aboveAverage="0" equalAverage="0" bottom="0" percent="0" rank="0" text="" dxfId="37">
      <formula>ISNUMBER(A4)</formula>
    </cfRule>
  </conditionalFormatting>
  <conditionalFormatting sqref="Q4:Q53">
    <cfRule type="expression" priority="40" aboveAverage="0" equalAverage="0" bottom="0" percent="0" rank="0" text="" dxfId="38">
      <formula>ISNUMBER(Q4)</formula>
    </cfRule>
    <cfRule type="expression" priority="41" aboveAverage="0" equalAverage="0" bottom="0" percent="0" rank="0" text="" dxfId="39">
      <formula>ISNUMBER(A4)</formula>
    </cfRule>
  </conditionalFormatting>
  <conditionalFormatting sqref="R4:R53">
    <cfRule type="expression" priority="42" aboveAverage="0" equalAverage="0" bottom="0" percent="0" rank="0" text="" dxfId="40">
      <formula>ISNUMBER(R4)</formula>
    </cfRule>
    <cfRule type="expression" priority="43" aboveAverage="0" equalAverage="0" bottom="0" percent="0" rank="0" text="" dxfId="41">
      <formula>ISNUMBER(A4)</formula>
    </cfRule>
  </conditionalFormatting>
  <dataValidations count="4">
    <dataValidation allowBlank="true" operator="between" showDropDown="false" showErrorMessage="true" showInputMessage="true" sqref="D1" type="list">
      <formula1>SpecialScoring</formula1>
      <formula2>0</formula2>
    </dataValidation>
    <dataValidation allowBlank="true" error="Scores must be between 1-3." errorTitle="Warning" operator="between" showDropDown="false" showErrorMessage="true" showInputMessage="true" sqref="H4:N53" type="whole">
      <formula1>1</formula1>
      <formula2>3</formula2>
    </dataValidation>
    <dataValidation allowBlank="true" operator="between" showDropDown="false" showErrorMessage="true" showInputMessage="true" sqref="A4:A53" type="list">
      <formula1>scoringel</formula1>
      <formula2>0</formula2>
    </dataValidation>
    <dataValidation allowBlank="true" error="Scores must be in increments of 0.5 and between 0.5 and 3" errorTitle="Error" operator="between" showDropDown="true" showErrorMessage="true" showInputMessage="false" sqref="P4:R53" type="list">
      <formula1>"0.5,1,1.5,2,2.5,3"</formula1>
      <formula2>0</formula2>
    </dataValidation>
  </dataValidations>
  <printOptions headings="false" gridLines="true" gridLinesSet="true" horizontalCentered="false" verticalCentered="false"/>
  <pageMargins left="0.329861111111111" right="0.320138888888889" top="1" bottom="1"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3.5"/>
    <col collapsed="false" hidden="false" max="2" min="2" style="0" width="10.8010204081633"/>
    <col collapsed="false" hidden="false" max="3" min="3" style="0" width="16.7397959183673"/>
    <col collapsed="false" hidden="false" max="4" min="4" style="0" width="9.04591836734694"/>
    <col collapsed="false" hidden="true" max="1025" min="5" style="0" width="0"/>
  </cols>
  <sheetData>
    <row r="1" customFormat="false" ht="20.1" hidden="false" customHeight="true" outlineLevel="0" collapsed="false">
      <c r="A1" s="252" t="s">
        <v>138</v>
      </c>
      <c r="B1" s="252"/>
      <c r="C1" s="252"/>
    </row>
    <row r="2" customFormat="false" ht="20.1" hidden="false" customHeight="true" outlineLevel="0" collapsed="false">
      <c r="A2" s="253" t="s">
        <v>139</v>
      </c>
      <c r="B2" s="253" t="s">
        <v>86</v>
      </c>
      <c r="C2" s="253" t="s">
        <v>87</v>
      </c>
    </row>
    <row r="3" customFormat="false" ht="20.1" hidden="false" customHeight="true" outlineLevel="0" collapsed="false">
      <c r="A3" s="254" t="s">
        <v>140</v>
      </c>
      <c r="B3" s="254" t="str">
        <f aca="false">IF('PI 1.1.1 PSA'!AQ54&lt;=60,"FAIL",'PI 1.1.1 PSA'!AQ54)</f>
        <v>FAIL</v>
      </c>
      <c r="C3" s="255" t="str">
        <f aca="false">IF(B3="","",IF(OR(B3&lt;60,B3="Fail"),"FAIL",IF(B3&gt;=80,"Unconditional Pass","Pass with condition")))</f>
        <v>FAIL</v>
      </c>
    </row>
    <row r="4" customFormat="false" ht="20.1" hidden="false" customHeight="true" outlineLevel="0" collapsed="false">
      <c r="A4" s="254" t="s">
        <v>141</v>
      </c>
      <c r="B4" s="254" t="str">
        <f aca="false">IF('PI 2.1.1 PSA'!BC54&lt;=60,"FAIL",'PI 2.1.1 PSA'!BC54)</f>
        <v>FAIL</v>
      </c>
      <c r="C4" s="255" t="str">
        <f aca="false">IF(B4="","",IF(OR(B4&lt;60,B4="Fail"),"FAIL",IF(B4&gt;=80,"Unconditional Pass","Pass with condition")))</f>
        <v>FAIL</v>
      </c>
    </row>
    <row r="5" customFormat="false" ht="20.1" hidden="false" customHeight="true" outlineLevel="0" collapsed="false">
      <c r="A5" s="254" t="s">
        <v>142</v>
      </c>
      <c r="B5" s="254" t="str">
        <f aca="false">IF('PI 2.2.1 PSA'!BC54&lt;=60,"FAIL",'PI 2.2.1 PSA'!BC54)</f>
        <v>FAIL</v>
      </c>
      <c r="C5" s="255" t="str">
        <f aca="false">IF(B5="","",IF(OR(B5&lt;60,B5="Fail"),"FAIL",IF(B5&gt;=80,"Unconditional Pass","Pass with condition")))</f>
        <v>FAIL</v>
      </c>
    </row>
    <row r="6" customFormat="false" ht="20.1" hidden="false" customHeight="true" outlineLevel="0" collapsed="false">
      <c r="A6" s="254" t="s">
        <v>143</v>
      </c>
      <c r="B6" s="254" t="str">
        <f aca="false">IF('PI 2.3.1 PSA'!AI54&lt;=60,"FAIL",'PI 2.3.1 PSA'!AI54)</f>
        <v>FAIL</v>
      </c>
      <c r="C6" s="255" t="str">
        <f aca="false">IF(B6="","",IF(OR(B6&lt;60,B6="Fail"),"FAIL",IF(B6&gt;=80,"Unconditional Pass","Pass with condition")))</f>
        <v>FAIL</v>
      </c>
    </row>
    <row r="7" customFormat="false" ht="20.1" hidden="false" customHeight="true" outlineLevel="0" collapsed="false">
      <c r="A7" s="256" t="s">
        <v>144</v>
      </c>
      <c r="B7" s="254" t="str">
        <f aca="false">IF('PI 2.4.1 CSA'!AJ54&lt;=60,"FAIL",'PI 2.4.1 CSA'!AJ54)</f>
        <v>FAIL</v>
      </c>
      <c r="C7" s="255" t="str">
        <f aca="false">IF(B7="","",IF(OR(B7&lt;60,B7="Fail"),"FAIL",IF(B7&gt;=80,"Unconditional Pass","Pass with condition")))</f>
        <v>FAIL</v>
      </c>
    </row>
    <row r="1048576" customFormat="false" ht="12.75" hidden="true" customHeight="false" outlineLevel="0" collapsed="false"/>
  </sheetData>
  <mergeCells count="1">
    <mergeCell ref="A1:C1"/>
  </mergeCells>
  <conditionalFormatting sqref="C3:C7">
    <cfRule type="containsText" priority="2" aboveAverage="0" equalAverage="0" bottom="0" percent="0" rank="0" text="Fail" dxfId="0"/>
    <cfRule type="containsText" priority="3" aboveAverage="0" equalAverage="0" bottom="0" percent="0" rank="0" text="Unconditional pass" dxfId="1"/>
  </conditionalFormatting>
  <conditionalFormatting sqref="B7">
    <cfRule type="containsText" priority="4" aboveAverage="0" equalAverage="0" bottom="0" percent="0" rank="0" text="FAIL" dxfId="2"/>
  </conditionalFormatting>
  <conditionalFormatting sqref="B3:B6">
    <cfRule type="containsText" priority="5" aboveAverage="0" equalAverage="0" bottom="0" percent="0" rank="0" text="FAIL" dxfId="3"/>
  </conditionalFormatting>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75"/>
  <cols>
    <col collapsed="false" hidden="false" max="1" min="1" style="0" width="39.280612244898"/>
    <col collapsed="false" hidden="true" max="1025" min="2" style="0" width="0"/>
  </cols>
  <sheetData>
    <row r="1" customFormat="false" ht="12.75" hidden="false" customHeight="false" outlineLevel="0" collapsed="false">
      <c r="A1" s="257" t="s">
        <v>145</v>
      </c>
    </row>
    <row r="2" customFormat="false" ht="12.75" hidden="false" customHeight="false" outlineLevel="0" collapsed="false">
      <c r="A2" s="257" t="s">
        <v>146</v>
      </c>
    </row>
    <row r="3" customFormat="false" ht="12.75" hidden="false" customHeight="false" outlineLevel="0" collapsed="false">
      <c r="A3" s="257" t="s">
        <v>147</v>
      </c>
    </row>
    <row r="4" customFormat="false" ht="12.75" hidden="false" customHeight="false" outlineLevel="0" collapsed="false">
      <c r="A4" s="257" t="s">
        <v>148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81"/>
  <sheetViews>
    <sheetView windowProtection="false" showFormulas="false" showGridLines="true" showRowColHeaders="true" showZeros="true" rightToLeft="false" tabSelected="false" showOutlineSymbols="true" defaultGridColor="true" view="normal" topLeftCell="A50" colorId="64" zoomScale="100" zoomScaleNormal="100" zoomScalePageLayoutView="100" workbookViewId="0">
      <selection pane="topLeft" activeCell="A14" activeCellId="0" sqref="A14"/>
    </sheetView>
  </sheetViews>
  <sheetFormatPr defaultRowHeight="12.75"/>
  <cols>
    <col collapsed="false" hidden="false" max="1" min="1" style="0" width="28.2142857142857"/>
    <col collapsed="false" hidden="false" max="1025" min="2" style="0" width="8.50510204081633"/>
  </cols>
  <sheetData>
    <row r="1" customFormat="false" ht="12.75" hidden="false" customHeight="false" outlineLevel="0" collapsed="false">
      <c r="A1" s="258" t="s">
        <v>149</v>
      </c>
    </row>
    <row r="2" customFormat="false" ht="12.75" hidden="false" customHeight="false" outlineLevel="0" collapsed="false">
      <c r="A2" s="0" t="s">
        <v>150</v>
      </c>
    </row>
    <row r="5" customFormat="false" ht="12.75" hidden="false" customHeight="false" outlineLevel="0" collapsed="false">
      <c r="A5" s="0" t="n">
        <v>1</v>
      </c>
    </row>
    <row r="6" customFormat="false" ht="12.75" hidden="false" customHeight="false" outlineLevel="0" collapsed="false">
      <c r="A6" s="0" t="n">
        <v>2</v>
      </c>
    </row>
    <row r="7" customFormat="false" ht="12.75" hidden="false" customHeight="false" outlineLevel="0" collapsed="false">
      <c r="A7" s="0" t="n">
        <v>3</v>
      </c>
    </row>
    <row r="8" customFormat="false" ht="12.75" hidden="false" customHeight="false" outlineLevel="0" collapsed="false">
      <c r="A8" s="0" t="n">
        <v>4</v>
      </c>
    </row>
    <row r="9" customFormat="false" ht="12.75" hidden="false" customHeight="false" outlineLevel="0" collapsed="false">
      <c r="A9" s="0" t="n">
        <v>5</v>
      </c>
    </row>
    <row r="10" customFormat="false" ht="12.75" hidden="false" customHeight="false" outlineLevel="0" collapsed="false">
      <c r="A10" s="0" t="n">
        <v>6</v>
      </c>
    </row>
    <row r="11" customFormat="false" ht="12.75" hidden="false" customHeight="false" outlineLevel="0" collapsed="false">
      <c r="A11" s="0" t="n">
        <v>7</v>
      </c>
    </row>
    <row r="12" customFormat="false" ht="12.75" hidden="false" customHeight="false" outlineLevel="0" collapsed="false">
      <c r="A12" s="0" t="n">
        <v>8</v>
      </c>
    </row>
    <row r="13" customFormat="false" ht="12.75" hidden="false" customHeight="false" outlineLevel="0" collapsed="false">
      <c r="A13" s="0" t="n">
        <v>9</v>
      </c>
    </row>
    <row r="14" customFormat="false" ht="12.75" hidden="false" customHeight="false" outlineLevel="0" collapsed="false">
      <c r="A14" s="0" t="n">
        <v>10</v>
      </c>
    </row>
    <row r="15" customFormat="false" ht="12.75" hidden="false" customHeight="false" outlineLevel="0" collapsed="false">
      <c r="A15" s="0" t="n">
        <v>11</v>
      </c>
    </row>
    <row r="16" customFormat="false" ht="12.75" hidden="false" customHeight="false" outlineLevel="0" collapsed="false">
      <c r="A16" s="0" t="n">
        <v>12</v>
      </c>
    </row>
    <row r="17" customFormat="false" ht="12.75" hidden="false" customHeight="false" outlineLevel="0" collapsed="false">
      <c r="A17" s="0" t="n">
        <v>13</v>
      </c>
    </row>
    <row r="18" customFormat="false" ht="12.75" hidden="false" customHeight="false" outlineLevel="0" collapsed="false">
      <c r="A18" s="0" t="n">
        <v>14</v>
      </c>
    </row>
    <row r="19" customFormat="false" ht="12.75" hidden="false" customHeight="false" outlineLevel="0" collapsed="false">
      <c r="A19" s="0" t="n">
        <v>15</v>
      </c>
    </row>
    <row r="20" customFormat="false" ht="12.75" hidden="false" customHeight="false" outlineLevel="0" collapsed="false">
      <c r="A20" s="0" t="n">
        <v>16</v>
      </c>
    </row>
    <row r="21" customFormat="false" ht="12.75" hidden="false" customHeight="false" outlineLevel="0" collapsed="false">
      <c r="A21" s="0" t="n">
        <v>17</v>
      </c>
    </row>
    <row r="22" customFormat="false" ht="12.75" hidden="false" customHeight="false" outlineLevel="0" collapsed="false">
      <c r="A22" s="0" t="n">
        <v>18</v>
      </c>
    </row>
    <row r="23" customFormat="false" ht="12.75" hidden="false" customHeight="false" outlineLevel="0" collapsed="false">
      <c r="A23" s="0" t="n">
        <v>19</v>
      </c>
    </row>
    <row r="24" customFormat="false" ht="12.75" hidden="false" customHeight="false" outlineLevel="0" collapsed="false">
      <c r="A24" s="0" t="n">
        <v>20</v>
      </c>
    </row>
    <row r="25" customFormat="false" ht="12.75" hidden="false" customHeight="false" outlineLevel="0" collapsed="false">
      <c r="A25" s="0" t="n">
        <v>21</v>
      </c>
    </row>
    <row r="26" customFormat="false" ht="12.75" hidden="false" customHeight="false" outlineLevel="0" collapsed="false">
      <c r="A26" s="0" t="n">
        <v>22</v>
      </c>
    </row>
    <row r="27" customFormat="false" ht="12.75" hidden="false" customHeight="false" outlineLevel="0" collapsed="false">
      <c r="A27" s="0" t="n">
        <v>23</v>
      </c>
    </row>
    <row r="28" customFormat="false" ht="12.75" hidden="false" customHeight="false" outlineLevel="0" collapsed="false">
      <c r="A28" s="0" t="n">
        <v>24</v>
      </c>
    </row>
    <row r="29" customFormat="false" ht="12.75" hidden="false" customHeight="false" outlineLevel="0" collapsed="false">
      <c r="A29" s="0" t="n">
        <v>25</v>
      </c>
    </row>
    <row r="30" customFormat="false" ht="12.75" hidden="false" customHeight="false" outlineLevel="0" collapsed="false">
      <c r="A30" s="0" t="n">
        <v>26</v>
      </c>
    </row>
    <row r="31" customFormat="false" ht="12.75" hidden="false" customHeight="false" outlineLevel="0" collapsed="false">
      <c r="A31" s="0" t="n">
        <v>27</v>
      </c>
    </row>
    <row r="32" customFormat="false" ht="12.75" hidden="false" customHeight="false" outlineLevel="0" collapsed="false">
      <c r="A32" s="0" t="n">
        <v>28</v>
      </c>
    </row>
    <row r="33" customFormat="false" ht="12.75" hidden="false" customHeight="false" outlineLevel="0" collapsed="false">
      <c r="A33" s="0" t="n">
        <v>29</v>
      </c>
    </row>
    <row r="34" customFormat="false" ht="12.75" hidden="false" customHeight="false" outlineLevel="0" collapsed="false">
      <c r="A34" s="0" t="n">
        <v>30</v>
      </c>
    </row>
    <row r="35" customFormat="false" ht="12.75" hidden="false" customHeight="false" outlineLevel="0" collapsed="false">
      <c r="A35" s="0" t="n">
        <v>31</v>
      </c>
    </row>
    <row r="36" customFormat="false" ht="12.75" hidden="false" customHeight="false" outlineLevel="0" collapsed="false">
      <c r="A36" s="0" t="n">
        <v>32</v>
      </c>
    </row>
    <row r="37" customFormat="false" ht="12.75" hidden="false" customHeight="false" outlineLevel="0" collapsed="false">
      <c r="A37" s="0" t="n">
        <v>33</v>
      </c>
    </row>
    <row r="38" customFormat="false" ht="12.75" hidden="false" customHeight="false" outlineLevel="0" collapsed="false">
      <c r="A38" s="0" t="n">
        <v>34</v>
      </c>
    </row>
    <row r="39" customFormat="false" ht="12.75" hidden="false" customHeight="false" outlineLevel="0" collapsed="false">
      <c r="A39" s="0" t="n">
        <v>35</v>
      </c>
    </row>
    <row r="40" customFormat="false" ht="12.75" hidden="false" customHeight="false" outlineLevel="0" collapsed="false">
      <c r="A40" s="0" t="n">
        <v>36</v>
      </c>
    </row>
    <row r="41" customFormat="false" ht="12.75" hidden="false" customHeight="false" outlineLevel="0" collapsed="false">
      <c r="A41" s="0" t="n">
        <v>37</v>
      </c>
    </row>
    <row r="42" customFormat="false" ht="12.75" hidden="false" customHeight="false" outlineLevel="0" collapsed="false">
      <c r="A42" s="0" t="n">
        <v>38</v>
      </c>
    </row>
    <row r="43" customFormat="false" ht="12.75" hidden="false" customHeight="false" outlineLevel="0" collapsed="false">
      <c r="A43" s="0" t="n">
        <v>39</v>
      </c>
    </row>
    <row r="44" customFormat="false" ht="12.75" hidden="false" customHeight="false" outlineLevel="0" collapsed="false">
      <c r="A44" s="0" t="n">
        <v>40</v>
      </c>
    </row>
    <row r="45" customFormat="false" ht="12.75" hidden="false" customHeight="false" outlineLevel="0" collapsed="false">
      <c r="A45" s="0" t="n">
        <v>41</v>
      </c>
    </row>
    <row r="46" customFormat="false" ht="12.75" hidden="false" customHeight="false" outlineLevel="0" collapsed="false">
      <c r="A46" s="0" t="n">
        <v>42</v>
      </c>
    </row>
    <row r="47" customFormat="false" ht="12.75" hidden="false" customHeight="false" outlineLevel="0" collapsed="false">
      <c r="A47" s="0" t="n">
        <v>43</v>
      </c>
    </row>
    <row r="48" customFormat="false" ht="12.75" hidden="false" customHeight="false" outlineLevel="0" collapsed="false">
      <c r="A48" s="0" t="n">
        <v>44</v>
      </c>
    </row>
    <row r="49" customFormat="false" ht="12.75" hidden="false" customHeight="false" outlineLevel="0" collapsed="false">
      <c r="A49" s="0" t="n">
        <v>45</v>
      </c>
    </row>
    <row r="50" customFormat="false" ht="12.75" hidden="false" customHeight="false" outlineLevel="0" collapsed="false">
      <c r="A50" s="0" t="n">
        <v>46</v>
      </c>
    </row>
    <row r="51" customFormat="false" ht="12.75" hidden="false" customHeight="false" outlineLevel="0" collapsed="false">
      <c r="A51" s="0" t="n">
        <v>47</v>
      </c>
    </row>
    <row r="52" customFormat="false" ht="12.75" hidden="false" customHeight="false" outlineLevel="0" collapsed="false">
      <c r="A52" s="0" t="n">
        <v>48</v>
      </c>
    </row>
    <row r="53" customFormat="false" ht="12.75" hidden="false" customHeight="false" outlineLevel="0" collapsed="false">
      <c r="A53" s="0" t="n">
        <v>49</v>
      </c>
    </row>
    <row r="54" customFormat="false" ht="12.75" hidden="false" customHeight="false" outlineLevel="0" collapsed="false">
      <c r="A54" s="0" t="n">
        <v>50</v>
      </c>
    </row>
    <row r="61" customFormat="false" ht="12.75" hidden="false" customHeight="false" outlineLevel="0" collapsed="false">
      <c r="A61" s="258" t="s">
        <v>151</v>
      </c>
    </row>
    <row r="62" customFormat="false" ht="12.75" hidden="false" customHeight="false" outlineLevel="0" collapsed="false">
      <c r="A62" s="258" t="s">
        <v>152</v>
      </c>
    </row>
    <row r="64" customFormat="false" ht="12.75" hidden="false" customHeight="false" outlineLevel="0" collapsed="false">
      <c r="A64" s="258" t="s">
        <v>89</v>
      </c>
    </row>
    <row r="65" customFormat="false" ht="12.75" hidden="false" customHeight="false" outlineLevel="0" collapsed="false">
      <c r="A65" s="258" t="s">
        <v>153</v>
      </c>
    </row>
    <row r="66" customFormat="false" ht="12.75" hidden="false" customHeight="false" outlineLevel="0" collapsed="false">
      <c r="A66" s="258" t="s">
        <v>154</v>
      </c>
    </row>
    <row r="68" customFormat="false" ht="12.75" hidden="false" customHeight="false" outlineLevel="0" collapsed="false">
      <c r="A68" s="258" t="s">
        <v>155</v>
      </c>
    </row>
    <row r="69" customFormat="false" ht="12.75" hidden="false" customHeight="false" outlineLevel="0" collapsed="false">
      <c r="A69" s="258" t="s">
        <v>156</v>
      </c>
    </row>
    <row r="70" customFormat="false" ht="12.75" hidden="false" customHeight="false" outlineLevel="0" collapsed="false">
      <c r="A70" s="258" t="s">
        <v>157</v>
      </c>
    </row>
    <row r="71" customFormat="false" ht="12.75" hidden="false" customHeight="false" outlineLevel="0" collapsed="false">
      <c r="A71" s="258" t="s">
        <v>158</v>
      </c>
    </row>
    <row r="72" customFormat="false" ht="12.75" hidden="false" customHeight="false" outlineLevel="0" collapsed="false">
      <c r="A72" s="258" t="s">
        <v>159</v>
      </c>
    </row>
    <row r="73" customFormat="false" ht="12.75" hidden="false" customHeight="false" outlineLevel="0" collapsed="false">
      <c r="A73" s="258" t="s">
        <v>160</v>
      </c>
    </row>
    <row r="74" customFormat="false" ht="12.75" hidden="false" customHeight="false" outlineLevel="0" collapsed="false">
      <c r="A74" s="258" t="s">
        <v>161</v>
      </c>
    </row>
    <row r="75" customFormat="false" ht="12.75" hidden="false" customHeight="false" outlineLevel="0" collapsed="false">
      <c r="A75" s="258" t="s">
        <v>162</v>
      </c>
    </row>
    <row r="76" customFormat="false" ht="12.75" hidden="false" customHeight="false" outlineLevel="0" collapsed="false">
      <c r="A76" s="258" t="s">
        <v>163</v>
      </c>
    </row>
    <row r="77" customFormat="false" ht="12.75" hidden="false" customHeight="false" outlineLevel="0" collapsed="false">
      <c r="A77" s="258" t="s">
        <v>164</v>
      </c>
    </row>
    <row r="79" customFormat="false" ht="12.75" hidden="false" customHeight="false" outlineLevel="0" collapsed="false">
      <c r="A79" s="0" t="n">
        <v>60</v>
      </c>
    </row>
    <row r="80" customFormat="false" ht="12.75" hidden="false" customHeight="false" outlineLevel="0" collapsed="false">
      <c r="A80" s="0" t="n">
        <v>80</v>
      </c>
    </row>
    <row r="81" customFormat="false" ht="12.75" hidden="false" customHeight="false" outlineLevel="0" collapsed="false">
      <c r="A81" s="0" t="n">
        <v>100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Company>CSIRO</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2008-04-21T23:32:54Z</dcterms:created>
  <dc:creator>Hobday, Alistair (CMAR, Hobart)</dc:creator>
  <dc:description/>
  <dc:language>en-US</dc:language>
  <cp:lastModifiedBy>Shaun McLennan</cp:lastModifiedBy>
  <dcterms:modified xsi:type="dcterms:W3CDTF">2017-06-27T10:17:19Z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CSIRO</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