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1"/>
  </bookViews>
  <sheets>
    <sheet name="Retenciones" sheetId="1" r:id="rId1"/>
    <sheet name="Plantilla" sheetId="2" r:id="rId2"/>
  </sheets>
  <calcPr calcId="152511"/>
</workbook>
</file>

<file path=xl/calcChain.xml><?xml version="1.0" encoding="utf-8"?>
<calcChain xmlns="http://schemas.openxmlformats.org/spreadsheetml/2006/main">
  <c r="F4" i="2" l="1"/>
  <c r="K4" i="2" s="1"/>
  <c r="F5" i="2"/>
  <c r="K5" i="2" s="1"/>
  <c r="F6" i="2"/>
  <c r="K6" i="2" s="1"/>
  <c r="F7" i="2"/>
  <c r="K7" i="2" s="1"/>
  <c r="F8" i="2"/>
  <c r="K8" i="2" s="1"/>
  <c r="F9" i="2"/>
  <c r="K9" i="2" s="1"/>
  <c r="F10" i="2"/>
  <c r="K10" i="2" s="1"/>
  <c r="F11" i="2"/>
  <c r="K11" i="2" s="1"/>
  <c r="F12" i="2"/>
  <c r="K12" i="2" s="1"/>
  <c r="F13" i="2"/>
  <c r="K13" i="2" s="1"/>
  <c r="F14" i="2"/>
  <c r="K14" i="2" s="1"/>
  <c r="F15" i="2"/>
  <c r="K15" i="2" s="1"/>
  <c r="F16" i="2"/>
  <c r="K16" i="2" s="1"/>
  <c r="F17" i="2"/>
  <c r="K17" i="2" s="1"/>
  <c r="F18" i="2"/>
  <c r="K18" i="2" s="1"/>
  <c r="F19" i="2"/>
  <c r="K19" i="2" s="1"/>
  <c r="F20" i="2"/>
  <c r="K20" i="2" s="1"/>
  <c r="F21" i="2"/>
  <c r="K21" i="2" s="1"/>
  <c r="F22" i="2"/>
  <c r="K22" i="2" s="1"/>
  <c r="F23" i="2"/>
  <c r="K23" i="2" s="1"/>
  <c r="F3" i="2"/>
  <c r="K3" i="2" s="1"/>
  <c r="H4" i="2" l="1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3" i="2"/>
  <c r="I3" i="2" s="1"/>
  <c r="J20" i="2" l="1"/>
  <c r="J23" i="2"/>
  <c r="J21" i="2"/>
  <c r="J19" i="2"/>
  <c r="J17" i="2"/>
  <c r="J15" i="2"/>
  <c r="J13" i="2"/>
  <c r="J11" i="2"/>
  <c r="J9" i="2"/>
  <c r="J7" i="2"/>
  <c r="J5" i="2"/>
  <c r="J22" i="2"/>
  <c r="J18" i="2"/>
  <c r="L18" i="2" s="1"/>
  <c r="J16" i="2"/>
  <c r="J14" i="2"/>
  <c r="J12" i="2"/>
  <c r="J10" i="2"/>
  <c r="L10" i="2" s="1"/>
  <c r="J8" i="2"/>
  <c r="J6" i="2"/>
  <c r="L6" i="2" s="1"/>
  <c r="J4" i="2"/>
  <c r="J3" i="2"/>
  <c r="L3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3" i="2"/>
  <c r="L20" i="2" l="1"/>
  <c r="L14" i="2"/>
  <c r="L5" i="2"/>
  <c r="L9" i="2"/>
  <c r="L13" i="2"/>
  <c r="L17" i="2"/>
  <c r="L21" i="2"/>
  <c r="L4" i="2"/>
  <c r="L8" i="2"/>
  <c r="L12" i="2"/>
  <c r="L16" i="2"/>
  <c r="L22" i="2"/>
  <c r="L7" i="2"/>
  <c r="L11" i="2"/>
  <c r="L15" i="2"/>
  <c r="L19" i="2"/>
  <c r="L23" i="2"/>
</calcChain>
</file>

<file path=xl/sharedStrings.xml><?xml version="1.0" encoding="utf-8"?>
<sst xmlns="http://schemas.openxmlformats.org/spreadsheetml/2006/main" count="35" uniqueCount="34">
  <si>
    <t>Categoría Profesional</t>
  </si>
  <si>
    <t>Salario Base</t>
  </si>
  <si>
    <t>Retención</t>
  </si>
  <si>
    <t>Apellidos y Nombre</t>
  </si>
  <si>
    <t>Antigüedad</t>
  </si>
  <si>
    <t>Nº Horas Extra</t>
  </si>
  <si>
    <t>Joaquñin Monje Gonzalez</t>
  </si>
  <si>
    <t>Eustolio Moreno Cala</t>
  </si>
  <si>
    <t>Sarah Monte Cuesta</t>
  </si>
  <si>
    <t>Joanna Delgado Gorrot</t>
  </si>
  <si>
    <t>Macario Díaz Montaña</t>
  </si>
  <si>
    <t>Salario</t>
  </si>
  <si>
    <t>Salario Horas Extras</t>
  </si>
  <si>
    <t>Años Trabajados</t>
  </si>
  <si>
    <t>Plus Antigüedad</t>
  </si>
  <si>
    <t>Seguridad Social</t>
  </si>
  <si>
    <t>Retencion</t>
  </si>
  <si>
    <t>Salario Líquido</t>
  </si>
  <si>
    <t>Patricia Duran Duran</t>
  </si>
  <si>
    <t>Isidoro El Gato</t>
  </si>
  <si>
    <t>Ana Anita Ana</t>
  </si>
  <si>
    <t>Ana Karen Garcia Garcia</t>
  </si>
  <si>
    <t>Yo Soy Gitano</t>
  </si>
  <si>
    <t>Kako kuro kiri</t>
  </si>
  <si>
    <t>Sakura Cart Captor</t>
  </si>
  <si>
    <t>Isa Maria Montero</t>
  </si>
  <si>
    <t>Teemo Pone Setas</t>
  </si>
  <si>
    <t>Irelia Zorra Peligrosa</t>
  </si>
  <si>
    <t>Miss Bragas cortas</t>
  </si>
  <si>
    <t>Akumushumu Aku Aka</t>
  </si>
  <si>
    <t>Cristian Ridiculo Ojo</t>
  </si>
  <si>
    <t>Riven Espada Gigante</t>
  </si>
  <si>
    <t>Vayner rompe corazones</t>
  </si>
  <si>
    <t>Ashe Arquera Hielo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</si>
</sst>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€&quot;"/>
    <numFmt numFmtId="165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2"/>
      <color theme="0"/>
      <name val="Calibri"/>
      <family val="2"/>
      <scheme val="minor"/>
    </font>
    <font>
      <sz val="10"/>
      <color theme="0"/>
      <name val="Century Gothic"/>
      <family val="2"/>
    </font>
    <font>
      <sz val="12"/>
      <color theme="1"/>
      <name val="Century Gothic"/>
      <family val="2"/>
    </font>
    <font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double">
        <color theme="6" tint="-0.499984740745262"/>
      </left>
      <right style="double">
        <color theme="6" tint="-0.499984740745262"/>
      </right>
      <top style="double">
        <color theme="6" tint="-0.499984740745262"/>
      </top>
      <bottom style="thick">
        <color auto="1"/>
      </bottom>
      <diagonal/>
    </border>
    <border>
      <left style="double">
        <color theme="6" tint="-0.499984740745262"/>
      </left>
      <right style="double">
        <color theme="6" tint="-0.499984740745262"/>
      </right>
      <top style="thick">
        <color auto="1"/>
      </top>
      <bottom style="dashed">
        <color auto="1"/>
      </bottom>
      <diagonal/>
    </border>
    <border>
      <left style="double">
        <color theme="6" tint="-0.499984740745262"/>
      </left>
      <right style="double">
        <color theme="6" tint="-0.499984740745262"/>
      </right>
      <top style="dashed">
        <color auto="1"/>
      </top>
      <bottom style="dashed">
        <color auto="1"/>
      </bottom>
      <diagonal/>
    </border>
    <border>
      <left style="double">
        <color theme="6" tint="-0.499984740745262"/>
      </left>
      <right style="double">
        <color theme="6" tint="-0.499984740745262"/>
      </right>
      <top style="dashed">
        <color auto="1"/>
      </top>
      <bottom style="double">
        <color theme="6" tint="-0.499984740745262"/>
      </bottom>
      <diagonal/>
    </border>
    <border>
      <left/>
      <right style="double">
        <color theme="6" tint="-0.499984740745262"/>
      </right>
      <top style="double">
        <color theme="6" tint="-0.499984740745262"/>
      </top>
      <bottom style="thick">
        <color auto="1"/>
      </bottom>
      <diagonal/>
    </border>
    <border>
      <left/>
      <right style="double">
        <color theme="6" tint="-0.499984740745262"/>
      </right>
      <top style="thick">
        <color auto="1"/>
      </top>
      <bottom style="dashed">
        <color auto="1"/>
      </bottom>
      <diagonal/>
    </border>
    <border>
      <left/>
      <right style="double">
        <color theme="6" tint="-0.499984740745262"/>
      </right>
      <top style="dashed">
        <color auto="1"/>
      </top>
      <bottom style="dashed">
        <color auto="1"/>
      </bottom>
      <diagonal/>
    </border>
    <border>
      <left/>
      <right style="double">
        <color theme="6" tint="-0.499984740745262"/>
      </right>
      <top style="dashed">
        <color auto="1"/>
      </top>
      <bottom style="double">
        <color theme="6" tint="-0.499984740745262"/>
      </bottom>
      <diagonal/>
    </border>
    <border>
      <left style="thin">
        <color theme="0"/>
      </left>
      <right style="thin">
        <color theme="0"/>
      </right>
      <top style="dashed">
        <color auto="1"/>
      </top>
      <bottom style="dashed">
        <color auto="1"/>
      </bottom>
      <diagonal/>
    </border>
    <border>
      <left style="thin">
        <color theme="0"/>
      </left>
      <right style="thin">
        <color theme="0"/>
      </right>
      <top/>
      <bottom style="dashed">
        <color auto="1"/>
      </bottom>
      <diagonal/>
    </border>
    <border>
      <left/>
      <right style="thin">
        <color theme="0"/>
      </right>
      <top/>
      <bottom style="dashed">
        <color auto="1"/>
      </bottom>
      <diagonal/>
    </border>
    <border>
      <left/>
      <right style="thin">
        <color theme="0"/>
      </right>
      <top style="dashed">
        <color auto="1"/>
      </top>
      <bottom style="dashed">
        <color auto="1"/>
      </bottom>
      <diagonal/>
    </border>
    <border>
      <left style="thin">
        <color theme="0"/>
      </left>
      <right style="thin">
        <color theme="0"/>
      </right>
      <top style="dashed">
        <color auto="1"/>
      </top>
      <bottom style="thin">
        <color theme="0"/>
      </bottom>
      <diagonal/>
    </border>
    <border>
      <left/>
      <right style="thin">
        <color theme="0"/>
      </right>
      <top style="dashed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/>
      <bottom style="dashed">
        <color auto="1"/>
      </bottom>
      <diagonal/>
    </border>
    <border>
      <left style="thin">
        <color theme="0"/>
      </left>
      <right style="thick">
        <color theme="0"/>
      </right>
      <top style="dashed">
        <color auto="1"/>
      </top>
      <bottom style="dashed">
        <color auto="1"/>
      </bottom>
      <diagonal/>
    </border>
    <border>
      <left style="thin">
        <color theme="0"/>
      </left>
      <right style="thick">
        <color theme="0"/>
      </right>
      <top style="dashed">
        <color auto="1"/>
      </top>
      <bottom style="thin">
        <color theme="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13" borderId="1" xfId="0" applyFont="1" applyFill="1" applyBorder="1" applyAlignment="1">
      <alignment horizontal="center" wrapText="1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10" fontId="0" fillId="12" borderId="6" xfId="0" applyNumberFormat="1" applyFill="1" applyBorder="1" applyAlignment="1">
      <alignment horizontal="center"/>
    </xf>
    <xf numFmtId="10" fontId="0" fillId="12" borderId="7" xfId="0" applyNumberFormat="1" applyFill="1" applyBorder="1" applyAlignment="1">
      <alignment horizontal="center"/>
    </xf>
    <xf numFmtId="10" fontId="0" fillId="12" borderId="8" xfId="0" applyNumberForma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164" fontId="0" fillId="12" borderId="3" xfId="0" applyNumberFormat="1" applyFill="1" applyBorder="1" applyAlignment="1">
      <alignment horizontal="center"/>
    </xf>
    <xf numFmtId="164" fontId="0" fillId="12" borderId="4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2" borderId="10" xfId="0" applyFont="1" applyFill="1" applyBorder="1" applyAlignment="1">
      <alignment horizontal="center"/>
    </xf>
    <xf numFmtId="164" fontId="6" fillId="2" borderId="10" xfId="0" applyNumberFormat="1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164" fontId="6" fillId="2" borderId="9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165" fontId="6" fillId="15" borderId="9" xfId="0" applyNumberFormat="1" applyFont="1" applyFill="1" applyBorder="1" applyAlignment="1">
      <alignment horizontal="center"/>
    </xf>
    <xf numFmtId="165" fontId="6" fillId="15" borderId="13" xfId="0" applyNumberFormat="1" applyFont="1" applyFill="1" applyBorder="1" applyAlignment="1">
      <alignment horizontal="center"/>
    </xf>
    <xf numFmtId="165" fontId="6" fillId="15" borderId="10" xfId="0" applyNumberFormat="1" applyFont="1" applyFill="1" applyBorder="1" applyAlignment="1">
      <alignment horizontal="center"/>
    </xf>
    <xf numFmtId="165" fontId="6" fillId="12" borderId="9" xfId="0" applyNumberFormat="1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165" fontId="6" fillId="23" borderId="11" xfId="0" applyNumberFormat="1" applyFont="1" applyFill="1" applyBorder="1" applyAlignment="1">
      <alignment horizontal="center"/>
    </xf>
    <xf numFmtId="165" fontId="6" fillId="23" borderId="12" xfId="0" applyNumberFormat="1" applyFont="1" applyFill="1" applyBorder="1" applyAlignment="1">
      <alignment horizontal="center"/>
    </xf>
    <xf numFmtId="165" fontId="6" fillId="23" borderId="14" xfId="0" applyNumberFormat="1" applyFont="1" applyFill="1" applyBorder="1" applyAlignment="1">
      <alignment horizontal="center"/>
    </xf>
    <xf numFmtId="165" fontId="6" fillId="24" borderId="12" xfId="0" applyNumberFormat="1" applyFont="1" applyFill="1" applyBorder="1" applyAlignment="1">
      <alignment horizontal="center"/>
    </xf>
    <xf numFmtId="165" fontId="6" fillId="10" borderId="10" xfId="0" applyNumberFormat="1" applyFont="1" applyFill="1" applyBorder="1" applyAlignment="1">
      <alignment horizontal="center"/>
    </xf>
    <xf numFmtId="165" fontId="6" fillId="10" borderId="9" xfId="0" applyNumberFormat="1" applyFont="1" applyFill="1" applyBorder="1" applyAlignment="1">
      <alignment horizontal="center"/>
    </xf>
    <xf numFmtId="165" fontId="6" fillId="10" borderId="13" xfId="0" applyNumberFormat="1" applyFont="1" applyFill="1" applyBorder="1" applyAlignment="1">
      <alignment horizontal="center"/>
    </xf>
    <xf numFmtId="165" fontId="6" fillId="25" borderId="9" xfId="0" applyNumberFormat="1" applyFont="1" applyFill="1" applyBorder="1" applyAlignment="1">
      <alignment horizontal="center"/>
    </xf>
    <xf numFmtId="165" fontId="6" fillId="8" borderId="9" xfId="0" applyNumberFormat="1" applyFont="1" applyFill="1" applyBorder="1" applyAlignment="1">
      <alignment horizontal="center"/>
    </xf>
    <xf numFmtId="165" fontId="6" fillId="25" borderId="10" xfId="0" applyNumberFormat="1" applyFont="1" applyFill="1" applyBorder="1" applyAlignment="1">
      <alignment horizontal="center"/>
    </xf>
    <xf numFmtId="165" fontId="6" fillId="25" borderId="13" xfId="0" applyNumberFormat="1" applyFont="1" applyFill="1" applyBorder="1" applyAlignment="1">
      <alignment horizontal="center"/>
    </xf>
    <xf numFmtId="165" fontId="6" fillId="17" borderId="9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 wrapText="1"/>
    </xf>
    <xf numFmtId="0" fontId="1" fillId="13" borderId="15" xfId="0" applyFont="1" applyFill="1" applyBorder="1" applyAlignment="1">
      <alignment horizontal="center" wrapText="1"/>
    </xf>
    <xf numFmtId="0" fontId="1" fillId="6" borderId="15" xfId="0" applyFont="1" applyFill="1" applyBorder="1" applyAlignment="1">
      <alignment horizontal="center" wrapText="1"/>
    </xf>
    <xf numFmtId="0" fontId="1" fillId="11" borderId="15" xfId="0" applyFont="1" applyFill="1" applyBorder="1" applyAlignment="1">
      <alignment horizontal="center" wrapText="1"/>
    </xf>
    <xf numFmtId="0" fontId="1" fillId="18" borderId="15" xfId="0" applyFont="1" applyFill="1" applyBorder="1" applyAlignment="1">
      <alignment horizontal="center" wrapText="1"/>
    </xf>
    <xf numFmtId="0" fontId="1" fillId="22" borderId="15" xfId="0" applyFont="1" applyFill="1" applyBorder="1" applyAlignment="1">
      <alignment horizontal="center" wrapText="1"/>
    </xf>
    <xf numFmtId="0" fontId="1" fillId="3" borderId="16" xfId="0" applyFont="1" applyFill="1" applyBorder="1" applyAlignment="1">
      <alignment horizontal="center" wrapText="1"/>
    </xf>
    <xf numFmtId="14" fontId="6" fillId="2" borderId="11" xfId="0" applyNumberFormat="1" applyFont="1" applyFill="1" applyBorder="1" applyAlignment="1">
      <alignment horizontal="center"/>
    </xf>
    <xf numFmtId="14" fontId="6" fillId="4" borderId="12" xfId="0" applyNumberFormat="1" applyFont="1" applyFill="1" applyBorder="1" applyAlignment="1">
      <alignment horizontal="center"/>
    </xf>
    <xf numFmtId="14" fontId="6" fillId="2" borderId="12" xfId="0" applyNumberFormat="1" applyFont="1" applyFill="1" applyBorder="1" applyAlignment="1">
      <alignment horizontal="center"/>
    </xf>
    <xf numFmtId="14" fontId="6" fillId="2" borderId="14" xfId="0" applyNumberFormat="1" applyFont="1" applyFill="1" applyBorder="1" applyAlignment="1">
      <alignment horizontal="center"/>
    </xf>
    <xf numFmtId="0" fontId="1" fillId="5" borderId="17" xfId="0" applyFont="1" applyFill="1" applyBorder="1" applyAlignment="1">
      <alignment horizontal="right" wrapText="1"/>
    </xf>
    <xf numFmtId="0" fontId="6" fillId="14" borderId="18" xfId="0" applyFont="1" applyFill="1" applyBorder="1" applyAlignment="1">
      <alignment horizontal="right" indent="1"/>
    </xf>
    <xf numFmtId="0" fontId="6" fillId="19" borderId="19" xfId="0" applyFont="1" applyFill="1" applyBorder="1" applyAlignment="1">
      <alignment horizontal="right" indent="1"/>
    </xf>
    <xf numFmtId="0" fontId="6" fillId="14" borderId="19" xfId="0" applyFont="1" applyFill="1" applyBorder="1" applyAlignment="1">
      <alignment horizontal="right" indent="1"/>
    </xf>
    <xf numFmtId="0" fontId="6" fillId="14" borderId="20" xfId="0" applyFont="1" applyFill="1" applyBorder="1" applyAlignment="1">
      <alignment horizontal="right" indent="1"/>
    </xf>
    <xf numFmtId="0" fontId="1" fillId="7" borderId="16" xfId="0" applyFont="1" applyFill="1" applyBorder="1" applyAlignment="1">
      <alignment horizontal="center" wrapText="1"/>
    </xf>
    <xf numFmtId="164" fontId="6" fillId="10" borderId="11" xfId="0" applyNumberFormat="1" applyFont="1" applyFill="1" applyBorder="1" applyAlignment="1">
      <alignment horizontal="center"/>
    </xf>
    <xf numFmtId="164" fontId="6" fillId="9" borderId="12" xfId="0" applyNumberFormat="1" applyFont="1" applyFill="1" applyBorder="1" applyAlignment="1">
      <alignment horizontal="center"/>
    </xf>
    <xf numFmtId="164" fontId="6" fillId="10" borderId="12" xfId="0" applyNumberFormat="1" applyFont="1" applyFill="1" applyBorder="1" applyAlignment="1">
      <alignment horizontal="center"/>
    </xf>
    <xf numFmtId="164" fontId="6" fillId="10" borderId="1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164" fontId="6" fillId="16" borderId="9" xfId="0" applyNumberFormat="1" applyFont="1" applyFill="1" applyBorder="1" applyAlignment="1">
      <alignment horizontal="center"/>
    </xf>
    <xf numFmtId="0" fontId="1" fillId="21" borderId="1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99"/>
      <color rgb="FFFFCC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workbookViewId="0">
      <selection activeCell="B11" sqref="B11"/>
    </sheetView>
  </sheetViews>
  <sheetFormatPr baseColWidth="10" defaultColWidth="9.140625" defaultRowHeight="15" x14ac:dyDescent="0.25"/>
  <cols>
    <col min="2" max="4" width="15.7109375" customWidth="1"/>
  </cols>
  <sheetData>
    <row r="1" spans="2:4" ht="15.75" thickBot="1" x14ac:dyDescent="0.3"/>
    <row r="2" spans="2:4" ht="35.1" customHeight="1" thickTop="1" thickBot="1" x14ac:dyDescent="0.3">
      <c r="B2" s="4" t="s">
        <v>0</v>
      </c>
      <c r="C2" s="12" t="s">
        <v>1</v>
      </c>
      <c r="D2" s="8" t="s">
        <v>2</v>
      </c>
    </row>
    <row r="3" spans="2:4" ht="15.75" thickTop="1" x14ac:dyDescent="0.25">
      <c r="B3" s="5">
        <v>1</v>
      </c>
      <c r="C3" s="13">
        <v>2500</v>
      </c>
      <c r="D3" s="9">
        <v>0.21</v>
      </c>
    </row>
    <row r="4" spans="2:4" x14ac:dyDescent="0.25">
      <c r="B4" s="6">
        <v>2</v>
      </c>
      <c r="C4" s="14">
        <v>2300</v>
      </c>
      <c r="D4" s="10">
        <v>0.21</v>
      </c>
    </row>
    <row r="5" spans="2:4" x14ac:dyDescent="0.25">
      <c r="B5" s="6">
        <v>3</v>
      </c>
      <c r="C5" s="14">
        <v>2080</v>
      </c>
      <c r="D5" s="10">
        <v>0.2</v>
      </c>
    </row>
    <row r="6" spans="2:4" x14ac:dyDescent="0.25">
      <c r="B6" s="6">
        <v>4</v>
      </c>
      <c r="C6" s="14">
        <v>1750</v>
      </c>
      <c r="D6" s="10">
        <v>0.18</v>
      </c>
    </row>
    <row r="7" spans="2:4" x14ac:dyDescent="0.25">
      <c r="B7" s="6">
        <v>5</v>
      </c>
      <c r="C7" s="14">
        <v>1700</v>
      </c>
      <c r="D7" s="10">
        <v>0.16</v>
      </c>
    </row>
    <row r="8" spans="2:4" x14ac:dyDescent="0.25">
      <c r="B8" s="6">
        <v>6</v>
      </c>
      <c r="C8" s="14">
        <v>1400</v>
      </c>
      <c r="D8" s="10">
        <v>0.15</v>
      </c>
    </row>
    <row r="9" spans="2:4" ht="15.75" thickBot="1" x14ac:dyDescent="0.3">
      <c r="B9" s="7">
        <v>7</v>
      </c>
      <c r="C9" s="15">
        <v>1000</v>
      </c>
      <c r="D9" s="11">
        <v>0.1</v>
      </c>
    </row>
    <row r="10" spans="2:4" ht="15.75" thickTop="1" x14ac:dyDescent="0.25"/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tabSelected="1" zoomScale="85" zoomScaleNormal="85" workbookViewId="0">
      <selection activeCell="K3" sqref="K3"/>
    </sheetView>
  </sheetViews>
  <sheetFormatPr baseColWidth="10" defaultColWidth="9.140625" defaultRowHeight="13.5" x14ac:dyDescent="0.25"/>
  <cols>
    <col min="1" max="1" width="5.7109375" style="1" customWidth="1"/>
    <col min="2" max="2" width="35.7109375" style="1" customWidth="1"/>
    <col min="3" max="12" width="16.7109375" style="3" customWidth="1"/>
    <col min="13" max="16384" width="9.140625" style="1"/>
  </cols>
  <sheetData>
    <row r="1" spans="2:12" ht="17.25" x14ac:dyDescent="0.3">
      <c r="B1" s="17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2:12" s="2" customFormat="1" ht="39.950000000000003" customHeight="1" thickBot="1" x14ac:dyDescent="0.3">
      <c r="B2" s="54" t="s">
        <v>3</v>
      </c>
      <c r="C2" s="49" t="s">
        <v>4</v>
      </c>
      <c r="D2" s="43" t="s">
        <v>0</v>
      </c>
      <c r="E2" s="64" t="s">
        <v>5</v>
      </c>
      <c r="F2" s="59" t="s">
        <v>11</v>
      </c>
      <c r="G2" s="44" t="s">
        <v>12</v>
      </c>
      <c r="H2" s="70" t="s">
        <v>13</v>
      </c>
      <c r="I2" s="46" t="s">
        <v>14</v>
      </c>
      <c r="J2" s="47" t="s">
        <v>15</v>
      </c>
      <c r="K2" s="45" t="s">
        <v>16</v>
      </c>
      <c r="L2" s="48" t="s">
        <v>17</v>
      </c>
    </row>
    <row r="3" spans="2:12" ht="16.5" thickTop="1" x14ac:dyDescent="0.25">
      <c r="B3" s="55" t="s">
        <v>6</v>
      </c>
      <c r="C3" s="50">
        <v>36647</v>
      </c>
      <c r="D3" s="19">
        <v>1</v>
      </c>
      <c r="E3" s="65">
        <v>20</v>
      </c>
      <c r="F3" s="60">
        <f>VLOOKUP(D3,Retenciones!$B$3:$C$9,2)</f>
        <v>2500</v>
      </c>
      <c r="G3" s="28">
        <f>F3/130*1.5*E3</f>
        <v>576.92307692307691</v>
      </c>
      <c r="H3" s="19">
        <f ca="1">DATEDIF(C3,TODAY(),"Y")</f>
        <v>13</v>
      </c>
      <c r="I3" s="35">
        <f ca="1">F3*H3/100</f>
        <v>325</v>
      </c>
      <c r="J3" s="40">
        <f ca="1">(F3+I3)*0.047</f>
        <v>132.77500000000001</v>
      </c>
      <c r="K3" s="20">
        <f>VLOOKUP(D3,Retenciones!$B$3:$D$9,3)*F3</f>
        <v>525</v>
      </c>
      <c r="L3" s="31">
        <f ca="1">F3+G3+I3-J3-K3</f>
        <v>2744.148076923077</v>
      </c>
    </row>
    <row r="4" spans="2:12" ht="15.75" x14ac:dyDescent="0.25">
      <c r="B4" s="56" t="s">
        <v>7</v>
      </c>
      <c r="C4" s="51">
        <v>32493</v>
      </c>
      <c r="D4" s="21">
        <v>4</v>
      </c>
      <c r="E4" s="66">
        <v>12</v>
      </c>
      <c r="F4" s="61">
        <f>VLOOKUP(D4,Retenciones!$B$3:$C$9,2)</f>
        <v>1750</v>
      </c>
      <c r="G4" s="29">
        <f t="shared" ref="G4:G23" si="0">F4/130*1.5*E4</f>
        <v>242.30769230769232</v>
      </c>
      <c r="H4" s="30">
        <f t="shared" ref="H4:H23" ca="1" si="1">DATEDIF(C4,TODAY(),"Y")</f>
        <v>25</v>
      </c>
      <c r="I4" s="39">
        <f t="shared" ref="I4:I23" ca="1" si="2">F4*H4/100</f>
        <v>437.5</v>
      </c>
      <c r="J4" s="42">
        <f t="shared" ref="J4:J23" ca="1" si="3">(F4+I4)*0.047</f>
        <v>102.8125</v>
      </c>
      <c r="K4" s="69">
        <f>VLOOKUP(D4,Retenciones!$B$3:$D$9,3)*F4</f>
        <v>315</v>
      </c>
      <c r="L4" s="34">
        <f t="shared" ref="L4:L23" ca="1" si="4">F4+G4+I4-J4-K4</f>
        <v>2011.9951923076924</v>
      </c>
    </row>
    <row r="5" spans="2:12" ht="15.75" x14ac:dyDescent="0.25">
      <c r="B5" s="57" t="s">
        <v>8</v>
      </c>
      <c r="C5" s="52">
        <v>37268</v>
      </c>
      <c r="D5" s="22">
        <v>5</v>
      </c>
      <c r="E5" s="67">
        <v>0</v>
      </c>
      <c r="F5" s="62">
        <f>VLOOKUP(D5,Retenciones!$B$3:$C$9,2)</f>
        <v>1700</v>
      </c>
      <c r="G5" s="26">
        <f t="shared" si="0"/>
        <v>0</v>
      </c>
      <c r="H5" s="22">
        <f t="shared" ca="1" si="1"/>
        <v>12</v>
      </c>
      <c r="I5" s="36">
        <f t="shared" ca="1" si="2"/>
        <v>204</v>
      </c>
      <c r="J5" s="38">
        <f t="shared" ca="1" si="3"/>
        <v>89.488</v>
      </c>
      <c r="K5" s="23">
        <f>VLOOKUP(D5,Retenciones!$B$3:$D$9,3)*F5</f>
        <v>272</v>
      </c>
      <c r="L5" s="32">
        <f t="shared" ca="1" si="4"/>
        <v>1542.5119999999999</v>
      </c>
    </row>
    <row r="6" spans="2:12" ht="15.75" x14ac:dyDescent="0.25">
      <c r="B6" s="56" t="s">
        <v>9</v>
      </c>
      <c r="C6" s="51">
        <v>34012</v>
      </c>
      <c r="D6" s="21">
        <v>4</v>
      </c>
      <c r="E6" s="66">
        <v>3</v>
      </c>
      <c r="F6" s="61">
        <f>VLOOKUP(D6,Retenciones!$B$3:$C$9,2)</f>
        <v>1750</v>
      </c>
      <c r="G6" s="29">
        <f t="shared" si="0"/>
        <v>60.57692307692308</v>
      </c>
      <c r="H6" s="30">
        <f t="shared" ca="1" si="1"/>
        <v>21</v>
      </c>
      <c r="I6" s="39">
        <f t="shared" ca="1" si="2"/>
        <v>367.5</v>
      </c>
      <c r="J6" s="42">
        <f t="shared" ca="1" si="3"/>
        <v>99.522499999999994</v>
      </c>
      <c r="K6" s="69">
        <f>VLOOKUP(D6,Retenciones!$B$3:$D$9,3)*F6</f>
        <v>315</v>
      </c>
      <c r="L6" s="34">
        <f t="shared" ca="1" si="4"/>
        <v>1763.5544230769228</v>
      </c>
    </row>
    <row r="7" spans="2:12" ht="15.75" x14ac:dyDescent="0.25">
      <c r="B7" s="57" t="s">
        <v>10</v>
      </c>
      <c r="C7" s="52">
        <v>30756</v>
      </c>
      <c r="D7" s="22">
        <v>2</v>
      </c>
      <c r="E7" s="67">
        <v>0</v>
      </c>
      <c r="F7" s="62">
        <f>VLOOKUP(D7,Retenciones!$B$3:$C$9,2)</f>
        <v>2300</v>
      </c>
      <c r="G7" s="26">
        <f t="shared" si="0"/>
        <v>0</v>
      </c>
      <c r="H7" s="22">
        <f t="shared" ca="1" si="1"/>
        <v>30</v>
      </c>
      <c r="I7" s="36">
        <f t="shared" ca="1" si="2"/>
        <v>690</v>
      </c>
      <c r="J7" s="38">
        <f t="shared" ca="1" si="3"/>
        <v>140.53</v>
      </c>
      <c r="K7" s="23">
        <f>VLOOKUP(D7,Retenciones!$B$3:$D$9,3)*F7</f>
        <v>483</v>
      </c>
      <c r="L7" s="32">
        <f t="shared" ca="1" si="4"/>
        <v>2366.4699999999998</v>
      </c>
    </row>
    <row r="8" spans="2:12" ht="15.75" x14ac:dyDescent="0.25">
      <c r="B8" s="56" t="s">
        <v>18</v>
      </c>
      <c r="C8" s="51">
        <v>34520</v>
      </c>
      <c r="D8" s="21">
        <v>5</v>
      </c>
      <c r="E8" s="66">
        <v>6</v>
      </c>
      <c r="F8" s="61">
        <f>VLOOKUP(D8,Retenciones!$B$3:$C$9,2)</f>
        <v>1700</v>
      </c>
      <c r="G8" s="29">
        <f t="shared" si="0"/>
        <v>117.69230769230768</v>
      </c>
      <c r="H8" s="30">
        <f t="shared" ca="1" si="1"/>
        <v>19</v>
      </c>
      <c r="I8" s="39">
        <f t="shared" ca="1" si="2"/>
        <v>323</v>
      </c>
      <c r="J8" s="42">
        <f t="shared" ca="1" si="3"/>
        <v>95.081000000000003</v>
      </c>
      <c r="K8" s="69">
        <f>VLOOKUP(D8,Retenciones!$B$3:$D$9,3)*F8</f>
        <v>272</v>
      </c>
      <c r="L8" s="34">
        <f t="shared" ca="1" si="4"/>
        <v>1773.6113076923077</v>
      </c>
    </row>
    <row r="9" spans="2:12" ht="15.75" x14ac:dyDescent="0.25">
      <c r="B9" s="57" t="s">
        <v>19</v>
      </c>
      <c r="C9" s="52">
        <v>30317</v>
      </c>
      <c r="D9" s="22">
        <v>4</v>
      </c>
      <c r="E9" s="67">
        <v>30</v>
      </c>
      <c r="F9" s="62">
        <f>VLOOKUP(D9,Retenciones!$B$3:$C$9,2)</f>
        <v>1750</v>
      </c>
      <c r="G9" s="26">
        <f t="shared" si="0"/>
        <v>605.76923076923083</v>
      </c>
      <c r="H9" s="22">
        <f t="shared" ca="1" si="1"/>
        <v>31</v>
      </c>
      <c r="I9" s="36">
        <f t="shared" ca="1" si="2"/>
        <v>542.5</v>
      </c>
      <c r="J9" s="38">
        <f t="shared" ca="1" si="3"/>
        <v>107.7475</v>
      </c>
      <c r="K9" s="23">
        <f>VLOOKUP(D9,Retenciones!$B$3:$D$9,3)*F9</f>
        <v>315</v>
      </c>
      <c r="L9" s="32">
        <f t="shared" ca="1" si="4"/>
        <v>2475.521730769231</v>
      </c>
    </row>
    <row r="10" spans="2:12" ht="15.75" x14ac:dyDescent="0.25">
      <c r="B10" s="56" t="s">
        <v>20</v>
      </c>
      <c r="C10" s="51">
        <v>41462</v>
      </c>
      <c r="D10" s="21">
        <v>1</v>
      </c>
      <c r="E10" s="66">
        <v>3</v>
      </c>
      <c r="F10" s="61">
        <f>VLOOKUP(D10,Retenciones!$B$3:$C$9,2)</f>
        <v>2500</v>
      </c>
      <c r="G10" s="29">
        <f t="shared" si="0"/>
        <v>86.538461538461547</v>
      </c>
      <c r="H10" s="30">
        <f t="shared" ca="1" si="1"/>
        <v>0</v>
      </c>
      <c r="I10" s="39">
        <f t="shared" ca="1" si="2"/>
        <v>0</v>
      </c>
      <c r="J10" s="42">
        <f t="shared" ca="1" si="3"/>
        <v>117.5</v>
      </c>
      <c r="K10" s="69">
        <f>VLOOKUP(D10,Retenciones!$B$3:$D$9,3)*F10</f>
        <v>525</v>
      </c>
      <c r="L10" s="34">
        <f t="shared" ca="1" si="4"/>
        <v>1944.0384615384614</v>
      </c>
    </row>
    <row r="11" spans="2:12" ht="15.75" x14ac:dyDescent="0.25">
      <c r="B11" s="57" t="s">
        <v>21</v>
      </c>
      <c r="C11" s="52">
        <v>15691</v>
      </c>
      <c r="D11" s="22">
        <v>5</v>
      </c>
      <c r="E11" s="67">
        <v>22</v>
      </c>
      <c r="F11" s="62">
        <f>VLOOKUP(D11,Retenciones!$B$3:$C$9,2)</f>
        <v>1700</v>
      </c>
      <c r="G11" s="26">
        <f t="shared" si="0"/>
        <v>431.53846153846149</v>
      </c>
      <c r="H11" s="22">
        <f t="shared" ca="1" si="1"/>
        <v>71</v>
      </c>
      <c r="I11" s="36">
        <f t="shared" ca="1" si="2"/>
        <v>1207</v>
      </c>
      <c r="J11" s="38">
        <f t="shared" ca="1" si="3"/>
        <v>136.62899999999999</v>
      </c>
      <c r="K11" s="23">
        <f>VLOOKUP(D11,Retenciones!$B$3:$D$9,3)*F11</f>
        <v>272</v>
      </c>
      <c r="L11" s="32">
        <f t="shared" ca="1" si="4"/>
        <v>2929.9094615384615</v>
      </c>
    </row>
    <row r="12" spans="2:12" ht="15.75" x14ac:dyDescent="0.25">
      <c r="B12" s="56" t="s">
        <v>22</v>
      </c>
      <c r="C12" s="51">
        <v>34594</v>
      </c>
      <c r="D12" s="21">
        <v>3</v>
      </c>
      <c r="E12" s="66">
        <v>29</v>
      </c>
      <c r="F12" s="61">
        <f>VLOOKUP(D12,Retenciones!$B$3:$C$9,2)</f>
        <v>2080</v>
      </c>
      <c r="G12" s="29">
        <f t="shared" si="0"/>
        <v>696</v>
      </c>
      <c r="H12" s="30">
        <f t="shared" ca="1" si="1"/>
        <v>19</v>
      </c>
      <c r="I12" s="39">
        <f t="shared" ca="1" si="2"/>
        <v>395.2</v>
      </c>
      <c r="J12" s="42">
        <f t="shared" ca="1" si="3"/>
        <v>116.33439999999999</v>
      </c>
      <c r="K12" s="69">
        <f>VLOOKUP(D12,Retenciones!$B$3:$D$9,3)*F12</f>
        <v>416</v>
      </c>
      <c r="L12" s="34">
        <f t="shared" ca="1" si="4"/>
        <v>2638.8655999999996</v>
      </c>
    </row>
    <row r="13" spans="2:12" ht="15.75" x14ac:dyDescent="0.25">
      <c r="B13" s="57" t="s">
        <v>23</v>
      </c>
      <c r="C13" s="52">
        <v>34119</v>
      </c>
      <c r="D13" s="22">
        <v>2</v>
      </c>
      <c r="E13" s="67">
        <v>0</v>
      </c>
      <c r="F13" s="62">
        <f>VLOOKUP(D13,Retenciones!$B$3:$C$9,2)</f>
        <v>2300</v>
      </c>
      <c r="G13" s="26">
        <f t="shared" si="0"/>
        <v>0</v>
      </c>
      <c r="H13" s="22">
        <f t="shared" ca="1" si="1"/>
        <v>20</v>
      </c>
      <c r="I13" s="36">
        <f t="shared" ca="1" si="2"/>
        <v>460</v>
      </c>
      <c r="J13" s="38">
        <f t="shared" ca="1" si="3"/>
        <v>129.72</v>
      </c>
      <c r="K13" s="23">
        <f>VLOOKUP(D13,Retenciones!$B$3:$D$9,3)*F13</f>
        <v>483</v>
      </c>
      <c r="L13" s="32">
        <f t="shared" ca="1" si="4"/>
        <v>2147.2800000000002</v>
      </c>
    </row>
    <row r="14" spans="2:12" ht="15.75" x14ac:dyDescent="0.25">
      <c r="B14" s="56" t="s">
        <v>24</v>
      </c>
      <c r="C14" s="51">
        <v>36980</v>
      </c>
      <c r="D14" s="21">
        <v>4</v>
      </c>
      <c r="E14" s="66">
        <v>5</v>
      </c>
      <c r="F14" s="61">
        <f>VLOOKUP(D14,Retenciones!$B$3:$C$9,2)</f>
        <v>1750</v>
      </c>
      <c r="G14" s="29">
        <f t="shared" si="0"/>
        <v>100.96153846153847</v>
      </c>
      <c r="H14" s="30">
        <f t="shared" ca="1" si="1"/>
        <v>13</v>
      </c>
      <c r="I14" s="39">
        <f t="shared" ca="1" si="2"/>
        <v>227.5</v>
      </c>
      <c r="J14" s="42">
        <f t="shared" ca="1" si="3"/>
        <v>92.942499999999995</v>
      </c>
      <c r="K14" s="69">
        <f>VLOOKUP(D14,Retenciones!$B$3:$D$9,3)*F14</f>
        <v>315</v>
      </c>
      <c r="L14" s="34">
        <f t="shared" ca="1" si="4"/>
        <v>1670.5190384615385</v>
      </c>
    </row>
    <row r="15" spans="2:12" ht="15.75" x14ac:dyDescent="0.25">
      <c r="B15" s="57" t="s">
        <v>25</v>
      </c>
      <c r="C15" s="52">
        <v>37964</v>
      </c>
      <c r="D15" s="22">
        <v>1</v>
      </c>
      <c r="E15" s="67">
        <v>48</v>
      </c>
      <c r="F15" s="62">
        <f>VLOOKUP(D15,Retenciones!$B$3:$C$9,2)</f>
        <v>2500</v>
      </c>
      <c r="G15" s="26">
        <f t="shared" si="0"/>
        <v>1384.6153846153848</v>
      </c>
      <c r="H15" s="22">
        <f t="shared" ca="1" si="1"/>
        <v>10</v>
      </c>
      <c r="I15" s="36">
        <f t="shared" ca="1" si="2"/>
        <v>250</v>
      </c>
      <c r="J15" s="38">
        <f t="shared" ca="1" si="3"/>
        <v>129.25</v>
      </c>
      <c r="K15" s="23">
        <f>VLOOKUP(D15,Retenciones!$B$3:$D$9,3)*F15</f>
        <v>525</v>
      </c>
      <c r="L15" s="32">
        <f t="shared" ca="1" si="4"/>
        <v>3480.3653846153848</v>
      </c>
    </row>
    <row r="16" spans="2:12" ht="15.75" x14ac:dyDescent="0.25">
      <c r="B16" s="56" t="s">
        <v>26</v>
      </c>
      <c r="C16" s="51">
        <v>32752</v>
      </c>
      <c r="D16" s="21">
        <v>5</v>
      </c>
      <c r="E16" s="66">
        <v>7</v>
      </c>
      <c r="F16" s="61">
        <f>VLOOKUP(D16,Retenciones!$B$3:$C$9,2)</f>
        <v>1700</v>
      </c>
      <c r="G16" s="29">
        <f t="shared" si="0"/>
        <v>137.30769230769229</v>
      </c>
      <c r="H16" s="30">
        <f t="shared" ca="1" si="1"/>
        <v>24</v>
      </c>
      <c r="I16" s="39">
        <f t="shared" ca="1" si="2"/>
        <v>408</v>
      </c>
      <c r="J16" s="42">
        <f t="shared" ca="1" si="3"/>
        <v>99.075999999999993</v>
      </c>
      <c r="K16" s="69">
        <f>VLOOKUP(D16,Retenciones!$B$3:$D$9,3)*F16</f>
        <v>272</v>
      </c>
      <c r="L16" s="34">
        <f t="shared" ca="1" si="4"/>
        <v>1874.2316923076924</v>
      </c>
    </row>
    <row r="17" spans="2:13" ht="15.75" x14ac:dyDescent="0.25">
      <c r="B17" s="57" t="s">
        <v>27</v>
      </c>
      <c r="C17" s="52">
        <v>30378</v>
      </c>
      <c r="D17" s="22">
        <v>1</v>
      </c>
      <c r="E17" s="67">
        <v>19</v>
      </c>
      <c r="F17" s="62">
        <f>VLOOKUP(D17,Retenciones!$B$3:$C$9,2)</f>
        <v>2500</v>
      </c>
      <c r="G17" s="26">
        <f t="shared" si="0"/>
        <v>548.07692307692309</v>
      </c>
      <c r="H17" s="22">
        <f t="shared" ca="1" si="1"/>
        <v>31</v>
      </c>
      <c r="I17" s="36">
        <f t="shared" ca="1" si="2"/>
        <v>775</v>
      </c>
      <c r="J17" s="38">
        <f t="shared" ca="1" si="3"/>
        <v>153.92500000000001</v>
      </c>
      <c r="K17" s="23">
        <f>VLOOKUP(D17,Retenciones!$B$3:$D$9,3)*F17</f>
        <v>525</v>
      </c>
      <c r="L17" s="32">
        <f t="shared" ca="1" si="4"/>
        <v>3144.1519230769227</v>
      </c>
    </row>
    <row r="18" spans="2:13" ht="15.75" x14ac:dyDescent="0.25">
      <c r="B18" s="56" t="s">
        <v>28</v>
      </c>
      <c r="C18" s="51">
        <v>40431</v>
      </c>
      <c r="D18" s="21">
        <v>2</v>
      </c>
      <c r="E18" s="66">
        <v>2</v>
      </c>
      <c r="F18" s="61">
        <f>VLOOKUP(D18,Retenciones!$B$3:$C$9,2)</f>
        <v>2300</v>
      </c>
      <c r="G18" s="29">
        <f t="shared" si="0"/>
        <v>53.07692307692308</v>
      </c>
      <c r="H18" s="30">
        <f t="shared" ca="1" si="1"/>
        <v>3</v>
      </c>
      <c r="I18" s="39">
        <f t="shared" ca="1" si="2"/>
        <v>69</v>
      </c>
      <c r="J18" s="42">
        <f t="shared" ca="1" si="3"/>
        <v>111.343</v>
      </c>
      <c r="K18" s="69">
        <f>VLOOKUP(D18,Retenciones!$B$3:$D$9,3)*F18</f>
        <v>483</v>
      </c>
      <c r="L18" s="34">
        <f t="shared" ca="1" si="4"/>
        <v>1827.733923076923</v>
      </c>
    </row>
    <row r="19" spans="2:13" ht="15.75" x14ac:dyDescent="0.25">
      <c r="B19" s="57" t="s">
        <v>29</v>
      </c>
      <c r="C19" s="52">
        <v>30709</v>
      </c>
      <c r="D19" s="22">
        <v>1</v>
      </c>
      <c r="E19" s="67">
        <v>0</v>
      </c>
      <c r="F19" s="62">
        <f>VLOOKUP(D19,Retenciones!$B$3:$C$9,2)</f>
        <v>2500</v>
      </c>
      <c r="G19" s="26">
        <f t="shared" si="0"/>
        <v>0</v>
      </c>
      <c r="H19" s="22">
        <f t="shared" ca="1" si="1"/>
        <v>30</v>
      </c>
      <c r="I19" s="36">
        <f t="shared" ca="1" si="2"/>
        <v>750</v>
      </c>
      <c r="J19" s="38">
        <f t="shared" ca="1" si="3"/>
        <v>152.75</v>
      </c>
      <c r="K19" s="23">
        <f>VLOOKUP(D19,Retenciones!$B$3:$D$9,3)*F19</f>
        <v>525</v>
      </c>
      <c r="L19" s="32">
        <f t="shared" ca="1" si="4"/>
        <v>2572.25</v>
      </c>
    </row>
    <row r="20" spans="2:13" ht="15.75" x14ac:dyDescent="0.25">
      <c r="B20" s="56" t="s">
        <v>30</v>
      </c>
      <c r="C20" s="51">
        <v>35089</v>
      </c>
      <c r="D20" s="21">
        <v>4</v>
      </c>
      <c r="E20" s="66">
        <v>30</v>
      </c>
      <c r="F20" s="61">
        <f>VLOOKUP(D20,Retenciones!$B$3:$C$9,2)</f>
        <v>1750</v>
      </c>
      <c r="G20" s="29">
        <f t="shared" si="0"/>
        <v>605.76923076923083</v>
      </c>
      <c r="H20" s="30">
        <f t="shared" ca="1" si="1"/>
        <v>18</v>
      </c>
      <c r="I20" s="39">
        <f t="shared" ca="1" si="2"/>
        <v>315</v>
      </c>
      <c r="J20" s="42">
        <f t="shared" ca="1" si="3"/>
        <v>97.055000000000007</v>
      </c>
      <c r="K20" s="69">
        <f>VLOOKUP(D20,Retenciones!$B$3:$D$9,3)*F20</f>
        <v>315</v>
      </c>
      <c r="L20" s="34">
        <f t="shared" ca="1" si="4"/>
        <v>2258.7142307692311</v>
      </c>
    </row>
    <row r="21" spans="2:13" ht="15.75" x14ac:dyDescent="0.25">
      <c r="B21" s="57" t="s">
        <v>31</v>
      </c>
      <c r="C21" s="52">
        <v>30219</v>
      </c>
      <c r="D21" s="22">
        <v>3</v>
      </c>
      <c r="E21" s="67">
        <v>0</v>
      </c>
      <c r="F21" s="62">
        <f>VLOOKUP(D21,Retenciones!$B$3:$C$9,2)</f>
        <v>2080</v>
      </c>
      <c r="G21" s="26">
        <f t="shared" si="0"/>
        <v>0</v>
      </c>
      <c r="H21" s="22">
        <f t="shared" ca="1" si="1"/>
        <v>31</v>
      </c>
      <c r="I21" s="36">
        <f t="shared" ca="1" si="2"/>
        <v>644.79999999999995</v>
      </c>
      <c r="J21" s="38">
        <f t="shared" ca="1" si="3"/>
        <v>128.06560000000002</v>
      </c>
      <c r="K21" s="23">
        <f>VLOOKUP(D21,Retenciones!$B$3:$D$9,3)*F21</f>
        <v>416</v>
      </c>
      <c r="L21" s="32">
        <f t="shared" ca="1" si="4"/>
        <v>2180.7344000000003</v>
      </c>
      <c r="M21" s="16"/>
    </row>
    <row r="22" spans="2:13" ht="15.75" x14ac:dyDescent="0.25">
      <c r="B22" s="56" t="s">
        <v>32</v>
      </c>
      <c r="C22" s="51">
        <v>34803</v>
      </c>
      <c r="D22" s="21">
        <v>1</v>
      </c>
      <c r="E22" s="66">
        <v>0</v>
      </c>
      <c r="F22" s="61">
        <f>VLOOKUP(D22,Retenciones!$B$3:$C$9,2)</f>
        <v>2500</v>
      </c>
      <c r="G22" s="29">
        <f t="shared" si="0"/>
        <v>0</v>
      </c>
      <c r="H22" s="30">
        <f t="shared" ca="1" si="1"/>
        <v>18</v>
      </c>
      <c r="I22" s="39">
        <f t="shared" ca="1" si="2"/>
        <v>450</v>
      </c>
      <c r="J22" s="42">
        <f t="shared" ca="1" si="3"/>
        <v>138.65</v>
      </c>
      <c r="K22" s="69">
        <f>VLOOKUP(D22,Retenciones!$B$3:$D$9,3)*F22</f>
        <v>525</v>
      </c>
      <c r="L22" s="34">
        <f t="shared" ca="1" si="4"/>
        <v>2286.35</v>
      </c>
    </row>
    <row r="23" spans="2:13" ht="15.75" x14ac:dyDescent="0.25">
      <c r="B23" s="58" t="s">
        <v>33</v>
      </c>
      <c r="C23" s="53">
        <v>41340</v>
      </c>
      <c r="D23" s="24">
        <v>1</v>
      </c>
      <c r="E23" s="68">
        <v>0</v>
      </c>
      <c r="F23" s="63">
        <f>VLOOKUP(D23,Retenciones!$B$3:$C$9,2)</f>
        <v>2500</v>
      </c>
      <c r="G23" s="27">
        <f t="shared" si="0"/>
        <v>0</v>
      </c>
      <c r="H23" s="24">
        <f t="shared" ca="1" si="1"/>
        <v>1</v>
      </c>
      <c r="I23" s="37">
        <f t="shared" ca="1" si="2"/>
        <v>25</v>
      </c>
      <c r="J23" s="41">
        <f t="shared" ca="1" si="3"/>
        <v>118.675</v>
      </c>
      <c r="K23" s="25">
        <f>VLOOKUP(D23,Retenciones!$B$3:$D$9,3)*F23</f>
        <v>525</v>
      </c>
      <c r="L23" s="33">
        <f t="shared" ca="1" si="4"/>
        <v>1881.3249999999998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Retenciones</vt:lpstr>
      <vt:lpstr>Plantilla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2014-04-08T23:12:42Z</dcterms:modified>
</cp:coreProperties>
</file>