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02451_uni_au_dk/Documents/Skrivebord/Local_Git/Laurits_Code_/Experiments/PercAct - Exam/"/>
    </mc:Choice>
  </mc:AlternateContent>
  <xr:revisionPtr revIDLastSave="16" documentId="13_ncr:1_{39493576-31F5-40BD-8A89-EE3BFABA4C80}" xr6:coauthVersionLast="47" xr6:coauthVersionMax="47" xr10:uidLastSave="{337C500A-3CEB-462F-8D72-42691861E0D7}"/>
  <bookViews>
    <workbookView xWindow="11955" yWindow="-30" windowWidth="38700" windowHeight="15105" activeTab="2" xr2:uid="{1BC76C19-6F1E-4F91-B013-9A251F98BCF1}"/>
  </bookViews>
  <sheets>
    <sheet name="Import" sheetId="3" r:id="rId1"/>
    <sheet name="Scale" sheetId="1" r:id="rId2"/>
    <sheet name="Sheet2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A2" i="2" a="1"/>
  <c r="A2" i="2" s="1"/>
  <c r="Q23" i="2"/>
  <c r="N14" i="1"/>
  <c r="N13" i="1"/>
  <c r="C14" i="1"/>
  <c r="C15" i="1" s="1"/>
  <c r="C16" i="1" s="1"/>
  <c r="K10" i="1"/>
  <c r="J7" i="1"/>
  <c r="K9" i="1" s="1"/>
  <c r="L9" i="1" l="1"/>
  <c r="N15" i="1"/>
  <c r="C23" i="2"/>
  <c r="C2" i="2"/>
  <c r="J2" i="2" s="1"/>
  <c r="G22" i="2"/>
  <c r="C21" i="2"/>
  <c r="G20" i="2"/>
  <c r="C19" i="2"/>
  <c r="C17" i="2"/>
  <c r="G16" i="2"/>
  <c r="C15" i="2"/>
  <c r="C13" i="2"/>
  <c r="C11" i="2"/>
  <c r="C9" i="2"/>
  <c r="G8" i="2"/>
  <c r="C7" i="2"/>
  <c r="C5" i="2"/>
  <c r="C3" i="2"/>
  <c r="H6" i="2"/>
  <c r="I6" i="2" s="1"/>
  <c r="F18" i="2"/>
  <c r="F4" i="2"/>
  <c r="F20" i="2"/>
  <c r="F16" i="2"/>
  <c r="F14" i="2"/>
  <c r="F12" i="2"/>
  <c r="F10" i="2"/>
  <c r="F8" i="2"/>
  <c r="F6" i="2"/>
  <c r="F23" i="2"/>
  <c r="C22" i="2"/>
  <c r="C20" i="2"/>
  <c r="C18" i="2"/>
  <c r="G17" i="2"/>
  <c r="C16" i="2"/>
  <c r="C14" i="2"/>
  <c r="C12" i="2"/>
  <c r="G11" i="2"/>
  <c r="C10" i="2"/>
  <c r="C8" i="2"/>
  <c r="G7" i="2"/>
  <c r="C6" i="2"/>
  <c r="G5" i="2"/>
  <c r="C4" i="2"/>
  <c r="G3" i="2"/>
  <c r="F21" i="2"/>
  <c r="F19" i="2"/>
  <c r="F17" i="2"/>
  <c r="F13" i="2"/>
  <c r="F11" i="2"/>
  <c r="F9" i="2"/>
  <c r="F7" i="2"/>
  <c r="F5" i="2"/>
  <c r="F3" i="2"/>
  <c r="C12" i="1"/>
  <c r="C11" i="1" s="1"/>
  <c r="C10" i="1" s="1"/>
  <c r="N11" i="1"/>
  <c r="N10" i="1" s="1"/>
  <c r="N9" i="1" s="1"/>
  <c r="L10" i="1"/>
  <c r="J11" i="1"/>
  <c r="H18" i="2" s="1"/>
  <c r="I18" i="2" s="1"/>
  <c r="H8" i="2" l="1"/>
  <c r="I8" i="2" s="1"/>
  <c r="H12" i="2"/>
  <c r="I12" i="2" s="1"/>
  <c r="D22" i="2"/>
  <c r="E22" i="2" s="1"/>
  <c r="D6" i="2"/>
  <c r="E6" i="2" s="1"/>
  <c r="J23" i="2"/>
  <c r="K23" i="2" s="1"/>
  <c r="L23" i="2" s="1"/>
  <c r="F2" i="2"/>
  <c r="F15" i="2"/>
  <c r="F22" i="2"/>
  <c r="J18" i="2"/>
  <c r="J7" i="2"/>
  <c r="L7" i="2" s="1"/>
  <c r="J15" i="2"/>
  <c r="J4" i="2"/>
  <c r="L4" i="2" s="1"/>
  <c r="J12" i="2"/>
  <c r="J20" i="2"/>
  <c r="M20" i="2"/>
  <c r="J17" i="2"/>
  <c r="J6" i="2"/>
  <c r="L6" i="2" s="1"/>
  <c r="J14" i="2"/>
  <c r="M14" i="2"/>
  <c r="J22" i="2"/>
  <c r="J9" i="2"/>
  <c r="L9" i="2" s="1"/>
  <c r="J3" i="2"/>
  <c r="L3" i="2" s="1"/>
  <c r="J11" i="2"/>
  <c r="L11" i="2" s="1"/>
  <c r="J19" i="2"/>
  <c r="L2" i="2"/>
  <c r="J10" i="2"/>
  <c r="L10" i="2" s="1"/>
  <c r="J8" i="2"/>
  <c r="L8" i="2" s="1"/>
  <c r="J16" i="2"/>
  <c r="J5" i="2"/>
  <c r="L5" i="2" s="1"/>
  <c r="J13" i="2"/>
  <c r="J21" i="2"/>
  <c r="J12" i="1"/>
  <c r="H3" i="2" s="1"/>
  <c r="I3" i="2" s="1"/>
  <c r="L11" i="1"/>
  <c r="K11" i="1"/>
  <c r="D12" i="2" l="1"/>
  <c r="E12" i="2" s="1"/>
  <c r="H22" i="2"/>
  <c r="I22" i="2" s="1"/>
  <c r="K3" i="2"/>
  <c r="K7" i="2"/>
  <c r="D3" i="2"/>
  <c r="E3" i="2" s="1"/>
  <c r="H14" i="2"/>
  <c r="I14" i="2" s="1"/>
  <c r="D21" i="2"/>
  <c r="E21" i="2" s="1"/>
  <c r="D17" i="2"/>
  <c r="E17" i="2" s="1"/>
  <c r="H20" i="2"/>
  <c r="I20" i="2" s="1"/>
  <c r="D16" i="2"/>
  <c r="E16" i="2" s="1"/>
  <c r="D8" i="2"/>
  <c r="E8" i="2" s="1"/>
  <c r="D11" i="2"/>
  <c r="E11" i="2" s="1"/>
  <c r="D18" i="2"/>
  <c r="E18" i="2" s="1"/>
  <c r="K11" i="2"/>
  <c r="K9" i="2"/>
  <c r="K22" i="2"/>
  <c r="L22" i="2" s="1"/>
  <c r="K10" i="2"/>
  <c r="K14" i="2"/>
  <c r="L14" i="2" s="1"/>
  <c r="K15" i="2"/>
  <c r="L15" i="2" s="1"/>
  <c r="K6" i="2"/>
  <c r="K5" i="2"/>
  <c r="K20" i="2"/>
  <c r="L20" i="2" s="1"/>
  <c r="K21" i="2"/>
  <c r="L21" i="2" s="1"/>
  <c r="K8" i="2"/>
  <c r="K13" i="2"/>
  <c r="L13" i="2" s="1"/>
  <c r="K16" i="2"/>
  <c r="L16" i="2" s="1"/>
  <c r="K12" i="2"/>
  <c r="L12" i="2" s="1"/>
  <c r="K19" i="2"/>
  <c r="L19" i="2" s="1"/>
  <c r="K4" i="2"/>
  <c r="K2" i="2"/>
  <c r="K17" i="2"/>
  <c r="L17" i="2" s="1"/>
  <c r="K18" i="2"/>
  <c r="L18" i="2" s="1"/>
  <c r="K12" i="1"/>
  <c r="J13" i="1"/>
  <c r="L12" i="1"/>
  <c r="D15" i="2" l="1"/>
  <c r="E15" i="2" s="1"/>
  <c r="H2" i="2"/>
  <c r="I2" i="2" s="1"/>
  <c r="H7" i="2"/>
  <c r="I7" i="2" s="1"/>
  <c r="H13" i="2"/>
  <c r="I13" i="2" s="1"/>
  <c r="D9" i="2"/>
  <c r="E9" i="2" s="1"/>
  <c r="D14" i="2"/>
  <c r="E14" i="2" s="1"/>
  <c r="H17" i="2"/>
  <c r="I17" i="2" s="1"/>
  <c r="H11" i="2"/>
  <c r="I11" i="2" s="1"/>
  <c r="H21" i="2"/>
  <c r="I21" i="2" s="1"/>
  <c r="H16" i="2"/>
  <c r="I16" i="2" s="1"/>
  <c r="H19" i="2"/>
  <c r="I19" i="2" s="1"/>
  <c r="D20" i="2"/>
  <c r="E20" i="2" s="1"/>
  <c r="J14" i="1"/>
  <c r="L13" i="1"/>
  <c r="K13" i="1"/>
  <c r="H15" i="2" l="1"/>
  <c r="I15" i="2" s="1"/>
  <c r="D2" i="2"/>
  <c r="E2" i="2" s="1"/>
  <c r="D7" i="2"/>
  <c r="E7" i="2" s="1"/>
  <c r="D5" i="2"/>
  <c r="E5" i="2" s="1"/>
  <c r="D23" i="2"/>
  <c r="E23" i="2" s="1"/>
  <c r="D4" i="2"/>
  <c r="E4" i="2" s="1"/>
  <c r="D19" i="2"/>
  <c r="E19" i="2" s="1"/>
  <c r="D10" i="2"/>
  <c r="E10" i="2" s="1"/>
  <c r="H9" i="2"/>
  <c r="I9" i="2" s="1"/>
  <c r="D13" i="2"/>
  <c r="E13" i="2" s="1"/>
  <c r="J15" i="1"/>
  <c r="L14" i="1"/>
  <c r="K14" i="1"/>
  <c r="H5" i="2" l="1"/>
  <c r="I5" i="2" s="1"/>
  <c r="H23" i="2"/>
  <c r="I23" i="2" s="1"/>
  <c r="H4" i="2"/>
  <c r="I4" i="2" s="1"/>
  <c r="H10" i="2"/>
  <c r="I10" i="2" s="1"/>
  <c r="L15" i="1"/>
  <c r="K15" i="1"/>
  <c r="C6" i="1" l="1"/>
  <c r="M14" i="1" s="1"/>
  <c r="G4" i="2" l="1"/>
  <c r="G13" i="2"/>
  <c r="G18" i="2"/>
  <c r="G10" i="2"/>
  <c r="M9" i="2"/>
  <c r="M15" i="1"/>
  <c r="M10" i="1"/>
  <c r="M9" i="1"/>
  <c r="M6" i="2" s="1"/>
  <c r="M13" i="1"/>
  <c r="B15" i="1"/>
  <c r="B16" i="1"/>
  <c r="M11" i="1"/>
  <c r="B14" i="1"/>
  <c r="B12" i="1"/>
  <c r="B11" i="1"/>
  <c r="B10" i="1"/>
  <c r="G6" i="2" l="1"/>
  <c r="G15" i="2"/>
  <c r="G21" i="2"/>
  <c r="M12" i="2"/>
  <c r="M2" i="2"/>
  <c r="M4" i="2"/>
  <c r="M10" i="2"/>
  <c r="G12" i="2"/>
  <c r="G2" i="2"/>
  <c r="M3" i="2"/>
  <c r="M15" i="2"/>
  <c r="M18" i="2"/>
  <c r="M7" i="2"/>
  <c r="M8" i="2"/>
  <c r="M22" i="2"/>
  <c r="G9" i="2"/>
  <c r="G23" i="2"/>
  <c r="G14" i="2"/>
  <c r="G19" i="2"/>
  <c r="M19" i="2"/>
  <c r="M23" i="2"/>
  <c r="M5" i="2"/>
  <c r="M16" i="2"/>
  <c r="M17" i="2"/>
  <c r="M11" i="2"/>
  <c r="M21" i="2"/>
  <c r="M13" i="2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<sst xmlns="http://schemas.openxmlformats.org/spreadsheetml/2006/main" count="77" uniqueCount="35">
  <si>
    <t>dB</t>
  </si>
  <si>
    <t>Hz</t>
  </si>
  <si>
    <t>Percent</t>
  </si>
  <si>
    <t>volume 20/100</t>
  </si>
  <si>
    <t>Visual Angel</t>
  </si>
  <si>
    <t>pxl to cm ratio</t>
  </si>
  <si>
    <t>distance from computer in cm</t>
  </si>
  <si>
    <t>increase</t>
  </si>
  <si>
    <t>Visual stimuli size in pxl</t>
  </si>
  <si>
    <t>Visual in cm</t>
  </si>
  <si>
    <t>Increase:</t>
  </si>
  <si>
    <t>Ratio:</t>
  </si>
  <si>
    <t>Size_1</t>
  </si>
  <si>
    <t>Size_2</t>
  </si>
  <si>
    <t>Pitch_1</t>
  </si>
  <si>
    <t>ID</t>
  </si>
  <si>
    <t>Pitch_2</t>
  </si>
  <si>
    <t>ID_1</t>
  </si>
  <si>
    <t>ID_changer</t>
  </si>
  <si>
    <t>ID_2</t>
  </si>
  <si>
    <t>Trial_Type</t>
  </si>
  <si>
    <t>Control</t>
  </si>
  <si>
    <t>Congurent</t>
  </si>
  <si>
    <t>Incongurent</t>
  </si>
  <si>
    <t>Diff</t>
  </si>
  <si>
    <t>Training</t>
  </si>
  <si>
    <t>Dataset</t>
  </si>
  <si>
    <t>New_Pitch</t>
  </si>
  <si>
    <t>Percent_1</t>
  </si>
  <si>
    <t>Percent_2</t>
  </si>
  <si>
    <t>Radius_2</t>
  </si>
  <si>
    <t>Correct_Response</t>
  </si>
  <si>
    <t>Radius_1</t>
  </si>
  <si>
    <t>Data_Type</t>
  </si>
  <si>
    <t>Data_Type_Sort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</si>
</sst>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" fontId="0" fillId="3" borderId="2" xfId="0" applyNumberFormat="1" applyFill="1" applyBorder="1"/>
    <xf numFmtId="0" fontId="0" fillId="0" borderId="2" xfId="0" applyBorder="1"/>
    <xf numFmtId="0" fontId="0" fillId="3" borderId="2" xfId="0" applyFill="1" applyBorder="1"/>
    <xf numFmtId="0" fontId="1" fillId="2" borderId="0" xfId="0" applyFont="1" applyFill="1"/>
    <xf numFmtId="2" fontId="0" fillId="3" borderId="2" xfId="0" applyNumberFormat="1" applyFill="1" applyBorder="1"/>
  </cellXfs>
  <cellStyles count="1">
    <cellStyle name="Normal" xfId="0" builtinId="0"/>
  </cellStyles>
  <dxfs count="5"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DAD93-B27E-4D16-874F-CEBB1A82F4C9}" name="Table1" displayName="Table1" ref="I8:O15" totalsRowShown="0">
  <autoFilter ref="I8:O15" xr:uid="{45EDAD93-B27E-4D16-874F-CEBB1A82F4C9}"/>
  <tableColumns count="7">
    <tableColumn id="1" xr3:uid="{D24A168C-4F55-4AD9-8AE8-2C50C961ECBD}" name="ID" dataDxfId="4"/>
    <tableColumn id="2" xr3:uid="{D5367E1D-4EF1-439C-A1A3-F3535CE84153}" name="Visual stimuli size in pxl" dataDxfId="3"/>
    <tableColumn id="3" xr3:uid="{5F3C83D3-4425-4F98-A8F0-1C182308D120}" name="Visual Angel" dataDxfId="2">
      <calculatedColumnFormula>DEGREES(ATAN((J9*$J$7)/$J$6))</calculatedColumnFormula>
    </tableColumn>
    <tableColumn id="4" xr3:uid="{C2FA02A3-5334-46AF-97A5-CE34949F1DF3}" name="Visual in cm" dataDxfId="1">
      <calculatedColumnFormula>J9*$J$7</calculatedColumnFormula>
    </tableColumn>
    <tableColumn id="5" xr3:uid="{76CA2D59-D260-48DA-B7E5-DDE2C51423E8}" name="Percent" dataDxfId="0"/>
    <tableColumn id="6" xr3:uid="{97D26C75-3B5B-4095-8502-C7398D4A30FD}" name="Hz"/>
    <tableColumn id="7" xr3:uid="{BB4CC2EF-2A72-4338-AFBC-2E2EEA131A95}" name="d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AEC3-03F7-4B57-B483-6A16F015ECCE}">
  <dimension ref="A1:N21"/>
  <sheetViews>
    <sheetView zoomScale="187" workbookViewId="0"/>
  </sheetViews>
  <sheetFormatPr defaultRowHeight="15" x14ac:dyDescent="0.25"/>
  <sheetData>
    <row r="1" spans="1:14" x14ac:dyDescent="0.25">
      <c r="A1" t="str" cm="1">
        <f t="array" aca="1" ref="A1:N21" ca="1">Sheet2!A1:N21</f>
        <v>ID_1</v>
      </c>
      <c r="B1" t="str">
        <f ca="1"/>
        <v>ID_changer</v>
      </c>
      <c r="C1" t="str">
        <f ca="1"/>
        <v>ID_2</v>
      </c>
      <c r="D1" t="str">
        <f ca="1"/>
        <v>Size_1</v>
      </c>
      <c r="E1" t="str">
        <f ca="1"/>
        <v>Radius_1</v>
      </c>
      <c r="F1" t="str">
        <f ca="1"/>
        <v>Pitch_1</v>
      </c>
      <c r="G1" t="str">
        <f ca="1"/>
        <v>Percent_1</v>
      </c>
      <c r="H1" t="str">
        <f ca="1"/>
        <v>Size_2</v>
      </c>
      <c r="I1" t="str">
        <f ca="1"/>
        <v>Radius_2</v>
      </c>
      <c r="J1" t="str">
        <f ca="1"/>
        <v>New_Pitch</v>
      </c>
      <c r="K1" t="str">
        <f ca="1"/>
        <v>Diff</v>
      </c>
      <c r="L1" t="str">
        <f ca="1"/>
        <v>Pitch_2</v>
      </c>
      <c r="M1" t="str">
        <f ca="1"/>
        <v>Percent_2</v>
      </c>
      <c r="N1" t="str">
        <f ca="1"/>
        <v>Trial_Type</v>
      </c>
    </row>
    <row r="2" spans="1:14" x14ac:dyDescent="0.25">
      <c r="A2">
        <f ca="1"/>
        <v>3</v>
      </c>
      <c r="B2">
        <f ca="1"/>
        <v>-1</v>
      </c>
      <c r="C2">
        <f ca="1"/>
        <v>2</v>
      </c>
      <c r="D2">
        <f ca="1"/>
        <v>303</v>
      </c>
      <c r="E2">
        <f ca="1"/>
        <v>151.5</v>
      </c>
      <c r="F2">
        <f ca="1"/>
        <v>667</v>
      </c>
      <c r="G2">
        <f ca="1"/>
        <v>0.51</v>
      </c>
      <c r="H2">
        <f ca="1"/>
        <v>275</v>
      </c>
      <c r="I2">
        <f ca="1"/>
        <v>137.5</v>
      </c>
      <c r="J2">
        <f ca="1"/>
        <v>444</v>
      </c>
      <c r="K2">
        <f ca="1"/>
        <v>223</v>
      </c>
      <c r="L2">
        <f ca="1"/>
        <v>444</v>
      </c>
      <c r="M2">
        <f ca="1"/>
        <v>0.53</v>
      </c>
      <c r="N2" t="str">
        <f ca="1"/>
        <v>Control</v>
      </c>
    </row>
    <row r="3" spans="1:14" x14ac:dyDescent="0.25">
      <c r="A3">
        <f ca="1"/>
        <v>2</v>
      </c>
      <c r="B3">
        <f ca="1"/>
        <v>-1</v>
      </c>
      <c r="C3">
        <f ca="1"/>
        <v>1</v>
      </c>
      <c r="D3">
        <f ca="1"/>
        <v>275</v>
      </c>
      <c r="E3">
        <f ca="1"/>
        <v>137.5</v>
      </c>
      <c r="F3">
        <f ca="1"/>
        <v>444</v>
      </c>
      <c r="G3">
        <f ca="1"/>
        <v>0.53</v>
      </c>
      <c r="H3">
        <f ca="1"/>
        <v>250</v>
      </c>
      <c r="I3">
        <f ca="1"/>
        <v>125</v>
      </c>
      <c r="J3">
        <f ca="1"/>
        <v>296</v>
      </c>
      <c r="K3">
        <f ca="1"/>
        <v>148</v>
      </c>
      <c r="L3">
        <f ca="1"/>
        <v>296</v>
      </c>
      <c r="M3">
        <f ca="1"/>
        <v>0.54</v>
      </c>
      <c r="N3" t="str">
        <f ca="1"/>
        <v>Control</v>
      </c>
    </row>
    <row r="4" spans="1:14" x14ac:dyDescent="0.25">
      <c r="A4">
        <f ca="1"/>
        <v>5</v>
      </c>
      <c r="B4">
        <f ca="1"/>
        <v>1</v>
      </c>
      <c r="C4">
        <f ca="1"/>
        <v>6</v>
      </c>
      <c r="D4">
        <f ca="1"/>
        <v>366</v>
      </c>
      <c r="E4">
        <f ca="1"/>
        <v>183</v>
      </c>
      <c r="F4">
        <f ca="1"/>
        <v>1500</v>
      </c>
      <c r="G4">
        <f ca="1"/>
        <v>0.53</v>
      </c>
      <c r="H4">
        <f ca="1"/>
        <v>403</v>
      </c>
      <c r="I4">
        <f ca="1"/>
        <v>201.5</v>
      </c>
      <c r="J4">
        <f ca="1"/>
        <v>2250</v>
      </c>
      <c r="K4">
        <f ca="1"/>
        <v>-750</v>
      </c>
      <c r="L4">
        <f ca="1"/>
        <v>2250</v>
      </c>
      <c r="M4">
        <f ca="1"/>
        <v>0.48</v>
      </c>
      <c r="N4" t="str">
        <f ca="1"/>
        <v>Control</v>
      </c>
    </row>
    <row r="5" spans="1:14" x14ac:dyDescent="0.25">
      <c r="A5">
        <f ca="1"/>
        <v>2</v>
      </c>
      <c r="B5">
        <f ca="1"/>
        <v>1</v>
      </c>
      <c r="C5">
        <f ca="1"/>
        <v>3</v>
      </c>
      <c r="D5">
        <f ca="1"/>
        <v>275</v>
      </c>
      <c r="E5">
        <f ca="1"/>
        <v>137.5</v>
      </c>
      <c r="F5">
        <f ca="1"/>
        <v>444</v>
      </c>
      <c r="G5">
        <f ca="1"/>
        <v>0.53</v>
      </c>
      <c r="H5">
        <f ca="1"/>
        <v>303</v>
      </c>
      <c r="I5">
        <f ca="1"/>
        <v>151.5</v>
      </c>
      <c r="J5">
        <f ca="1"/>
        <v>667</v>
      </c>
      <c r="K5">
        <f ca="1"/>
        <v>-223</v>
      </c>
      <c r="L5">
        <f ca="1"/>
        <v>667</v>
      </c>
      <c r="M5">
        <f ca="1"/>
        <v>0.51</v>
      </c>
      <c r="N5" t="str">
        <f ca="1"/>
        <v>Control</v>
      </c>
    </row>
    <row r="6" spans="1:14" x14ac:dyDescent="0.25">
      <c r="A6">
        <f ca="1"/>
        <v>3</v>
      </c>
      <c r="B6">
        <f ca="1"/>
        <v>-1</v>
      </c>
      <c r="C6">
        <f ca="1"/>
        <v>2</v>
      </c>
      <c r="D6">
        <f ca="1"/>
        <v>303</v>
      </c>
      <c r="E6">
        <f ca="1"/>
        <v>151.5</v>
      </c>
      <c r="F6">
        <f ca="1"/>
        <v>667</v>
      </c>
      <c r="G6">
        <f ca="1"/>
        <v>0.51</v>
      </c>
      <c r="H6">
        <f ca="1"/>
        <v>275</v>
      </c>
      <c r="I6">
        <f ca="1"/>
        <v>137.5</v>
      </c>
      <c r="J6">
        <f ca="1"/>
        <v>444</v>
      </c>
      <c r="K6">
        <f ca="1"/>
        <v>223</v>
      </c>
      <c r="L6">
        <f ca="1"/>
        <v>444</v>
      </c>
      <c r="M6">
        <f ca="1"/>
        <v>0.53</v>
      </c>
      <c r="N6" t="str">
        <f ca="1"/>
        <v>Control</v>
      </c>
    </row>
    <row r="7" spans="1:14" x14ac:dyDescent="0.25">
      <c r="A7">
        <f ca="1"/>
        <v>5</v>
      </c>
      <c r="B7">
        <f ca="1"/>
        <v>-1</v>
      </c>
      <c r="C7">
        <f ca="1"/>
        <v>4</v>
      </c>
      <c r="D7">
        <f ca="1"/>
        <v>366</v>
      </c>
      <c r="E7">
        <f ca="1"/>
        <v>183</v>
      </c>
      <c r="F7">
        <f ca="1"/>
        <v>1500</v>
      </c>
      <c r="G7">
        <f ca="1"/>
        <v>0.53</v>
      </c>
      <c r="H7">
        <f ca="1"/>
        <v>333</v>
      </c>
      <c r="I7">
        <f ca="1"/>
        <v>166.5</v>
      </c>
      <c r="J7">
        <f ca="1"/>
        <v>1000</v>
      </c>
      <c r="K7">
        <f ca="1"/>
        <v>500</v>
      </c>
      <c r="L7">
        <f ca="1"/>
        <v>1000</v>
      </c>
      <c r="M7">
        <f ca="1"/>
        <v>0.5</v>
      </c>
      <c r="N7" t="str">
        <f ca="1"/>
        <v>Control</v>
      </c>
    </row>
    <row r="8" spans="1:14" x14ac:dyDescent="0.25">
      <c r="A8">
        <f ca="1"/>
        <v>5</v>
      </c>
      <c r="B8">
        <f ca="1"/>
        <v>-1</v>
      </c>
      <c r="C8">
        <f ca="1"/>
        <v>4</v>
      </c>
      <c r="D8">
        <f ca="1"/>
        <v>366</v>
      </c>
      <c r="E8">
        <f ca="1"/>
        <v>183</v>
      </c>
      <c r="F8">
        <f ca="1"/>
        <v>1500</v>
      </c>
      <c r="G8">
        <f ca="1"/>
        <v>0.53</v>
      </c>
      <c r="H8">
        <f ca="1"/>
        <v>333</v>
      </c>
      <c r="I8">
        <f ca="1"/>
        <v>166.5</v>
      </c>
      <c r="J8">
        <f ca="1"/>
        <v>1000</v>
      </c>
      <c r="K8">
        <f ca="1"/>
        <v>500</v>
      </c>
      <c r="L8">
        <f ca="1"/>
        <v>1000</v>
      </c>
      <c r="M8">
        <f ca="1"/>
        <v>0.5</v>
      </c>
      <c r="N8" t="str">
        <f ca="1"/>
        <v>Control</v>
      </c>
    </row>
    <row r="9" spans="1:14" x14ac:dyDescent="0.25">
      <c r="A9">
        <f ca="1"/>
        <v>3</v>
      </c>
      <c r="B9">
        <f ca="1"/>
        <v>1</v>
      </c>
      <c r="C9">
        <f ca="1"/>
        <v>4</v>
      </c>
      <c r="D9">
        <f ca="1"/>
        <v>303</v>
      </c>
      <c r="E9">
        <f ca="1"/>
        <v>151.5</v>
      </c>
      <c r="F9">
        <f ca="1"/>
        <v>667</v>
      </c>
      <c r="G9">
        <f ca="1"/>
        <v>0.51</v>
      </c>
      <c r="H9">
        <f ca="1"/>
        <v>333</v>
      </c>
      <c r="I9">
        <f ca="1"/>
        <v>166.5</v>
      </c>
      <c r="J9">
        <f ca="1"/>
        <v>1000</v>
      </c>
      <c r="K9">
        <f ca="1"/>
        <v>-333</v>
      </c>
      <c r="L9">
        <f ca="1"/>
        <v>1000</v>
      </c>
      <c r="M9">
        <f ca="1"/>
        <v>0.5</v>
      </c>
      <c r="N9" t="str">
        <f ca="1"/>
        <v>Control</v>
      </c>
    </row>
    <row r="10" spans="1:14" x14ac:dyDescent="0.25">
      <c r="A10">
        <f ca="1"/>
        <v>3</v>
      </c>
      <c r="B10">
        <f ca="1"/>
        <v>1</v>
      </c>
      <c r="C10">
        <f ca="1"/>
        <v>4</v>
      </c>
      <c r="D10">
        <f ca="1"/>
        <v>303</v>
      </c>
      <c r="E10">
        <f ca="1"/>
        <v>151.5</v>
      </c>
      <c r="F10">
        <f ca="1"/>
        <v>667</v>
      </c>
      <c r="G10">
        <f ca="1"/>
        <v>0.51</v>
      </c>
      <c r="H10">
        <f ca="1"/>
        <v>333</v>
      </c>
      <c r="I10">
        <f ca="1"/>
        <v>166.5</v>
      </c>
      <c r="J10">
        <f ca="1"/>
        <v>1000</v>
      </c>
      <c r="K10">
        <f ca="1"/>
        <v>-333</v>
      </c>
      <c r="L10">
        <f ca="1"/>
        <v>1000</v>
      </c>
      <c r="M10">
        <f ca="1"/>
        <v>0.5</v>
      </c>
      <c r="N10" t="str">
        <f ca="1"/>
        <v>Control</v>
      </c>
    </row>
    <row r="11" spans="1:14" x14ac:dyDescent="0.25">
      <c r="A11">
        <f ca="1"/>
        <v>3</v>
      </c>
      <c r="B11">
        <f ca="1"/>
        <v>1</v>
      </c>
      <c r="C11">
        <f ca="1"/>
        <v>4</v>
      </c>
      <c r="D11">
        <f ca="1"/>
        <v>303</v>
      </c>
      <c r="E11">
        <f ca="1"/>
        <v>151.5</v>
      </c>
      <c r="F11">
        <f ca="1"/>
        <v>667</v>
      </c>
      <c r="G11">
        <f ca="1"/>
        <v>0.51</v>
      </c>
      <c r="H11">
        <f ca="1"/>
        <v>333</v>
      </c>
      <c r="I11">
        <f ca="1"/>
        <v>166.5</v>
      </c>
      <c r="J11">
        <f ca="1"/>
        <v>1000</v>
      </c>
      <c r="K11">
        <f ca="1"/>
        <v>-333</v>
      </c>
      <c r="L11">
        <f ca="1"/>
        <v>1000</v>
      </c>
      <c r="M11">
        <f ca="1"/>
        <v>0.5</v>
      </c>
      <c r="N11" t="str">
        <f ca="1"/>
        <v>Control</v>
      </c>
    </row>
    <row r="12" spans="1:14" x14ac:dyDescent="0.25">
      <c r="A12">
        <f ca="1"/>
        <v>4</v>
      </c>
      <c r="B12">
        <f ca="1"/>
        <v>-1</v>
      </c>
      <c r="C12">
        <f ca="1"/>
        <v>3</v>
      </c>
      <c r="D12">
        <f ca="1"/>
        <v>333</v>
      </c>
      <c r="E12">
        <f ca="1"/>
        <v>166.5</v>
      </c>
      <c r="F12">
        <f ca="1"/>
        <v>1000</v>
      </c>
      <c r="G12">
        <f ca="1"/>
        <v>0.5</v>
      </c>
      <c r="H12">
        <f ca="1"/>
        <v>303</v>
      </c>
      <c r="I12">
        <f ca="1"/>
        <v>151.5</v>
      </c>
      <c r="J12">
        <f ca="1"/>
        <v>667</v>
      </c>
      <c r="K12">
        <f ca="1"/>
        <v>-333</v>
      </c>
      <c r="L12">
        <f ca="1"/>
        <v>334</v>
      </c>
      <c r="M12">
        <f ca="1"/>
        <v>0.51</v>
      </c>
      <c r="N12" t="str">
        <f ca="1"/>
        <v>Congurent</v>
      </c>
    </row>
    <row r="13" spans="1:14" x14ac:dyDescent="0.25">
      <c r="A13">
        <f ca="1"/>
        <v>5</v>
      </c>
      <c r="B13">
        <f ca="1"/>
        <v>-1</v>
      </c>
      <c r="C13">
        <f ca="1"/>
        <v>4</v>
      </c>
      <c r="D13">
        <f ca="1"/>
        <v>366</v>
      </c>
      <c r="E13">
        <f ca="1"/>
        <v>183</v>
      </c>
      <c r="F13">
        <f ca="1"/>
        <v>1500</v>
      </c>
      <c r="G13">
        <f ca="1"/>
        <v>0.53</v>
      </c>
      <c r="H13">
        <f ca="1"/>
        <v>333</v>
      </c>
      <c r="I13">
        <f ca="1"/>
        <v>166.5</v>
      </c>
      <c r="J13">
        <f ca="1"/>
        <v>1000</v>
      </c>
      <c r="K13">
        <f ca="1"/>
        <v>-500</v>
      </c>
      <c r="L13">
        <f ca="1"/>
        <v>500</v>
      </c>
      <c r="M13">
        <f ca="1"/>
        <v>0.5</v>
      </c>
      <c r="N13" t="str">
        <f ca="1"/>
        <v>Congurent</v>
      </c>
    </row>
    <row r="14" spans="1:14" x14ac:dyDescent="0.25">
      <c r="A14">
        <f ca="1"/>
        <v>6</v>
      </c>
      <c r="B14">
        <f ca="1"/>
        <v>-1</v>
      </c>
      <c r="C14">
        <f ca="1"/>
        <v>5</v>
      </c>
      <c r="D14">
        <f ca="1"/>
        <v>403</v>
      </c>
      <c r="E14">
        <f ca="1"/>
        <v>201.5</v>
      </c>
      <c r="F14">
        <f ca="1"/>
        <v>2250</v>
      </c>
      <c r="G14">
        <f ca="1"/>
        <v>0.48</v>
      </c>
      <c r="H14">
        <f ca="1"/>
        <v>366</v>
      </c>
      <c r="I14">
        <f ca="1"/>
        <v>183</v>
      </c>
      <c r="J14">
        <f ca="1"/>
        <v>1500</v>
      </c>
      <c r="K14">
        <f ca="1"/>
        <v>-750</v>
      </c>
      <c r="L14">
        <f ca="1"/>
        <v>750</v>
      </c>
      <c r="M14">
        <f ca="1"/>
        <v>0.53</v>
      </c>
      <c r="N14" t="str">
        <f ca="1"/>
        <v>Congurent</v>
      </c>
    </row>
    <row r="15" spans="1:14" x14ac:dyDescent="0.25">
      <c r="A15">
        <f ca="1"/>
        <v>6</v>
      </c>
      <c r="B15">
        <f ca="1"/>
        <v>1</v>
      </c>
      <c r="C15">
        <f ca="1"/>
        <v>7</v>
      </c>
      <c r="D15">
        <f ca="1"/>
        <v>403</v>
      </c>
      <c r="E15">
        <f ca="1"/>
        <v>201.5</v>
      </c>
      <c r="F15">
        <f ca="1"/>
        <v>2250</v>
      </c>
      <c r="G15">
        <f ca="1"/>
        <v>0.48</v>
      </c>
      <c r="H15">
        <f ca="1"/>
        <v>443</v>
      </c>
      <c r="I15">
        <f ca="1"/>
        <v>221.5</v>
      </c>
      <c r="J15">
        <f ca="1"/>
        <v>3375</v>
      </c>
      <c r="K15">
        <f ca="1"/>
        <v>1125</v>
      </c>
      <c r="L15">
        <f ca="1"/>
        <v>4500</v>
      </c>
      <c r="M15">
        <f ca="1"/>
        <v>0.47</v>
      </c>
      <c r="N15" t="str">
        <f ca="1"/>
        <v>Congurent</v>
      </c>
    </row>
    <row r="16" spans="1:14" x14ac:dyDescent="0.25">
      <c r="A16">
        <f ca="1"/>
        <v>3</v>
      </c>
      <c r="B16">
        <f ca="1"/>
        <v>1</v>
      </c>
      <c r="C16">
        <f ca="1"/>
        <v>4</v>
      </c>
      <c r="D16">
        <f ca="1"/>
        <v>303</v>
      </c>
      <c r="E16">
        <f ca="1"/>
        <v>151.5</v>
      </c>
      <c r="F16">
        <f ca="1"/>
        <v>667</v>
      </c>
      <c r="G16">
        <f ca="1"/>
        <v>0.51</v>
      </c>
      <c r="H16">
        <f ca="1"/>
        <v>333</v>
      </c>
      <c r="I16">
        <f ca="1"/>
        <v>166.5</v>
      </c>
      <c r="J16">
        <f ca="1"/>
        <v>1000</v>
      </c>
      <c r="K16">
        <f ca="1"/>
        <v>333</v>
      </c>
      <c r="L16">
        <f ca="1"/>
        <v>1333</v>
      </c>
      <c r="M16">
        <f ca="1"/>
        <v>0.5</v>
      </c>
      <c r="N16" t="str">
        <f ca="1"/>
        <v>Congurent</v>
      </c>
    </row>
    <row r="17" spans="1:14" x14ac:dyDescent="0.25">
      <c r="A17">
        <f ca="1"/>
        <v>5</v>
      </c>
      <c r="B17">
        <f ca="1"/>
        <v>1</v>
      </c>
      <c r="C17">
        <f ca="1"/>
        <v>6</v>
      </c>
      <c r="D17">
        <f ca="1"/>
        <v>366</v>
      </c>
      <c r="E17">
        <f ca="1"/>
        <v>183</v>
      </c>
      <c r="F17">
        <f ca="1"/>
        <v>1500</v>
      </c>
      <c r="G17">
        <f ca="1"/>
        <v>0.53</v>
      </c>
      <c r="H17">
        <f ca="1"/>
        <v>403</v>
      </c>
      <c r="I17">
        <f ca="1"/>
        <v>201.5</v>
      </c>
      <c r="J17">
        <f ca="1"/>
        <v>2250</v>
      </c>
      <c r="K17">
        <f ca="1"/>
        <v>750</v>
      </c>
      <c r="L17">
        <f ca="1"/>
        <v>3000</v>
      </c>
      <c r="M17">
        <f ca="1"/>
        <v>0.48</v>
      </c>
      <c r="N17" t="str">
        <f ca="1"/>
        <v>Congurent</v>
      </c>
    </row>
    <row r="18" spans="1:14" x14ac:dyDescent="0.25">
      <c r="A18">
        <f ca="1"/>
        <v>5</v>
      </c>
      <c r="B18">
        <f ca="1"/>
        <v>-1</v>
      </c>
      <c r="C18">
        <f ca="1"/>
        <v>4</v>
      </c>
      <c r="D18">
        <f ca="1"/>
        <v>366</v>
      </c>
      <c r="E18">
        <f ca="1"/>
        <v>183</v>
      </c>
      <c r="F18">
        <f ca="1"/>
        <v>1500</v>
      </c>
      <c r="G18">
        <f ca="1"/>
        <v>0.53</v>
      </c>
      <c r="H18">
        <f ca="1"/>
        <v>333</v>
      </c>
      <c r="I18">
        <f ca="1"/>
        <v>166.5</v>
      </c>
      <c r="J18">
        <f ca="1"/>
        <v>1000</v>
      </c>
      <c r="K18">
        <f ca="1"/>
        <v>-500</v>
      </c>
      <c r="L18">
        <f ca="1"/>
        <v>2000</v>
      </c>
      <c r="M18">
        <f ca="1"/>
        <v>0.5</v>
      </c>
      <c r="N18" t="str">
        <f ca="1"/>
        <v>Incongurent</v>
      </c>
    </row>
    <row r="19" spans="1:14" x14ac:dyDescent="0.25">
      <c r="A19">
        <f ca="1"/>
        <v>5</v>
      </c>
      <c r="B19">
        <f ca="1"/>
        <v>-1</v>
      </c>
      <c r="C19">
        <f ca="1"/>
        <v>4</v>
      </c>
      <c r="D19">
        <f ca="1"/>
        <v>366</v>
      </c>
      <c r="E19">
        <f ca="1"/>
        <v>183</v>
      </c>
      <c r="F19">
        <f ca="1"/>
        <v>1500</v>
      </c>
      <c r="G19">
        <f ca="1"/>
        <v>0.53</v>
      </c>
      <c r="H19">
        <f ca="1"/>
        <v>333</v>
      </c>
      <c r="I19">
        <f ca="1"/>
        <v>166.5</v>
      </c>
      <c r="J19">
        <f ca="1"/>
        <v>1000</v>
      </c>
      <c r="K19">
        <f ca="1"/>
        <v>-500</v>
      </c>
      <c r="L19">
        <f ca="1"/>
        <v>2000</v>
      </c>
      <c r="M19">
        <f ca="1"/>
        <v>0.5</v>
      </c>
      <c r="N19" t="str">
        <f ca="1"/>
        <v>Incongurent</v>
      </c>
    </row>
    <row r="20" spans="1:14" x14ac:dyDescent="0.25">
      <c r="A20">
        <f ca="1"/>
        <v>6</v>
      </c>
      <c r="B20">
        <f ca="1"/>
        <v>-1</v>
      </c>
      <c r="C20">
        <f ca="1"/>
        <v>4</v>
      </c>
      <c r="D20">
        <f ca="1"/>
        <v>366</v>
      </c>
      <c r="E20">
        <f ca="1"/>
        <v>183</v>
      </c>
      <c r="F20">
        <f ca="1"/>
        <v>1500</v>
      </c>
      <c r="G20">
        <f ca="1"/>
        <v>0.48</v>
      </c>
      <c r="H20">
        <f ca="1"/>
        <v>333</v>
      </c>
      <c r="I20">
        <f ca="1"/>
        <v>166.5</v>
      </c>
      <c r="J20">
        <f ca="1"/>
        <v>1000</v>
      </c>
      <c r="K20">
        <f ca="1"/>
        <v>-500</v>
      </c>
      <c r="L20">
        <f ca="1"/>
        <v>2000</v>
      </c>
      <c r="M20">
        <f ca="1"/>
        <v>0.5</v>
      </c>
      <c r="N20" t="str">
        <f ca="1"/>
        <v>Incongurent</v>
      </c>
    </row>
    <row r="21" spans="1:14" x14ac:dyDescent="0.25">
      <c r="A21">
        <f ca="1"/>
        <v>5</v>
      </c>
      <c r="B21">
        <f ca="1"/>
        <v>1</v>
      </c>
      <c r="C21">
        <f ca="1"/>
        <v>7</v>
      </c>
      <c r="D21">
        <f ca="1"/>
        <v>403</v>
      </c>
      <c r="E21">
        <f ca="1"/>
        <v>201.5</v>
      </c>
      <c r="F21">
        <f ca="1"/>
        <v>2250</v>
      </c>
      <c r="G21">
        <f ca="1"/>
        <v>0.53</v>
      </c>
      <c r="H21">
        <f ca="1"/>
        <v>443</v>
      </c>
      <c r="I21">
        <f ca="1"/>
        <v>221.5</v>
      </c>
      <c r="J21">
        <f ca="1"/>
        <v>3375</v>
      </c>
      <c r="K21">
        <f ca="1"/>
        <v>1125</v>
      </c>
      <c r="L21">
        <f ca="1"/>
        <v>1125</v>
      </c>
      <c r="M21">
        <f ca="1"/>
        <v>0.47</v>
      </c>
      <c r="N21" t="str">
        <f ca="1"/>
        <v>Incongurent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5AAB-677D-4273-A879-0DE0BDBAF627}">
  <dimension ref="B3:S18"/>
  <sheetViews>
    <sheetView topLeftCell="G1" zoomScale="163" workbookViewId="0">
      <selection activeCell="J10" sqref="J10"/>
    </sheetView>
  </sheetViews>
  <sheetFormatPr defaultRowHeight="15" x14ac:dyDescent="0.25"/>
  <cols>
    <col min="4" max="4" width="9.7109375" bestFit="1" customWidth="1"/>
    <col min="5" max="5" width="13" bestFit="1" customWidth="1"/>
    <col min="9" max="9" width="20.42578125" customWidth="1"/>
    <col min="10" max="14" width="17.28515625" customWidth="1"/>
  </cols>
  <sheetData>
    <row r="3" spans="2:19" x14ac:dyDescent="0.25">
      <c r="B3" t="s">
        <v>3</v>
      </c>
    </row>
    <row r="5" spans="2:19" x14ac:dyDescent="0.25">
      <c r="I5" t="s">
        <v>7</v>
      </c>
      <c r="J5">
        <v>1.1000000000000001</v>
      </c>
    </row>
    <row r="6" spans="2:19" x14ac:dyDescent="0.25">
      <c r="B6" t="s">
        <v>11</v>
      </c>
      <c r="C6" s="4">
        <f>B13/D13</f>
        <v>8.3333333333333332E-3</v>
      </c>
      <c r="I6" t="s">
        <v>6</v>
      </c>
      <c r="J6">
        <v>60</v>
      </c>
    </row>
    <row r="7" spans="2:19" x14ac:dyDescent="0.25">
      <c r="B7" t="s">
        <v>10</v>
      </c>
      <c r="C7">
        <v>0.5</v>
      </c>
      <c r="I7" t="s">
        <v>5</v>
      </c>
      <c r="J7">
        <f>29.4/3000</f>
        <v>9.7999999999999997E-3</v>
      </c>
    </row>
    <row r="8" spans="2:19" x14ac:dyDescent="0.25">
      <c r="B8" t="s">
        <v>2</v>
      </c>
      <c r="C8" t="s">
        <v>1</v>
      </c>
      <c r="D8" t="s">
        <v>0</v>
      </c>
      <c r="I8" t="s">
        <v>15</v>
      </c>
      <c r="J8" t="s">
        <v>8</v>
      </c>
      <c r="K8" t="s">
        <v>4</v>
      </c>
      <c r="L8" t="s">
        <v>9</v>
      </c>
      <c r="M8" t="s">
        <v>2</v>
      </c>
      <c r="N8" t="s">
        <v>1</v>
      </c>
      <c r="O8" t="s">
        <v>0</v>
      </c>
    </row>
    <row r="9" spans="2:19" x14ac:dyDescent="0.25">
      <c r="C9" s="3"/>
      <c r="I9">
        <v>1</v>
      </c>
      <c r="J9" s="3">
        <v>250</v>
      </c>
      <c r="K9" s="2">
        <f t="shared" ref="K9:K15" si="0">DEGREES(ATAN((J9*$J$7)/$J$6))</f>
        <v>2.3382786558148374</v>
      </c>
      <c r="L9" s="2">
        <f t="shared" ref="L9:L15" si="1">J9*$J$7</f>
        <v>2.4499999999999997</v>
      </c>
      <c r="M9" s="1">
        <f t="shared" ref="M9:M11" si="2">O9*$C$6</f>
        <v>0.54166666666666663</v>
      </c>
      <c r="N9" s="3">
        <f t="shared" ref="N9:N10" si="3">N10*(($C$13/$C$14))</f>
        <v>296.29629629629625</v>
      </c>
      <c r="O9">
        <v>65</v>
      </c>
      <c r="P9" s="3"/>
      <c r="Q9" s="2"/>
      <c r="R9" s="2"/>
      <c r="S9" s="1"/>
    </row>
    <row r="10" spans="2:19" x14ac:dyDescent="0.25">
      <c r="B10" s="1">
        <f t="shared" ref="B10:B12" si="4">D10*$C$6</f>
        <v>0.54166666666666663</v>
      </c>
      <c r="C10" s="3">
        <f t="shared" ref="C10:C11" si="5">C11*(($C$13/$C$14))</f>
        <v>296.29629629629625</v>
      </c>
      <c r="D10">
        <v>65</v>
      </c>
      <c r="I10">
        <v>2</v>
      </c>
      <c r="J10" s="3">
        <f t="shared" ref="J10:J15" si="6">J9*$J$5</f>
        <v>275</v>
      </c>
      <c r="K10" s="2">
        <f t="shared" si="0"/>
        <v>2.571806813277675</v>
      </c>
      <c r="L10" s="2">
        <f t="shared" si="1"/>
        <v>2.6949999999999998</v>
      </c>
      <c r="M10" s="1">
        <f t="shared" si="2"/>
        <v>0.52500000000000002</v>
      </c>
      <c r="N10" s="3">
        <f t="shared" si="3"/>
        <v>444.4444444444444</v>
      </c>
      <c r="O10">
        <v>63</v>
      </c>
      <c r="P10" s="3"/>
      <c r="Q10" s="2"/>
      <c r="R10" s="2"/>
      <c r="S10" s="1"/>
    </row>
    <row r="11" spans="2:19" x14ac:dyDescent="0.25">
      <c r="B11" s="1">
        <f t="shared" si="4"/>
        <v>0.52500000000000002</v>
      </c>
      <c r="C11" s="3">
        <f t="shared" si="5"/>
        <v>444.4444444444444</v>
      </c>
      <c r="D11">
        <v>63</v>
      </c>
      <c r="I11">
        <v>3</v>
      </c>
      <c r="J11" s="3">
        <f t="shared" si="6"/>
        <v>302.5</v>
      </c>
      <c r="K11" s="2">
        <f t="shared" si="0"/>
        <v>2.8285887679114308</v>
      </c>
      <c r="L11" s="2">
        <f t="shared" si="1"/>
        <v>2.9644999999999997</v>
      </c>
      <c r="M11" s="1">
        <f t="shared" si="2"/>
        <v>0.5066666666666666</v>
      </c>
      <c r="N11" s="3">
        <f>N12*(($C$13/$C$14))</f>
        <v>666.66666666666663</v>
      </c>
      <c r="O11">
        <v>60.8</v>
      </c>
      <c r="P11" s="3"/>
      <c r="Q11" s="2"/>
      <c r="R11" s="2"/>
      <c r="S11" s="1"/>
    </row>
    <row r="12" spans="2:19" x14ac:dyDescent="0.25">
      <c r="B12" s="1">
        <f t="shared" si="4"/>
        <v>0.5066666666666666</v>
      </c>
      <c r="C12" s="3">
        <f>C13*(($C$13/$C$14))</f>
        <v>666.66666666666663</v>
      </c>
      <c r="D12">
        <v>60.8</v>
      </c>
      <c r="I12">
        <v>4</v>
      </c>
      <c r="J12" s="3">
        <f t="shared" si="6"/>
        <v>332.75</v>
      </c>
      <c r="K12" s="2">
        <f t="shared" si="0"/>
        <v>3.1109172368414977</v>
      </c>
      <c r="L12" s="2">
        <f t="shared" si="1"/>
        <v>3.2609499999999998</v>
      </c>
      <c r="M12" s="1">
        <v>0.5</v>
      </c>
      <c r="N12">
        <v>1000</v>
      </c>
      <c r="O12">
        <v>60</v>
      </c>
      <c r="P12" s="3"/>
      <c r="Q12" s="2"/>
      <c r="R12" s="2"/>
      <c r="S12" s="1"/>
    </row>
    <row r="13" spans="2:19" x14ac:dyDescent="0.25">
      <c r="B13" s="1">
        <v>0.5</v>
      </c>
      <c r="C13">
        <v>1000</v>
      </c>
      <c r="D13">
        <v>60</v>
      </c>
      <c r="I13">
        <v>5</v>
      </c>
      <c r="J13" s="3">
        <f t="shared" si="6"/>
        <v>366.02500000000003</v>
      </c>
      <c r="K13" s="2">
        <f t="shared" si="0"/>
        <v>3.4213034660469743</v>
      </c>
      <c r="L13" s="2">
        <f t="shared" si="1"/>
        <v>3.5870450000000003</v>
      </c>
      <c r="M13" s="1">
        <f>O13*$C$6</f>
        <v>0.52749999999999997</v>
      </c>
      <c r="N13">
        <f>N12*(1+$C$7)</f>
        <v>1500</v>
      </c>
      <c r="O13">
        <v>63.3</v>
      </c>
      <c r="P13" s="3"/>
      <c r="Q13" s="2"/>
      <c r="R13" s="2"/>
      <c r="S13" s="1"/>
    </row>
    <row r="14" spans="2:19" x14ac:dyDescent="0.25">
      <c r="B14" s="1">
        <f>D14*$C$6</f>
        <v>0.52749999999999997</v>
      </c>
      <c r="C14">
        <f>C13*(1+$C$7)</f>
        <v>1500</v>
      </c>
      <c r="D14">
        <v>63.3</v>
      </c>
      <c r="I14">
        <v>6</v>
      </c>
      <c r="J14" s="3">
        <f t="shared" si="6"/>
        <v>402.62750000000005</v>
      </c>
      <c r="K14" s="2">
        <f t="shared" si="0"/>
        <v>3.7624955689109756</v>
      </c>
      <c r="L14" s="2">
        <f t="shared" si="1"/>
        <v>3.9457495000000002</v>
      </c>
      <c r="M14" s="1">
        <f>O14*$C$6</f>
        <v>0.48333333333333334</v>
      </c>
      <c r="N14">
        <f>N13*(1+$C$7)</f>
        <v>2250</v>
      </c>
      <c r="O14">
        <v>58</v>
      </c>
      <c r="P14" s="3"/>
      <c r="Q14" s="2"/>
      <c r="R14" s="2"/>
      <c r="S14" s="1"/>
    </row>
    <row r="15" spans="2:19" x14ac:dyDescent="0.25">
      <c r="B15" s="1">
        <f t="shared" ref="B15:B16" si="7">D15*$C$6</f>
        <v>0.48333333333333334</v>
      </c>
      <c r="C15">
        <f t="shared" ref="C15:C16" si="8">C14*(1+$C$7)</f>
        <v>2250</v>
      </c>
      <c r="D15">
        <v>58</v>
      </c>
      <c r="I15">
        <v>7</v>
      </c>
      <c r="J15" s="3">
        <f t="shared" si="6"/>
        <v>442.89025000000009</v>
      </c>
      <c r="K15" s="2">
        <f t="shared" si="0"/>
        <v>4.1374975605187299</v>
      </c>
      <c r="L15" s="2">
        <f t="shared" si="1"/>
        <v>4.3403244500000007</v>
      </c>
      <c r="M15" s="1">
        <f t="shared" ref="M15" si="9">O15*$C$6</f>
        <v>0.47</v>
      </c>
      <c r="N15">
        <f t="shared" ref="N15" si="10">N14*(1+$C$7)</f>
        <v>3375</v>
      </c>
      <c r="O15">
        <v>56.4</v>
      </c>
      <c r="P15" s="3"/>
      <c r="Q15" s="2"/>
      <c r="R15" s="2"/>
      <c r="S15" s="1"/>
    </row>
    <row r="16" spans="2:19" x14ac:dyDescent="0.25">
      <c r="B16" s="1">
        <f t="shared" si="7"/>
        <v>0.47</v>
      </c>
      <c r="C16">
        <f t="shared" si="8"/>
        <v>3375</v>
      </c>
      <c r="D16">
        <v>56.4</v>
      </c>
      <c r="I16" s="3"/>
      <c r="J16" s="2"/>
      <c r="K16" s="2"/>
    </row>
    <row r="17" spans="2:11" x14ac:dyDescent="0.25">
      <c r="B17" s="1"/>
      <c r="I17" s="3"/>
      <c r="J17" s="2"/>
      <c r="K17" s="2"/>
    </row>
    <row r="18" spans="2:11" x14ac:dyDescent="0.25">
      <c r="I18" s="3"/>
      <c r="J18" s="2"/>
      <c r="K18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B8BD-C50D-4BE6-9973-AA00FFEB7D71}">
  <dimension ref="A1:R24"/>
  <sheetViews>
    <sheetView tabSelected="1" zoomScaleNormal="100" workbookViewId="0">
      <selection activeCell="L16" sqref="L16"/>
    </sheetView>
  </sheetViews>
  <sheetFormatPr defaultColWidth="0" defaultRowHeight="15" zeroHeight="1" x14ac:dyDescent="0.25"/>
  <cols>
    <col min="1" max="15" width="10.28515625" customWidth="1"/>
    <col min="16" max="16" width="14.140625" bestFit="1" customWidth="1"/>
    <col min="17" max="17" width="15.85546875" bestFit="1" customWidth="1"/>
    <col min="18" max="18" width="3" customWidth="1"/>
    <col min="19" max="16384" width="9" hidden="1"/>
  </cols>
  <sheetData>
    <row r="1" spans="1:17" x14ac:dyDescent="0.25">
      <c r="A1" s="6" t="s">
        <v>17</v>
      </c>
      <c r="B1" s="7" t="s">
        <v>18</v>
      </c>
      <c r="C1" s="7" t="s">
        <v>19</v>
      </c>
      <c r="D1" s="7" t="s">
        <v>12</v>
      </c>
      <c r="E1" s="7" t="s">
        <v>32</v>
      </c>
      <c r="F1" s="7" t="s">
        <v>14</v>
      </c>
      <c r="G1" s="12" t="s">
        <v>28</v>
      </c>
      <c r="H1" s="7" t="s">
        <v>13</v>
      </c>
      <c r="I1" s="7" t="s">
        <v>30</v>
      </c>
      <c r="J1" s="8" t="s">
        <v>27</v>
      </c>
      <c r="K1" s="12" t="s">
        <v>24</v>
      </c>
      <c r="L1" s="12" t="s">
        <v>16</v>
      </c>
      <c r="M1" s="12" t="s">
        <v>29</v>
      </c>
      <c r="N1" s="12" t="s">
        <v>20</v>
      </c>
      <c r="O1" s="12" t="s">
        <v>33</v>
      </c>
      <c r="P1" s="12" t="s">
        <v>34</v>
      </c>
      <c r="Q1" s="12" t="s">
        <v>31</v>
      </c>
    </row>
    <row r="2" spans="1:17" x14ac:dyDescent="0.25">
      <c r="A2" s="9" cm="1">
        <f t="array" aca="1" ref="A2:A23" ca="1">_xlfn.RANDARRAY(22,1,2,6,TRUE)</f>
        <v>3</v>
      </c>
      <c r="B2" s="9">
        <v>-1</v>
      </c>
      <c r="C2" s="9">
        <f ca="1">A2+B2</f>
        <v>2</v>
      </c>
      <c r="D2" s="9">
        <f ca="1">ROUND(_xlfn.XLOOKUP(Sheet2!A2,Scale!$I$10:$I$14,Scale!$J$10:$J$14),0)</f>
        <v>303</v>
      </c>
      <c r="E2" s="9">
        <f ca="1">D2/2</f>
        <v>151.5</v>
      </c>
      <c r="F2" s="9">
        <f ca="1">ROUND(_xlfn.XLOOKUP(Sheet2!$A2,Table1[ID],Table1[Hz]),0)</f>
        <v>667</v>
      </c>
      <c r="G2" s="13">
        <f ca="1">ROUND(_xlfn.XLOOKUP(A2,Table1[ID],Table1[Percent]),2)</f>
        <v>0.51</v>
      </c>
      <c r="H2" s="9">
        <f ca="1">ROUND(_xlfn.XLOOKUP(Sheet2!A2+B2,Scale!$I$9:$I$15,Scale!$J$9:$J$15),0)</f>
        <v>275</v>
      </c>
      <c r="I2" s="9">
        <f ca="1">H2/2</f>
        <v>137.5</v>
      </c>
      <c r="J2" s="9">
        <f ca="1">ROUND(_xlfn.XLOOKUP(Sheet2!$C2,Table1[ID],Table1[Hz]),0)</f>
        <v>444</v>
      </c>
      <c r="K2" s="9">
        <f t="shared" ref="K2:K11" ca="1" si="0">F2-J2</f>
        <v>223</v>
      </c>
      <c r="L2" s="9">
        <f ca="1">J2</f>
        <v>444</v>
      </c>
      <c r="M2" s="13">
        <f ca="1">ROUND(_xlfn.XLOOKUP(C2,Table1[ID],Table1[Percent]),2)</f>
        <v>0.53</v>
      </c>
      <c r="N2" s="9" t="s">
        <v>21</v>
      </c>
      <c r="O2" s="9" t="s">
        <v>25</v>
      </c>
      <c r="P2" s="9">
        <f>IF(O2="Training",0,1)</f>
        <v>0</v>
      </c>
      <c r="Q2" s="9" t="str">
        <f>IF(B2=-1,"SMALLER","BIGGER")</f>
        <v>SMALLER</v>
      </c>
    </row>
    <row r="3" spans="1:17" x14ac:dyDescent="0.25">
      <c r="A3" s="10">
        <f ca="1"/>
        <v>2</v>
      </c>
      <c r="B3" s="10">
        <v>-1</v>
      </c>
      <c r="C3" s="10">
        <f t="shared" ref="C3:C16" ca="1" si="1">A3+B3</f>
        <v>1</v>
      </c>
      <c r="D3" s="10">
        <f ca="1">ROUND(_xlfn.XLOOKUP(Sheet2!A3,Scale!$I$10:$I$14,Scale!$J$10:$J$14),0)</f>
        <v>275</v>
      </c>
      <c r="E3" s="10">
        <f t="shared" ref="E3:E23" ca="1" si="2">D3/2</f>
        <v>137.5</v>
      </c>
      <c r="F3" s="10">
        <f ca="1">ROUND(_xlfn.XLOOKUP(Sheet2!$A3,Table1[ID],Table1[Hz]),0)</f>
        <v>444</v>
      </c>
      <c r="G3" s="10">
        <f ca="1">ROUND(_xlfn.XLOOKUP(A3,Table1[ID],Table1[Percent]),2)</f>
        <v>0.53</v>
      </c>
      <c r="H3" s="10">
        <f ca="1">ROUND(_xlfn.XLOOKUP(Sheet2!A3+B3,Scale!$I$9:$I$15,Scale!$J$9:$J$15),0)</f>
        <v>250</v>
      </c>
      <c r="I3" s="10">
        <f t="shared" ref="I3:I23" ca="1" si="3">H3/2</f>
        <v>125</v>
      </c>
      <c r="J3" s="10">
        <f ca="1">ROUND(_xlfn.XLOOKUP(Sheet2!$C3,Table1[ID],Table1[Hz]),0)</f>
        <v>296</v>
      </c>
      <c r="K3" s="10">
        <f t="shared" ca="1" si="0"/>
        <v>148</v>
      </c>
      <c r="L3" s="10">
        <f t="shared" ref="L3:L11" ca="1" si="4">J3</f>
        <v>296</v>
      </c>
      <c r="M3" s="10">
        <f ca="1">ROUND(_xlfn.XLOOKUP(C3,Table1[ID],Table1[Percent]),2)</f>
        <v>0.54</v>
      </c>
      <c r="N3" s="10" t="s">
        <v>21</v>
      </c>
      <c r="O3" s="10" t="s">
        <v>25</v>
      </c>
      <c r="P3" s="10">
        <f t="shared" ref="P3:P23" si="5">IF(O3="Training",0,1)</f>
        <v>0</v>
      </c>
      <c r="Q3" s="10" t="str">
        <f t="shared" ref="Q3:Q23" si="6">IF(B3=-1,"SMALLER","BIGGER")</f>
        <v>SMALLER</v>
      </c>
    </row>
    <row r="4" spans="1:17" x14ac:dyDescent="0.25">
      <c r="A4" s="11">
        <f ca="1"/>
        <v>5</v>
      </c>
      <c r="B4" s="11">
        <v>1</v>
      </c>
      <c r="C4" s="11">
        <f t="shared" ca="1" si="1"/>
        <v>6</v>
      </c>
      <c r="D4" s="11">
        <f ca="1">ROUND(_xlfn.XLOOKUP(Sheet2!A4,Scale!$I$10:$I$14,Scale!$J$10:$J$14),0)</f>
        <v>366</v>
      </c>
      <c r="E4" s="11">
        <f t="shared" ca="1" si="2"/>
        <v>183</v>
      </c>
      <c r="F4" s="11">
        <f ca="1">ROUND(_xlfn.XLOOKUP(Sheet2!$A4,Table1[ID],Table1[Hz]),0)</f>
        <v>1500</v>
      </c>
      <c r="G4" s="11">
        <f ca="1">ROUND(_xlfn.XLOOKUP(A4,Table1[ID],Table1[Percent]),2)</f>
        <v>0.53</v>
      </c>
      <c r="H4" s="11">
        <f ca="1">ROUND(_xlfn.XLOOKUP(Sheet2!A4+B4,Scale!$I$9:$I$15,Scale!$J$9:$J$15),0)</f>
        <v>403</v>
      </c>
      <c r="I4" s="11">
        <f t="shared" ca="1" si="3"/>
        <v>201.5</v>
      </c>
      <c r="J4" s="11">
        <f ca="1">ROUND(_xlfn.XLOOKUP(Sheet2!$C4,Table1[ID],Table1[Hz]),0)</f>
        <v>2250</v>
      </c>
      <c r="K4" s="11">
        <f t="shared" ca="1" si="0"/>
        <v>-750</v>
      </c>
      <c r="L4" s="11">
        <f t="shared" ca="1" si="4"/>
        <v>2250</v>
      </c>
      <c r="M4" s="11">
        <f ca="1">ROUND(_xlfn.XLOOKUP(C4,Table1[ID],Table1[Percent]),2)</f>
        <v>0.48</v>
      </c>
      <c r="N4" s="11" t="s">
        <v>21</v>
      </c>
      <c r="O4" s="11" t="s">
        <v>25</v>
      </c>
      <c r="P4" s="11">
        <f t="shared" si="5"/>
        <v>0</v>
      </c>
      <c r="Q4" s="11" t="str">
        <f t="shared" si="6"/>
        <v>BIGGER</v>
      </c>
    </row>
    <row r="5" spans="1:17" x14ac:dyDescent="0.25">
      <c r="A5" s="10">
        <f ca="1"/>
        <v>2</v>
      </c>
      <c r="B5" s="10">
        <v>1</v>
      </c>
      <c r="C5" s="10">
        <f t="shared" ca="1" si="1"/>
        <v>3</v>
      </c>
      <c r="D5" s="10">
        <f ca="1">ROUND(_xlfn.XLOOKUP(Sheet2!A5,Scale!$I$10:$I$14,Scale!$J$10:$J$14),0)</f>
        <v>275</v>
      </c>
      <c r="E5" s="10">
        <f t="shared" ca="1" si="2"/>
        <v>137.5</v>
      </c>
      <c r="F5" s="10">
        <f ca="1">ROUND(_xlfn.XLOOKUP(Sheet2!$A5,Table1[ID],Table1[Hz]),0)</f>
        <v>444</v>
      </c>
      <c r="G5" s="10">
        <f ca="1">ROUND(_xlfn.XLOOKUP(A5,Table1[ID],Table1[Percent]),2)</f>
        <v>0.53</v>
      </c>
      <c r="H5" s="10">
        <f ca="1">ROUND(_xlfn.XLOOKUP(Sheet2!A5+B5,Scale!$I$9:$I$15,Scale!$J$9:$J$15),0)</f>
        <v>303</v>
      </c>
      <c r="I5" s="10">
        <f t="shared" ca="1" si="3"/>
        <v>151.5</v>
      </c>
      <c r="J5" s="10">
        <f ca="1">ROUND(_xlfn.XLOOKUP(Sheet2!$C5,Table1[ID],Table1[Hz]),0)</f>
        <v>667</v>
      </c>
      <c r="K5" s="10">
        <f t="shared" ca="1" si="0"/>
        <v>-223</v>
      </c>
      <c r="L5" s="10">
        <f t="shared" ca="1" si="4"/>
        <v>667</v>
      </c>
      <c r="M5" s="10">
        <f ca="1">ROUND(_xlfn.XLOOKUP(C5,Table1[ID],Table1[Percent]),2)</f>
        <v>0.51</v>
      </c>
      <c r="N5" s="10" t="s">
        <v>21</v>
      </c>
      <c r="O5" s="10" t="s">
        <v>25</v>
      </c>
      <c r="P5" s="10">
        <f t="shared" si="5"/>
        <v>0</v>
      </c>
      <c r="Q5" s="10" t="str">
        <f t="shared" si="6"/>
        <v>BIGGER</v>
      </c>
    </row>
    <row r="6" spans="1:17" x14ac:dyDescent="0.25">
      <c r="A6" s="11">
        <f ca="1"/>
        <v>3</v>
      </c>
      <c r="B6" s="11">
        <v>-1</v>
      </c>
      <c r="C6" s="11">
        <f t="shared" ca="1" si="1"/>
        <v>2</v>
      </c>
      <c r="D6" s="11">
        <f ca="1">ROUND(_xlfn.XLOOKUP(Sheet2!A6,Scale!$I$10:$I$14,Scale!$J$10:$J$14),0)</f>
        <v>303</v>
      </c>
      <c r="E6" s="11">
        <f t="shared" ca="1" si="2"/>
        <v>151.5</v>
      </c>
      <c r="F6" s="11">
        <f ca="1">ROUND(_xlfn.XLOOKUP(Sheet2!$A6,Table1[ID],Table1[Hz]),0)</f>
        <v>667</v>
      </c>
      <c r="G6" s="11">
        <f ca="1">ROUND(_xlfn.XLOOKUP(A6,Table1[ID],Table1[Percent]),2)</f>
        <v>0.51</v>
      </c>
      <c r="H6" s="11">
        <f ca="1">ROUND(_xlfn.XLOOKUP(Sheet2!A6+B6,Scale!$I$9:$I$15,Scale!$J$9:$J$15),0)</f>
        <v>275</v>
      </c>
      <c r="I6" s="11">
        <f t="shared" ca="1" si="3"/>
        <v>137.5</v>
      </c>
      <c r="J6" s="11">
        <f ca="1">ROUND(_xlfn.XLOOKUP(Sheet2!$C6,Table1[ID],Table1[Hz]),0)</f>
        <v>444</v>
      </c>
      <c r="K6" s="11">
        <f t="shared" ca="1" si="0"/>
        <v>223</v>
      </c>
      <c r="L6" s="11">
        <f t="shared" ca="1" si="4"/>
        <v>444</v>
      </c>
      <c r="M6" s="11">
        <f ca="1">ROUND(_xlfn.XLOOKUP(C6,Table1[ID],Table1[Percent]),2)</f>
        <v>0.53</v>
      </c>
      <c r="N6" s="11" t="s">
        <v>21</v>
      </c>
      <c r="O6" s="11" t="s">
        <v>26</v>
      </c>
      <c r="P6" s="11">
        <f t="shared" si="5"/>
        <v>1</v>
      </c>
      <c r="Q6" s="11" t="str">
        <f t="shared" si="6"/>
        <v>SMALLER</v>
      </c>
    </row>
    <row r="7" spans="1:17" x14ac:dyDescent="0.25">
      <c r="A7" s="10">
        <f ca="1"/>
        <v>5</v>
      </c>
      <c r="B7" s="10">
        <v>-1</v>
      </c>
      <c r="C7" s="10">
        <f t="shared" ca="1" si="1"/>
        <v>4</v>
      </c>
      <c r="D7" s="10">
        <f ca="1">ROUND(_xlfn.XLOOKUP(Sheet2!A7,Scale!$I$10:$I$14,Scale!$J$10:$J$14),0)</f>
        <v>366</v>
      </c>
      <c r="E7" s="10">
        <f t="shared" ca="1" si="2"/>
        <v>183</v>
      </c>
      <c r="F7" s="10">
        <f ca="1">ROUND(_xlfn.XLOOKUP(Sheet2!$A7,Table1[ID],Table1[Hz]),0)</f>
        <v>1500</v>
      </c>
      <c r="G7" s="10">
        <f ca="1">ROUND(_xlfn.XLOOKUP(A7,Table1[ID],Table1[Percent]),2)</f>
        <v>0.53</v>
      </c>
      <c r="H7" s="10">
        <f ca="1">ROUND(_xlfn.XLOOKUP(Sheet2!A7+B7,Scale!$I$9:$I$15,Scale!$J$9:$J$15),0)</f>
        <v>333</v>
      </c>
      <c r="I7" s="10">
        <f t="shared" ca="1" si="3"/>
        <v>166.5</v>
      </c>
      <c r="J7" s="10">
        <f ca="1">ROUND(_xlfn.XLOOKUP(Sheet2!$C7,Table1[ID],Table1[Hz]),0)</f>
        <v>1000</v>
      </c>
      <c r="K7" s="10">
        <f t="shared" ca="1" si="0"/>
        <v>500</v>
      </c>
      <c r="L7" s="10">
        <f t="shared" ca="1" si="4"/>
        <v>1000</v>
      </c>
      <c r="M7" s="10">
        <f ca="1">ROUND(_xlfn.XLOOKUP(C7,Table1[ID],Table1[Percent]),2)</f>
        <v>0.5</v>
      </c>
      <c r="N7" s="10" t="s">
        <v>21</v>
      </c>
      <c r="O7" s="10" t="s">
        <v>26</v>
      </c>
      <c r="P7" s="10">
        <f t="shared" si="5"/>
        <v>1</v>
      </c>
      <c r="Q7" s="10" t="str">
        <f t="shared" si="6"/>
        <v>SMALLER</v>
      </c>
    </row>
    <row r="8" spans="1:17" x14ac:dyDescent="0.25">
      <c r="A8" s="11">
        <f ca="1"/>
        <v>5</v>
      </c>
      <c r="B8" s="11">
        <v>-1</v>
      </c>
      <c r="C8" s="11">
        <f t="shared" ca="1" si="1"/>
        <v>4</v>
      </c>
      <c r="D8" s="11">
        <f ca="1">ROUND(_xlfn.XLOOKUP(Sheet2!A8,Scale!$I$10:$I$14,Scale!$J$10:$J$14),0)</f>
        <v>366</v>
      </c>
      <c r="E8" s="11">
        <f t="shared" ca="1" si="2"/>
        <v>183</v>
      </c>
      <c r="F8" s="11">
        <f ca="1">ROUND(_xlfn.XLOOKUP(Sheet2!$A8,Table1[ID],Table1[Hz]),0)</f>
        <v>1500</v>
      </c>
      <c r="G8" s="11">
        <f ca="1">ROUND(_xlfn.XLOOKUP(A8,Table1[ID],Table1[Percent]),2)</f>
        <v>0.53</v>
      </c>
      <c r="H8" s="11">
        <f ca="1">ROUND(_xlfn.XLOOKUP(Sheet2!A8+B8,Scale!$I$9:$I$15,Scale!$J$9:$J$15),0)</f>
        <v>333</v>
      </c>
      <c r="I8" s="11">
        <f t="shared" ca="1" si="3"/>
        <v>166.5</v>
      </c>
      <c r="J8" s="11">
        <f ca="1">ROUND(_xlfn.XLOOKUP(Sheet2!$C8,Table1[ID],Table1[Hz]),0)</f>
        <v>1000</v>
      </c>
      <c r="K8" s="11">
        <f t="shared" ca="1" si="0"/>
        <v>500</v>
      </c>
      <c r="L8" s="11">
        <f t="shared" ca="1" si="4"/>
        <v>1000</v>
      </c>
      <c r="M8" s="11">
        <f ca="1">ROUND(_xlfn.XLOOKUP(C8,Table1[ID],Table1[Percent]),2)</f>
        <v>0.5</v>
      </c>
      <c r="N8" s="11" t="s">
        <v>21</v>
      </c>
      <c r="O8" s="11" t="s">
        <v>26</v>
      </c>
      <c r="P8" s="11">
        <f t="shared" si="5"/>
        <v>1</v>
      </c>
      <c r="Q8" s="11" t="str">
        <f t="shared" si="6"/>
        <v>SMALLER</v>
      </c>
    </row>
    <row r="9" spans="1:17" x14ac:dyDescent="0.25">
      <c r="A9" s="10">
        <f ca="1"/>
        <v>3</v>
      </c>
      <c r="B9" s="10">
        <v>1</v>
      </c>
      <c r="C9" s="10">
        <f t="shared" ca="1" si="1"/>
        <v>4</v>
      </c>
      <c r="D9" s="10">
        <f ca="1">ROUND(_xlfn.XLOOKUP(Sheet2!A9,Scale!$I$10:$I$14,Scale!$J$10:$J$14),0)</f>
        <v>303</v>
      </c>
      <c r="E9" s="10">
        <f t="shared" ca="1" si="2"/>
        <v>151.5</v>
      </c>
      <c r="F9" s="10">
        <f ca="1">ROUND(_xlfn.XLOOKUP(Sheet2!$A9,Table1[ID],Table1[Hz]),0)</f>
        <v>667</v>
      </c>
      <c r="G9" s="10">
        <f ca="1">ROUND(_xlfn.XLOOKUP(A9,Table1[ID],Table1[Percent]),2)</f>
        <v>0.51</v>
      </c>
      <c r="H9" s="10">
        <f ca="1">ROUND(_xlfn.XLOOKUP(Sheet2!A9+B9,Scale!$I$9:$I$15,Scale!$J$9:$J$15),0)</f>
        <v>333</v>
      </c>
      <c r="I9" s="10">
        <f t="shared" ca="1" si="3"/>
        <v>166.5</v>
      </c>
      <c r="J9" s="10">
        <f ca="1">ROUND(_xlfn.XLOOKUP(Sheet2!$C9,Table1[ID],Table1[Hz]),0)</f>
        <v>1000</v>
      </c>
      <c r="K9" s="10">
        <f t="shared" ca="1" si="0"/>
        <v>-333</v>
      </c>
      <c r="L9" s="10">
        <f t="shared" ca="1" si="4"/>
        <v>1000</v>
      </c>
      <c r="M9" s="10">
        <f ca="1">ROUND(_xlfn.XLOOKUP(C9,Table1[ID],Table1[Percent]),2)</f>
        <v>0.5</v>
      </c>
      <c r="N9" s="10" t="s">
        <v>21</v>
      </c>
      <c r="O9" s="10" t="s">
        <v>26</v>
      </c>
      <c r="P9" s="10">
        <f t="shared" si="5"/>
        <v>1</v>
      </c>
      <c r="Q9" s="10" t="str">
        <f t="shared" si="6"/>
        <v>BIGGER</v>
      </c>
    </row>
    <row r="10" spans="1:17" x14ac:dyDescent="0.25">
      <c r="A10" s="11">
        <f ca="1"/>
        <v>3</v>
      </c>
      <c r="B10" s="11">
        <v>1</v>
      </c>
      <c r="C10" s="11">
        <f t="shared" ca="1" si="1"/>
        <v>4</v>
      </c>
      <c r="D10" s="11">
        <f ca="1">ROUND(_xlfn.XLOOKUP(Sheet2!A10,Scale!$I$10:$I$14,Scale!$J$10:$J$14),0)</f>
        <v>303</v>
      </c>
      <c r="E10" s="11">
        <f t="shared" ca="1" si="2"/>
        <v>151.5</v>
      </c>
      <c r="F10" s="11">
        <f ca="1">ROUND(_xlfn.XLOOKUP(Sheet2!$A10,Table1[ID],Table1[Hz]),0)</f>
        <v>667</v>
      </c>
      <c r="G10" s="11">
        <f ca="1">ROUND(_xlfn.XLOOKUP(A10,Table1[ID],Table1[Percent]),2)</f>
        <v>0.51</v>
      </c>
      <c r="H10" s="11">
        <f ca="1">ROUND(_xlfn.XLOOKUP(Sheet2!A10+B10,Scale!$I$9:$I$15,Scale!$J$9:$J$15),0)</f>
        <v>333</v>
      </c>
      <c r="I10" s="11">
        <f t="shared" ca="1" si="3"/>
        <v>166.5</v>
      </c>
      <c r="J10" s="11">
        <f ca="1">ROUND(_xlfn.XLOOKUP(Sheet2!$C10,Table1[ID],Table1[Hz]),0)</f>
        <v>1000</v>
      </c>
      <c r="K10" s="11">
        <f t="shared" ca="1" si="0"/>
        <v>-333</v>
      </c>
      <c r="L10" s="11">
        <f t="shared" ca="1" si="4"/>
        <v>1000</v>
      </c>
      <c r="M10" s="11">
        <f ca="1">ROUND(_xlfn.XLOOKUP(C10,Table1[ID],Table1[Percent]),2)</f>
        <v>0.5</v>
      </c>
      <c r="N10" s="11" t="s">
        <v>21</v>
      </c>
      <c r="O10" s="11" t="s">
        <v>26</v>
      </c>
      <c r="P10" s="11">
        <f t="shared" si="5"/>
        <v>1</v>
      </c>
      <c r="Q10" s="11" t="str">
        <f t="shared" si="6"/>
        <v>BIGGER</v>
      </c>
    </row>
    <row r="11" spans="1:17" x14ac:dyDescent="0.25">
      <c r="A11" s="10">
        <f ca="1"/>
        <v>3</v>
      </c>
      <c r="B11" s="10">
        <v>1</v>
      </c>
      <c r="C11" s="10">
        <f t="shared" ca="1" si="1"/>
        <v>4</v>
      </c>
      <c r="D11" s="10">
        <f ca="1">ROUND(_xlfn.XLOOKUP(Sheet2!A11,Scale!$I$10:$I$14,Scale!$J$10:$J$14),0)</f>
        <v>303</v>
      </c>
      <c r="E11" s="10">
        <f t="shared" ca="1" si="2"/>
        <v>151.5</v>
      </c>
      <c r="F11" s="10">
        <f ca="1">ROUND(_xlfn.XLOOKUP(Sheet2!$A11,Table1[ID],Table1[Hz]),0)</f>
        <v>667</v>
      </c>
      <c r="G11" s="10">
        <f ca="1">ROUND(_xlfn.XLOOKUP(A11,Table1[ID],Table1[Percent]),2)</f>
        <v>0.51</v>
      </c>
      <c r="H11" s="10">
        <f ca="1">ROUND(_xlfn.XLOOKUP(Sheet2!A11+B11,Scale!$I$9:$I$15,Scale!$J$9:$J$15),0)</f>
        <v>333</v>
      </c>
      <c r="I11" s="10">
        <f t="shared" ca="1" si="3"/>
        <v>166.5</v>
      </c>
      <c r="J11" s="10">
        <f ca="1">ROUND(_xlfn.XLOOKUP(Sheet2!$C11,Table1[ID],Table1[Hz]),0)</f>
        <v>1000</v>
      </c>
      <c r="K11" s="10">
        <f t="shared" ca="1" si="0"/>
        <v>-333</v>
      </c>
      <c r="L11" s="10">
        <f t="shared" ca="1" si="4"/>
        <v>1000</v>
      </c>
      <c r="M11" s="10">
        <f ca="1">ROUND(_xlfn.XLOOKUP(C11,Table1[ID],Table1[Percent]),2)</f>
        <v>0.5</v>
      </c>
      <c r="N11" s="10" t="s">
        <v>21</v>
      </c>
      <c r="O11" s="10" t="s">
        <v>26</v>
      </c>
      <c r="P11" s="10">
        <f t="shared" si="5"/>
        <v>1</v>
      </c>
      <c r="Q11" s="10" t="str">
        <f t="shared" si="6"/>
        <v>BIGGER</v>
      </c>
    </row>
    <row r="12" spans="1:17" x14ac:dyDescent="0.25">
      <c r="A12" s="11">
        <f ca="1"/>
        <v>4</v>
      </c>
      <c r="B12" s="11">
        <v>-1</v>
      </c>
      <c r="C12" s="11">
        <f t="shared" ca="1" si="1"/>
        <v>3</v>
      </c>
      <c r="D12" s="11">
        <f ca="1">ROUND(_xlfn.XLOOKUP(Sheet2!A12,Scale!$I$10:$I$14,Scale!$J$10:$J$14),0)</f>
        <v>333</v>
      </c>
      <c r="E12" s="11">
        <f t="shared" ca="1" si="2"/>
        <v>166.5</v>
      </c>
      <c r="F12" s="11">
        <f ca="1">ROUND(_xlfn.XLOOKUP(Sheet2!$A12,Table1[ID],Table1[Hz]),0)</f>
        <v>1000</v>
      </c>
      <c r="G12" s="11">
        <f ca="1">ROUND(_xlfn.XLOOKUP(A12,Table1[ID],Table1[Percent]),2)</f>
        <v>0.5</v>
      </c>
      <c r="H12" s="11">
        <f ca="1">ROUND(_xlfn.XLOOKUP(Sheet2!A12+B12,Scale!$I$9:$I$15,Scale!$J$9:$J$15),0)</f>
        <v>303</v>
      </c>
      <c r="I12" s="11">
        <f t="shared" ca="1" si="3"/>
        <v>151.5</v>
      </c>
      <c r="J12" s="11">
        <f ca="1">ROUND(_xlfn.XLOOKUP(Sheet2!$C12,Table1[ID],Table1[Hz]),0)</f>
        <v>667</v>
      </c>
      <c r="K12" s="11">
        <f t="shared" ref="K12:K23" ca="1" si="7">J12-F12</f>
        <v>-333</v>
      </c>
      <c r="L12" s="11">
        <f ca="1">J12+K12</f>
        <v>334</v>
      </c>
      <c r="M12" s="11">
        <f ca="1">ROUND(_xlfn.XLOOKUP(C12,Table1[ID],Table1[Percent]),2)</f>
        <v>0.51</v>
      </c>
      <c r="N12" s="11" t="s">
        <v>22</v>
      </c>
      <c r="O12" s="11" t="s">
        <v>26</v>
      </c>
      <c r="P12" s="11">
        <f t="shared" si="5"/>
        <v>1</v>
      </c>
      <c r="Q12" s="11" t="str">
        <f t="shared" si="6"/>
        <v>SMALLER</v>
      </c>
    </row>
    <row r="13" spans="1:17" x14ac:dyDescent="0.25">
      <c r="A13" s="10">
        <f ca="1"/>
        <v>5</v>
      </c>
      <c r="B13" s="10">
        <v>-1</v>
      </c>
      <c r="C13" s="10">
        <f t="shared" ca="1" si="1"/>
        <v>4</v>
      </c>
      <c r="D13" s="10">
        <f ca="1">ROUND(_xlfn.XLOOKUP(Sheet2!A13,Scale!$I$10:$I$14,Scale!$J$10:$J$14),0)</f>
        <v>366</v>
      </c>
      <c r="E13" s="10">
        <f t="shared" ca="1" si="2"/>
        <v>183</v>
      </c>
      <c r="F13" s="10">
        <f ca="1">ROUND(_xlfn.XLOOKUP(Sheet2!$A13,Table1[ID],Table1[Hz]),0)</f>
        <v>1500</v>
      </c>
      <c r="G13" s="10">
        <f ca="1">ROUND(_xlfn.XLOOKUP(A13,Table1[ID],Table1[Percent]),2)</f>
        <v>0.53</v>
      </c>
      <c r="H13" s="10">
        <f ca="1">ROUND(_xlfn.XLOOKUP(Sheet2!A13+B13,Scale!$I$9:$I$15,Scale!$J$9:$J$15),0)</f>
        <v>333</v>
      </c>
      <c r="I13" s="10">
        <f t="shared" ca="1" si="3"/>
        <v>166.5</v>
      </c>
      <c r="J13" s="10">
        <f ca="1">ROUND(_xlfn.XLOOKUP(Sheet2!$C13,Table1[ID],Table1[Hz]),0)</f>
        <v>1000</v>
      </c>
      <c r="K13" s="10">
        <f t="shared" ca="1" si="7"/>
        <v>-500</v>
      </c>
      <c r="L13" s="10">
        <f t="shared" ref="L13:L16" ca="1" si="8">J13+K13</f>
        <v>500</v>
      </c>
      <c r="M13" s="10">
        <f ca="1">ROUND(_xlfn.XLOOKUP(C13,Table1[ID],Table1[Percent]),2)</f>
        <v>0.5</v>
      </c>
      <c r="N13" s="10" t="s">
        <v>22</v>
      </c>
      <c r="O13" s="10" t="s">
        <v>26</v>
      </c>
      <c r="P13" s="10">
        <f t="shared" si="5"/>
        <v>1</v>
      </c>
      <c r="Q13" s="10" t="str">
        <f t="shared" si="6"/>
        <v>SMALLER</v>
      </c>
    </row>
    <row r="14" spans="1:17" x14ac:dyDescent="0.25">
      <c r="A14" s="11">
        <f ca="1"/>
        <v>6</v>
      </c>
      <c r="B14" s="11">
        <v>-1</v>
      </c>
      <c r="C14" s="11">
        <f t="shared" ca="1" si="1"/>
        <v>5</v>
      </c>
      <c r="D14" s="11">
        <f ca="1">ROUND(_xlfn.XLOOKUP(Sheet2!A14,Scale!$I$10:$I$14,Scale!$J$10:$J$14),0)</f>
        <v>403</v>
      </c>
      <c r="E14" s="11">
        <f t="shared" ca="1" si="2"/>
        <v>201.5</v>
      </c>
      <c r="F14" s="11">
        <f ca="1">ROUND(_xlfn.XLOOKUP(Sheet2!$A14,Table1[ID],Table1[Hz]),0)</f>
        <v>2250</v>
      </c>
      <c r="G14" s="11">
        <f ca="1">ROUND(_xlfn.XLOOKUP(A14,Table1[ID],Table1[Percent]),2)</f>
        <v>0.48</v>
      </c>
      <c r="H14" s="11">
        <f ca="1">ROUND(_xlfn.XLOOKUP(Sheet2!A14+B14,Scale!$I$9:$I$15,Scale!$J$9:$J$15),0)</f>
        <v>366</v>
      </c>
      <c r="I14" s="11">
        <f t="shared" ca="1" si="3"/>
        <v>183</v>
      </c>
      <c r="J14" s="11">
        <f ca="1">ROUND(_xlfn.XLOOKUP(Sheet2!$C14,Table1[ID],Table1[Hz]),0)</f>
        <v>1500</v>
      </c>
      <c r="K14" s="11">
        <f t="shared" ca="1" si="7"/>
        <v>-750</v>
      </c>
      <c r="L14" s="11">
        <f t="shared" ca="1" si="8"/>
        <v>750</v>
      </c>
      <c r="M14" s="11">
        <f ca="1">ROUND(_xlfn.XLOOKUP(C14,Table1[ID],Table1[Percent]),2)</f>
        <v>0.53</v>
      </c>
      <c r="N14" s="11" t="s">
        <v>22</v>
      </c>
      <c r="O14" s="11" t="s">
        <v>26</v>
      </c>
      <c r="P14" s="11">
        <f t="shared" si="5"/>
        <v>1</v>
      </c>
      <c r="Q14" s="11" t="str">
        <f t="shared" si="6"/>
        <v>SMALLER</v>
      </c>
    </row>
    <row r="15" spans="1:17" x14ac:dyDescent="0.25">
      <c r="A15" s="10">
        <f ca="1"/>
        <v>6</v>
      </c>
      <c r="B15" s="10">
        <v>1</v>
      </c>
      <c r="C15" s="10">
        <f t="shared" ca="1" si="1"/>
        <v>7</v>
      </c>
      <c r="D15" s="10">
        <f ca="1">ROUND(_xlfn.XLOOKUP(Sheet2!A15,Scale!$I$10:$I$14,Scale!$J$10:$J$14),0)</f>
        <v>403</v>
      </c>
      <c r="E15" s="10">
        <f t="shared" ca="1" si="2"/>
        <v>201.5</v>
      </c>
      <c r="F15" s="10">
        <f ca="1">ROUND(_xlfn.XLOOKUP(Sheet2!$A15,Table1[ID],Table1[Hz]),0)</f>
        <v>2250</v>
      </c>
      <c r="G15" s="10">
        <f ca="1">ROUND(_xlfn.XLOOKUP(A15,Table1[ID],Table1[Percent]),2)</f>
        <v>0.48</v>
      </c>
      <c r="H15" s="10">
        <f ca="1">ROUND(_xlfn.XLOOKUP(Sheet2!A15+B15,Scale!$I$9:$I$15,Scale!$J$9:$J$15),0)</f>
        <v>443</v>
      </c>
      <c r="I15" s="10">
        <f t="shared" ca="1" si="3"/>
        <v>221.5</v>
      </c>
      <c r="J15" s="10">
        <f ca="1">ROUND(_xlfn.XLOOKUP(Sheet2!$C15,Table1[ID],Table1[Hz]),0)</f>
        <v>3375</v>
      </c>
      <c r="K15" s="10">
        <f t="shared" ca="1" si="7"/>
        <v>1125</v>
      </c>
      <c r="L15" s="10">
        <f t="shared" ca="1" si="8"/>
        <v>4500</v>
      </c>
      <c r="M15" s="10">
        <f ca="1">ROUND(_xlfn.XLOOKUP(C15,Table1[ID],Table1[Percent]),2)</f>
        <v>0.47</v>
      </c>
      <c r="N15" s="10" t="s">
        <v>22</v>
      </c>
      <c r="O15" s="10" t="s">
        <v>26</v>
      </c>
      <c r="P15" s="10">
        <f t="shared" si="5"/>
        <v>1</v>
      </c>
      <c r="Q15" s="10" t="str">
        <f t="shared" si="6"/>
        <v>BIGGER</v>
      </c>
    </row>
    <row r="16" spans="1:17" x14ac:dyDescent="0.25">
      <c r="A16" s="11">
        <f ca="1"/>
        <v>3</v>
      </c>
      <c r="B16" s="11">
        <v>1</v>
      </c>
      <c r="C16" s="11">
        <f t="shared" ca="1" si="1"/>
        <v>4</v>
      </c>
      <c r="D16" s="11">
        <f ca="1">ROUND(_xlfn.XLOOKUP(Sheet2!A16,Scale!$I$10:$I$14,Scale!$J$10:$J$14),0)</f>
        <v>303</v>
      </c>
      <c r="E16" s="11">
        <f t="shared" ca="1" si="2"/>
        <v>151.5</v>
      </c>
      <c r="F16" s="11">
        <f ca="1">ROUND(_xlfn.XLOOKUP(Sheet2!$A16,Table1[ID],Table1[Hz]),0)</f>
        <v>667</v>
      </c>
      <c r="G16" s="11">
        <f ca="1">ROUND(_xlfn.XLOOKUP(A16,Table1[ID],Table1[Percent]),2)</f>
        <v>0.51</v>
      </c>
      <c r="H16" s="11">
        <f ca="1">ROUND(_xlfn.XLOOKUP(Sheet2!A16+B16,Scale!$I$9:$I$15,Scale!$J$9:$J$15),0)</f>
        <v>333</v>
      </c>
      <c r="I16" s="11">
        <f t="shared" ca="1" si="3"/>
        <v>166.5</v>
      </c>
      <c r="J16" s="11">
        <f ca="1">ROUND(_xlfn.XLOOKUP(Sheet2!$C16,Table1[ID],Table1[Hz]),0)</f>
        <v>1000</v>
      </c>
      <c r="K16" s="11">
        <f t="shared" ca="1" si="7"/>
        <v>333</v>
      </c>
      <c r="L16" s="11">
        <f ca="1">J16+K16</f>
        <v>1333</v>
      </c>
      <c r="M16" s="11">
        <f ca="1">ROUND(_xlfn.XLOOKUP(C16,Table1[ID],Table1[Percent]),2)</f>
        <v>0.5</v>
      </c>
      <c r="N16" s="11" t="s">
        <v>22</v>
      </c>
      <c r="O16" s="11" t="s">
        <v>26</v>
      </c>
      <c r="P16" s="11">
        <f t="shared" si="5"/>
        <v>1</v>
      </c>
      <c r="Q16" s="11" t="str">
        <f t="shared" si="6"/>
        <v>BIGGER</v>
      </c>
    </row>
    <row r="17" spans="1:17" x14ac:dyDescent="0.25">
      <c r="A17" s="10">
        <f ca="1"/>
        <v>5</v>
      </c>
      <c r="B17" s="10">
        <v>1</v>
      </c>
      <c r="C17" s="10">
        <f t="shared" ref="C17" ca="1" si="9">A17+B17</f>
        <v>6</v>
      </c>
      <c r="D17" s="10">
        <f ca="1">ROUND(_xlfn.XLOOKUP(Sheet2!A17,Scale!$I$10:$I$14,Scale!$J$10:$J$14),0)</f>
        <v>366</v>
      </c>
      <c r="E17" s="10">
        <f t="shared" ca="1" si="2"/>
        <v>183</v>
      </c>
      <c r="F17" s="10">
        <f ca="1">ROUND(_xlfn.XLOOKUP(Sheet2!$A17,Table1[ID],Table1[Hz]),0)</f>
        <v>1500</v>
      </c>
      <c r="G17" s="10">
        <f ca="1">ROUND(_xlfn.XLOOKUP(A17,Table1[ID],Table1[Percent]),2)</f>
        <v>0.53</v>
      </c>
      <c r="H17" s="10">
        <f ca="1">ROUND(_xlfn.XLOOKUP(Sheet2!A17+B17,Scale!$I$9:$I$15,Scale!$J$9:$J$15),0)</f>
        <v>403</v>
      </c>
      <c r="I17" s="10">
        <f t="shared" ca="1" si="3"/>
        <v>201.5</v>
      </c>
      <c r="J17" s="10">
        <f ca="1">ROUND(_xlfn.XLOOKUP(Sheet2!$C17,Table1[ID],Table1[Hz]),0)</f>
        <v>2250</v>
      </c>
      <c r="K17" s="10">
        <f t="shared" ca="1" si="7"/>
        <v>750</v>
      </c>
      <c r="L17" s="10">
        <f t="shared" ref="L17" ca="1" si="10">J17+K17</f>
        <v>3000</v>
      </c>
      <c r="M17" s="10">
        <f ca="1">ROUND(_xlfn.XLOOKUP(C17,Table1[ID],Table1[Percent]),2)</f>
        <v>0.48</v>
      </c>
      <c r="N17" s="10" t="s">
        <v>22</v>
      </c>
      <c r="O17" s="10" t="s">
        <v>26</v>
      </c>
      <c r="P17" s="10">
        <f t="shared" si="5"/>
        <v>1</v>
      </c>
      <c r="Q17" s="10" t="str">
        <f t="shared" si="6"/>
        <v>BIGGER</v>
      </c>
    </row>
    <row r="18" spans="1:17" x14ac:dyDescent="0.25">
      <c r="A18" s="11">
        <f ca="1"/>
        <v>5</v>
      </c>
      <c r="B18" s="11">
        <v>-1</v>
      </c>
      <c r="C18" s="11">
        <f t="shared" ref="C18:C23" ca="1" si="11">A17+B18</f>
        <v>4</v>
      </c>
      <c r="D18" s="11">
        <f ca="1">ROUND(_xlfn.XLOOKUP(Sheet2!A17,Scale!$I$10:$I$14,Scale!$J$10:$J$14),0)</f>
        <v>366</v>
      </c>
      <c r="E18" s="11">
        <f t="shared" ca="1" si="2"/>
        <v>183</v>
      </c>
      <c r="F18" s="11">
        <f ca="1">ROUND(_xlfn.XLOOKUP(Sheet2!$A17,Table1[ID],Table1[Hz]),0)</f>
        <v>1500</v>
      </c>
      <c r="G18" s="11">
        <f ca="1">ROUND(_xlfn.XLOOKUP(A18,Table1[ID],Table1[Percent]),2)</f>
        <v>0.53</v>
      </c>
      <c r="H18" s="11">
        <f ca="1">ROUND(_xlfn.XLOOKUP(Sheet2!A17+B18,Scale!$I$9:$I$15,Scale!$J$9:$J$15),0)</f>
        <v>333</v>
      </c>
      <c r="I18" s="11">
        <f t="shared" ca="1" si="3"/>
        <v>166.5</v>
      </c>
      <c r="J18" s="11">
        <f ca="1">ROUND(_xlfn.XLOOKUP(Sheet2!$C18,Table1[ID],Table1[Hz]),0)</f>
        <v>1000</v>
      </c>
      <c r="K18" s="11">
        <f t="shared" ca="1" si="7"/>
        <v>-500</v>
      </c>
      <c r="L18" s="11">
        <f ca="1">J18-(2*K18)</f>
        <v>2000</v>
      </c>
      <c r="M18" s="11">
        <f ca="1">ROUND(_xlfn.XLOOKUP(C18,Table1[ID],Table1[Percent]),2)</f>
        <v>0.5</v>
      </c>
      <c r="N18" s="11" t="s">
        <v>23</v>
      </c>
      <c r="O18" s="11" t="s">
        <v>26</v>
      </c>
      <c r="P18" s="11">
        <f t="shared" si="5"/>
        <v>1</v>
      </c>
      <c r="Q18" s="11" t="str">
        <f t="shared" si="6"/>
        <v>SMALLER</v>
      </c>
    </row>
    <row r="19" spans="1:17" x14ac:dyDescent="0.25">
      <c r="A19" s="10">
        <f ca="1"/>
        <v>5</v>
      </c>
      <c r="B19" s="10">
        <v>-1</v>
      </c>
      <c r="C19" s="10">
        <f t="shared" ca="1" si="11"/>
        <v>4</v>
      </c>
      <c r="D19" s="10">
        <f ca="1">ROUND(_xlfn.XLOOKUP(Sheet2!A18,Scale!$I$10:$I$14,Scale!$J$10:$J$14),0)</f>
        <v>366</v>
      </c>
      <c r="E19" s="10">
        <f t="shared" ca="1" si="2"/>
        <v>183</v>
      </c>
      <c r="F19" s="10">
        <f ca="1">ROUND(_xlfn.XLOOKUP(Sheet2!$A18,Table1[ID],Table1[Hz]),0)</f>
        <v>1500</v>
      </c>
      <c r="G19" s="10">
        <f ca="1">ROUND(_xlfn.XLOOKUP(A19,Table1[ID],Table1[Percent]),2)</f>
        <v>0.53</v>
      </c>
      <c r="H19" s="10">
        <f ca="1">ROUND(_xlfn.XLOOKUP(Sheet2!A18+B19,Scale!$I$9:$I$15,Scale!$J$9:$J$15),0)</f>
        <v>333</v>
      </c>
      <c r="I19" s="10">
        <f t="shared" ca="1" si="3"/>
        <v>166.5</v>
      </c>
      <c r="J19" s="10">
        <f ca="1">ROUND(_xlfn.XLOOKUP(Sheet2!$C19,Table1[ID],Table1[Hz]),0)</f>
        <v>1000</v>
      </c>
      <c r="K19" s="10">
        <f t="shared" ca="1" si="7"/>
        <v>-500</v>
      </c>
      <c r="L19" s="10">
        <f t="shared" ref="L19:L22" ca="1" si="12">J19-(2*K19)</f>
        <v>2000</v>
      </c>
      <c r="M19" s="10">
        <f ca="1">ROUND(_xlfn.XLOOKUP(C19,Table1[ID],Table1[Percent]),2)</f>
        <v>0.5</v>
      </c>
      <c r="N19" s="10" t="s">
        <v>23</v>
      </c>
      <c r="O19" s="10" t="s">
        <v>26</v>
      </c>
      <c r="P19" s="10">
        <f t="shared" si="5"/>
        <v>1</v>
      </c>
      <c r="Q19" s="10" t="str">
        <f t="shared" si="6"/>
        <v>SMALLER</v>
      </c>
    </row>
    <row r="20" spans="1:17" x14ac:dyDescent="0.25">
      <c r="A20" s="11">
        <f ca="1"/>
        <v>6</v>
      </c>
      <c r="B20" s="11">
        <v>-1</v>
      </c>
      <c r="C20" s="11">
        <f t="shared" ca="1" si="11"/>
        <v>4</v>
      </c>
      <c r="D20" s="11">
        <f ca="1">ROUND(_xlfn.XLOOKUP(Sheet2!A19,Scale!$I$10:$I$14,Scale!$J$10:$J$14),0)</f>
        <v>366</v>
      </c>
      <c r="E20" s="11">
        <f t="shared" ca="1" si="2"/>
        <v>183</v>
      </c>
      <c r="F20" s="11">
        <f ca="1">ROUND(_xlfn.XLOOKUP(Sheet2!$A19,Table1[ID],Table1[Hz]),0)</f>
        <v>1500</v>
      </c>
      <c r="G20" s="11">
        <f ca="1">ROUND(_xlfn.XLOOKUP(A20,Table1[ID],Table1[Percent]),2)</f>
        <v>0.48</v>
      </c>
      <c r="H20" s="11">
        <f ca="1">ROUND(_xlfn.XLOOKUP(Sheet2!A19+B20,Scale!$I$9:$I$15,Scale!$J$9:$J$15),0)</f>
        <v>333</v>
      </c>
      <c r="I20" s="11">
        <f t="shared" ca="1" si="3"/>
        <v>166.5</v>
      </c>
      <c r="J20" s="11">
        <f ca="1">ROUND(_xlfn.XLOOKUP(Sheet2!$C20,Table1[ID],Table1[Hz]),0)</f>
        <v>1000</v>
      </c>
      <c r="K20" s="11">
        <f t="shared" ca="1" si="7"/>
        <v>-500</v>
      </c>
      <c r="L20" s="11">
        <f t="shared" ca="1" si="12"/>
        <v>2000</v>
      </c>
      <c r="M20" s="11">
        <f ca="1">ROUND(_xlfn.XLOOKUP(C20,Table1[ID],Table1[Percent]),2)</f>
        <v>0.5</v>
      </c>
      <c r="N20" s="11" t="s">
        <v>23</v>
      </c>
      <c r="O20" s="11" t="s">
        <v>26</v>
      </c>
      <c r="P20" s="11">
        <f t="shared" si="5"/>
        <v>1</v>
      </c>
      <c r="Q20" s="11" t="str">
        <f t="shared" si="6"/>
        <v>SMALLER</v>
      </c>
    </row>
    <row r="21" spans="1:17" x14ac:dyDescent="0.25">
      <c r="A21" s="5">
        <f ca="1"/>
        <v>5</v>
      </c>
      <c r="B21" s="5">
        <v>1</v>
      </c>
      <c r="C21" s="5">
        <f t="shared" ca="1" si="11"/>
        <v>7</v>
      </c>
      <c r="D21" s="5">
        <f ca="1">ROUND(_xlfn.XLOOKUP(Sheet2!A20,Scale!$I$10:$I$14,Scale!$J$10:$J$14),0)</f>
        <v>403</v>
      </c>
      <c r="E21" s="5">
        <f t="shared" ca="1" si="2"/>
        <v>201.5</v>
      </c>
      <c r="F21" s="5">
        <f ca="1">ROUND(_xlfn.XLOOKUP(Sheet2!$A20,Table1[ID],Table1[Hz]),0)</f>
        <v>2250</v>
      </c>
      <c r="G21" s="5">
        <f ca="1">ROUND(_xlfn.XLOOKUP(A21,Table1[ID],Table1[Percent]),2)</f>
        <v>0.53</v>
      </c>
      <c r="H21" s="5">
        <f ca="1">ROUND(_xlfn.XLOOKUP(Sheet2!A20+B21,Scale!$I$9:$I$15,Scale!$J$9:$J$15),0)</f>
        <v>443</v>
      </c>
      <c r="I21" s="5">
        <f t="shared" ca="1" si="3"/>
        <v>221.5</v>
      </c>
      <c r="J21" s="5">
        <f ca="1">ROUND(_xlfn.XLOOKUP(Sheet2!$C21,Table1[ID],Table1[Hz]),0)</f>
        <v>3375</v>
      </c>
      <c r="K21" s="5">
        <f t="shared" ca="1" si="7"/>
        <v>1125</v>
      </c>
      <c r="L21" s="5">
        <f t="shared" ca="1" si="12"/>
        <v>1125</v>
      </c>
      <c r="M21" s="5">
        <f ca="1">ROUND(_xlfn.XLOOKUP(C21,Table1[ID],Table1[Percent]),2)</f>
        <v>0.47</v>
      </c>
      <c r="N21" s="5" t="s">
        <v>23</v>
      </c>
      <c r="O21" s="5" t="s">
        <v>26</v>
      </c>
      <c r="P21" s="5">
        <f t="shared" si="5"/>
        <v>1</v>
      </c>
      <c r="Q21" s="5" t="str">
        <f t="shared" si="6"/>
        <v>BIGGER</v>
      </c>
    </row>
    <row r="22" spans="1:17" x14ac:dyDescent="0.25">
      <c r="A22" s="11">
        <f ca="1"/>
        <v>5</v>
      </c>
      <c r="B22" s="11">
        <v>1</v>
      </c>
      <c r="C22" s="11">
        <f t="shared" ca="1" si="11"/>
        <v>6</v>
      </c>
      <c r="D22" s="11">
        <f ca="1">ROUND(_xlfn.XLOOKUP(Sheet2!A21,Scale!$I$10:$I$14,Scale!$J$10:$J$14),0)</f>
        <v>366</v>
      </c>
      <c r="E22" s="11">
        <f t="shared" ca="1" si="2"/>
        <v>183</v>
      </c>
      <c r="F22" s="11">
        <f ca="1">ROUND(_xlfn.XLOOKUP(Sheet2!$A21,Table1[ID],Table1[Hz]),0)</f>
        <v>1500</v>
      </c>
      <c r="G22" s="11">
        <f ca="1">ROUND(_xlfn.XLOOKUP(A22,Table1[ID],Table1[Percent]),2)</f>
        <v>0.53</v>
      </c>
      <c r="H22" s="11">
        <f ca="1">ROUND(_xlfn.XLOOKUP(Sheet2!A21+B22,Scale!$I$9:$I$15,Scale!$J$9:$J$15),0)</f>
        <v>403</v>
      </c>
      <c r="I22" s="11">
        <f t="shared" ca="1" si="3"/>
        <v>201.5</v>
      </c>
      <c r="J22" s="11">
        <f ca="1">ROUND(_xlfn.XLOOKUP(Sheet2!$C22,Table1[ID],Table1[Hz]),0)</f>
        <v>2250</v>
      </c>
      <c r="K22" s="11">
        <f t="shared" ca="1" si="7"/>
        <v>750</v>
      </c>
      <c r="L22" s="11">
        <f t="shared" ca="1" si="12"/>
        <v>750</v>
      </c>
      <c r="M22" s="11">
        <f ca="1">ROUND(_xlfn.XLOOKUP(C22,Table1[ID],Table1[Percent]),2)</f>
        <v>0.48</v>
      </c>
      <c r="N22" s="11" t="s">
        <v>23</v>
      </c>
      <c r="O22" s="11" t="s">
        <v>26</v>
      </c>
      <c r="P22" s="11">
        <f t="shared" si="5"/>
        <v>1</v>
      </c>
      <c r="Q22" s="11" t="str">
        <f t="shared" si="6"/>
        <v>BIGGER</v>
      </c>
    </row>
    <row r="23" spans="1:17" x14ac:dyDescent="0.25">
      <c r="A23">
        <f ca="1"/>
        <v>4</v>
      </c>
      <c r="B23">
        <v>1</v>
      </c>
      <c r="C23">
        <f t="shared" ca="1" si="11"/>
        <v>6</v>
      </c>
      <c r="D23">
        <f ca="1">ROUND(_xlfn.XLOOKUP(Sheet2!A22,Scale!$I$10:$I$14,Scale!$J$10:$J$14),0)</f>
        <v>366</v>
      </c>
      <c r="E23">
        <f t="shared" ca="1" si="2"/>
        <v>183</v>
      </c>
      <c r="F23">
        <f ca="1">ROUND(_xlfn.XLOOKUP(Sheet2!$A22,Table1[ID],Table1[Hz]),0)</f>
        <v>1500</v>
      </c>
      <c r="G23">
        <f ca="1">ROUND(_xlfn.XLOOKUP(A23,Table1[ID],Table1[Percent]),2)</f>
        <v>0.5</v>
      </c>
      <c r="H23">
        <f ca="1">ROUND(_xlfn.XLOOKUP(Sheet2!A22+B23,Scale!$I$9:$I$15,Scale!$J$9:$J$15),0)</f>
        <v>403</v>
      </c>
      <c r="I23">
        <f t="shared" ca="1" si="3"/>
        <v>201.5</v>
      </c>
      <c r="J23">
        <f ca="1">ROUND(_xlfn.XLOOKUP(Sheet2!$C23,Table1[ID],Table1[Hz]),0)</f>
        <v>2250</v>
      </c>
      <c r="K23">
        <f t="shared" ca="1" si="7"/>
        <v>750</v>
      </c>
      <c r="L23">
        <f t="shared" ref="L23" ca="1" si="13">J23-(2*K23)</f>
        <v>750</v>
      </c>
      <c r="M23">
        <f ca="1">ROUND(_xlfn.XLOOKUP(C23,Table1[ID],Table1[Percent]),2)</f>
        <v>0.48</v>
      </c>
      <c r="N23" t="s">
        <v>23</v>
      </c>
      <c r="O23" t="s">
        <v>26</v>
      </c>
      <c r="P23">
        <f t="shared" si="5"/>
        <v>1</v>
      </c>
      <c r="Q23" t="str">
        <f t="shared" si="6"/>
        <v>BIGGER</v>
      </c>
    </row>
    <row r="24" spans="1:17" ht="6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1215-A3F1-4ADB-A50D-9BBE724924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A1E893-6202-4632-B9EF-F0F6226B0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Scale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Wieslander</dc:creator>
  <cp:lastModifiedBy>Laurits Wieslander</cp:lastModifiedBy>
  <dcterms:created xsi:type="dcterms:W3CDTF">2022-12-06T10:19:58Z</dcterms:created>
  <dcterms:modified xsi:type="dcterms:W3CDTF">2023-01-02T21:08:03Z</dcterms:modified>
</cp:coreProperties>
</file>