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\Documents\"/>
    </mc:Choice>
  </mc:AlternateContent>
  <bookViews>
    <workbookView xWindow="0" yWindow="0" windowWidth="2070" windowHeight="0"/>
  </bookViews>
  <sheets>
    <sheet name="JAN 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C62" i="1" l="1"/>
  <c r="C61" i="1"/>
  <c r="C60" i="1"/>
  <c r="C57" i="1"/>
  <c r="C56" i="1"/>
  <c r="C54" i="1"/>
  <c r="C53" i="1"/>
  <c r="C52" i="1"/>
  <c r="C51" i="1"/>
  <c r="C48" i="1"/>
  <c r="C47" i="1"/>
  <c r="C46" i="1"/>
  <c r="C45" i="1"/>
  <c r="C42" i="1"/>
  <c r="C41" i="1"/>
  <c r="C40" i="1"/>
  <c r="C39" i="1"/>
  <c r="C36" i="1"/>
  <c r="C35" i="1"/>
  <c r="C34" i="1"/>
  <c r="C33" i="1"/>
  <c r="C29" i="1"/>
  <c r="C28" i="1"/>
  <c r="C27" i="1"/>
  <c r="C24" i="1"/>
  <c r="C23" i="1"/>
  <c r="C22" i="1"/>
  <c r="C21" i="1"/>
  <c r="C74" i="1" s="1"/>
  <c r="C20" i="1"/>
  <c r="C17" i="1"/>
  <c r="C71" i="1" s="1"/>
  <c r="C16" i="1"/>
  <c r="C15" i="1"/>
  <c r="C14" i="1"/>
  <c r="C11" i="1"/>
  <c r="C73" i="1" s="1"/>
  <c r="C10" i="1"/>
  <c r="C9" i="1"/>
  <c r="C8" i="1"/>
  <c r="C7" i="1"/>
  <c r="C6" i="1"/>
  <c r="C69" i="1" s="1"/>
  <c r="C5" i="1"/>
  <c r="C75" i="1" l="1"/>
  <c r="C68" i="1"/>
  <c r="C72" i="1" s="1"/>
  <c r="E74" i="1" s="1"/>
  <c r="E72" i="1"/>
  <c r="E75" i="1" l="1"/>
</calcChain>
</file>

<file path=xl/sharedStrings.xml><?xml version="1.0" encoding="utf-8"?>
<sst xmlns="http://schemas.openxmlformats.org/spreadsheetml/2006/main" count="149" uniqueCount="85">
  <si>
    <t>RCCG FCT 2 REMITTANCE TEMPLATE</t>
  </si>
  <si>
    <t>GRACE &amp; GLORY ASSEMBLY</t>
  </si>
  <si>
    <t>A</t>
  </si>
  <si>
    <t>CONGREGATION TITHE</t>
  </si>
  <si>
    <t>i</t>
  </si>
  <si>
    <t>ALL TITHE COLLECTED</t>
  </si>
  <si>
    <t>ii</t>
  </si>
  <si>
    <t>RETAINED BY PARISH</t>
  </si>
  <si>
    <t>iii</t>
  </si>
  <si>
    <t>PROVINCE HQ</t>
  </si>
  <si>
    <t>iv</t>
  </si>
  <si>
    <t>MISSION</t>
  </si>
  <si>
    <t>v</t>
  </si>
  <si>
    <t>NATIONAL HEAD HQ</t>
  </si>
  <si>
    <t>vi</t>
  </si>
  <si>
    <t>RURAL DEVELOPMENT</t>
  </si>
  <si>
    <t>vii</t>
  </si>
  <si>
    <t>REGIONAL HQ</t>
  </si>
  <si>
    <t>viii</t>
  </si>
  <si>
    <t>ZONAL HQ</t>
  </si>
  <si>
    <t>B</t>
  </si>
  <si>
    <t>MINISTER TITHE</t>
  </si>
  <si>
    <t>TOTAL MINISTER TITHE</t>
  </si>
  <si>
    <t>C</t>
  </si>
  <si>
    <t>THANKSGIVING</t>
  </si>
  <si>
    <t>TOTAL THANKSGIVING</t>
  </si>
  <si>
    <t>RETAINED BY MINISTER</t>
  </si>
  <si>
    <t>OFFICE OF AREA PASTOR</t>
  </si>
  <si>
    <t>OFFICE OF PROVINCIAL PASTOR</t>
  </si>
  <si>
    <t>PASTOR'S SEED</t>
  </si>
  <si>
    <t>D</t>
  </si>
  <si>
    <t>FIRST FRUIT OF INCREASE/VOW</t>
  </si>
  <si>
    <t>TOTAL FIRST FRUITS</t>
  </si>
  <si>
    <t>OFFICE OF PARISH PASTOR</t>
  </si>
  <si>
    <t>REDEMPTION OF FIRST BORN</t>
  </si>
  <si>
    <t>E</t>
  </si>
  <si>
    <t>SUNDAY LOVE OFFERING</t>
  </si>
  <si>
    <t>TOTAL OFFERINF COLLECTED</t>
  </si>
  <si>
    <t>AREA OFFICE</t>
  </si>
  <si>
    <t>F</t>
  </si>
  <si>
    <t>C.R.M OFFERING (DIGGING DEEP AND FAITH CLINIC)</t>
  </si>
  <si>
    <t>TOTAL CRM OFFERING</t>
  </si>
  <si>
    <t>AREA HQ</t>
  </si>
  <si>
    <t>G</t>
  </si>
  <si>
    <t>SUNDAY SCHOOL OFFERING</t>
  </si>
  <si>
    <t>H</t>
  </si>
  <si>
    <t>JUNIOR CHURCH OFFERING</t>
  </si>
  <si>
    <t>TOTAL OFFERING COLLECTED</t>
  </si>
  <si>
    <t>REGION</t>
  </si>
  <si>
    <r>
      <t xml:space="preserve">I     </t>
    </r>
    <r>
      <rPr>
        <b/>
        <sz val="11"/>
        <color indexed="8"/>
        <rFont val="Calibri"/>
        <family val="2"/>
      </rPr>
      <t xml:space="preserve">  i.</t>
    </r>
  </si>
  <si>
    <t>GOSPEL FUND: TOTAL OFFERING COLLECTED 100%</t>
  </si>
  <si>
    <t xml:space="preserve">NATIONAL </t>
  </si>
  <si>
    <t>PARISH</t>
  </si>
  <si>
    <t>J</t>
  </si>
  <si>
    <t>HOUSE FELLOWSHIP</t>
  </si>
  <si>
    <t>I</t>
  </si>
  <si>
    <t>II</t>
  </si>
  <si>
    <t>III</t>
  </si>
  <si>
    <t>IV</t>
  </si>
  <si>
    <t>RETAINED IN THE PARISH</t>
  </si>
  <si>
    <t>K</t>
  </si>
  <si>
    <t>AFRICAN MISSION OFFERING COLLECTED</t>
  </si>
  <si>
    <t>CAMP CLEARING</t>
  </si>
  <si>
    <t>CORDINATING</t>
  </si>
  <si>
    <t>RUN (EDU)</t>
  </si>
  <si>
    <t>L</t>
  </si>
  <si>
    <t>CSR (Add Province &amp; National)</t>
  </si>
  <si>
    <t>M</t>
  </si>
  <si>
    <t>TOTAL REMITTANCE NATIONAL HQ</t>
  </si>
  <si>
    <t>N</t>
  </si>
  <si>
    <t>TOTAL REMITTANCE TO PROVINCE</t>
  </si>
  <si>
    <t>O</t>
  </si>
  <si>
    <t>NATIONAL WEEKEND AND OTHERS LEVY</t>
  </si>
  <si>
    <t>P</t>
  </si>
  <si>
    <t>Q</t>
  </si>
  <si>
    <t xml:space="preserve">GRAND TOTAL </t>
  </si>
  <si>
    <t>REBATE</t>
  </si>
  <si>
    <t>R</t>
  </si>
  <si>
    <t>REMITTANCE TO ZONE</t>
  </si>
  <si>
    <t>REGIONAL PROJECT</t>
  </si>
  <si>
    <t>S</t>
  </si>
  <si>
    <t>REMITTANCE TO AREA HQ</t>
  </si>
  <si>
    <t>REMITTANCE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</si>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</sst>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002060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b/>
      <sz val="16"/>
      <color theme="1" tint="0.1499984740745262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2" borderId="3" xfId="0" applyFont="1" applyFill="1" applyBorder="1"/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2" borderId="3" xfId="0" applyFill="1" applyBorder="1"/>
    <xf numFmtId="0" fontId="7" fillId="2" borderId="3" xfId="0" applyFont="1" applyFill="1" applyBorder="1"/>
    <xf numFmtId="164" fontId="8" fillId="5" borderId="3" xfId="1" applyFont="1" applyFill="1" applyBorder="1"/>
    <xf numFmtId="164" fontId="9" fillId="2" borderId="3" xfId="1" applyFont="1" applyFill="1" applyBorder="1"/>
    <xf numFmtId="0" fontId="10" fillId="0" borderId="0" xfId="0" applyFont="1"/>
    <xf numFmtId="0" fontId="6" fillId="4" borderId="3" xfId="0" applyFont="1" applyFill="1" applyBorder="1"/>
    <xf numFmtId="164" fontId="9" fillId="4" borderId="3" xfId="1" applyFont="1" applyFill="1" applyBorder="1"/>
    <xf numFmtId="0" fontId="12" fillId="2" borderId="3" xfId="0" applyFont="1" applyFill="1" applyBorder="1"/>
    <xf numFmtId="0" fontId="13" fillId="2" borderId="3" xfId="0" applyFont="1" applyFill="1" applyBorder="1"/>
    <xf numFmtId="0" fontId="14" fillId="2" borderId="3" xfId="0" applyFont="1" applyFill="1" applyBorder="1"/>
    <xf numFmtId="0" fontId="15" fillId="2" borderId="3" xfId="0" applyFont="1" applyFill="1" applyBorder="1"/>
    <xf numFmtId="164" fontId="16" fillId="5" borderId="3" xfId="1" applyFont="1" applyFill="1" applyBorder="1"/>
    <xf numFmtId="164" fontId="17" fillId="5" borderId="3" xfId="1" applyFont="1" applyFill="1" applyBorder="1"/>
    <xf numFmtId="0" fontId="18" fillId="3" borderId="3" xfId="0" applyFont="1" applyFill="1" applyBorder="1" applyAlignment="1">
      <alignment horizontal="center"/>
    </xf>
    <xf numFmtId="164" fontId="18" fillId="5" borderId="3" xfId="1" applyFont="1" applyFill="1" applyBorder="1"/>
    <xf numFmtId="0" fontId="19" fillId="4" borderId="3" xfId="0" applyFont="1" applyFill="1" applyBorder="1"/>
    <xf numFmtId="164" fontId="20" fillId="2" borderId="3" xfId="1" applyNumberFormat="1" applyFont="1" applyFill="1" applyBorder="1"/>
    <xf numFmtId="164" fontId="18" fillId="5" borderId="3" xfId="1" applyNumberFormat="1" applyFont="1" applyFill="1" applyBorder="1"/>
    <xf numFmtId="0" fontId="21" fillId="0" borderId="0" xfId="0" applyFont="1"/>
    <xf numFmtId="0" fontId="22" fillId="3" borderId="3" xfId="0" applyFont="1" applyFill="1" applyBorder="1" applyAlignment="1">
      <alignment horizontal="center"/>
    </xf>
    <xf numFmtId="0" fontId="9" fillId="6" borderId="0" xfId="0" applyFont="1" applyFill="1"/>
    <xf numFmtId="164" fontId="9" fillId="4" borderId="0" xfId="1" applyFont="1" applyFill="1"/>
    <xf numFmtId="0" fontId="23" fillId="2" borderId="3" xfId="0" applyFont="1" applyFill="1" applyBorder="1" applyAlignment="1">
      <alignment horizontal="left"/>
    </xf>
    <xf numFmtId="0" fontId="9" fillId="6" borderId="3" xfId="0" applyFont="1" applyFill="1" applyBorder="1"/>
    <xf numFmtId="164" fontId="9" fillId="5" borderId="3" xfId="1" applyFont="1" applyFill="1" applyBorder="1"/>
    <xf numFmtId="0" fontId="19" fillId="2" borderId="3" xfId="0" applyFont="1" applyFill="1" applyBorder="1"/>
    <xf numFmtId="164" fontId="3" fillId="2" borderId="3" xfId="1" applyNumberFormat="1" applyFont="1" applyFill="1" applyBorder="1"/>
    <xf numFmtId="0" fontId="24" fillId="3" borderId="3" xfId="0" applyFont="1" applyFill="1" applyBorder="1" applyAlignment="1">
      <alignment horizontal="center"/>
    </xf>
    <xf numFmtId="164" fontId="6" fillId="4" borderId="2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75" sqref="E75"/>
    </sheetView>
  </sheetViews>
  <sheetFormatPr defaultRowHeight="15" x14ac:dyDescent="0.25"/>
  <cols>
    <col min="1" max="1" width="5.7109375" bestFit="1" customWidth="1"/>
    <col min="2" max="2" width="72.5703125" bestFit="1" customWidth="1"/>
    <col min="3" max="3" width="17.7109375" bestFit="1" customWidth="1"/>
    <col min="4" max="4" width="23.85546875" bestFit="1" customWidth="1"/>
    <col min="5" max="5" width="16" bestFit="1" customWidth="1"/>
  </cols>
  <sheetData>
    <row r="1" spans="1:5" ht="31.5" x14ac:dyDescent="0.5">
      <c r="A1" s="1"/>
      <c r="B1" s="1" t="s">
        <v>0</v>
      </c>
      <c r="C1" s="2"/>
    </row>
    <row r="2" spans="1:5" ht="28.5" x14ac:dyDescent="0.45">
      <c r="A2" s="3">
        <v>1</v>
      </c>
      <c r="B2" s="4" t="s">
        <v>1</v>
      </c>
      <c r="C2" s="5"/>
    </row>
    <row r="3" spans="1:5" ht="18.75" x14ac:dyDescent="0.3">
      <c r="A3" s="6" t="s">
        <v>2</v>
      </c>
      <c r="B3" s="7" t="s">
        <v>3</v>
      </c>
      <c r="C3" s="8"/>
    </row>
    <row r="4" spans="1:5" ht="18.75" x14ac:dyDescent="0.3">
      <c r="A4" s="9" t="s">
        <v>4</v>
      </c>
      <c r="B4" s="10" t="s">
        <v>5</v>
      </c>
      <c r="C4" s="11">
        <v>21450</v>
      </c>
    </row>
    <row r="5" spans="1:5" ht="18.75" x14ac:dyDescent="0.3">
      <c r="A5" s="9" t="s">
        <v>6</v>
      </c>
      <c r="B5" s="10" t="s">
        <v>7</v>
      </c>
      <c r="C5" s="12">
        <f>(C4*21%)</f>
        <v>4504.5</v>
      </c>
    </row>
    <row r="6" spans="1:5" ht="18.75" x14ac:dyDescent="0.3">
      <c r="A6" s="9" t="s">
        <v>8</v>
      </c>
      <c r="B6" s="10" t="s">
        <v>9</v>
      </c>
      <c r="C6" s="12">
        <f>(C4*4.5%)</f>
        <v>965.25</v>
      </c>
      <c r="E6" s="13"/>
    </row>
    <row r="7" spans="1:5" ht="18.75" x14ac:dyDescent="0.3">
      <c r="A7" s="9" t="s">
        <v>10</v>
      </c>
      <c r="B7" s="10" t="s">
        <v>11</v>
      </c>
      <c r="C7" s="12">
        <f>(C4*5%)</f>
        <v>1072.5</v>
      </c>
    </row>
    <row r="8" spans="1:5" ht="18.75" x14ac:dyDescent="0.3">
      <c r="A8" s="9" t="s">
        <v>12</v>
      </c>
      <c r="B8" s="10" t="s">
        <v>13</v>
      </c>
      <c r="C8" s="12">
        <f>(C4*57.5%)</f>
        <v>12333.749999999998</v>
      </c>
    </row>
    <row r="9" spans="1:5" ht="18.75" x14ac:dyDescent="0.3">
      <c r="A9" s="9" t="s">
        <v>14</v>
      </c>
      <c r="B9" s="10" t="s">
        <v>15</v>
      </c>
      <c r="C9" s="12">
        <f>(C4*5%)</f>
        <v>1072.5</v>
      </c>
    </row>
    <row r="10" spans="1:5" ht="18.75" x14ac:dyDescent="0.3">
      <c r="A10" s="9" t="s">
        <v>16</v>
      </c>
      <c r="B10" s="10" t="s">
        <v>17</v>
      </c>
      <c r="C10" s="12">
        <f>(C4*3.5%)</f>
        <v>750.75000000000011</v>
      </c>
    </row>
    <row r="11" spans="1:5" ht="18.75" x14ac:dyDescent="0.3">
      <c r="A11" s="9" t="s">
        <v>18</v>
      </c>
      <c r="B11" s="10" t="s">
        <v>19</v>
      </c>
      <c r="C11" s="12">
        <f>(C4*3.5%)</f>
        <v>750.75000000000011</v>
      </c>
    </row>
    <row r="12" spans="1:5" ht="18.75" x14ac:dyDescent="0.3">
      <c r="A12" s="6" t="s">
        <v>20</v>
      </c>
      <c r="B12" s="7" t="s">
        <v>21</v>
      </c>
      <c r="C12" s="37">
        <v>226000</v>
      </c>
      <c r="E12">
        <v>40</v>
      </c>
    </row>
    <row r="13" spans="1:5" ht="18.75" x14ac:dyDescent="0.3">
      <c r="A13" s="9" t="s">
        <v>4</v>
      </c>
      <c r="B13" s="10" t="s">
        <v>22</v>
      </c>
      <c r="C13" s="11">
        <v>226000</v>
      </c>
      <c r="E13">
        <v>40</v>
      </c>
    </row>
    <row r="14" spans="1:5" ht="18.75" x14ac:dyDescent="0.3">
      <c r="A14" s="9" t="s">
        <v>6</v>
      </c>
      <c r="B14" s="10" t="s">
        <v>13</v>
      </c>
      <c r="C14" s="12">
        <f>(C13*65%)</f>
        <v>146900</v>
      </c>
      <c r="E14">
        <v>146</v>
      </c>
    </row>
    <row r="15" spans="1:5" ht="18.75" x14ac:dyDescent="0.3">
      <c r="A15" s="9" t="s">
        <v>8</v>
      </c>
      <c r="B15" s="10" t="s">
        <v>9</v>
      </c>
      <c r="C15" s="12">
        <f>(C13*11%)</f>
        <v>24860</v>
      </c>
      <c r="E15">
        <f>SUM(E12:E14)</f>
        <v>226</v>
      </c>
    </row>
    <row r="16" spans="1:5" ht="18.75" x14ac:dyDescent="0.3">
      <c r="A16" s="9" t="s">
        <v>10</v>
      </c>
      <c r="B16" s="10" t="s">
        <v>7</v>
      </c>
      <c r="C16" s="12">
        <f>(C13*21%)</f>
        <v>47460</v>
      </c>
    </row>
    <row r="17" spans="1:3" ht="18.75" x14ac:dyDescent="0.3">
      <c r="A17" s="9" t="s">
        <v>12</v>
      </c>
      <c r="B17" s="10" t="s">
        <v>17</v>
      </c>
      <c r="C17" s="12">
        <f>(C13*3%)</f>
        <v>6780</v>
      </c>
    </row>
    <row r="18" spans="1:3" ht="18.75" x14ac:dyDescent="0.3">
      <c r="A18" s="6" t="s">
        <v>23</v>
      </c>
      <c r="B18" s="7" t="s">
        <v>24</v>
      </c>
      <c r="C18" s="8"/>
    </row>
    <row r="19" spans="1:3" ht="18.75" x14ac:dyDescent="0.3">
      <c r="A19" s="9" t="s">
        <v>4</v>
      </c>
      <c r="B19" s="10" t="s">
        <v>25</v>
      </c>
      <c r="C19" s="11">
        <v>0</v>
      </c>
    </row>
    <row r="20" spans="1:3" ht="18.75" x14ac:dyDescent="0.3">
      <c r="A20" s="9" t="s">
        <v>6</v>
      </c>
      <c r="B20" s="10" t="s">
        <v>26</v>
      </c>
      <c r="C20" s="12">
        <f>(C19*19%)</f>
        <v>0</v>
      </c>
    </row>
    <row r="21" spans="1:3" ht="18.75" x14ac:dyDescent="0.3">
      <c r="A21" s="9" t="s">
        <v>8</v>
      </c>
      <c r="B21" s="10" t="s">
        <v>27</v>
      </c>
      <c r="C21" s="12">
        <f>(C19*5%)</f>
        <v>0</v>
      </c>
    </row>
    <row r="22" spans="1:3" ht="18.75" x14ac:dyDescent="0.3">
      <c r="A22" s="9" t="s">
        <v>10</v>
      </c>
      <c r="B22" s="10" t="s">
        <v>28</v>
      </c>
      <c r="C22" s="12">
        <f>(C19*5%)</f>
        <v>0</v>
      </c>
    </row>
    <row r="23" spans="1:3" ht="18.75" x14ac:dyDescent="0.3">
      <c r="A23" s="9" t="s">
        <v>12</v>
      </c>
      <c r="B23" s="10" t="s">
        <v>13</v>
      </c>
      <c r="C23" s="12">
        <f>(C19*70%)</f>
        <v>0</v>
      </c>
    </row>
    <row r="24" spans="1:3" ht="18.75" x14ac:dyDescent="0.3">
      <c r="A24" s="9" t="s">
        <v>14</v>
      </c>
      <c r="B24" s="10" t="s">
        <v>29</v>
      </c>
      <c r="C24" s="12">
        <f>(C19*1%)</f>
        <v>0</v>
      </c>
    </row>
    <row r="25" spans="1:3" ht="18.75" x14ac:dyDescent="0.3">
      <c r="A25" s="6" t="s">
        <v>30</v>
      </c>
      <c r="B25" s="7" t="s">
        <v>31</v>
      </c>
      <c r="C25" s="8"/>
    </row>
    <row r="26" spans="1:3" ht="18.75" x14ac:dyDescent="0.3">
      <c r="A26" s="9" t="s">
        <v>4</v>
      </c>
      <c r="B26" s="10" t="s">
        <v>32</v>
      </c>
      <c r="C26" s="11"/>
    </row>
    <row r="27" spans="1:3" ht="18.75" x14ac:dyDescent="0.3">
      <c r="A27" s="9" t="s">
        <v>6</v>
      </c>
      <c r="B27" s="10" t="s">
        <v>13</v>
      </c>
      <c r="C27" s="12">
        <f>(C26*90%)</f>
        <v>0</v>
      </c>
    </row>
    <row r="28" spans="1:3" ht="18.75" x14ac:dyDescent="0.3">
      <c r="A28" s="9" t="s">
        <v>8</v>
      </c>
      <c r="B28" s="10" t="s">
        <v>7</v>
      </c>
      <c r="C28" s="12">
        <f>(C26*5%)</f>
        <v>0</v>
      </c>
    </row>
    <row r="29" spans="1:3" ht="18.75" x14ac:dyDescent="0.3">
      <c r="A29" s="9" t="s">
        <v>10</v>
      </c>
      <c r="B29" s="10" t="s">
        <v>33</v>
      </c>
      <c r="C29" s="12">
        <f>(C26*5%)</f>
        <v>0</v>
      </c>
    </row>
    <row r="30" spans="1:3" ht="18.75" x14ac:dyDescent="0.3">
      <c r="A30" s="9" t="s">
        <v>12</v>
      </c>
      <c r="B30" s="10" t="s">
        <v>34</v>
      </c>
      <c r="C30" s="11">
        <v>0</v>
      </c>
    </row>
    <row r="31" spans="1:3" ht="18.75" x14ac:dyDescent="0.3">
      <c r="A31" s="6" t="s">
        <v>35</v>
      </c>
      <c r="B31" s="7" t="s">
        <v>36</v>
      </c>
      <c r="C31" s="8"/>
    </row>
    <row r="32" spans="1:3" ht="18.75" x14ac:dyDescent="0.3">
      <c r="A32" s="9" t="s">
        <v>4</v>
      </c>
      <c r="B32" s="10" t="s">
        <v>37</v>
      </c>
      <c r="C32" s="11">
        <v>38010</v>
      </c>
    </row>
    <row r="33" spans="1:3" ht="18.75" x14ac:dyDescent="0.3">
      <c r="A33" s="9" t="s">
        <v>6</v>
      </c>
      <c r="B33" s="10" t="s">
        <v>13</v>
      </c>
      <c r="C33" s="12">
        <f>(C32*10%)</f>
        <v>3801</v>
      </c>
    </row>
    <row r="34" spans="1:3" ht="18.75" x14ac:dyDescent="0.3">
      <c r="A34" s="9" t="s">
        <v>8</v>
      </c>
      <c r="B34" s="10" t="s">
        <v>9</v>
      </c>
      <c r="C34" s="12">
        <f>(C32*20%)</f>
        <v>7602</v>
      </c>
    </row>
    <row r="35" spans="1:3" ht="18.75" x14ac:dyDescent="0.3">
      <c r="A35" s="9" t="s">
        <v>10</v>
      </c>
      <c r="B35" s="10" t="s">
        <v>38</v>
      </c>
      <c r="C35" s="12">
        <f>(C32*30%)</f>
        <v>11403</v>
      </c>
    </row>
    <row r="36" spans="1:3" ht="18.75" x14ac:dyDescent="0.3">
      <c r="A36" s="9" t="s">
        <v>12</v>
      </c>
      <c r="B36" s="10" t="s">
        <v>7</v>
      </c>
      <c r="C36" s="12">
        <f>(C32*40%)</f>
        <v>15204</v>
      </c>
    </row>
    <row r="37" spans="1:3" ht="18.75" x14ac:dyDescent="0.3">
      <c r="A37" s="6" t="s">
        <v>39</v>
      </c>
      <c r="B37" s="7" t="s">
        <v>40</v>
      </c>
      <c r="C37" s="8"/>
    </row>
    <row r="38" spans="1:3" ht="18.75" x14ac:dyDescent="0.3">
      <c r="A38" s="9" t="s">
        <v>4</v>
      </c>
      <c r="B38" s="10" t="s">
        <v>41</v>
      </c>
      <c r="C38" s="11">
        <v>21310</v>
      </c>
    </row>
    <row r="39" spans="1:3" ht="18.75" x14ac:dyDescent="0.3">
      <c r="A39" s="9" t="s">
        <v>6</v>
      </c>
      <c r="B39" s="10" t="s">
        <v>13</v>
      </c>
      <c r="C39" s="12">
        <f>(C38*50%)</f>
        <v>10655</v>
      </c>
    </row>
    <row r="40" spans="1:3" ht="18.75" x14ac:dyDescent="0.3">
      <c r="A40" s="9" t="s">
        <v>8</v>
      </c>
      <c r="B40" s="10" t="s">
        <v>9</v>
      </c>
      <c r="C40" s="12">
        <f>(C38*20%)</f>
        <v>4262</v>
      </c>
    </row>
    <row r="41" spans="1:3" ht="18.75" x14ac:dyDescent="0.3">
      <c r="A41" s="9" t="s">
        <v>10</v>
      </c>
      <c r="B41" s="10" t="s">
        <v>42</v>
      </c>
      <c r="C41" s="12">
        <f>(C38*10%)</f>
        <v>2131</v>
      </c>
    </row>
    <row r="42" spans="1:3" ht="18.75" x14ac:dyDescent="0.3">
      <c r="A42" s="9" t="s">
        <v>12</v>
      </c>
      <c r="B42" s="10" t="s">
        <v>7</v>
      </c>
      <c r="C42" s="12">
        <f>(C38*20%)</f>
        <v>4262</v>
      </c>
    </row>
    <row r="43" spans="1:3" ht="18.75" x14ac:dyDescent="0.3">
      <c r="A43" s="6" t="s">
        <v>43</v>
      </c>
      <c r="B43" s="7" t="s">
        <v>44</v>
      </c>
      <c r="C43" s="8"/>
    </row>
    <row r="44" spans="1:3" ht="18.75" x14ac:dyDescent="0.3">
      <c r="A44" s="9" t="s">
        <v>4</v>
      </c>
      <c r="B44" s="10" t="s">
        <v>37</v>
      </c>
      <c r="C44" s="11">
        <v>4720</v>
      </c>
    </row>
    <row r="45" spans="1:3" ht="18.75" x14ac:dyDescent="0.3">
      <c r="A45" s="9" t="s">
        <v>6</v>
      </c>
      <c r="B45" s="10" t="s">
        <v>13</v>
      </c>
      <c r="C45" s="12">
        <f>(C44*50%)</f>
        <v>2360</v>
      </c>
    </row>
    <row r="46" spans="1:3" ht="18.75" x14ac:dyDescent="0.3">
      <c r="A46" s="9" t="s">
        <v>8</v>
      </c>
      <c r="B46" s="10" t="s">
        <v>9</v>
      </c>
      <c r="C46" s="12">
        <f>(C44*20%)</f>
        <v>944</v>
      </c>
    </row>
    <row r="47" spans="1:3" ht="18.75" x14ac:dyDescent="0.3">
      <c r="A47" s="9" t="s">
        <v>10</v>
      </c>
      <c r="B47" s="10" t="s">
        <v>7</v>
      </c>
      <c r="C47" s="12">
        <f>(C44*20%)</f>
        <v>944</v>
      </c>
    </row>
    <row r="48" spans="1:3" ht="18.75" x14ac:dyDescent="0.3">
      <c r="A48" s="9" t="s">
        <v>12</v>
      </c>
      <c r="B48" s="10" t="s">
        <v>17</v>
      </c>
      <c r="C48" s="12">
        <f>(C44*10%)</f>
        <v>472</v>
      </c>
    </row>
    <row r="49" spans="1:3" ht="18.75" x14ac:dyDescent="0.3">
      <c r="A49" s="6" t="s">
        <v>45</v>
      </c>
      <c r="B49" s="7" t="s">
        <v>46</v>
      </c>
      <c r="C49" s="8"/>
    </row>
    <row r="50" spans="1:3" ht="18.75" x14ac:dyDescent="0.3">
      <c r="A50" s="9" t="s">
        <v>4</v>
      </c>
      <c r="B50" s="10" t="s">
        <v>47</v>
      </c>
      <c r="C50" s="11">
        <v>4020</v>
      </c>
    </row>
    <row r="51" spans="1:3" ht="18.75" x14ac:dyDescent="0.3">
      <c r="A51" s="9" t="s">
        <v>6</v>
      </c>
      <c r="B51" s="10" t="s">
        <v>13</v>
      </c>
      <c r="C51" s="12">
        <f>(C50*10%)</f>
        <v>402</v>
      </c>
    </row>
    <row r="52" spans="1:3" ht="18.75" x14ac:dyDescent="0.3">
      <c r="A52" s="9" t="s">
        <v>8</v>
      </c>
      <c r="B52" s="10" t="s">
        <v>9</v>
      </c>
      <c r="C52" s="12">
        <f>(C50*20%)</f>
        <v>804</v>
      </c>
    </row>
    <row r="53" spans="1:3" ht="18.75" x14ac:dyDescent="0.3">
      <c r="A53" s="9" t="s">
        <v>10</v>
      </c>
      <c r="B53" s="10" t="s">
        <v>7</v>
      </c>
      <c r="C53" s="12">
        <f>(C50*65%)</f>
        <v>2613</v>
      </c>
    </row>
    <row r="54" spans="1:3" ht="18.75" x14ac:dyDescent="0.3">
      <c r="A54" s="9" t="s">
        <v>12</v>
      </c>
      <c r="B54" s="10" t="s">
        <v>48</v>
      </c>
      <c r="C54" s="12">
        <f>C50*5%</f>
        <v>201</v>
      </c>
    </row>
    <row r="55" spans="1:3" ht="18.75" x14ac:dyDescent="0.3">
      <c r="A55" s="6" t="s">
        <v>49</v>
      </c>
      <c r="B55" s="14" t="s">
        <v>50</v>
      </c>
      <c r="C55" s="11">
        <v>3200</v>
      </c>
    </row>
    <row r="56" spans="1:3" ht="18.75" x14ac:dyDescent="0.3">
      <c r="A56" s="9" t="s">
        <v>6</v>
      </c>
      <c r="B56" s="10" t="s">
        <v>51</v>
      </c>
      <c r="C56" s="12">
        <f>(C55*25%)</f>
        <v>800</v>
      </c>
    </row>
    <row r="57" spans="1:3" ht="18.75" x14ac:dyDescent="0.3">
      <c r="A57" s="9" t="s">
        <v>8</v>
      </c>
      <c r="B57" s="10" t="s">
        <v>52</v>
      </c>
      <c r="C57" s="12">
        <f>(C55*75%)</f>
        <v>2400</v>
      </c>
    </row>
    <row r="58" spans="1:3" ht="18.75" x14ac:dyDescent="0.3">
      <c r="A58" s="6" t="s">
        <v>53</v>
      </c>
      <c r="B58" s="14" t="s">
        <v>54</v>
      </c>
      <c r="C58" s="15"/>
    </row>
    <row r="59" spans="1:3" ht="18.75" x14ac:dyDescent="0.3">
      <c r="A59" s="16" t="s">
        <v>55</v>
      </c>
      <c r="B59" s="17" t="s">
        <v>47</v>
      </c>
      <c r="C59" s="11"/>
    </row>
    <row r="60" spans="1:3" ht="18.75" x14ac:dyDescent="0.3">
      <c r="A60" s="18" t="s">
        <v>56</v>
      </c>
      <c r="B60" s="19" t="s">
        <v>9</v>
      </c>
      <c r="C60" s="12">
        <f>C59*40%</f>
        <v>0</v>
      </c>
    </row>
    <row r="61" spans="1:3" ht="18.75" x14ac:dyDescent="0.3">
      <c r="A61" s="18" t="s">
        <v>57</v>
      </c>
      <c r="B61" s="19" t="s">
        <v>42</v>
      </c>
      <c r="C61" s="12">
        <f>C59*20%</f>
        <v>0</v>
      </c>
    </row>
    <row r="62" spans="1:3" ht="18.75" x14ac:dyDescent="0.3">
      <c r="A62" s="18" t="s">
        <v>58</v>
      </c>
      <c r="B62" s="19" t="s">
        <v>59</v>
      </c>
      <c r="C62" s="12">
        <f>C59*40%</f>
        <v>0</v>
      </c>
    </row>
    <row r="63" spans="1:3" ht="18.75" x14ac:dyDescent="0.3">
      <c r="A63" s="6" t="s">
        <v>60</v>
      </c>
      <c r="B63" s="14" t="s">
        <v>61</v>
      </c>
      <c r="C63" s="20"/>
    </row>
    <row r="64" spans="1:3" ht="18.75" x14ac:dyDescent="0.3">
      <c r="A64" s="6"/>
      <c r="B64" s="10" t="s">
        <v>62</v>
      </c>
      <c r="C64" s="20"/>
    </row>
    <row r="65" spans="1:5" ht="21" x14ac:dyDescent="0.35">
      <c r="A65" s="9"/>
      <c r="B65" s="10" t="s">
        <v>63</v>
      </c>
      <c r="C65" s="21"/>
    </row>
    <row r="66" spans="1:5" ht="21" x14ac:dyDescent="0.35">
      <c r="A66" s="9"/>
      <c r="B66" s="22" t="s">
        <v>64</v>
      </c>
      <c r="C66" s="21">
        <v>500</v>
      </c>
    </row>
    <row r="67" spans="1:5" ht="21" x14ac:dyDescent="0.35">
      <c r="A67" s="9" t="s">
        <v>65</v>
      </c>
      <c r="B67" s="10" t="s">
        <v>66</v>
      </c>
      <c r="C67" s="23">
        <v>1000</v>
      </c>
    </row>
    <row r="68" spans="1:5" ht="21" x14ac:dyDescent="0.35">
      <c r="A68" s="9" t="s">
        <v>67</v>
      </c>
      <c r="B68" s="24" t="s">
        <v>68</v>
      </c>
      <c r="C68" s="25">
        <f>SUM(C8,C14,C23,C24,C27,C30,C33,C39,C45,C51,C56,C66)</f>
        <v>177751.75</v>
      </c>
    </row>
    <row r="69" spans="1:5" ht="21" x14ac:dyDescent="0.35">
      <c r="A69" s="9" t="s">
        <v>69</v>
      </c>
      <c r="B69" s="24" t="s">
        <v>70</v>
      </c>
      <c r="C69" s="25">
        <f>SUM(C6,C7,C9,C15,C22,C34,C40,C46,C52,C60,C67)</f>
        <v>42582.25</v>
      </c>
    </row>
    <row r="70" spans="1:5" ht="21" x14ac:dyDescent="0.35">
      <c r="A70" s="9" t="s">
        <v>71</v>
      </c>
      <c r="B70" s="24" t="s">
        <v>72</v>
      </c>
      <c r="C70" s="26"/>
      <c r="D70" s="27"/>
    </row>
    <row r="71" spans="1:5" ht="21" x14ac:dyDescent="0.35">
      <c r="A71" s="9" t="s">
        <v>73</v>
      </c>
      <c r="B71" s="24" t="s">
        <v>17</v>
      </c>
      <c r="C71" s="25">
        <f>SUM(C10,C17,C48,C54)</f>
        <v>8203.75</v>
      </c>
    </row>
    <row r="72" spans="1:5" ht="23.25" x14ac:dyDescent="0.35">
      <c r="A72" s="9" t="s">
        <v>74</v>
      </c>
      <c r="B72" s="28" t="s">
        <v>75</v>
      </c>
      <c r="C72" s="25">
        <f>SUM(C68:C71)</f>
        <v>228537.75</v>
      </c>
      <c r="D72" s="29" t="s">
        <v>76</v>
      </c>
      <c r="E72" s="30">
        <f>((C5+C16)*40%)</f>
        <v>20785.800000000003</v>
      </c>
    </row>
    <row r="73" spans="1:5" ht="23.25" x14ac:dyDescent="0.35">
      <c r="A73" s="9" t="s">
        <v>77</v>
      </c>
      <c r="B73" s="31" t="s">
        <v>78</v>
      </c>
      <c r="C73" s="25">
        <f>C11</f>
        <v>750.75000000000011</v>
      </c>
      <c r="D73" s="32" t="s">
        <v>79</v>
      </c>
      <c r="E73" s="33"/>
    </row>
    <row r="74" spans="1:5" ht="21" x14ac:dyDescent="0.35">
      <c r="A74" s="9" t="s">
        <v>80</v>
      </c>
      <c r="B74" s="34" t="s">
        <v>81</v>
      </c>
      <c r="C74" s="35">
        <f>SUM(C21,C35,C41,C61)</f>
        <v>13534</v>
      </c>
      <c r="D74" s="32" t="s">
        <v>82</v>
      </c>
      <c r="E74" s="15">
        <f>(C72+C73+C74)</f>
        <v>242822.5</v>
      </c>
    </row>
    <row r="75" spans="1:5" ht="26.25" x14ac:dyDescent="0.4">
      <c r="A75" s="9" t="s">
        <v>83</v>
      </c>
      <c r="B75" s="34" t="s">
        <v>7</v>
      </c>
      <c r="C75" s="35">
        <f>SUM(C5,C16,C20,C28,C29,C36,C42,C47,C53,C57,C62)</f>
        <v>77387.5</v>
      </c>
      <c r="D75" s="36" t="s">
        <v>84</v>
      </c>
      <c r="E75" s="15">
        <f>SUM(  E72:E74)</f>
        <v>263608.3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</cp:lastModifiedBy>
  <dcterms:created xsi:type="dcterms:W3CDTF">2019-01-20T22:00:59Z</dcterms:created>
  <dcterms:modified xsi:type="dcterms:W3CDTF">2019-01-20T22:14:31Z</dcterms:modified>
</cp:coreProperties>
</file>