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yperthreading" sheetId="2" r:id="rId5"/>
    <sheet state="visible" name="Oracle OCI" sheetId="3" r:id="rId6"/>
    <sheet state="visible" name="QCT-GPU" sheetId="4" r:id="rId7"/>
    <sheet state="visible" name="QCT-AMD" sheetId="5" r:id="rId8"/>
    <sheet state="visible" name="QCT-Intel" sheetId="6" r:id="rId9"/>
    <sheet state="visible" name="ML-Snap-Twnia2" sheetId="7" r:id="rId10"/>
    <sheet state="visible" name="QCT-Performance" sheetId="8" r:id="rId11"/>
    <sheet state="visible" name="NGC vs Source" sheetId="9" r:id="rId12"/>
    <sheet state="visible" name="NGC" sheetId="10" r:id="rId13"/>
    <sheet state="visible" name="Multi-procs" sheetId="11" r:id="rId14"/>
    <sheet state="visible" name="Sheet1 - Redo" sheetId="12" r:id="rId15"/>
    <sheet state="visible" name="Copy of Sheet1 - Redo" sheetId="13" r:id="rId16"/>
    <sheet state="visible" name="CPU apollo" sheetId="14" r:id="rId17"/>
    <sheet state="visible" name="CPU art" sheetId="15" r:id="rId18"/>
    <sheet state="visible" name="CPU Taiwania-3 Scalability" sheetId="16" r:id="rId19"/>
    <sheet state="visible" name="A100 Performance" sheetId="17" r:id="rId20"/>
  </sheets>
  <definedNames/>
  <calcPr/>
</workbook>
</file>

<file path=xl/sharedStrings.xml><?xml version="1.0" encoding="utf-8"?>
<sst xmlns="http://schemas.openxmlformats.org/spreadsheetml/2006/main" count="517" uniqueCount="233">
  <si>
    <t>GPU</t>
  </si>
  <si>
    <t>OMP_NUM_THREADS</t>
  </si>
  <si>
    <t>PROCESSES</t>
  </si>
  <si>
    <t>Wall time</t>
  </si>
  <si>
    <t>performance</t>
  </si>
  <si>
    <t>OMP setting</t>
  </si>
  <si>
    <t>cmd</t>
  </si>
  <si>
    <t>Performance: 18.091 ns/day, 1.327 hours/ns, 209.385 timesteps/s</t>
  </si>
  <si>
    <t>export OMP_NUM_THREADS=4</t>
  </si>
  <si>
    <t>mpirun -np 1  ~/Downloads/lammps/build/lmp -i in.ethanol  -sf gpu -pk gpu 1</t>
  </si>
  <si>
    <t>Performance: 21.907 ns/day, 1.096 hours/ns, 253.558 timesteps/s</t>
  </si>
  <si>
    <t>mpirun -np 2  ~/Downloads/lammps/build/lmp -i in.ethanol  -sf gpu -pk gpu 2</t>
  </si>
  <si>
    <t>Performance: 26.181 ns/day, 0.917 hours/ns, 303.024 timesteps/s</t>
  </si>
  <si>
    <t>mpirun -np 3  ~/Downloads/lammps/build/lmp -i in.ethanol  -sf gpu -pk gpu 3</t>
  </si>
  <si>
    <t>Performance: 24.595 ns/day, 0.976 hours/ns, 284.664 timesteps/s</t>
  </si>
  <si>
    <t>mpirun -np 4  ~/Downloads/lammps/build/lmp -i in.ethanol  -sf gpu -pk gpu 4</t>
  </si>
  <si>
    <t>export OMP_NUM_THREADS=2</t>
  </si>
  <si>
    <t>mpirun -np 1 ../../build/lmp -in in.ethanol -sf gpu -pk gpu 1</t>
  </si>
  <si>
    <t>mpirun -np 2 ../../build/lmp -in in.ethanol -sf gpu -pk gpu 2</t>
  </si>
  <si>
    <t>mpirun -np 3 ../../build/lmp -in in.ethanol -sf gpu -pk gpu 3</t>
  </si>
  <si>
    <t>mpirun -np 4 ../../build/lmp -in in.ethanol -sf gpu -pk gpu 4</t>
  </si>
  <si>
    <t>0m43.273s</t>
  </si>
  <si>
    <t>Performance: 26.040 ns/day, 0.922 hours/ns, 301.390 timesteps/s</t>
  </si>
  <si>
    <t>0m47.078s</t>
  </si>
  <si>
    <t>Performance: 25.565 ns/day, 0.939 hours/ns, 295.895 timesteps/s</t>
  </si>
  <si>
    <t>0m44.630s</t>
  </si>
  <si>
    <t>0m50.260s</t>
  </si>
  <si>
    <t>0m50.364s</t>
  </si>
  <si>
    <t>0m51.380s</t>
  </si>
  <si>
    <t>0m48.485s</t>
  </si>
  <si>
    <t>老婆好可愛</t>
  </si>
  <si>
    <t>Note: Specify the GPU architecture reduces the runtime by 50%</t>
  </si>
  <si>
    <t>AMD</t>
  </si>
  <si>
    <t>Intel</t>
  </si>
  <si>
    <t>Speedup</t>
  </si>
  <si>
    <t>Runtime</t>
  </si>
  <si>
    <t>w/o hyperthreading</t>
  </si>
  <si>
    <t>w/ hyperthreading</t>
  </si>
  <si>
    <t>Powered by manual compile</t>
  </si>
  <si>
    <t>Powered by NGC</t>
  </si>
  <si>
    <t>Benchmark</t>
  </si>
  <si>
    <t>Lennard Jones provided by contest</t>
  </si>
  <si>
    <t># of nodes</t>
  </si>
  <si>
    <t># of tasks per node</t>
  </si>
  <si>
    <t>w/o binsize</t>
  </si>
  <si>
    <t>w/ binsize</t>
  </si>
  <si>
    <t># of gpus</t>
  </si>
  <si>
    <t># of procs</t>
  </si>
  <si>
    <t>Speedup of NGC</t>
  </si>
  <si>
    <t>Speedup of source</t>
  </si>
  <si>
    <t>Runtime of NGC</t>
  </si>
  <si>
    <t>Runtime of source</t>
  </si>
  <si>
    <t>1 gpu + 1 proc</t>
  </si>
  <si>
    <t>1 gpu + 2 proc</t>
  </si>
  <si>
    <t>2 gpu + 4 proc</t>
  </si>
  <si>
    <t>3 gpu + 6 proc</t>
  </si>
  <si>
    <t>4 gpu + 8 proc</t>
  </si>
  <si>
    <t>0 &lt;-&gt; 1</t>
  </si>
  <si>
    <t>0 &lt;-&gt; 2</t>
  </si>
  <si>
    <t>0 &lt;-&gt; 3</t>
  </si>
  <si>
    <t>-sf opt</t>
  </si>
  <si>
    <t>Powered by manual compile w/o intel</t>
  </si>
  <si>
    <t>256 (HT)</t>
  </si>
  <si>
    <t>w/ intel</t>
  </si>
  <si>
    <t>w/o intel</t>
  </si>
  <si>
    <t>w/ intel speedup</t>
  </si>
  <si>
    <t>w/o intel speedup</t>
  </si>
  <si>
    <t>NGC runtime</t>
  </si>
  <si>
    <t>Source runtime</t>
  </si>
  <si>
    <t>NGC spedup</t>
  </si>
  <si>
    <t>Source speedup</t>
  </si>
  <si>
    <t>examples/snap/in.grid.snap</t>
  </si>
  <si>
    <t>KOKKOS</t>
  </si>
  <si>
    <t># of run</t>
  </si>
  <si>
    <t>GPUs</t>
  </si>
  <si>
    <t>Performance speedup</t>
  </si>
  <si>
    <t># procs per gpu</t>
  </si>
  <si>
    <t>Benchamrk</t>
  </si>
  <si>
    <t>LAMMPS official practice input</t>
  </si>
  <si>
    <t>Node</t>
  </si>
  <si>
    <t>gn02 only</t>
  </si>
  <si>
    <t>Comamnd</t>
  </si>
  <si>
    <t>mpirun -np 2 ../lmp -k on g 2 -sf kk -in in.lj</t>
  </si>
  <si>
    <t>mpirun -np 2 ../lmp -k on g 2  -k on g 2 -sf kk -pk kokkos binsize 2.8 -in in.lj binsize 2.8</t>
  </si>
  <si>
    <t>NGC (Taiwania 3)</t>
  </si>
  <si>
    <t>Compile from source</t>
  </si>
  <si>
    <t>NGC (Taiwania 2)</t>
  </si>
  <si>
    <t>in.lj</t>
  </si>
  <si>
    <t>Time (secs)</t>
  </si>
  <si>
    <t>Runsteps</t>
  </si>
  <si>
    <t>Environment</t>
  </si>
  <si>
    <t>Taiwania</t>
  </si>
  <si>
    <t>in.lj - ngc</t>
  </si>
  <si>
    <t>A100</t>
  </si>
  <si>
    <t># of processes</t>
  </si>
  <si>
    <t># of gpus = 1</t>
  </si>
  <si>
    <t>Taiwania 2</t>
  </si>
  <si>
    <t>Total runtime</t>
  </si>
  <si>
    <t>13.557 ns/day, 1.770 hours/ns, 156.909 timesteps/s</t>
  </si>
  <si>
    <t>16.450 ns/day, 1.459 hours/ns, 190.397 timesteps/s</t>
  </si>
  <si>
    <t>21.858 ns/day, 1.098 hours/ns, 252.985 timesteps/s</t>
  </si>
  <si>
    <t>18.992 ns/day, 1.264 hours/ns, 219.812 timesteps/s</t>
  </si>
  <si>
    <t>13.316 ns/day, 1.802 hours/ns, 154.116 timesteps/s</t>
  </si>
  <si>
    <t>14.421 ns/day, 1.664 hours/ns, 166.905 timesteps/s</t>
  </si>
  <si>
    <t>13.716 ns/day, 1.750 hours/ns, 158.751 timesteps/s</t>
  </si>
  <si>
    <t>8.906 ns/day, 2.695 hours/ns, 103.080 timesteps/s</t>
  </si>
  <si>
    <t>13.996 ns/day, 1.715 hours/ns, 161.988 timesteps/s</t>
  </si>
  <si>
    <t>17.158 ns/day, 1.399 hours/ns, 198.590 timesteps/s</t>
  </si>
  <si>
    <t>22.049 ns/day, 1.088 hours/ns, 255.201 timesteps/s</t>
  </si>
  <si>
    <t>18.439 ns/day, 1.302 hours/ns, 213.410 timesteps/s</t>
  </si>
  <si>
    <t>Note: cuda/10.1 is adopted due to cuda/11.1 not found on Taiwania-2</t>
  </si>
  <si>
    <t>-n</t>
  </si>
  <si>
    <t>OMP</t>
  </si>
  <si>
    <t>nodes</t>
  </si>
  <si>
    <t>threads count</t>
  </si>
  <si>
    <t>time</t>
  </si>
  <si>
    <t>12P/node</t>
  </si>
  <si>
    <t>6P/node</t>
  </si>
  <si>
    <t>Performance: 1.935 ns/day, 12.403 hours/ns, 22.397 timesteps/s</t>
  </si>
  <si>
    <t>99.9% CPU use with 12 MPI tasks x 1 OpenMP threads</t>
  </si>
  <si>
    <t>Performance: 3.549 ns/day, 6.763 hours/ns, 41.076 timesteps/s</t>
  </si>
  <si>
    <t>99.7% CPU use with 24 MPI tasks x 1 OpenMP threads</t>
  </si>
  <si>
    <t>Performance: 4.052 ns/day, 5.922 hours/ns, 46.903 timesteps/s</t>
  </si>
  <si>
    <t>99.9% CPU use with 36 MPI tasks x 1 OpenMP threads</t>
  </si>
  <si>
    <t>Performance: 5.202 ns/day, 4.614 hours/ns, 60.209 timesteps/s</t>
  </si>
  <si>
    <t>99.8% CPU use with 48 MPI tasks x 1 OpenMP threads</t>
  </si>
  <si>
    <t>Performance: 5.332 ns/day, 4.501 hours/ns, 61.712 timesteps/s</t>
  </si>
  <si>
    <t>99.9% CPU use with 60 MPI tasks x 1 OpenMP threads</t>
  </si>
  <si>
    <t>Performance: 7.178 ns/day, 3.344 hours/ns, 83.074 timesteps/s</t>
  </si>
  <si>
    <t>99.9% CPU use with 72 MPI tasks x 1 OpenMP threads</t>
  </si>
  <si>
    <t>Performance: 7.580 ns/day, 3.166 hours/ns, 87.728 timesteps/s</t>
  </si>
  <si>
    <t>Performance: 7.564 ns/day, 3.173 hours/ns, 87.544 timesteps/s</t>
  </si>
  <si>
    <t>99.9% CPU use with 96 MPI tasks x 1 OpenMP threads</t>
  </si>
  <si>
    <t>ntasks-per-node</t>
  </si>
  <si>
    <t>Performance: 1.724 ns/day, 13.922 hours/ns, 19.952 timesteps/s</t>
  </si>
  <si>
    <t>Performance: 1.875 ns/day, 12.801 hours/ns, 21.699 timesteps/s</t>
  </si>
  <si>
    <t>Performance: 2.463 ns/day, 9.745 hours/ns, 28.505 timesteps/s</t>
  </si>
  <si>
    <t>Performance: 3.112 ns/day, 7.711 hours/ns, 36.024 timesteps/s</t>
  </si>
  <si>
    <t>Performance: 3.925 ns/day, 6.114 hours/ns, 45.432 timesteps/s</t>
  </si>
  <si>
    <t>srun --ntasks-per-node 6 -N 5 -c 1  ~/lammps/build/lmp -in in.ethanol</t>
  </si>
  <si>
    <t>Performance: 4.266 ns/day, 5.626 hours/ns, 49.370 timesteps/s</t>
  </si>
  <si>
    <t>srun --ntasks-per-node 6 -N 6 -c 1  ~/lammps/build/lmp -in in.ethanol</t>
  </si>
  <si>
    <t>Performance: 5.569 ns/day, 4.309 hours/ns, 64.459 timesteps/s</t>
  </si>
  <si>
    <t>srun --ntasks-per-node 6 -N 7 -c 1  ~/lammps/build/lmp -in in.ethanol</t>
  </si>
  <si>
    <t>Performance: 5.813 ns/day, 4.129 hours/ns, 67.276 timesteps/s</t>
  </si>
  <si>
    <t>srun --ntasks-per-node 6 -N 8 -c 1  ~/lammps/build/lmp -in in.ethanol</t>
  </si>
  <si>
    <t>np</t>
  </si>
  <si>
    <t>Performance: 4.841 ns/day, 4.957 hours/ns, 56.033 timesteps/s</t>
  </si>
  <si>
    <t>99.9% CPU use with 160 MPI tasks x 1 OpenMP threads</t>
  </si>
  <si>
    <t>Performance: 7.214 ns/day, 3.327 hours/ns, 83.500 timesteps/s</t>
  </si>
  <si>
    <t>144.5% CPU use with 80 MPI tasks x 2 OpenMP threads</t>
  </si>
  <si>
    <t>Performance: 5.163 ns/day, 4.649 hours/ns, 59.754 timesteps/s</t>
  </si>
  <si>
    <t>221.0% CPU use with 40 MPI tasks x 4 OpenMP threads</t>
  </si>
  <si>
    <t>Performance: 4.471 ns/day, 5.368 hours/ns, 51.746 timesteps/s</t>
  </si>
  <si>
    <t>131.0% CPU use with 40 MPI tasks x 2 OpenMP threads</t>
  </si>
  <si>
    <t>Performance: 3.934 ns/day, 6.100 hours/ns, 45.534 timesteps/s</t>
  </si>
  <si>
    <t>203.1% CPU use with 20 MPI tasks x 4 OpenMP threads</t>
  </si>
  <si>
    <t>Performance: 8.473 ns/day, 2.832 hours/ns, 98.070 timesteps/s</t>
  </si>
  <si>
    <t>100.0% CPU use with 80 MPI tasks x 1 OpenMP threads</t>
  </si>
  <si>
    <t>Performance: 5.549 ns/day, 4.325 hours/ns, 64.219 timesteps/s</t>
  </si>
  <si>
    <t>143.3% CPU use with 40 MPI tasks x 2 OpenMP threads</t>
  </si>
  <si>
    <t>Performance: 4.271 ns/day, 5.620 hours/ns, 49.427 timesteps/s</t>
  </si>
  <si>
    <t>212.2% CPU use with 20 MPI tasks x 4 OpenMP threads</t>
  </si>
  <si>
    <t>Performance: 6.492 ns/day, 3.697 hours/ns, 75.138 timesteps/s</t>
  </si>
  <si>
    <t>100.0% CPU use with 40 MPI tasks x 1 OpenMP threads</t>
  </si>
  <si>
    <t>Performance: 5.261 ns/day, 4.562 hours/ns, 60.889 timesteps/s</t>
  </si>
  <si>
    <t>Performance: 5.131 ns/day, 4.677 hours/ns, 59.390 timesteps/s</t>
  </si>
  <si>
    <t>100.0% CPU use with 20 MPI tasks x 1 OpenMP threads</t>
  </si>
  <si>
    <t>Performance: 4.836 ns/day, 4.963 hours/ns, 55.971 timesteps/s</t>
  </si>
  <si>
    <t>Specifications</t>
  </si>
  <si>
    <t>Nodes</t>
  </si>
  <si>
    <t>Performance</t>
  </si>
  <si>
    <t>CPU Performance</t>
  </si>
  <si>
    <t>Cores per node</t>
  </si>
  <si>
    <t>Performance: 7.565 ns/day, 3.172 hours/ns, 87.559 timesteps/s</t>
  </si>
  <si>
    <t>mpirun -np 56 ../../build-cpu/lmp -in in.ethanol</t>
  </si>
  <si>
    <t>1 node + 1 core</t>
  </si>
  <si>
    <t>Performance: 2.040 ns/day, 11.764 hours/ns, 23.612 timesteps/s</t>
  </si>
  <si>
    <t>mpirun -np 57 ../../build-cpu/lmp -in in.ethanol</t>
  </si>
  <si>
    <t>GPU Disabled</t>
  </si>
  <si>
    <t>Performance: 2.057 ns/day, 11.666 hours/ns, 23.811 timesteps/s</t>
  </si>
  <si>
    <t>mpirun  --mca btl '^openib' -np 57 ../../build-cpu/lmp -in in.ethanol</t>
  </si>
  <si>
    <t>Benchmark: archer/exercise-1</t>
  </si>
  <si>
    <t>Performance: 0.882 ns/day, 27.213 hours/ns, 10.208 timesteps/s</t>
  </si>
  <si>
    <t>mpirun -np 112 ../../build-cpu/lmp -in in.ethanol</t>
  </si>
  <si>
    <t>Environment: Taiwania3</t>
  </si>
  <si>
    <t>Performance: 0.387 ns/day, 61.999 hours/ns, 4.480 timesteps/s</t>
  </si>
  <si>
    <t>mpirun -np 224 ../../build-cpu/lmp -in in.ethanol</t>
  </si>
  <si>
    <t>Performance: 758303.973 tau/day, 1755.333 timesteps/s</t>
  </si>
  <si>
    <t>mpirun --mca btl '^openib' -np  56 ../../build-cpu/lmp -in in.lj</t>
  </si>
  <si>
    <t>Performance: 160426.529 tau/day, 371.358 timesteps/s</t>
  </si>
  <si>
    <t>Performance: 84438.127 tau/day, 195.459 timesteps/s</t>
  </si>
  <si>
    <t>Benchmark: lennard-jones</t>
  </si>
  <si>
    <t>Performance: 144459.457 tau/day, 334.397 timesteps/s</t>
  </si>
  <si>
    <t>Performance: 131758.893 tau/day, 304.997 timesteps/s</t>
  </si>
  <si>
    <t>Performance: 129722.304 tau/day, 300.283 timesteps/s</t>
  </si>
  <si>
    <t>Performance: 103680.798 tau/day, 240.002 timesteps/s</t>
  </si>
  <si>
    <t>Performance: 112095.579 tau/day, 259.481 timesteps/s</t>
  </si>
  <si>
    <t>Performance: 64122.059 tau/day, 148.431 timesteps/s</t>
  </si>
  <si>
    <t>Performance: 60217.642 tau/day, 139.393 timesteps/s</t>
  </si>
  <si>
    <t>Performance: 52081.662 tau/day, 120.559 timesteps/s</t>
  </si>
  <si>
    <t>MPI (CPU Only)</t>
  </si>
  <si>
    <t>Process amount</t>
  </si>
  <si>
    <t>Command</t>
  </si>
  <si>
    <t>Compilation procedure</t>
  </si>
  <si>
    <t>cmake ../cmake -C ../cmake/presets/most.cmake</t>
  </si>
  <si>
    <t>26123.883 tau/day, 60.472 timesteps/s</t>
  </si>
  <si>
    <t>mpirun -np 1 ../build/lmp -in in.lj</t>
  </si>
  <si>
    <t>Performance: 187707.524 tau/day, 434.508 timesteps/s</t>
  </si>
  <si>
    <t>Performance: 350167.840 tau/day, 810.574 timesteps/s</t>
  </si>
  <si>
    <t>Performance: 637338.565 tau/day, 1475.321 timesteps/s</t>
  </si>
  <si>
    <t>Performance: 1097939.525 tau/day, 2541.527 timesteps/s</t>
  </si>
  <si>
    <t>Performance: 1251685.000 tau/day, 2897.419 timesteps/s</t>
  </si>
  <si>
    <t>Performance: 887038.337 tau/day, 2053.329 timesteps/s</t>
  </si>
  <si>
    <t>Use hardware threads for hyper threading</t>
  </si>
  <si>
    <t>8 (4+4)</t>
  </si>
  <si>
    <t>Performance: 128211.749 tau/day, 296.786 timesteps/s</t>
  </si>
  <si>
    <t>74.7% CPU use with 8 MPI tasks x 1 OpenMP threads</t>
  </si>
  <si>
    <t>GPU amount</t>
  </si>
  <si>
    <t>cmake ../cmake -D PKG_GPU=on -D GPU_API=cuda -D GPU_ARCH=sm_80 -C ../cmake/presets/most.cmake</t>
  </si>
  <si>
    <t>Performance: 822287.018 tau/day, 1903.442 timesteps/s</t>
  </si>
  <si>
    <t>Performance: 1126912.840 tau/day, 2608.595 timesteps/s</t>
  </si>
  <si>
    <t>mpirun -np 2 ../build/lmp -sf gpu -pk gpu 2 -in in.lj</t>
  </si>
  <si>
    <t>2 (1+1)</t>
  </si>
  <si>
    <t>Performance: 129634.046 tau/day, 300.079 timesteps/s</t>
  </si>
  <si>
    <t>cmake ../cmake -D PKG_GPU=on -D GPU_API=cuda -D GPU_ARCH=sm_80 -D PKG_KOKKOS=on -D Kokkos_ARCH_HOSTARCH=yes -D Kokkos_ARCH_AMPERE80=yes -D Kokkos_ENABLE_CUDA=yes -D Kokkos_ENABLE_OPENMP=yes  -C ../cmake/presets/most.cmake</t>
  </si>
  <si>
    <t>KOKKOS (with GPU)</t>
  </si>
  <si>
    <t>Performance: 2498737.578 tau/day, 5784.115 timesteps/s</t>
  </si>
  <si>
    <t>mpirun -np 1 lmp_kokkos_cuda_openmpi -k on g 1 -sf kk -in in.lj</t>
  </si>
  <si>
    <t>Performance: 864780.933 tau/day, 2001.808 timesteps/s</t>
  </si>
  <si>
    <t>mpirun -np 2 lmp_kokkos_cuda_openmpi -k on g 2 -sf kk -in in.lj</t>
  </si>
  <si>
    <t>Lennard Jones (with 100,000 steps)</t>
  </si>
  <si>
    <t>bench/in.lj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</si>
</sst>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A71D5D"/>
      <name val="Menlo"/>
    </font>
    <font>
      <sz val="11.0"/>
      <color rgb="FFFFFFFF"/>
      <name val="&quot;Helvetica Neue&quot;"/>
    </font>
    <font>
      <color rgb="FFA71D5D"/>
      <name val="Arial"/>
    </font>
    <font>
      <b/>
      <color theme="1"/>
      <name val="Arial"/>
      <scheme val="minor"/>
    </font>
    <font>
      <color rgb="FFFF0000"/>
      <name val="Arial"/>
      <scheme val="minor"/>
    </font>
    <font>
      <color rgb="FF000000"/>
      <name val="Roboto"/>
    </font>
    <font>
      <sz val="11.0"/>
      <color rgb="FF000000"/>
      <name val="Inconsolata"/>
    </font>
    <font>
      <color rgb="FF333333"/>
      <name val="Arial"/>
    </font>
    <font>
      <color rgb="FFF2F2F2"/>
      <name val="Arial"/>
      <scheme val="minor"/>
    </font>
    <font>
      <color rgb="FFF2F2F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77777"/>
        <bgColor rgb="FF77777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21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7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0" fontId="1" numFmtId="46" xfId="0" applyFont="1" applyNumberFormat="1"/>
    <xf borderId="0" fillId="0" fontId="1" numFmtId="10" xfId="0" applyAlignment="1" applyFont="1" applyNumberFormat="1">
      <alignment readingOrder="0"/>
    </xf>
    <xf borderId="0" fillId="5" fontId="9" numFmtId="0" xfId="0" applyAlignment="1" applyFill="1" applyFont="1">
      <alignment readingOrder="0"/>
    </xf>
    <xf borderId="0" fillId="6" fontId="10" numFmtId="21" xfId="0" applyAlignment="1" applyFill="1" applyFont="1" applyNumberFormat="1">
      <alignment readingOrder="0"/>
    </xf>
    <xf borderId="0" fillId="6" fontId="10" numFmtId="0" xfId="0" applyAlignment="1" applyFont="1">
      <alignment readingOrder="0"/>
    </xf>
    <xf borderId="0" fillId="6" fontId="11" numFmtId="21" xfId="0" applyAlignment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offered by Hyper Threading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Hyperthreading!$A$3:$A$4</c:f>
            </c:strRef>
          </c:cat>
          <c:val>
            <c:numRef>
              <c:f>Hyperthreading!$B$3:$B$4</c:f>
              <c:numCache/>
            </c:numRef>
          </c:val>
        </c:ser>
        <c:ser>
          <c:idx val="1"/>
          <c:order val="1"/>
          <c:tx>
            <c:v>Intel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Hyperthreading!$A$3:$A$4</c:f>
            </c:strRef>
          </c:cat>
          <c:val>
            <c:numRef>
              <c:f>Hyperthreading!$D$3:$D$4</c:f>
              <c:numCache/>
            </c:numRef>
          </c:val>
        </c:ser>
        <c:axId val="448389989"/>
        <c:axId val="1995055803"/>
      </c:barChart>
      <c:catAx>
        <c:axId val="448389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55803"/>
      </c:catAx>
      <c:valAx>
        <c:axId val="1995055803"/>
        <c:scaling>
          <c:orientation val="minMax"/>
          <c:max val="1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Speedup, the higehr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389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between # of gpus of different accerleration packages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KOKKOS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'QCT-Performance'!$O$32:$O$37</c:f>
            </c:strRef>
          </c:cat>
          <c:val>
            <c:numRef>
              <c:f>'QCT-Performance'!$P$32:$P$37</c:f>
              <c:numCache/>
            </c:numRef>
          </c:val>
        </c:ser>
        <c:ser>
          <c:idx val="1"/>
          <c:order val="1"/>
          <c:tx>
            <c:v>GPU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'QCT-Performance'!$O$32:$O$37</c:f>
            </c:strRef>
          </c:cat>
          <c:val>
            <c:numRef>
              <c:f>'QCT-Performance'!$T$32:$T$37</c:f>
              <c:numCache/>
            </c:numRef>
          </c:val>
        </c:ser>
        <c:axId val="1003648122"/>
        <c:axId val="601307188"/>
      </c:barChart>
      <c:catAx>
        <c:axId val="1003648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307188"/>
      </c:catAx>
      <c:valAx>
        <c:axId val="601307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Speedup, the higher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648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'NGC vs Source'!$L$1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'NGC vs Source'!$I$2:$I$6</c:f>
            </c:strRef>
          </c:cat>
          <c:val>
            <c:numRef>
              <c:f>'NGC vs Source'!$L$2:$L$6</c:f>
              <c:numCache/>
            </c:numRef>
          </c:val>
        </c:ser>
        <c:axId val="1133554852"/>
        <c:axId val="84646483"/>
      </c:barChart>
      <c:catAx>
        <c:axId val="1133554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46483"/>
      </c:catAx>
      <c:valAx>
        <c:axId val="84646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554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'NGC vs Source'!$H$1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'NGC vs Source'!$E$2:$E$6</c:f>
            </c:strRef>
          </c:cat>
          <c:val>
            <c:numRef>
              <c:f>'NGC vs Source'!$H$2:$H$6</c:f>
              <c:numCache/>
            </c:numRef>
          </c:val>
        </c:ser>
        <c:axId val="926873895"/>
        <c:axId val="1801049060"/>
      </c:barChart>
      <c:catAx>
        <c:axId val="926873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049060"/>
      </c:catAx>
      <c:valAx>
        <c:axId val="1801049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873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'NGC vs Source'!$D$1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'NGC vs Source'!$A$2:$A$4</c:f>
            </c:strRef>
          </c:cat>
          <c:val>
            <c:numRef>
              <c:f>'NGC vs Source'!$D$2:$D$4</c:f>
              <c:numCache/>
            </c:numRef>
          </c:val>
        </c:ser>
        <c:axId val="1994522676"/>
        <c:axId val="1875459869"/>
      </c:barChart>
      <c:catAx>
        <c:axId val="1994522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459869"/>
      </c:catAx>
      <c:valAx>
        <c:axId val="1875459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522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Runtime on Taiwania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NGC!$B$1:$B$8</c:f>
            </c:strRef>
          </c:cat>
          <c:val>
            <c:numRef>
              <c:f>NGC!$C$1:$C$8</c:f>
              <c:numCache/>
            </c:numRef>
          </c:val>
        </c:ser>
        <c:ser>
          <c:idx val="1"/>
          <c:order val="1"/>
          <c:tx>
            <c:v>Runtime on A100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NGC!$B$1:$B$8</c:f>
            </c:strRef>
          </c:cat>
          <c:val>
            <c:numRef>
              <c:f>NGC!$I$1:$I$2</c:f>
              <c:numCache/>
            </c:numRef>
          </c:val>
        </c:ser>
        <c:axId val="1562942880"/>
        <c:axId val="877807525"/>
      </c:barChart>
      <c:catAx>
        <c:axId val="15629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807525"/>
      </c:catAx>
      <c:valAx>
        <c:axId val="877807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Wall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942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of NGC on Taiwania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NGC!$E$1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NGC!$B$2:$B$8</c:f>
            </c:strRef>
          </c:cat>
          <c:val>
            <c:numRef>
              <c:f>NGC!$E$2:$E$8</c:f>
              <c:numCache/>
            </c:numRef>
          </c:val>
          <c:smooth val="0"/>
        </c:ser>
        <c:axId val="2003625506"/>
        <c:axId val="1648156671"/>
      </c:lineChart>
      <c:catAx>
        <c:axId val="2003625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156671"/>
      </c:catAx>
      <c:valAx>
        <c:axId val="1648156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625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of # of procs with 1 GPU on A100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NGC!$K$12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NGC!$H$13:$H$16</c:f>
            </c:strRef>
          </c:cat>
          <c:val>
            <c:numRef>
              <c:f>NGC!$K$13:$K$16</c:f>
              <c:numCache/>
            </c:numRef>
          </c:val>
        </c:ser>
        <c:axId val="1020107645"/>
        <c:axId val="427516350"/>
      </c:barChart>
      <c:catAx>
        <c:axId val="102010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516350"/>
      </c:catAx>
      <c:valAx>
        <c:axId val="427516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10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offered by # of procs per 1 GPU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'Multi-procs'!$D$1:$D$2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'Multi-procs'!$A$3:$A$6</c:f>
            </c:strRef>
          </c:cat>
          <c:val>
            <c:numRef>
              <c:f>'Multi-procs'!$D$3:$D$6</c:f>
              <c:numCache/>
            </c:numRef>
          </c:val>
        </c:ser>
        <c:axId val="140061247"/>
        <c:axId val="1360055263"/>
      </c:barChart>
      <c:catAx>
        <c:axId val="14006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procs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055263"/>
      </c:catAx>
      <c:valAx>
        <c:axId val="1360055263"/>
        <c:scaling>
          <c:orientation val="minMax"/>
          <c:max val="1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Speedup, higher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61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'A100 Performance'!$B$2:$B$9</c:f>
            </c:strRef>
          </c:cat>
          <c:val>
            <c:numRef>
              <c:f>'A100 Performance'!$C$2:$C$9</c:f>
              <c:numCache/>
            </c:numRef>
          </c:val>
        </c:ser>
        <c:ser>
          <c:idx val="1"/>
          <c:order val="1"/>
          <c:cat>
            <c:strRef>
              <c:f>'A100 Performance'!$B$2:$B$9</c:f>
            </c:strRef>
          </c:cat>
          <c:val>
            <c:numRef>
              <c:f>'A100 Performance'!$B$1</c:f>
              <c:numCache/>
            </c:numRef>
          </c:val>
        </c:ser>
        <c:ser>
          <c:idx val="2"/>
          <c:order val="2"/>
          <c:cat>
            <c:strRef>
              <c:f>'A100 Performance'!$B$2:$B$9</c:f>
            </c:strRef>
          </c:cat>
          <c:val>
            <c:numRef>
              <c:f>'A100 Performance'!$C$1</c:f>
              <c:numCache/>
            </c:numRef>
          </c:val>
        </c:ser>
        <c:axId val="129139792"/>
        <c:axId val="1680999287"/>
      </c:barChart>
      <c:catAx>
        <c:axId val="12913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999287"/>
      </c:catAx>
      <c:valAx>
        <c:axId val="168099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9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縱軸：GPU amount，橫軸：Wall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'A100 Performance'!$C$13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'A100 Performance'!$B$14:$B$16</c:f>
            </c:strRef>
          </c:cat>
          <c:val>
            <c:numRef>
              <c:f>'A100 Performance'!$C$14:$C$16</c:f>
              <c:numCache/>
            </c:numRef>
          </c:val>
        </c:ser>
        <c:axId val="626950776"/>
        <c:axId val="1599604087"/>
      </c:barChart>
      <c:catAx>
        <c:axId val="62695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604087"/>
      </c:catAx>
      <c:valAx>
        <c:axId val="1599604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Wall time</a:t>
                </a:r>
              </a:p>
            </c:rich>
          </c:tx>
          <c:layout>
            <c:manualLayout>
              <c:xMode val="edge"/>
              <c:yMode val="edge"/>
              <c:x val="0.027583333333333335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950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NGC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'QCT-GPU'!$N$15:$N$19</c:f>
            </c:strRef>
          </c:cat>
          <c:val>
            <c:numRef>
              <c:f>'QCT-GPU'!$O$15:$O$19</c:f>
              <c:numCache/>
            </c:numRef>
          </c:val>
        </c:ser>
        <c:ser>
          <c:idx val="1"/>
          <c:order val="1"/>
          <c:tx>
            <c:v>Compile from source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'QCT-GPU'!$N$15:$N$19</c:f>
            </c:strRef>
          </c:cat>
          <c:val>
            <c:numRef>
              <c:f>'QCT-GPU'!$P$15:$P$19</c:f>
              <c:numCache/>
            </c:numRef>
          </c:val>
        </c:ser>
        <c:axId val="1731620568"/>
        <c:axId val="1245552598"/>
      </c:barChart>
      <c:catAx>
        <c:axId val="173162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 and # of procs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552598"/>
      </c:catAx>
      <c:valAx>
        <c:axId val="1245552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Speedup, the higher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620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縱軸：GPU amount，橫軸：Wall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'A100 Performance'!$C$18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'A100 Performance'!$B$19:$B$20</c:f>
            </c:strRef>
          </c:cat>
          <c:val>
            <c:numRef>
              <c:f>'A100 Performance'!$C$19:$C$20</c:f>
              <c:numCache/>
            </c:numRef>
          </c:val>
        </c:ser>
        <c:axId val="1064977386"/>
        <c:axId val="755834565"/>
      </c:barChart>
      <c:catAx>
        <c:axId val="1064977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 Amont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834565"/>
      </c:catAx>
      <c:valAx>
        <c:axId val="755834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Wall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977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NGC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'QCT-GPU'!$N$15:$N$19</c:f>
            </c:strRef>
          </c:cat>
          <c:val>
            <c:numRef>
              <c:f>'QCT-GPU'!$Q$15:$Q$19</c:f>
              <c:numCache/>
            </c:numRef>
          </c:val>
        </c:ser>
        <c:ser>
          <c:idx val="1"/>
          <c:order val="1"/>
          <c:tx>
            <c:v>Compile from source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'QCT-GPU'!$N$15:$N$19</c:f>
            </c:strRef>
          </c:cat>
          <c:val>
            <c:numRef>
              <c:f>'QCT-GPU'!$R$15:$R$19</c:f>
              <c:numCache/>
            </c:numRef>
          </c:val>
        </c:ser>
        <c:axId val="904967565"/>
        <c:axId val="1434406641"/>
      </c:barChart>
      <c:catAx>
        <c:axId val="904967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 and # of procs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406641"/>
      </c:catAx>
      <c:valAx>
        <c:axId val="1434406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Runtime, the lower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967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of CPU with different software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'QCT-AMD'!$D$16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'QCT-AMD'!$A$17:$A$19</c:f>
            </c:strRef>
          </c:cat>
          <c:val>
            <c:numRef>
              <c:f>'QCT-AMD'!$D$17:$D$19</c:f>
              <c:numCache/>
            </c:numRef>
          </c:val>
        </c:ser>
        <c:ser>
          <c:idx val="1"/>
          <c:order val="1"/>
          <c:tx>
            <c:strRef>
              <c:f>'QCT-AMD'!$E$16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'QCT-AMD'!$A$17:$A$19</c:f>
            </c:strRef>
          </c:cat>
          <c:val>
            <c:numRef>
              <c:f>'QCT-AMD'!$E$17:$E$19</c:f>
              <c:numCache/>
            </c:numRef>
          </c:val>
        </c:ser>
        <c:axId val="713897614"/>
        <c:axId val="1872761772"/>
      </c:barChart>
      <c:catAx>
        <c:axId val="713897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procs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761772"/>
      </c:catAx>
      <c:valAx>
        <c:axId val="187276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897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ML-Snap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KOKKOS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'ML-Snap-Twnia2'!$D$3:$D$5</c:f>
            </c:strRef>
          </c:cat>
          <c:val>
            <c:numRef>
              <c:f>'ML-Snap-Twnia2'!$E$3:$E$5</c:f>
              <c:numCache/>
            </c:numRef>
          </c:val>
        </c:ser>
        <c:ser>
          <c:idx val="1"/>
          <c:order val="1"/>
          <c:tx>
            <c:v>GPU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'ML-Snap-Twnia2'!$D$3:$D$5</c:f>
            </c:strRef>
          </c:cat>
          <c:val>
            <c:numRef>
              <c:f>'ML-Snap-Twnia2'!$G$3:$G$5</c:f>
              <c:numCache/>
            </c:numRef>
          </c:val>
        </c:ser>
        <c:axId val="22529240"/>
        <c:axId val="515637825"/>
      </c:barChart>
      <c:catAx>
        <c:axId val="2252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37825"/>
      </c:catAx>
      <c:valAx>
        <c:axId val="515637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29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縱軸：Performance speedup，橫軸：# of gpus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'QCT-Performance'!$D$1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'QCT-Performance'!$A$2:$A$5</c:f>
            </c:strRef>
          </c:cat>
          <c:val>
            <c:numRef>
              <c:f>'QCT-Performance'!$D$2:$D$5</c:f>
              <c:numCache/>
            </c:numRef>
          </c:val>
        </c:ser>
        <c:axId val="129642635"/>
        <c:axId val="1634199125"/>
      </c:barChart>
      <c:catAx>
        <c:axId val="129642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199125"/>
      </c:catAx>
      <c:valAx>
        <c:axId val="1634199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42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relation between # procs per gpu when gpus=4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'QCT-Performance'!$K$1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'QCT-Performance'!$L$2:$L$4</c:f>
            </c:strRef>
          </c:cat>
          <c:val>
            <c:numRef>
              <c:f>'QCT-Performance'!$K$2:$K$4</c:f>
              <c:numCache/>
            </c:numRef>
          </c:val>
        </c:ser>
        <c:axId val="154944716"/>
        <c:axId val="1379798320"/>
      </c:barChart>
      <c:catAx>
        <c:axId val="154944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procs per gpu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798320"/>
      </c:catAx>
      <c:valAx>
        <c:axId val="137979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44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縱軸：Speedup，橫軸：# of gpus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'QCT-Performance'!$D$47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'QCT-Performance'!$A$48:$A$51</c:f>
            </c:strRef>
          </c:cat>
          <c:val>
            <c:numRef>
              <c:f>'QCT-Performance'!$D$48:$D$51</c:f>
              <c:numCache/>
            </c:numRef>
          </c:val>
        </c:ser>
        <c:axId val="1360342453"/>
        <c:axId val="2006915352"/>
      </c:barChart>
      <c:catAx>
        <c:axId val="1360342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915352"/>
      </c:catAx>
      <c:valAx>
        <c:axId val="200691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342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between # of gpus of different accerleration packages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KOKKOS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'QCT-Performance'!$Q$3:$Q$6</c:f>
            </c:strRef>
          </c:cat>
          <c:val>
            <c:numRef>
              <c:f>'QCT-Performance'!$P$3:$P$6</c:f>
              <c:numCache/>
            </c:numRef>
          </c:val>
        </c:ser>
        <c:ser>
          <c:idx val="1"/>
          <c:order val="1"/>
          <c:tx>
            <c:v>GPU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'QCT-Performance'!$Q$3:$Q$6</c:f>
            </c:strRef>
          </c:cat>
          <c:val>
            <c:numRef>
              <c:f>'QCT-Performance'!$S$3:$S$6</c:f>
              <c:numCache/>
            </c:numRef>
          </c:val>
        </c:ser>
        <c:axId val="2053424706"/>
        <c:axId val="34611994"/>
      </c:barChart>
      <c:catAx>
        <c:axId val="205342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11994"/>
      </c:catAx>
      <c:valAx>
        <c:axId val="3461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Runtime, the lower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424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41</xdr:row>
      <xdr:rowOff>0</xdr:rowOff>
    </xdr:from>
    <xdr:ext cx="12192000" cy="685800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22</xdr:row>
      <xdr:rowOff>104775</xdr:rowOff>
    </xdr:from>
    <xdr:ext cx="5715000" cy="3533775"/>
    <xdr:graphicFrame>
      <xdr:nvGraphicFramePr>
        <xdr:cNvPr id="14" name="Chart 1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22</xdr:row>
      <xdr:rowOff>104775</xdr:rowOff>
    </xdr:from>
    <xdr:ext cx="5715000" cy="3533775"/>
    <xdr:graphicFrame>
      <xdr:nvGraphicFramePr>
        <xdr:cNvPr id="15" name="Chart 1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42</xdr:row>
      <xdr:rowOff>123825</xdr:rowOff>
    </xdr:from>
    <xdr:ext cx="5715000" cy="3533775"/>
    <xdr:graphicFrame>
      <xdr:nvGraphicFramePr>
        <xdr:cNvPr id="16" name="Chart 1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9</xdr:row>
      <xdr:rowOff>19050</xdr:rowOff>
    </xdr:from>
    <xdr:ext cx="5295900" cy="3267075"/>
    <xdr:graphicFrame>
      <xdr:nvGraphicFramePr>
        <xdr:cNvPr id="17" name="Chart 1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41</xdr:row>
      <xdr:rowOff>0</xdr:rowOff>
    </xdr:from>
    <xdr:ext cx="12192000" cy="685800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41</xdr:row>
      <xdr:rowOff>0</xdr:rowOff>
    </xdr:from>
    <xdr:ext cx="12192000" cy="685800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190500</xdr:rowOff>
    </xdr:from>
    <xdr:ext cx="5715000" cy="3533775"/>
    <xdr:graphicFrame>
      <xdr:nvGraphicFramePr>
        <xdr:cNvPr id="18" name="Chart 1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2152650</xdr:colOff>
      <xdr:row>22</xdr:row>
      <xdr:rowOff>190500</xdr:rowOff>
    </xdr:from>
    <xdr:ext cx="5715000" cy="3533775"/>
    <xdr:graphicFrame>
      <xdr:nvGraphicFramePr>
        <xdr:cNvPr id="19" name="Chart 1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819150</xdr:colOff>
      <xdr:row>22</xdr:row>
      <xdr:rowOff>190500</xdr:rowOff>
    </xdr:from>
    <xdr:ext cx="5715000" cy="3533775"/>
    <xdr:graphicFrame>
      <xdr:nvGraphicFramePr>
        <xdr:cNvPr id="20" name="Chart 2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5</xdr:row>
      <xdr:rowOff>190500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819150</xdr:colOff>
      <xdr:row>19</xdr:row>
      <xdr:rowOff>190500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657225</xdr:colOff>
      <xdr:row>19</xdr:row>
      <xdr:rowOff>190500</xdr:rowOff>
    </xdr:from>
    <xdr:ext cx="5715000" cy="353377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13</xdr:row>
      <xdr:rowOff>161925</xdr:rowOff>
    </xdr:from>
    <xdr:ext cx="5715000" cy="3533775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6</xdr:row>
      <xdr:rowOff>114300</xdr:rowOff>
    </xdr:from>
    <xdr:ext cx="5715000" cy="3533775"/>
    <xdr:graphicFrame>
      <xdr:nvGraphicFramePr>
        <xdr:cNvPr id="5" name="Chart 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4</xdr:row>
      <xdr:rowOff>161925</xdr:rowOff>
    </xdr:from>
    <xdr:ext cx="5715000" cy="3533775"/>
    <xdr:graphicFrame>
      <xdr:nvGraphicFramePr>
        <xdr:cNvPr id="6" name="Chart 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24</xdr:row>
      <xdr:rowOff>161925</xdr:rowOff>
    </xdr:from>
    <xdr:ext cx="5715000" cy="3533775"/>
    <xdr:graphicFrame>
      <xdr:nvGraphicFramePr>
        <xdr:cNvPr id="7" name="Chart 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</xdr:colOff>
      <xdr:row>55</xdr:row>
      <xdr:rowOff>38100</xdr:rowOff>
    </xdr:from>
    <xdr:ext cx="5715000" cy="3533775"/>
    <xdr:graphicFrame>
      <xdr:nvGraphicFramePr>
        <xdr:cNvPr id="8" name="Chart 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952500</xdr:colOff>
      <xdr:row>11</xdr:row>
      <xdr:rowOff>76200</xdr:rowOff>
    </xdr:from>
    <xdr:ext cx="5715000" cy="3533775"/>
    <xdr:graphicFrame>
      <xdr:nvGraphicFramePr>
        <xdr:cNvPr id="9" name="Chart 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952500</xdr:colOff>
      <xdr:row>38</xdr:row>
      <xdr:rowOff>133350</xdr:rowOff>
    </xdr:from>
    <xdr:ext cx="5715000" cy="3533775"/>
    <xdr:graphicFrame>
      <xdr:nvGraphicFramePr>
        <xdr:cNvPr id="10" name="Chart 1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381000</xdr:colOff>
      <xdr:row>27</xdr:row>
      <xdr:rowOff>0</xdr:rowOff>
    </xdr:from>
    <xdr:ext cx="5715000" cy="3533775"/>
    <xdr:graphicFrame>
      <xdr:nvGraphicFramePr>
        <xdr:cNvPr id="11" name="Chart 1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27</xdr:row>
      <xdr:rowOff>0</xdr:rowOff>
    </xdr:from>
    <xdr:ext cx="5715000" cy="3533775"/>
    <xdr:graphicFrame>
      <xdr:nvGraphicFramePr>
        <xdr:cNvPr id="12" name="Chart 1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0</xdr:rowOff>
    </xdr:from>
    <xdr:ext cx="5715000" cy="3533775"/>
    <xdr:graphicFrame>
      <xdr:nvGraphicFramePr>
        <xdr:cNvPr id="13" name="Chart 1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4" max="4" width="18.75"/>
    <col customWidth="1" min="5" max="5" width="49.63"/>
    <col customWidth="1" min="6" max="6" width="14.25"/>
    <col customWidth="1" min="7" max="7" width="18.0"/>
    <col customWidth="1" min="8" max="8" width="25.38"/>
    <col customWidth="1" min="14" max="14" width="16.25"/>
    <col customWidth="1" min="15" max="15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4.0</v>
      </c>
      <c r="C2" s="1">
        <v>1.0</v>
      </c>
      <c r="D2" s="2">
        <v>6.365740740740741E-4</v>
      </c>
      <c r="E2" s="1" t="s">
        <v>7</v>
      </c>
      <c r="F2" s="1" t="s">
        <v>8</v>
      </c>
      <c r="G2" s="1" t="s">
        <v>9</v>
      </c>
    </row>
    <row r="3">
      <c r="A3" s="1">
        <v>2.0</v>
      </c>
      <c r="B3" s="1">
        <v>4.0</v>
      </c>
      <c r="C3" s="1">
        <v>2.0</v>
      </c>
      <c r="D3" s="2">
        <v>5.324074074074074E-4</v>
      </c>
      <c r="E3" s="1" t="s">
        <v>10</v>
      </c>
      <c r="F3" s="1" t="s">
        <v>8</v>
      </c>
      <c r="G3" s="1" t="s">
        <v>11</v>
      </c>
    </row>
    <row r="4">
      <c r="A4" s="1">
        <v>3.0</v>
      </c>
      <c r="B4" s="1">
        <v>4.0</v>
      </c>
      <c r="C4" s="1">
        <v>3.0</v>
      </c>
      <c r="D4" s="2">
        <v>4.62962962962963E-4</v>
      </c>
      <c r="E4" s="1" t="s">
        <v>12</v>
      </c>
      <c r="F4" s="1" t="s">
        <v>8</v>
      </c>
      <c r="G4" s="1" t="s">
        <v>13</v>
      </c>
    </row>
    <row r="5">
      <c r="A5" s="1">
        <v>4.0</v>
      </c>
      <c r="B5" s="1">
        <v>4.0</v>
      </c>
      <c r="C5" s="1">
        <v>4.0</v>
      </c>
      <c r="D5" s="2">
        <v>4.976851851851852E-4</v>
      </c>
      <c r="E5" s="1" t="s">
        <v>14</v>
      </c>
      <c r="F5" s="1" t="s">
        <v>8</v>
      </c>
      <c r="G5" s="1" t="s">
        <v>15</v>
      </c>
    </row>
    <row r="8">
      <c r="A8" s="1">
        <v>1.0</v>
      </c>
      <c r="B8" s="1">
        <v>2.0</v>
      </c>
      <c r="C8" s="1">
        <v>1.0</v>
      </c>
      <c r="F8" s="1" t="s">
        <v>16</v>
      </c>
      <c r="G8" s="1" t="s">
        <v>17</v>
      </c>
    </row>
    <row r="9">
      <c r="A9" s="1">
        <v>2.0</v>
      </c>
      <c r="B9" s="1">
        <v>2.0</v>
      </c>
      <c r="C9" s="1">
        <v>2.0</v>
      </c>
      <c r="F9" s="1" t="s">
        <v>16</v>
      </c>
      <c r="G9" s="1" t="s">
        <v>18</v>
      </c>
    </row>
    <row r="10">
      <c r="A10" s="1">
        <v>3.0</v>
      </c>
      <c r="B10" s="1">
        <v>2.0</v>
      </c>
      <c r="C10" s="1">
        <v>3.0</v>
      </c>
      <c r="F10" s="1" t="s">
        <v>16</v>
      </c>
      <c r="G10" s="1" t="s">
        <v>19</v>
      </c>
    </row>
    <row r="11">
      <c r="A11" s="1">
        <v>4.0</v>
      </c>
      <c r="B11" s="1">
        <v>2.0</v>
      </c>
      <c r="C11" s="1">
        <v>4.0</v>
      </c>
      <c r="F11" s="1" t="s">
        <v>16</v>
      </c>
      <c r="G11" s="1" t="s">
        <v>20</v>
      </c>
    </row>
    <row r="13">
      <c r="A13" s="1">
        <v>1.0</v>
      </c>
      <c r="B13" s="1">
        <v>1.0</v>
      </c>
      <c r="C13" s="1">
        <v>1.0</v>
      </c>
      <c r="F13" s="1" t="s">
        <v>8</v>
      </c>
      <c r="G13" s="1" t="s">
        <v>17</v>
      </c>
    </row>
    <row r="14">
      <c r="A14" s="1">
        <v>2.0</v>
      </c>
      <c r="B14" s="1">
        <v>1.0</v>
      </c>
      <c r="C14" s="1">
        <v>2.0</v>
      </c>
      <c r="F14" s="1" t="s">
        <v>8</v>
      </c>
      <c r="G14" s="1" t="s">
        <v>18</v>
      </c>
    </row>
    <row r="15">
      <c r="A15" s="1">
        <v>3.0</v>
      </c>
      <c r="B15" s="1">
        <v>1.0</v>
      </c>
      <c r="C15" s="1">
        <v>3.0</v>
      </c>
      <c r="F15" s="1" t="s">
        <v>8</v>
      </c>
      <c r="G15" s="1" t="s">
        <v>19</v>
      </c>
    </row>
    <row r="16">
      <c r="A16" s="1">
        <v>4.0</v>
      </c>
      <c r="B16" s="1">
        <v>1.0</v>
      </c>
      <c r="C16" s="1">
        <v>4.0</v>
      </c>
      <c r="F16" s="1" t="s">
        <v>8</v>
      </c>
      <c r="G16" s="1" t="s">
        <v>20</v>
      </c>
    </row>
    <row r="27">
      <c r="A27" s="1">
        <v>4.0</v>
      </c>
      <c r="B27" s="1">
        <v>1.0</v>
      </c>
      <c r="C27" s="1">
        <v>4.0</v>
      </c>
      <c r="D27" s="1" t="s">
        <v>21</v>
      </c>
      <c r="E27" s="1" t="s">
        <v>22</v>
      </c>
    </row>
    <row r="28">
      <c r="A28" s="1">
        <v>4.0</v>
      </c>
      <c r="B28" s="1">
        <v>2.0</v>
      </c>
      <c r="C28" s="1">
        <v>4.0</v>
      </c>
      <c r="D28" s="1" t="s">
        <v>23</v>
      </c>
      <c r="E28" s="1" t="s">
        <v>24</v>
      </c>
    </row>
    <row r="29">
      <c r="A29" s="1">
        <v>4.0</v>
      </c>
      <c r="B29" s="1">
        <v>4.0</v>
      </c>
      <c r="C29" s="1">
        <v>4.0</v>
      </c>
      <c r="D29" s="1" t="s">
        <v>25</v>
      </c>
    </row>
    <row r="31">
      <c r="A31" s="1">
        <v>2.0</v>
      </c>
      <c r="B31" s="1">
        <v>1.0</v>
      </c>
      <c r="C31" s="1">
        <v>4.0</v>
      </c>
      <c r="D31" s="1" t="s">
        <v>26</v>
      </c>
    </row>
    <row r="32">
      <c r="A32" s="1">
        <v>2.0</v>
      </c>
      <c r="B32" s="1">
        <v>2.0</v>
      </c>
      <c r="C32" s="1">
        <v>4.0</v>
      </c>
      <c r="D32" s="1" t="s">
        <v>27</v>
      </c>
    </row>
    <row r="33">
      <c r="A33" s="1">
        <v>2.0</v>
      </c>
      <c r="B33" s="1">
        <v>4.0</v>
      </c>
      <c r="C33" s="1">
        <v>4.0</v>
      </c>
      <c r="D33" s="1" t="s">
        <v>28</v>
      </c>
    </row>
    <row r="35">
      <c r="A35" s="1">
        <v>2.0</v>
      </c>
      <c r="B35" s="1">
        <v>1.0</v>
      </c>
      <c r="C35" s="1">
        <v>2.0</v>
      </c>
    </row>
    <row r="36">
      <c r="A36" s="1">
        <v>2.0</v>
      </c>
      <c r="B36" s="1">
        <v>2.0</v>
      </c>
      <c r="C36" s="1">
        <v>2.0</v>
      </c>
    </row>
    <row r="37">
      <c r="A37" s="1">
        <v>2.0</v>
      </c>
      <c r="B37" s="1">
        <v>4.0</v>
      </c>
      <c r="C37" s="1">
        <v>2.0</v>
      </c>
      <c r="D37" s="1" t="s">
        <v>29</v>
      </c>
    </row>
    <row r="41">
      <c r="B41" s="1" t="s">
        <v>30</v>
      </c>
      <c r="E41" s="1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</v>
      </c>
      <c r="B1" s="1" t="s">
        <v>46</v>
      </c>
      <c r="C1" s="1" t="s">
        <v>3</v>
      </c>
      <c r="D1" s="1" t="s">
        <v>88</v>
      </c>
      <c r="E1" s="1" t="s">
        <v>34</v>
      </c>
      <c r="G1" s="1" t="s">
        <v>93</v>
      </c>
      <c r="H1" s="1" t="s">
        <v>46</v>
      </c>
      <c r="I1" s="1" t="s">
        <v>3</v>
      </c>
      <c r="J1" s="1" t="s">
        <v>88</v>
      </c>
      <c r="K1" s="1" t="s">
        <v>34</v>
      </c>
    </row>
    <row r="2">
      <c r="B2" s="1">
        <v>1.0</v>
      </c>
      <c r="C2" s="2">
        <v>0.0010648148148148149</v>
      </c>
      <c r="D2" s="3">
        <f>60+32</f>
        <v>92</v>
      </c>
      <c r="E2" s="3">
        <f t="shared" ref="E2:E8" si="1">D$2/D2</f>
        <v>1</v>
      </c>
      <c r="H2" s="1">
        <v>1.0</v>
      </c>
      <c r="I2" s="2">
        <v>6.481481481481481E-4</v>
      </c>
      <c r="J2" s="1">
        <v>56.0</v>
      </c>
    </row>
    <row r="3">
      <c r="B3" s="1">
        <v>2.0</v>
      </c>
      <c r="C3" s="2">
        <v>5.439814814814814E-4</v>
      </c>
      <c r="D3" s="3">
        <f>47</f>
        <v>47</v>
      </c>
      <c r="E3" s="3">
        <f t="shared" si="1"/>
        <v>1.957446809</v>
      </c>
    </row>
    <row r="4">
      <c r="B4" s="1">
        <v>3.0</v>
      </c>
      <c r="C4" s="2">
        <v>3.935185185185185E-4</v>
      </c>
      <c r="D4" s="1">
        <v>34.0</v>
      </c>
      <c r="E4" s="3">
        <f t="shared" si="1"/>
        <v>2.705882353</v>
      </c>
    </row>
    <row r="5">
      <c r="B5" s="1">
        <v>4.0</v>
      </c>
      <c r="C5" s="2">
        <v>3.125E-4</v>
      </c>
      <c r="D5" s="1">
        <v>27.0</v>
      </c>
      <c r="E5" s="3">
        <f t="shared" si="1"/>
        <v>3.407407407</v>
      </c>
    </row>
    <row r="6">
      <c r="B6" s="1">
        <v>5.0</v>
      </c>
      <c r="C6" s="2">
        <v>4.7453703703703704E-4</v>
      </c>
      <c r="D6" s="1">
        <v>41.0</v>
      </c>
      <c r="E6" s="3">
        <f t="shared" si="1"/>
        <v>2.243902439</v>
      </c>
    </row>
    <row r="7">
      <c r="B7" s="1">
        <v>6.0</v>
      </c>
      <c r="C7" s="2">
        <v>4.2824074074074075E-4</v>
      </c>
      <c r="D7" s="1">
        <v>37.0</v>
      </c>
      <c r="E7" s="3">
        <f t="shared" si="1"/>
        <v>2.486486486</v>
      </c>
    </row>
    <row r="8">
      <c r="B8" s="1">
        <v>7.0</v>
      </c>
      <c r="C8" s="2">
        <v>3.587962962962963E-4</v>
      </c>
      <c r="D8" s="1">
        <v>31.0</v>
      </c>
      <c r="E8" s="3">
        <f t="shared" si="1"/>
        <v>2.967741935</v>
      </c>
    </row>
    <row r="9">
      <c r="B9" s="1">
        <v>8.0</v>
      </c>
    </row>
    <row r="12">
      <c r="G12" s="1" t="s">
        <v>93</v>
      </c>
      <c r="H12" s="1" t="s">
        <v>94</v>
      </c>
      <c r="I12" s="1" t="s">
        <v>3</v>
      </c>
      <c r="J12" s="1" t="s">
        <v>88</v>
      </c>
      <c r="K12" s="1" t="s">
        <v>34</v>
      </c>
      <c r="L12" s="1" t="s">
        <v>95</v>
      </c>
    </row>
    <row r="13">
      <c r="H13" s="1">
        <v>1.0</v>
      </c>
      <c r="I13" s="2">
        <v>6.481481481481481E-4</v>
      </c>
      <c r="J13" s="1">
        <v>56.0</v>
      </c>
      <c r="K13" s="3">
        <f t="shared" ref="K13:K16" si="2">J$2/J13</f>
        <v>1</v>
      </c>
    </row>
    <row r="14">
      <c r="H14" s="1">
        <v>2.0</v>
      </c>
      <c r="I14" s="2">
        <v>7.407407407407407E-4</v>
      </c>
      <c r="J14" s="1">
        <v>64.0</v>
      </c>
      <c r="K14" s="3">
        <f t="shared" si="2"/>
        <v>0.875</v>
      </c>
    </row>
    <row r="15">
      <c r="H15" s="1">
        <v>3.0</v>
      </c>
      <c r="I15" s="2">
        <v>8.101851851851852E-4</v>
      </c>
      <c r="J15" s="1">
        <v>70.0</v>
      </c>
      <c r="K15" s="3">
        <f t="shared" si="2"/>
        <v>0.8</v>
      </c>
    </row>
    <row r="16">
      <c r="H16" s="1">
        <v>4.0</v>
      </c>
      <c r="I16" s="2">
        <v>9.027777777777777E-4</v>
      </c>
      <c r="J16" s="1">
        <v>78.0</v>
      </c>
      <c r="K16" s="3">
        <f t="shared" si="2"/>
        <v>0.7179487179</v>
      </c>
    </row>
    <row r="17">
      <c r="H17" s="1">
        <v>5.0</v>
      </c>
    </row>
    <row r="18">
      <c r="H18" s="1">
        <v>6.0</v>
      </c>
    </row>
    <row r="19">
      <c r="H19" s="1">
        <v>7.0</v>
      </c>
    </row>
    <row r="20">
      <c r="H20" s="1">
        <v>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</v>
      </c>
      <c r="B1" s="1" t="s">
        <v>0</v>
      </c>
    </row>
    <row r="2">
      <c r="B2" s="1" t="s">
        <v>3</v>
      </c>
      <c r="C2" s="1" t="s">
        <v>88</v>
      </c>
      <c r="D2" s="1" t="s">
        <v>34</v>
      </c>
      <c r="G2" s="1" t="s">
        <v>40</v>
      </c>
      <c r="H2" s="1" t="s">
        <v>87</v>
      </c>
    </row>
    <row r="3">
      <c r="A3" s="1">
        <v>1.0</v>
      </c>
      <c r="B3" s="2">
        <v>0.0050810185185185186</v>
      </c>
      <c r="C3" s="3">
        <f>60*7+19</f>
        <v>439</v>
      </c>
      <c r="D3" s="3">
        <f t="shared" ref="D3:D6" si="1">C$3/C3</f>
        <v>1</v>
      </c>
      <c r="G3" s="1" t="s">
        <v>89</v>
      </c>
      <c r="H3" s="1">
        <v>500000.0</v>
      </c>
    </row>
    <row r="4">
      <c r="A4" s="1">
        <v>2.0</v>
      </c>
      <c r="B4" s="2">
        <v>0.004108796296296296</v>
      </c>
      <c r="C4" s="3">
        <f>60*5+55</f>
        <v>355</v>
      </c>
      <c r="D4" s="3">
        <f t="shared" si="1"/>
        <v>1.236619718</v>
      </c>
    </row>
    <row r="5">
      <c r="A5" s="1">
        <v>3.0</v>
      </c>
      <c r="B5" s="2">
        <v>0.004143518518518519</v>
      </c>
      <c r="C5" s="3">
        <f>60*5+58</f>
        <v>358</v>
      </c>
      <c r="D5" s="3">
        <f t="shared" si="1"/>
        <v>1.226256983</v>
      </c>
      <c r="G5" s="1" t="s">
        <v>90</v>
      </c>
      <c r="H5" s="1" t="s">
        <v>96</v>
      </c>
    </row>
    <row r="6">
      <c r="A6" s="1">
        <v>4.0</v>
      </c>
      <c r="B6" s="2">
        <v>0.004629629629629629</v>
      </c>
      <c r="C6" s="3">
        <f>60*6+40</f>
        <v>400</v>
      </c>
      <c r="D6" s="3">
        <f t="shared" si="1"/>
        <v>1.0975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6.88"/>
    <col customWidth="1" min="5" max="5" width="18.75"/>
    <col customWidth="1" min="6" max="6" width="52.63"/>
    <col customWidth="1" min="7" max="7" width="25.38"/>
    <col customWidth="1" min="11" max="11" width="14.88"/>
    <col customWidth="1" min="13" max="13" width="16.25"/>
    <col customWidth="1" min="14" max="14" width="17.38"/>
  </cols>
  <sheetData>
    <row r="1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1.0</v>
      </c>
      <c r="B2" s="3">
        <f>60+10</f>
        <v>70</v>
      </c>
      <c r="C2" s="1">
        <v>4.0</v>
      </c>
      <c r="D2" s="1">
        <v>1.0</v>
      </c>
      <c r="E2" s="2">
        <v>8.101851851851852E-4</v>
      </c>
      <c r="F2" s="1" t="s">
        <v>98</v>
      </c>
      <c r="G2" s="1" t="s">
        <v>8</v>
      </c>
      <c r="H2" s="1" t="s">
        <v>9</v>
      </c>
    </row>
    <row r="3">
      <c r="A3" s="1">
        <v>2.0</v>
      </c>
      <c r="B3" s="1">
        <f>59</f>
        <v>59</v>
      </c>
      <c r="C3" s="1">
        <v>4.0</v>
      </c>
      <c r="D3" s="1">
        <v>2.0</v>
      </c>
      <c r="E3" s="2">
        <v>6.828703703703704E-4</v>
      </c>
      <c r="F3" s="1" t="s">
        <v>99</v>
      </c>
      <c r="G3" s="1" t="s">
        <v>8</v>
      </c>
      <c r="H3" s="1" t="s">
        <v>11</v>
      </c>
    </row>
    <row r="4">
      <c r="A4" s="1">
        <v>3.0</v>
      </c>
      <c r="B4" s="1">
        <f>44</f>
        <v>44</v>
      </c>
      <c r="C4" s="1">
        <v>4.0</v>
      </c>
      <c r="D4" s="1">
        <v>3.0</v>
      </c>
      <c r="E4" s="2">
        <v>5.092592592592592E-4</v>
      </c>
      <c r="F4" s="1" t="s">
        <v>100</v>
      </c>
      <c r="G4" s="1" t="s">
        <v>8</v>
      </c>
      <c r="H4" s="1" t="s">
        <v>13</v>
      </c>
    </row>
    <row r="5">
      <c r="A5" s="1">
        <v>4.0</v>
      </c>
      <c r="B5" s="1">
        <f>52</f>
        <v>52</v>
      </c>
      <c r="C5" s="1">
        <v>4.0</v>
      </c>
      <c r="D5" s="1">
        <v>4.0</v>
      </c>
      <c r="E5" s="2">
        <v>6.018518518518519E-4</v>
      </c>
      <c r="F5" s="1" t="s">
        <v>101</v>
      </c>
      <c r="G5" s="1" t="s">
        <v>8</v>
      </c>
      <c r="H5" s="1" t="s">
        <v>15</v>
      </c>
    </row>
    <row r="8">
      <c r="A8" s="1">
        <v>1.0</v>
      </c>
      <c r="B8" s="1">
        <f>60+12</f>
        <v>72</v>
      </c>
      <c r="C8" s="1">
        <v>2.0</v>
      </c>
      <c r="D8" s="1">
        <v>1.0</v>
      </c>
      <c r="E8" s="2">
        <v>8.333333333333334E-4</v>
      </c>
      <c r="F8" s="1" t="s">
        <v>102</v>
      </c>
      <c r="G8" s="1" t="s">
        <v>16</v>
      </c>
      <c r="H8" s="1" t="s">
        <v>17</v>
      </c>
    </row>
    <row r="9">
      <c r="A9" s="1">
        <v>2.0</v>
      </c>
      <c r="B9" s="1">
        <f>67</f>
        <v>67</v>
      </c>
      <c r="C9" s="1">
        <v>2.0</v>
      </c>
      <c r="D9" s="1">
        <v>2.0</v>
      </c>
      <c r="E9" s="2">
        <v>7.754629629629629E-4</v>
      </c>
      <c r="F9" s="1" t="s">
        <v>103</v>
      </c>
      <c r="G9" s="1" t="s">
        <v>16</v>
      </c>
      <c r="H9" s="1" t="s">
        <v>18</v>
      </c>
    </row>
    <row r="10">
      <c r="A10" s="1">
        <v>3.0</v>
      </c>
      <c r="B10" s="1">
        <f>70</f>
        <v>70</v>
      </c>
      <c r="C10" s="1">
        <v>2.0</v>
      </c>
      <c r="D10" s="1">
        <v>3.0</v>
      </c>
      <c r="E10" s="2">
        <v>8.101851851851852E-4</v>
      </c>
      <c r="F10" s="1" t="s">
        <v>104</v>
      </c>
      <c r="G10" s="1" t="s">
        <v>16</v>
      </c>
      <c r="H10" s="1" t="s">
        <v>19</v>
      </c>
    </row>
    <row r="11">
      <c r="A11" s="1">
        <v>4.0</v>
      </c>
      <c r="B11" s="1">
        <f>60+49</f>
        <v>109</v>
      </c>
      <c r="C11" s="1">
        <v>2.0</v>
      </c>
      <c r="D11" s="1">
        <v>4.0</v>
      </c>
      <c r="E11" s="2">
        <v>0.001261574074074074</v>
      </c>
      <c r="F11" s="1" t="s">
        <v>105</v>
      </c>
      <c r="G11" s="1" t="s">
        <v>16</v>
      </c>
      <c r="H11" s="1" t="s">
        <v>20</v>
      </c>
    </row>
    <row r="13">
      <c r="A13" s="1">
        <v>1.0</v>
      </c>
      <c r="B13" s="1">
        <f>60+8</f>
        <v>68</v>
      </c>
      <c r="C13" s="1">
        <v>1.0</v>
      </c>
      <c r="D13" s="1">
        <v>1.0</v>
      </c>
      <c r="E13" s="2">
        <v>7.87037037037037E-4</v>
      </c>
      <c r="F13" s="1" t="s">
        <v>106</v>
      </c>
      <c r="G13" s="1" t="s">
        <v>8</v>
      </c>
      <c r="H13" s="1" t="s">
        <v>17</v>
      </c>
    </row>
    <row r="14">
      <c r="A14" s="1">
        <v>2.0</v>
      </c>
      <c r="B14" s="1">
        <f>56</f>
        <v>56</v>
      </c>
      <c r="C14" s="1">
        <v>1.0</v>
      </c>
      <c r="D14" s="1">
        <v>2.0</v>
      </c>
      <c r="E14" s="2">
        <v>6.481481481481481E-4</v>
      </c>
      <c r="F14" s="1" t="s">
        <v>107</v>
      </c>
      <c r="G14" s="1" t="s">
        <v>8</v>
      </c>
      <c r="H14" s="1" t="s">
        <v>18</v>
      </c>
    </row>
    <row r="15">
      <c r="A15" s="1">
        <v>3.0</v>
      </c>
      <c r="B15" s="1">
        <f>44</f>
        <v>44</v>
      </c>
      <c r="C15" s="1">
        <v>1.0</v>
      </c>
      <c r="D15" s="1">
        <v>3.0</v>
      </c>
      <c r="E15" s="2">
        <v>5.092592592592592E-4</v>
      </c>
      <c r="F15" s="1" t="s">
        <v>108</v>
      </c>
      <c r="G15" s="1" t="s">
        <v>8</v>
      </c>
      <c r="H15" s="1" t="s">
        <v>19</v>
      </c>
    </row>
    <row r="16">
      <c r="A16" s="1">
        <v>4.0</v>
      </c>
      <c r="B16" s="1">
        <f>53</f>
        <v>53</v>
      </c>
      <c r="C16" s="1">
        <v>1.0</v>
      </c>
      <c r="D16" s="1">
        <v>4.0</v>
      </c>
      <c r="E16" s="2">
        <v>6.134259259259259E-4</v>
      </c>
      <c r="F16" s="1" t="s">
        <v>109</v>
      </c>
      <c r="G16" s="1" t="s">
        <v>8</v>
      </c>
      <c r="H16" s="1" t="s">
        <v>20</v>
      </c>
    </row>
    <row r="27">
      <c r="A27" s="1">
        <v>4.0</v>
      </c>
      <c r="B27" s="1"/>
      <c r="C27" s="1">
        <v>1.0</v>
      </c>
      <c r="D27" s="1">
        <v>4.0</v>
      </c>
      <c r="E27" s="1" t="s">
        <v>21</v>
      </c>
      <c r="F27" s="1" t="s">
        <v>22</v>
      </c>
    </row>
    <row r="28">
      <c r="A28" s="1">
        <v>4.0</v>
      </c>
      <c r="B28" s="1"/>
      <c r="C28" s="1">
        <v>2.0</v>
      </c>
      <c r="D28" s="1">
        <v>4.0</v>
      </c>
      <c r="E28" s="1" t="s">
        <v>23</v>
      </c>
      <c r="F28" s="1" t="s">
        <v>24</v>
      </c>
    </row>
    <row r="29">
      <c r="A29" s="1">
        <v>4.0</v>
      </c>
      <c r="B29" s="1"/>
      <c r="C29" s="1">
        <v>4.0</v>
      </c>
      <c r="D29" s="1">
        <v>4.0</v>
      </c>
      <c r="E29" s="1" t="s">
        <v>25</v>
      </c>
    </row>
    <row r="31">
      <c r="A31" s="1">
        <v>2.0</v>
      </c>
      <c r="B31" s="1"/>
      <c r="C31" s="1">
        <v>1.0</v>
      </c>
      <c r="D31" s="1">
        <v>4.0</v>
      </c>
      <c r="E31" s="1" t="s">
        <v>26</v>
      </c>
    </row>
    <row r="32">
      <c r="A32" s="1">
        <v>2.0</v>
      </c>
      <c r="B32" s="1"/>
      <c r="C32" s="1">
        <v>2.0</v>
      </c>
      <c r="D32" s="1">
        <v>4.0</v>
      </c>
      <c r="E32" s="1" t="s">
        <v>27</v>
      </c>
    </row>
    <row r="33">
      <c r="A33" s="1">
        <v>2.0</v>
      </c>
      <c r="B33" s="1"/>
      <c r="C33" s="1">
        <v>4.0</v>
      </c>
      <c r="D33" s="1">
        <v>4.0</v>
      </c>
      <c r="E33" s="1" t="s">
        <v>28</v>
      </c>
    </row>
    <row r="35">
      <c r="A35" s="1">
        <v>2.0</v>
      </c>
      <c r="B35" s="1"/>
      <c r="C35" s="1">
        <v>1.0</v>
      </c>
      <c r="D35" s="1">
        <v>2.0</v>
      </c>
    </row>
    <row r="36">
      <c r="A36" s="1">
        <v>2.0</v>
      </c>
      <c r="B36" s="1"/>
      <c r="C36" s="1">
        <v>2.0</v>
      </c>
      <c r="D36" s="1">
        <v>2.0</v>
      </c>
    </row>
    <row r="37">
      <c r="A37" s="1">
        <v>2.0</v>
      </c>
      <c r="B37" s="1"/>
      <c r="C37" s="1">
        <v>4.0</v>
      </c>
      <c r="D37" s="1">
        <v>2.0</v>
      </c>
      <c r="E37" s="1" t="s">
        <v>29</v>
      </c>
    </row>
    <row r="40">
      <c r="F40" s="11" t="s">
        <v>110</v>
      </c>
    </row>
    <row r="41">
      <c r="C41" s="1" t="s">
        <v>30</v>
      </c>
      <c r="F41" s="1" t="s">
        <v>31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6.88"/>
    <col customWidth="1" min="5" max="5" width="18.75"/>
    <col customWidth="1" min="6" max="6" width="13.38"/>
    <col customWidth="1" min="7" max="7" width="25.38"/>
    <col customWidth="1" min="11" max="11" width="14.88"/>
    <col customWidth="1" min="13" max="13" width="16.25"/>
    <col customWidth="1" min="14" max="14" width="17.38"/>
  </cols>
  <sheetData>
    <row r="1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1.0</v>
      </c>
      <c r="B2" s="3">
        <f>60+10</f>
        <v>70</v>
      </c>
      <c r="C2" s="1">
        <v>4.0</v>
      </c>
      <c r="D2" s="1">
        <v>1.0</v>
      </c>
      <c r="E2" s="2">
        <v>8.101851851851852E-4</v>
      </c>
      <c r="F2" s="1">
        <v>13.557</v>
      </c>
      <c r="G2" s="1" t="s">
        <v>8</v>
      </c>
      <c r="H2" s="1" t="s">
        <v>9</v>
      </c>
    </row>
    <row r="3">
      <c r="A3" s="1">
        <v>2.0</v>
      </c>
      <c r="B3" s="1">
        <f>59</f>
        <v>59</v>
      </c>
      <c r="C3" s="1">
        <v>4.0</v>
      </c>
      <c r="D3" s="1">
        <v>2.0</v>
      </c>
      <c r="E3" s="2">
        <v>6.828703703703704E-4</v>
      </c>
      <c r="F3" s="1">
        <v>16.45</v>
      </c>
      <c r="G3" s="1" t="s">
        <v>8</v>
      </c>
      <c r="H3" s="1" t="s">
        <v>11</v>
      </c>
    </row>
    <row r="4">
      <c r="A4" s="1">
        <v>3.0</v>
      </c>
      <c r="B4" s="1">
        <f>44</f>
        <v>44</v>
      </c>
      <c r="C4" s="1">
        <v>4.0</v>
      </c>
      <c r="D4" s="1">
        <v>3.0</v>
      </c>
      <c r="E4" s="2">
        <v>5.092592592592592E-4</v>
      </c>
      <c r="F4" s="1">
        <v>21.858</v>
      </c>
      <c r="G4" s="1" t="s">
        <v>8</v>
      </c>
      <c r="H4" s="1" t="s">
        <v>13</v>
      </c>
    </row>
    <row r="5">
      <c r="A5" s="1">
        <v>4.0</v>
      </c>
      <c r="B5" s="1">
        <f>52</f>
        <v>52</v>
      </c>
      <c r="C5" s="1">
        <v>4.0</v>
      </c>
      <c r="D5" s="1">
        <v>4.0</v>
      </c>
      <c r="E5" s="2">
        <v>6.018518518518519E-4</v>
      </c>
      <c r="F5" s="1">
        <v>18.992</v>
      </c>
      <c r="G5" s="1" t="s">
        <v>8</v>
      </c>
      <c r="H5" s="1" t="s">
        <v>15</v>
      </c>
    </row>
    <row r="8">
      <c r="A8" s="1">
        <v>1.0</v>
      </c>
      <c r="B8" s="1">
        <f>60+12</f>
        <v>72</v>
      </c>
      <c r="C8" s="1">
        <v>2.0</v>
      </c>
      <c r="D8" s="1">
        <v>1.0</v>
      </c>
      <c r="E8" s="2">
        <v>8.333333333333334E-4</v>
      </c>
      <c r="F8" s="1">
        <v>13.316</v>
      </c>
      <c r="G8" s="1" t="s">
        <v>16</v>
      </c>
      <c r="H8" s="1" t="s">
        <v>17</v>
      </c>
    </row>
    <row r="9">
      <c r="A9" s="1">
        <v>2.0</v>
      </c>
      <c r="B9" s="1">
        <f>67</f>
        <v>67</v>
      </c>
      <c r="C9" s="1">
        <v>2.0</v>
      </c>
      <c r="D9" s="1">
        <v>2.0</v>
      </c>
      <c r="E9" s="2">
        <v>7.754629629629629E-4</v>
      </c>
      <c r="F9" s="1">
        <v>14.421</v>
      </c>
      <c r="G9" s="1" t="s">
        <v>16</v>
      </c>
      <c r="H9" s="1" t="s">
        <v>18</v>
      </c>
    </row>
    <row r="10">
      <c r="A10" s="1">
        <v>3.0</v>
      </c>
      <c r="B10" s="1">
        <f>70</f>
        <v>70</v>
      </c>
      <c r="C10" s="1">
        <v>2.0</v>
      </c>
      <c r="D10" s="1">
        <v>3.0</v>
      </c>
      <c r="E10" s="2">
        <v>8.101851851851852E-4</v>
      </c>
      <c r="F10" s="1">
        <v>13.716</v>
      </c>
      <c r="G10" s="1" t="s">
        <v>16</v>
      </c>
      <c r="H10" s="1" t="s">
        <v>19</v>
      </c>
    </row>
    <row r="11">
      <c r="A11" s="1">
        <v>4.0</v>
      </c>
      <c r="B11" s="1">
        <f>60+49</f>
        <v>109</v>
      </c>
      <c r="C11" s="1">
        <v>2.0</v>
      </c>
      <c r="D11" s="1">
        <v>4.0</v>
      </c>
      <c r="E11" s="2">
        <v>0.001261574074074074</v>
      </c>
      <c r="F11" s="1">
        <v>8.906</v>
      </c>
      <c r="G11" s="1" t="s">
        <v>16</v>
      </c>
      <c r="H11" s="1" t="s">
        <v>20</v>
      </c>
    </row>
    <row r="13">
      <c r="A13" s="1">
        <v>1.0</v>
      </c>
      <c r="B13" s="1">
        <f>60+8</f>
        <v>68</v>
      </c>
      <c r="C13" s="1">
        <v>1.0</v>
      </c>
      <c r="D13" s="1">
        <v>1.0</v>
      </c>
      <c r="E13" s="2">
        <v>7.87037037037037E-4</v>
      </c>
      <c r="G13" s="1" t="s">
        <v>8</v>
      </c>
      <c r="H13" s="1" t="s">
        <v>17</v>
      </c>
    </row>
    <row r="14">
      <c r="A14" s="1">
        <v>2.0</v>
      </c>
      <c r="B14" s="1">
        <f>56</f>
        <v>56</v>
      </c>
      <c r="C14" s="1">
        <v>1.0</v>
      </c>
      <c r="D14" s="1">
        <v>2.0</v>
      </c>
      <c r="E14" s="2">
        <v>6.481481481481481E-4</v>
      </c>
      <c r="G14" s="1" t="s">
        <v>8</v>
      </c>
      <c r="H14" s="1" t="s">
        <v>18</v>
      </c>
    </row>
    <row r="15">
      <c r="A15" s="1">
        <v>3.0</v>
      </c>
      <c r="B15" s="1">
        <f>44</f>
        <v>44</v>
      </c>
      <c r="C15" s="1">
        <v>1.0</v>
      </c>
      <c r="D15" s="1">
        <v>3.0</v>
      </c>
      <c r="E15" s="2">
        <v>5.092592592592592E-4</v>
      </c>
      <c r="G15" s="1" t="s">
        <v>8</v>
      </c>
      <c r="H15" s="1" t="s">
        <v>19</v>
      </c>
    </row>
    <row r="16">
      <c r="A16" s="1">
        <v>4.0</v>
      </c>
      <c r="B16" s="1">
        <f>53</f>
        <v>53</v>
      </c>
      <c r="C16" s="1">
        <v>1.0</v>
      </c>
      <c r="D16" s="1">
        <v>4.0</v>
      </c>
      <c r="E16" s="2">
        <v>6.134259259259259E-4</v>
      </c>
      <c r="G16" s="1" t="s">
        <v>8</v>
      </c>
      <c r="H16" s="1" t="s">
        <v>20</v>
      </c>
    </row>
    <row r="27">
      <c r="A27" s="1">
        <v>4.0</v>
      </c>
      <c r="B27" s="1"/>
      <c r="C27" s="1">
        <v>1.0</v>
      </c>
      <c r="D27" s="1">
        <v>4.0</v>
      </c>
      <c r="E27" s="1" t="s">
        <v>21</v>
      </c>
      <c r="F27" s="1" t="s">
        <v>22</v>
      </c>
    </row>
    <row r="28">
      <c r="A28" s="1">
        <v>4.0</v>
      </c>
      <c r="B28" s="1"/>
      <c r="C28" s="1">
        <v>2.0</v>
      </c>
      <c r="D28" s="1">
        <v>4.0</v>
      </c>
      <c r="E28" s="1" t="s">
        <v>23</v>
      </c>
      <c r="F28" s="1" t="s">
        <v>24</v>
      </c>
    </row>
    <row r="29">
      <c r="A29" s="1">
        <v>4.0</v>
      </c>
      <c r="B29" s="1"/>
      <c r="C29" s="1">
        <v>4.0</v>
      </c>
      <c r="D29" s="1">
        <v>4.0</v>
      </c>
      <c r="E29" s="1" t="s">
        <v>25</v>
      </c>
    </row>
    <row r="31">
      <c r="A31" s="1">
        <v>2.0</v>
      </c>
      <c r="B31" s="1"/>
      <c r="C31" s="1">
        <v>1.0</v>
      </c>
      <c r="D31" s="1">
        <v>4.0</v>
      </c>
      <c r="E31" s="1" t="s">
        <v>26</v>
      </c>
    </row>
    <row r="32">
      <c r="A32" s="1">
        <v>2.0</v>
      </c>
      <c r="B32" s="1"/>
      <c r="C32" s="1">
        <v>2.0</v>
      </c>
      <c r="D32" s="1">
        <v>4.0</v>
      </c>
      <c r="E32" s="1" t="s">
        <v>27</v>
      </c>
    </row>
    <row r="33">
      <c r="A33" s="1">
        <v>2.0</v>
      </c>
      <c r="B33" s="1"/>
      <c r="C33" s="1">
        <v>4.0</v>
      </c>
      <c r="D33" s="1">
        <v>4.0</v>
      </c>
      <c r="E33" s="1" t="s">
        <v>28</v>
      </c>
    </row>
    <row r="35">
      <c r="A35" s="1">
        <v>2.0</v>
      </c>
      <c r="B35" s="1"/>
      <c r="C35" s="1">
        <v>1.0</v>
      </c>
      <c r="D35" s="1">
        <v>2.0</v>
      </c>
    </row>
    <row r="36">
      <c r="A36" s="1">
        <v>2.0</v>
      </c>
      <c r="B36" s="1"/>
      <c r="C36" s="1">
        <v>2.0</v>
      </c>
      <c r="D36" s="1">
        <v>2.0</v>
      </c>
    </row>
    <row r="37">
      <c r="A37" s="1">
        <v>2.0</v>
      </c>
      <c r="B37" s="1"/>
      <c r="C37" s="1">
        <v>4.0</v>
      </c>
      <c r="D37" s="1">
        <v>2.0</v>
      </c>
      <c r="E37" s="1" t="s">
        <v>29</v>
      </c>
    </row>
    <row r="40">
      <c r="F40" s="11" t="s">
        <v>110</v>
      </c>
    </row>
    <row r="41">
      <c r="C41" s="1" t="s">
        <v>30</v>
      </c>
      <c r="F41" s="1" t="s">
        <v>31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7.75"/>
  </cols>
  <sheetData>
    <row r="1">
      <c r="A1" s="1" t="s">
        <v>111</v>
      </c>
      <c r="B1" s="1" t="s">
        <v>112</v>
      </c>
      <c r="C1" s="1" t="s">
        <v>113</v>
      </c>
      <c r="D1" s="1" t="s">
        <v>114</v>
      </c>
      <c r="E1" s="12" t="s">
        <v>115</v>
      </c>
      <c r="F1" s="1" t="s">
        <v>4</v>
      </c>
      <c r="K1" s="1" t="s">
        <v>116</v>
      </c>
      <c r="L1" s="1" t="s">
        <v>116</v>
      </c>
      <c r="M1" s="1" t="s">
        <v>117</v>
      </c>
    </row>
    <row r="2">
      <c r="A2" s="1">
        <v>12.0</v>
      </c>
      <c r="B2" s="1">
        <v>1.0</v>
      </c>
      <c r="C2" s="1">
        <v>1.0</v>
      </c>
      <c r="D2" s="1">
        <f t="shared" ref="D2:D9" si="1">A2*B2</f>
        <v>12</v>
      </c>
      <c r="E2" s="12">
        <v>0.005717592592592593</v>
      </c>
      <c r="F2" s="1" t="s">
        <v>118</v>
      </c>
      <c r="G2" s="1" t="s">
        <v>119</v>
      </c>
      <c r="K2" s="13">
        <v>22.397</v>
      </c>
      <c r="L2" s="1">
        <v>1.0</v>
      </c>
      <c r="M2" s="3">
        <f>L13</f>
        <v>0.9688351118</v>
      </c>
    </row>
    <row r="3">
      <c r="A3" s="1">
        <v>24.0</v>
      </c>
      <c r="B3" s="1">
        <v>1.0</v>
      </c>
      <c r="C3" s="1">
        <v>2.0</v>
      </c>
      <c r="D3" s="1">
        <f t="shared" si="1"/>
        <v>24</v>
      </c>
      <c r="E3" s="12">
        <v>0.003125</v>
      </c>
      <c r="F3" s="1" t="s">
        <v>120</v>
      </c>
      <c r="G3" s="1" t="s">
        <v>121</v>
      </c>
      <c r="K3" s="13">
        <v>41.076</v>
      </c>
      <c r="L3" s="3">
        <f t="shared" ref="L3:L9" si="2">K3/$K$2</f>
        <v>1.833995624</v>
      </c>
      <c r="M3" s="3">
        <f>L15</f>
        <v>1.6084297</v>
      </c>
    </row>
    <row r="4">
      <c r="A4" s="1">
        <v>36.0</v>
      </c>
      <c r="B4" s="1">
        <v>1.0</v>
      </c>
      <c r="C4" s="1">
        <v>3.0</v>
      </c>
      <c r="D4" s="1">
        <f t="shared" si="1"/>
        <v>36</v>
      </c>
      <c r="E4" s="12">
        <v>0.002673611111111111</v>
      </c>
      <c r="F4" s="1" t="s">
        <v>122</v>
      </c>
      <c r="G4" s="14" t="s">
        <v>123</v>
      </c>
      <c r="K4" s="13">
        <v>46.903</v>
      </c>
      <c r="L4" s="3">
        <f t="shared" si="2"/>
        <v>2.094164397</v>
      </c>
      <c r="M4" s="3">
        <f>L17</f>
        <v>2.204313078</v>
      </c>
    </row>
    <row r="5">
      <c r="A5" s="1">
        <v>48.0</v>
      </c>
      <c r="B5" s="1">
        <v>1.0</v>
      </c>
      <c r="C5" s="1">
        <v>4.0</v>
      </c>
      <c r="D5" s="1">
        <f t="shared" si="1"/>
        <v>48</v>
      </c>
      <c r="E5" s="12">
        <v>0.0020833333333333333</v>
      </c>
      <c r="F5" s="1" t="s">
        <v>124</v>
      </c>
      <c r="G5" s="14" t="s">
        <v>125</v>
      </c>
      <c r="K5" s="13">
        <v>60.209</v>
      </c>
      <c r="L5" s="3">
        <f t="shared" si="2"/>
        <v>2.688261821</v>
      </c>
      <c r="M5" s="3">
        <f>L19</f>
        <v>3.003795151</v>
      </c>
    </row>
    <row r="6">
      <c r="A6" s="1">
        <v>60.0</v>
      </c>
      <c r="B6" s="1">
        <v>1.0</v>
      </c>
      <c r="C6" s="1">
        <v>5.0</v>
      </c>
      <c r="D6" s="1">
        <f t="shared" si="1"/>
        <v>60</v>
      </c>
      <c r="E6" s="12">
        <v>0.002025462962962963</v>
      </c>
      <c r="F6" s="1" t="s">
        <v>126</v>
      </c>
      <c r="G6" s="1" t="s">
        <v>127</v>
      </c>
      <c r="K6" s="1">
        <v>61.712</v>
      </c>
      <c r="L6" s="3">
        <f t="shared" si="2"/>
        <v>2.755369023</v>
      </c>
    </row>
    <row r="7">
      <c r="A7" s="1">
        <v>72.0</v>
      </c>
      <c r="B7" s="1">
        <v>1.0</v>
      </c>
      <c r="C7" s="1">
        <v>6.0</v>
      </c>
      <c r="D7" s="1">
        <f t="shared" si="1"/>
        <v>72</v>
      </c>
      <c r="E7" s="12">
        <v>0.0015277777777777779</v>
      </c>
      <c r="F7" s="1" t="s">
        <v>128</v>
      </c>
      <c r="G7" s="1" t="s">
        <v>129</v>
      </c>
      <c r="K7" s="1">
        <v>83.074</v>
      </c>
      <c r="L7" s="3">
        <f t="shared" si="2"/>
        <v>3.709157476</v>
      </c>
    </row>
    <row r="8">
      <c r="A8" s="1">
        <v>84.0</v>
      </c>
      <c r="B8" s="1">
        <v>1.0</v>
      </c>
      <c r="C8" s="1">
        <v>7.0</v>
      </c>
      <c r="D8" s="1">
        <f t="shared" si="1"/>
        <v>84</v>
      </c>
      <c r="E8" s="12">
        <v>0.0014583333333333334</v>
      </c>
      <c r="F8" s="1" t="s">
        <v>130</v>
      </c>
      <c r="K8" s="1">
        <v>87.728</v>
      </c>
      <c r="L8" s="3">
        <f t="shared" si="2"/>
        <v>3.916953163</v>
      </c>
    </row>
    <row r="9">
      <c r="A9" s="1">
        <v>96.0</v>
      </c>
      <c r="B9" s="1">
        <v>1.0</v>
      </c>
      <c r="C9" s="1">
        <v>8.0</v>
      </c>
      <c r="D9" s="1">
        <f t="shared" si="1"/>
        <v>96</v>
      </c>
      <c r="E9" s="12">
        <v>0.0014351851851851852</v>
      </c>
      <c r="F9" s="1" t="s">
        <v>131</v>
      </c>
      <c r="G9" s="1" t="s">
        <v>132</v>
      </c>
      <c r="K9" s="1">
        <v>87.544</v>
      </c>
      <c r="L9" s="3">
        <f t="shared" si="2"/>
        <v>3.908737777</v>
      </c>
    </row>
    <row r="10">
      <c r="D10" s="1"/>
      <c r="E10" s="12"/>
    </row>
    <row r="11">
      <c r="A11" s="15" t="s">
        <v>133</v>
      </c>
      <c r="E11" s="12"/>
      <c r="K11" s="1" t="s">
        <v>117</v>
      </c>
      <c r="L11" s="1" t="s">
        <v>117</v>
      </c>
    </row>
    <row r="12">
      <c r="A12" s="1">
        <v>6.0</v>
      </c>
      <c r="B12" s="1">
        <v>1.0</v>
      </c>
      <c r="C12" s="1">
        <v>1.0</v>
      </c>
      <c r="D12" s="1">
        <f t="shared" ref="D12:D19" si="3">A12*B12*C12</f>
        <v>6</v>
      </c>
      <c r="E12" s="12">
        <v>0.006388888888888889</v>
      </c>
      <c r="F12" s="1" t="s">
        <v>134</v>
      </c>
      <c r="K12" s="1">
        <v>19.952</v>
      </c>
      <c r="L12" s="3">
        <f t="shared" ref="L12:L19" si="4">K12/$K$2</f>
        <v>0.8908335938</v>
      </c>
    </row>
    <row r="13">
      <c r="A13" s="1">
        <v>6.0</v>
      </c>
      <c r="B13" s="1">
        <v>1.0</v>
      </c>
      <c r="C13" s="1">
        <v>2.0</v>
      </c>
      <c r="D13" s="1">
        <f t="shared" si="3"/>
        <v>12</v>
      </c>
      <c r="E13" s="12">
        <v>0.005891203703703704</v>
      </c>
      <c r="F13" s="1" t="s">
        <v>135</v>
      </c>
      <c r="K13" s="13">
        <v>21.699</v>
      </c>
      <c r="L13" s="3">
        <f t="shared" si="4"/>
        <v>0.9688351118</v>
      </c>
    </row>
    <row r="14">
      <c r="A14" s="1">
        <v>6.0</v>
      </c>
      <c r="B14" s="1">
        <v>1.0</v>
      </c>
      <c r="C14" s="1">
        <v>3.0</v>
      </c>
      <c r="D14" s="1">
        <f t="shared" si="3"/>
        <v>18</v>
      </c>
      <c r="E14" s="12">
        <v>0.004456018518518519</v>
      </c>
      <c r="F14" s="1" t="s">
        <v>136</v>
      </c>
      <c r="K14" s="1">
        <v>28.505</v>
      </c>
      <c r="L14" s="3">
        <f t="shared" si="4"/>
        <v>1.272715096</v>
      </c>
    </row>
    <row r="15">
      <c r="A15" s="1">
        <v>6.0</v>
      </c>
      <c r="B15" s="1">
        <v>1.0</v>
      </c>
      <c r="C15" s="1">
        <v>4.0</v>
      </c>
      <c r="D15" s="1">
        <f t="shared" si="3"/>
        <v>24</v>
      </c>
      <c r="E15" s="12">
        <v>0.0035185185185185185</v>
      </c>
      <c r="F15" s="1" t="s">
        <v>137</v>
      </c>
      <c r="K15" s="13">
        <v>36.024</v>
      </c>
      <c r="L15" s="3">
        <f t="shared" si="4"/>
        <v>1.6084297</v>
      </c>
    </row>
    <row r="16">
      <c r="A16" s="1">
        <v>6.0</v>
      </c>
      <c r="B16" s="1">
        <v>1.0</v>
      </c>
      <c r="C16" s="1">
        <v>5.0</v>
      </c>
      <c r="D16" s="1">
        <f t="shared" si="3"/>
        <v>30</v>
      </c>
      <c r="E16" s="12">
        <v>0.002800925925925926</v>
      </c>
      <c r="F16" s="1" t="s">
        <v>138</v>
      </c>
      <c r="G16" s="1" t="s">
        <v>139</v>
      </c>
      <c r="K16" s="1">
        <v>45.432</v>
      </c>
      <c r="L16" s="3">
        <f t="shared" si="4"/>
        <v>2.028485958</v>
      </c>
    </row>
    <row r="17">
      <c r="A17" s="1">
        <v>6.0</v>
      </c>
      <c r="B17" s="1">
        <v>1.0</v>
      </c>
      <c r="C17" s="1">
        <v>6.0</v>
      </c>
      <c r="D17" s="1">
        <f t="shared" si="3"/>
        <v>36</v>
      </c>
      <c r="E17" s="12">
        <v>0.0025462962962962965</v>
      </c>
      <c r="F17" s="1" t="s">
        <v>140</v>
      </c>
      <c r="G17" s="1" t="s">
        <v>141</v>
      </c>
      <c r="K17" s="13">
        <v>49.37</v>
      </c>
      <c r="L17" s="3">
        <f t="shared" si="4"/>
        <v>2.204313078</v>
      </c>
    </row>
    <row r="18">
      <c r="A18" s="1">
        <v>6.0</v>
      </c>
      <c r="B18" s="1">
        <v>1.0</v>
      </c>
      <c r="C18" s="1">
        <v>7.0</v>
      </c>
      <c r="D18" s="1">
        <f t="shared" si="3"/>
        <v>42</v>
      </c>
      <c r="E18" s="12">
        <v>0.001979166666666667</v>
      </c>
      <c r="F18" s="1" t="s">
        <v>142</v>
      </c>
      <c r="G18" s="1" t="s">
        <v>143</v>
      </c>
      <c r="K18" s="1">
        <v>64.459</v>
      </c>
      <c r="L18" s="3">
        <f t="shared" si="4"/>
        <v>2.878019378</v>
      </c>
    </row>
    <row r="19">
      <c r="A19" s="1">
        <v>6.0</v>
      </c>
      <c r="B19" s="1">
        <v>1.0</v>
      </c>
      <c r="C19" s="1">
        <v>8.0</v>
      </c>
      <c r="D19" s="1">
        <f t="shared" si="3"/>
        <v>48</v>
      </c>
      <c r="E19" s="12">
        <v>0.001875</v>
      </c>
      <c r="F19" s="1" t="s">
        <v>144</v>
      </c>
      <c r="G19" s="1" t="s">
        <v>145</v>
      </c>
      <c r="K19" s="13">
        <v>67.276</v>
      </c>
      <c r="L19" s="3">
        <f t="shared" si="4"/>
        <v>3.003795151</v>
      </c>
    </row>
    <row r="20">
      <c r="D20" s="1">
        <f t="shared" ref="D20:D33" si="5">A20*B20</f>
        <v>0</v>
      </c>
      <c r="E20" s="16"/>
    </row>
    <row r="21">
      <c r="D21" s="1">
        <f t="shared" si="5"/>
        <v>0</v>
      </c>
      <c r="E21" s="16"/>
    </row>
    <row r="22">
      <c r="D22" s="1">
        <f t="shared" si="5"/>
        <v>0</v>
      </c>
      <c r="E22" s="16"/>
    </row>
    <row r="23">
      <c r="D23" s="1">
        <f t="shared" si="5"/>
        <v>0</v>
      </c>
      <c r="E23" s="16"/>
    </row>
    <row r="24">
      <c r="D24" s="1">
        <f t="shared" si="5"/>
        <v>0</v>
      </c>
      <c r="E24" s="16"/>
    </row>
    <row r="25">
      <c r="D25" s="1">
        <f t="shared" si="5"/>
        <v>0</v>
      </c>
      <c r="E25" s="16"/>
    </row>
    <row r="26">
      <c r="D26" s="1">
        <f t="shared" si="5"/>
        <v>0</v>
      </c>
      <c r="E26" s="16"/>
    </row>
    <row r="27">
      <c r="D27" s="1">
        <f t="shared" si="5"/>
        <v>0</v>
      </c>
      <c r="E27" s="16"/>
    </row>
    <row r="28">
      <c r="D28" s="1">
        <f t="shared" si="5"/>
        <v>0</v>
      </c>
      <c r="E28" s="16"/>
    </row>
    <row r="29">
      <c r="D29" s="1">
        <f t="shared" si="5"/>
        <v>0</v>
      </c>
      <c r="E29" s="16"/>
    </row>
    <row r="30">
      <c r="D30" s="1">
        <f t="shared" si="5"/>
        <v>0</v>
      </c>
      <c r="E30" s="16"/>
    </row>
    <row r="31">
      <c r="D31" s="1">
        <f t="shared" si="5"/>
        <v>0</v>
      </c>
      <c r="E31" s="16"/>
    </row>
    <row r="32">
      <c r="D32" s="1">
        <f t="shared" si="5"/>
        <v>0</v>
      </c>
      <c r="E32" s="16"/>
    </row>
    <row r="33">
      <c r="D33" s="1">
        <f t="shared" si="5"/>
        <v>0</v>
      </c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  <row r="1001">
      <c r="E1001" s="16"/>
    </row>
    <row r="1002">
      <c r="E1002" s="16"/>
    </row>
    <row r="1003">
      <c r="E1003" s="1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7.75"/>
  </cols>
  <sheetData>
    <row r="1">
      <c r="A1" s="1" t="s">
        <v>146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4</v>
      </c>
    </row>
    <row r="2">
      <c r="A2" s="1">
        <v>160.0</v>
      </c>
      <c r="B2" s="1">
        <v>1.0</v>
      </c>
      <c r="C2" s="1">
        <v>2.0</v>
      </c>
      <c r="D2" s="1">
        <f t="shared" ref="D2:D4" si="1">A2*B2</f>
        <v>160</v>
      </c>
      <c r="E2" s="12">
        <v>0.0022800925925925927</v>
      </c>
      <c r="F2" s="1" t="s">
        <v>147</v>
      </c>
      <c r="G2" s="1" t="s">
        <v>148</v>
      </c>
    </row>
    <row r="3">
      <c r="A3" s="1">
        <v>80.0</v>
      </c>
      <c r="B3" s="1">
        <v>2.0</v>
      </c>
      <c r="C3" s="1">
        <v>2.0</v>
      </c>
      <c r="D3" s="1">
        <f t="shared" si="1"/>
        <v>160</v>
      </c>
      <c r="E3" s="12">
        <v>0.0015162037037037036</v>
      </c>
      <c r="F3" s="1" t="s">
        <v>149</v>
      </c>
      <c r="G3" s="1" t="s">
        <v>150</v>
      </c>
    </row>
    <row r="4">
      <c r="A4" s="1">
        <v>40.0</v>
      </c>
      <c r="B4" s="1">
        <v>4.0</v>
      </c>
      <c r="C4" s="1">
        <v>2.0</v>
      </c>
      <c r="D4" s="1">
        <f t="shared" si="1"/>
        <v>160</v>
      </c>
      <c r="E4" s="12">
        <v>0.0020949074074074073</v>
      </c>
      <c r="F4" s="1" t="s">
        <v>151</v>
      </c>
      <c r="G4" s="14" t="s">
        <v>152</v>
      </c>
    </row>
    <row r="5">
      <c r="A5" s="1"/>
      <c r="B5" s="1"/>
      <c r="C5" s="1"/>
      <c r="D5" s="1"/>
      <c r="E5" s="12"/>
      <c r="F5" s="1"/>
      <c r="G5" s="14"/>
    </row>
    <row r="6">
      <c r="A6" s="1">
        <v>40.0</v>
      </c>
      <c r="B6" s="1">
        <v>2.0</v>
      </c>
      <c r="C6" s="1">
        <v>1.0</v>
      </c>
      <c r="D6" s="1">
        <f t="shared" ref="D6:D31" si="2">A6*B6</f>
        <v>80</v>
      </c>
      <c r="E6" s="12">
        <v>0.0024074074074074076</v>
      </c>
      <c r="F6" s="1" t="s">
        <v>153</v>
      </c>
      <c r="G6" s="1" t="s">
        <v>154</v>
      </c>
    </row>
    <row r="7">
      <c r="A7" s="1">
        <v>20.0</v>
      </c>
      <c r="B7" s="1">
        <v>4.0</v>
      </c>
      <c r="C7" s="1">
        <v>1.0</v>
      </c>
      <c r="D7" s="1">
        <f t="shared" si="2"/>
        <v>80</v>
      </c>
      <c r="E7" s="12">
        <v>0.002789351851851852</v>
      </c>
      <c r="F7" s="1" t="s">
        <v>155</v>
      </c>
      <c r="G7" s="1" t="s">
        <v>156</v>
      </c>
    </row>
    <row r="8">
      <c r="D8" s="1">
        <f t="shared" si="2"/>
        <v>0</v>
      </c>
      <c r="E8" s="16"/>
    </row>
    <row r="9">
      <c r="A9" s="1">
        <v>80.0</v>
      </c>
      <c r="B9" s="1">
        <v>1.0</v>
      </c>
      <c r="C9" s="1">
        <v>2.0</v>
      </c>
      <c r="D9" s="1">
        <f t="shared" si="2"/>
        <v>80</v>
      </c>
      <c r="E9" s="12">
        <v>0.0012847222222222223</v>
      </c>
      <c r="F9" s="1" t="s">
        <v>157</v>
      </c>
      <c r="G9" s="1" t="s">
        <v>158</v>
      </c>
    </row>
    <row r="10">
      <c r="A10" s="1">
        <v>40.0</v>
      </c>
      <c r="B10" s="1">
        <v>2.0</v>
      </c>
      <c r="C10" s="1">
        <v>2.0</v>
      </c>
      <c r="D10" s="1">
        <f t="shared" si="2"/>
        <v>80</v>
      </c>
      <c r="E10" s="12">
        <v>0.0019444444444444444</v>
      </c>
      <c r="F10" s="1" t="s">
        <v>159</v>
      </c>
      <c r="G10" s="1" t="s">
        <v>160</v>
      </c>
    </row>
    <row r="11">
      <c r="A11" s="1">
        <v>20.0</v>
      </c>
      <c r="B11" s="1">
        <v>4.0</v>
      </c>
      <c r="C11" s="1">
        <v>2.0</v>
      </c>
      <c r="D11" s="1">
        <f t="shared" si="2"/>
        <v>80</v>
      </c>
      <c r="E11" s="12">
        <v>0.0025810185185185185</v>
      </c>
      <c r="F11" s="1" t="s">
        <v>161</v>
      </c>
      <c r="G11" s="1" t="s">
        <v>162</v>
      </c>
    </row>
    <row r="12">
      <c r="D12" s="1">
        <f t="shared" si="2"/>
        <v>0</v>
      </c>
      <c r="E12" s="16"/>
    </row>
    <row r="13">
      <c r="A13" s="1">
        <v>40.0</v>
      </c>
      <c r="B13" s="1">
        <v>1.0</v>
      </c>
      <c r="C13" s="1">
        <v>2.0</v>
      </c>
      <c r="D13" s="1">
        <f t="shared" si="2"/>
        <v>40</v>
      </c>
      <c r="E13" s="12">
        <v>0.0016666666666666668</v>
      </c>
      <c r="F13" s="1" t="s">
        <v>163</v>
      </c>
      <c r="G13" s="1" t="s">
        <v>164</v>
      </c>
    </row>
    <row r="14">
      <c r="A14" s="1">
        <v>40.0</v>
      </c>
      <c r="B14" s="1">
        <v>1.0</v>
      </c>
      <c r="C14" s="1">
        <v>1.0</v>
      </c>
      <c r="D14" s="1">
        <f t="shared" si="2"/>
        <v>40</v>
      </c>
      <c r="E14" s="12">
        <v>0.0020486111111111113</v>
      </c>
      <c r="F14" s="1" t="s">
        <v>165</v>
      </c>
      <c r="G14" s="1" t="s">
        <v>164</v>
      </c>
    </row>
    <row r="15">
      <c r="D15" s="1">
        <f t="shared" si="2"/>
        <v>0</v>
      </c>
      <c r="E15" s="16"/>
    </row>
    <row r="16">
      <c r="A16" s="1">
        <v>20.0</v>
      </c>
      <c r="B16" s="1">
        <v>1.0</v>
      </c>
      <c r="C16" s="1">
        <v>2.0</v>
      </c>
      <c r="D16" s="1">
        <f t="shared" si="2"/>
        <v>20</v>
      </c>
      <c r="E16" s="12">
        <v>0.0021527777777777778</v>
      </c>
      <c r="F16" s="1" t="s">
        <v>166</v>
      </c>
      <c r="G16" s="1" t="s">
        <v>167</v>
      </c>
    </row>
    <row r="17">
      <c r="A17" s="1">
        <v>20.0</v>
      </c>
      <c r="B17" s="1">
        <v>1.0</v>
      </c>
      <c r="C17" s="1">
        <v>1.0</v>
      </c>
      <c r="D17" s="1">
        <f t="shared" si="2"/>
        <v>20</v>
      </c>
      <c r="E17" s="12">
        <v>0.0022916666666666667</v>
      </c>
      <c r="F17" s="1" t="s">
        <v>168</v>
      </c>
      <c r="G17" s="1" t="s">
        <v>167</v>
      </c>
    </row>
    <row r="18">
      <c r="D18" s="1">
        <f t="shared" si="2"/>
        <v>0</v>
      </c>
      <c r="E18" s="16"/>
    </row>
    <row r="19">
      <c r="D19" s="1">
        <f t="shared" si="2"/>
        <v>0</v>
      </c>
      <c r="E19" s="16"/>
    </row>
    <row r="20">
      <c r="D20" s="1">
        <f t="shared" si="2"/>
        <v>0</v>
      </c>
      <c r="E20" s="16"/>
    </row>
    <row r="21">
      <c r="D21" s="1">
        <f t="shared" si="2"/>
        <v>0</v>
      </c>
      <c r="E21" s="16"/>
    </row>
    <row r="22">
      <c r="D22" s="1">
        <f t="shared" si="2"/>
        <v>0</v>
      </c>
      <c r="E22" s="16"/>
    </row>
    <row r="23">
      <c r="D23" s="1">
        <f t="shared" si="2"/>
        <v>0</v>
      </c>
      <c r="E23" s="16"/>
    </row>
    <row r="24">
      <c r="D24" s="1">
        <f t="shared" si="2"/>
        <v>0</v>
      </c>
      <c r="E24" s="16"/>
    </row>
    <row r="25">
      <c r="D25" s="1">
        <f t="shared" si="2"/>
        <v>0</v>
      </c>
      <c r="E25" s="16"/>
    </row>
    <row r="26">
      <c r="D26" s="1">
        <f t="shared" si="2"/>
        <v>0</v>
      </c>
      <c r="E26" s="16"/>
    </row>
    <row r="27">
      <c r="D27" s="1">
        <f t="shared" si="2"/>
        <v>0</v>
      </c>
      <c r="E27" s="16"/>
    </row>
    <row r="28">
      <c r="D28" s="1">
        <f t="shared" si="2"/>
        <v>0</v>
      </c>
      <c r="E28" s="16"/>
    </row>
    <row r="29">
      <c r="D29" s="1">
        <f t="shared" si="2"/>
        <v>0</v>
      </c>
      <c r="E29" s="16"/>
    </row>
    <row r="30">
      <c r="D30" s="1">
        <f t="shared" si="2"/>
        <v>0</v>
      </c>
      <c r="E30" s="16"/>
    </row>
    <row r="31">
      <c r="D31" s="1">
        <f t="shared" si="2"/>
        <v>0</v>
      </c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  <row r="1001">
      <c r="E1001" s="1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5" max="5" width="49.13"/>
    <col customWidth="1" min="7" max="7" width="14.75"/>
  </cols>
  <sheetData>
    <row r="1">
      <c r="A1" s="1" t="s">
        <v>169</v>
      </c>
      <c r="D1" s="1" t="s">
        <v>170</v>
      </c>
      <c r="E1" s="1" t="s">
        <v>171</v>
      </c>
      <c r="F1" s="1" t="s">
        <v>3</v>
      </c>
      <c r="G1" s="1" t="s">
        <v>172</v>
      </c>
      <c r="H1" s="1" t="s">
        <v>81</v>
      </c>
    </row>
    <row r="2">
      <c r="B2" s="1" t="s">
        <v>173</v>
      </c>
      <c r="D2" s="1">
        <v>1.0</v>
      </c>
      <c r="E2" s="1" t="s">
        <v>174</v>
      </c>
      <c r="F2" s="2">
        <v>0.001412037037037037</v>
      </c>
      <c r="G2" s="17">
        <v>0.995</v>
      </c>
      <c r="H2" s="1" t="s">
        <v>175</v>
      </c>
    </row>
    <row r="3">
      <c r="B3" s="1" t="s">
        <v>1</v>
      </c>
      <c r="D3" s="1" t="s">
        <v>176</v>
      </c>
      <c r="E3" s="1" t="s">
        <v>177</v>
      </c>
      <c r="F3" s="2">
        <v>0.005381944444444444</v>
      </c>
      <c r="G3" s="17">
        <v>0.036</v>
      </c>
      <c r="H3" s="1" t="s">
        <v>178</v>
      </c>
    </row>
    <row r="4">
      <c r="B4" s="1" t="s">
        <v>179</v>
      </c>
      <c r="D4" s="1" t="s">
        <v>176</v>
      </c>
      <c r="E4" s="1" t="s">
        <v>180</v>
      </c>
      <c r="F4" s="2">
        <v>0.005335648148148148</v>
      </c>
      <c r="G4" s="17">
        <v>0.036</v>
      </c>
      <c r="H4" s="1" t="s">
        <v>181</v>
      </c>
    </row>
    <row r="5">
      <c r="B5" s="1" t="s">
        <v>182</v>
      </c>
      <c r="D5" s="1">
        <v>2.0</v>
      </c>
      <c r="E5" s="1" t="s">
        <v>183</v>
      </c>
      <c r="F5" s="2">
        <v>0.012662037037037038</v>
      </c>
      <c r="G5" s="17">
        <v>0.01</v>
      </c>
      <c r="H5" s="1" t="s">
        <v>184</v>
      </c>
    </row>
    <row r="6">
      <c r="B6" s="1" t="s">
        <v>185</v>
      </c>
      <c r="D6" s="1">
        <v>4.0</v>
      </c>
      <c r="E6" s="1" t="s">
        <v>186</v>
      </c>
      <c r="F6" s="2">
        <v>0.029027777777777777</v>
      </c>
      <c r="G6" s="17">
        <v>0.004</v>
      </c>
      <c r="H6" s="1" t="s">
        <v>187</v>
      </c>
    </row>
    <row r="13">
      <c r="A13" s="1" t="s">
        <v>169</v>
      </c>
      <c r="D13" s="1" t="s">
        <v>170</v>
      </c>
      <c r="E13" s="1" t="s">
        <v>171</v>
      </c>
      <c r="F13" s="1" t="s">
        <v>3</v>
      </c>
      <c r="G13" s="1" t="s">
        <v>172</v>
      </c>
      <c r="H13" s="1" t="s">
        <v>81</v>
      </c>
    </row>
    <row r="14">
      <c r="B14" s="1" t="s">
        <v>173</v>
      </c>
      <c r="D14" s="1">
        <v>1.0</v>
      </c>
      <c r="E14" s="1" t="s">
        <v>188</v>
      </c>
      <c r="F14" s="2">
        <v>5.787037037037037E-5</v>
      </c>
      <c r="G14" s="17">
        <v>0.901</v>
      </c>
      <c r="H14" s="1" t="s">
        <v>189</v>
      </c>
    </row>
    <row r="15">
      <c r="B15" s="1" t="s">
        <v>1</v>
      </c>
      <c r="D15" s="1">
        <v>2.0</v>
      </c>
      <c r="E15" s="1" t="s">
        <v>190</v>
      </c>
      <c r="F15" s="2">
        <v>3.125E-4</v>
      </c>
      <c r="G15" s="17">
        <v>0.085</v>
      </c>
    </row>
    <row r="16">
      <c r="B16" s="1" t="s">
        <v>179</v>
      </c>
      <c r="D16" s="1">
        <v>4.0</v>
      </c>
      <c r="E16" s="1" t="s">
        <v>191</v>
      </c>
      <c r="F16" s="2">
        <v>6.018518518518519E-4</v>
      </c>
      <c r="G16" s="17">
        <v>0.027</v>
      </c>
    </row>
    <row r="17">
      <c r="B17" s="1" t="s">
        <v>192</v>
      </c>
      <c r="D17" s="1">
        <v>5.0</v>
      </c>
      <c r="E17" s="1" t="s">
        <v>193</v>
      </c>
      <c r="F17" s="2">
        <v>3.587962962962963E-4</v>
      </c>
      <c r="G17" s="17">
        <v>0.041</v>
      </c>
    </row>
    <row r="18">
      <c r="B18" s="1" t="s">
        <v>185</v>
      </c>
      <c r="D18" s="1">
        <v>6.0</v>
      </c>
      <c r="E18" s="1" t="s">
        <v>194</v>
      </c>
      <c r="F18" s="2">
        <v>3.935185185185185E-4</v>
      </c>
      <c r="G18" s="17">
        <v>0.035</v>
      </c>
    </row>
    <row r="19">
      <c r="D19" s="1">
        <v>7.0</v>
      </c>
      <c r="E19" s="1" t="s">
        <v>195</v>
      </c>
      <c r="F19" s="2">
        <v>3.935185185185185E-4</v>
      </c>
      <c r="G19" s="17">
        <v>0.031</v>
      </c>
    </row>
    <row r="20">
      <c r="D20" s="1">
        <v>8.0</v>
      </c>
      <c r="E20" s="1" t="s">
        <v>196</v>
      </c>
      <c r="F20" s="2">
        <v>5.208333333333333E-4</v>
      </c>
      <c r="G20" s="17">
        <v>0.025</v>
      </c>
    </row>
    <row r="21">
      <c r="D21" s="1">
        <v>9.0</v>
      </c>
      <c r="E21" s="1" t="s">
        <v>197</v>
      </c>
      <c r="F21" s="2">
        <v>4.7453703703703704E-4</v>
      </c>
      <c r="G21" s="17">
        <v>0.025</v>
      </c>
    </row>
    <row r="22">
      <c r="D22" s="1">
        <v>10.0</v>
      </c>
      <c r="E22" s="1" t="s">
        <v>198</v>
      </c>
      <c r="F22" s="2">
        <v>8.101851851851852E-4</v>
      </c>
      <c r="G22" s="17">
        <v>0.012</v>
      </c>
    </row>
    <row r="23">
      <c r="D23" s="1">
        <v>11.0</v>
      </c>
      <c r="E23" s="1" t="s">
        <v>199</v>
      </c>
      <c r="F23" s="2">
        <v>8.564814814814815E-4</v>
      </c>
      <c r="G23" s="17">
        <v>0.012</v>
      </c>
    </row>
    <row r="24">
      <c r="D24" s="1">
        <v>12.0</v>
      </c>
    </row>
    <row r="25">
      <c r="D25" s="1">
        <v>13.0</v>
      </c>
    </row>
    <row r="26">
      <c r="D26" s="1">
        <v>14.0</v>
      </c>
    </row>
    <row r="27">
      <c r="D27" s="1">
        <v>15.0</v>
      </c>
    </row>
    <row r="28">
      <c r="D28" s="1">
        <v>16.0</v>
      </c>
      <c r="E28" s="1" t="s">
        <v>200</v>
      </c>
      <c r="F28" s="2">
        <v>9.953703703703704E-4</v>
      </c>
      <c r="G28" s="17">
        <v>0.01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1.25"/>
    <col customWidth="1" min="4" max="4" width="45.63"/>
    <col customWidth="1" min="5" max="5" width="49.63"/>
    <col customWidth="1" min="6" max="6" width="14.0"/>
  </cols>
  <sheetData>
    <row r="1">
      <c r="A1" s="1" t="s">
        <v>201</v>
      </c>
      <c r="B1" s="1" t="s">
        <v>202</v>
      </c>
      <c r="C1" s="1" t="s">
        <v>3</v>
      </c>
      <c r="D1" s="1" t="s">
        <v>171</v>
      </c>
      <c r="E1" s="1" t="s">
        <v>203</v>
      </c>
      <c r="G1" s="1" t="s">
        <v>204</v>
      </c>
      <c r="H1" s="18" t="s">
        <v>205</v>
      </c>
    </row>
    <row r="2">
      <c r="B2" s="1">
        <v>1.0</v>
      </c>
      <c r="C2" s="19">
        <v>0.019131944444444444</v>
      </c>
      <c r="D2" s="20" t="s">
        <v>206</v>
      </c>
      <c r="E2" s="20" t="s">
        <v>207</v>
      </c>
    </row>
    <row r="3">
      <c r="B3" s="1">
        <v>8.0</v>
      </c>
      <c r="C3" s="21">
        <v>0.002662037037037037</v>
      </c>
      <c r="D3" s="20" t="s">
        <v>208</v>
      </c>
    </row>
    <row r="4">
      <c r="B4" s="1">
        <v>16.0</v>
      </c>
      <c r="C4" s="19">
        <v>0.0014236111111111112</v>
      </c>
      <c r="D4" s="20" t="s">
        <v>209</v>
      </c>
    </row>
    <row r="5">
      <c r="B5" s="1">
        <v>32.0</v>
      </c>
      <c r="C5" s="19">
        <v>7.754629629629629E-4</v>
      </c>
      <c r="D5" s="20" t="s">
        <v>210</v>
      </c>
    </row>
    <row r="6">
      <c r="B6" s="1">
        <v>64.0</v>
      </c>
      <c r="C6" s="19">
        <v>4.5138888888888887E-4</v>
      </c>
      <c r="D6" s="20" t="s">
        <v>211</v>
      </c>
    </row>
    <row r="7">
      <c r="B7" s="1">
        <v>128.0</v>
      </c>
      <c r="C7" s="19">
        <v>3.935185185185185E-4</v>
      </c>
      <c r="D7" s="20" t="s">
        <v>212</v>
      </c>
    </row>
    <row r="8">
      <c r="B8" s="1">
        <v>256.0</v>
      </c>
      <c r="C8" s="19">
        <v>5.555555555555556E-4</v>
      </c>
      <c r="D8" s="20" t="s">
        <v>213</v>
      </c>
      <c r="E8" s="1" t="s">
        <v>214</v>
      </c>
    </row>
    <row r="9">
      <c r="B9" s="1" t="s">
        <v>215</v>
      </c>
      <c r="C9" s="19">
        <v>0.0038888888888888888</v>
      </c>
      <c r="D9" s="20" t="s">
        <v>216</v>
      </c>
      <c r="E9" s="20" t="s">
        <v>217</v>
      </c>
    </row>
    <row r="13">
      <c r="B13" s="1" t="s">
        <v>218</v>
      </c>
      <c r="C13" s="1" t="s">
        <v>3</v>
      </c>
      <c r="D13" s="1" t="s">
        <v>171</v>
      </c>
      <c r="G13" s="1" t="s">
        <v>204</v>
      </c>
      <c r="H13" s="18" t="s">
        <v>219</v>
      </c>
    </row>
    <row r="14">
      <c r="A14" s="1" t="s">
        <v>0</v>
      </c>
      <c r="B14" s="1">
        <v>1.0</v>
      </c>
      <c r="C14" s="19">
        <v>6.712962962962962E-4</v>
      </c>
      <c r="D14" s="20" t="s">
        <v>220</v>
      </c>
    </row>
    <row r="15">
      <c r="B15" s="1">
        <v>2.0</v>
      </c>
      <c r="C15" s="19">
        <v>5.092592592592592E-4</v>
      </c>
      <c r="D15" s="20" t="s">
        <v>221</v>
      </c>
      <c r="E15" s="20" t="s">
        <v>222</v>
      </c>
    </row>
    <row r="16">
      <c r="B16" s="1" t="s">
        <v>223</v>
      </c>
      <c r="C16" s="19">
        <v>0.003912037037037037</v>
      </c>
      <c r="D16" s="20" t="s">
        <v>224</v>
      </c>
    </row>
    <row r="17">
      <c r="G17" s="1" t="s">
        <v>204</v>
      </c>
      <c r="H17" s="18" t="s">
        <v>225</v>
      </c>
    </row>
    <row r="18">
      <c r="B18" s="1" t="s">
        <v>218</v>
      </c>
      <c r="C18" s="1" t="s">
        <v>3</v>
      </c>
      <c r="D18" s="1" t="s">
        <v>171</v>
      </c>
    </row>
    <row r="19">
      <c r="A19" s="1" t="s">
        <v>226</v>
      </c>
      <c r="B19" s="1">
        <v>1.0</v>
      </c>
      <c r="C19" s="19">
        <v>2.546296296296296E-4</v>
      </c>
      <c r="D19" s="20" t="s">
        <v>227</v>
      </c>
      <c r="E19" s="8" t="s">
        <v>228</v>
      </c>
    </row>
    <row r="20">
      <c r="B20" s="1">
        <v>2.0</v>
      </c>
      <c r="C20" s="19">
        <v>6.365740740740741E-4</v>
      </c>
      <c r="D20" s="20" t="s">
        <v>229</v>
      </c>
      <c r="E20" s="5" t="s">
        <v>230</v>
      </c>
    </row>
    <row r="22">
      <c r="G22" s="1" t="s">
        <v>40</v>
      </c>
      <c r="H22" s="1" t="s">
        <v>231</v>
      </c>
    </row>
    <row r="23">
      <c r="H23" s="1" t="s">
        <v>232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B1" s="1" t="s">
        <v>32</v>
      </c>
      <c r="D1" s="1" t="s">
        <v>33</v>
      </c>
    </row>
    <row r="2">
      <c r="B2" s="1" t="s">
        <v>34</v>
      </c>
      <c r="C2" s="1" t="s">
        <v>35</v>
      </c>
      <c r="D2" s="1" t="s">
        <v>34</v>
      </c>
      <c r="E2" s="1" t="s">
        <v>35</v>
      </c>
    </row>
    <row r="3">
      <c r="A3" s="1" t="s">
        <v>36</v>
      </c>
      <c r="B3" s="3">
        <f t="shared" ref="B3:B4" si="1">C$3/C3</f>
        <v>1</v>
      </c>
      <c r="C3" s="2">
        <v>0.0032060185185185186</v>
      </c>
      <c r="D3" s="3">
        <f t="shared" ref="D3:D4" si="2">E$3/E3</f>
        <v>1</v>
      </c>
      <c r="E3" s="2">
        <v>0.008912037037037038</v>
      </c>
    </row>
    <row r="4">
      <c r="A4" s="1" t="s">
        <v>37</v>
      </c>
      <c r="B4" s="3">
        <f t="shared" si="1"/>
        <v>0.9389830508</v>
      </c>
      <c r="C4" s="2">
        <v>0.003414351851851852</v>
      </c>
      <c r="D4" s="3">
        <f t="shared" si="2"/>
        <v>1.533864542</v>
      </c>
      <c r="E4" s="2">
        <v>0.005810185185185186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38</v>
      </c>
      <c r="F1" s="1" t="s">
        <v>39</v>
      </c>
      <c r="M1" s="1" t="s">
        <v>40</v>
      </c>
      <c r="N1" s="1" t="s">
        <v>41</v>
      </c>
    </row>
    <row r="2">
      <c r="A2" s="1" t="s">
        <v>42</v>
      </c>
      <c r="B2" s="1" t="s">
        <v>43</v>
      </c>
      <c r="C2" s="1" t="s">
        <v>34</v>
      </c>
      <c r="D2" s="1" t="s">
        <v>3</v>
      </c>
      <c r="F2" s="1" t="s">
        <v>42</v>
      </c>
      <c r="G2" s="1" t="s">
        <v>43</v>
      </c>
      <c r="H2" s="1" t="s">
        <v>34</v>
      </c>
      <c r="I2" s="1" t="s">
        <v>3</v>
      </c>
    </row>
    <row r="3">
      <c r="A3" s="1">
        <v>1.0</v>
      </c>
      <c r="B3" s="1">
        <v>1.0</v>
      </c>
      <c r="C3" s="3">
        <f t="shared" ref="C3:C18" si="1">D$3/D3</f>
        <v>1</v>
      </c>
      <c r="D3" s="2">
        <v>0.16381944444444443</v>
      </c>
      <c r="F3" s="1">
        <v>1.0</v>
      </c>
      <c r="G3" s="1">
        <v>1.0</v>
      </c>
      <c r="H3" s="3" t="str">
        <f t="shared" ref="H3:H18" si="2">I$3/I3</f>
        <v>#DIV/0!</v>
      </c>
      <c r="I3" s="2"/>
    </row>
    <row r="4">
      <c r="A4" s="1">
        <v>1.0</v>
      </c>
      <c r="B4" s="1">
        <v>2.0</v>
      </c>
      <c r="C4" s="3">
        <f t="shared" si="1"/>
        <v>1.978473581</v>
      </c>
      <c r="D4" s="2">
        <v>0.08280092592592593</v>
      </c>
      <c r="F4" s="1">
        <v>1.0</v>
      </c>
      <c r="G4" s="1">
        <v>2.0</v>
      </c>
      <c r="H4" s="3" t="str">
        <f t="shared" si="2"/>
        <v>#DIV/0!</v>
      </c>
      <c r="I4" s="2"/>
    </row>
    <row r="5">
      <c r="A5" s="1">
        <v>1.0</v>
      </c>
      <c r="B5" s="1">
        <v>36.0</v>
      </c>
      <c r="C5" s="3">
        <f t="shared" si="1"/>
        <v>18.38181818</v>
      </c>
      <c r="D5" s="2">
        <v>0.008912037037037038</v>
      </c>
      <c r="F5" s="1">
        <v>1.0</v>
      </c>
      <c r="G5" s="1">
        <v>36.0</v>
      </c>
      <c r="H5" s="3" t="str">
        <f t="shared" si="2"/>
        <v>#DIV/0!</v>
      </c>
      <c r="I5" s="2"/>
    </row>
    <row r="6">
      <c r="A6" s="1">
        <v>1.0</v>
      </c>
      <c r="B6" s="1">
        <v>72.0</v>
      </c>
      <c r="C6" s="3">
        <f t="shared" si="1"/>
        <v>28.19521912</v>
      </c>
      <c r="D6" s="2">
        <v>0.005810185185185186</v>
      </c>
      <c r="F6" s="1">
        <v>1.0</v>
      </c>
      <c r="G6" s="1">
        <v>72.0</v>
      </c>
      <c r="H6" s="3" t="str">
        <f t="shared" si="2"/>
        <v>#DIV/0!</v>
      </c>
      <c r="I6" s="2"/>
    </row>
    <row r="7">
      <c r="A7" s="1">
        <v>2.0</v>
      </c>
      <c r="B7" s="1">
        <v>1.0</v>
      </c>
      <c r="C7" s="3">
        <f t="shared" si="1"/>
        <v>0.8975838671</v>
      </c>
      <c r="D7" s="2">
        <v>0.18251157407407406</v>
      </c>
      <c r="F7" s="1">
        <v>2.0</v>
      </c>
      <c r="G7" s="1">
        <v>1.0</v>
      </c>
      <c r="H7" s="3" t="str">
        <f t="shared" si="2"/>
        <v>#DIV/0!</v>
      </c>
      <c r="I7" s="2"/>
    </row>
    <row r="8">
      <c r="A8" s="1">
        <v>2.0</v>
      </c>
      <c r="B8" s="1">
        <v>2.0</v>
      </c>
      <c r="C8" s="4" t="str">
        <f t="shared" si="1"/>
        <v>#DIV/0!</v>
      </c>
      <c r="F8" s="1">
        <v>2.0</v>
      </c>
      <c r="G8" s="1">
        <v>2.0</v>
      </c>
      <c r="H8" s="4" t="str">
        <f t="shared" si="2"/>
        <v>#DIV/0!</v>
      </c>
    </row>
    <row r="9">
      <c r="A9" s="1">
        <v>2.0</v>
      </c>
      <c r="B9" s="1">
        <v>36.0</v>
      </c>
      <c r="C9" s="3">
        <f t="shared" si="1"/>
        <v>13.21568627</v>
      </c>
      <c r="D9" s="2">
        <v>0.012395833333333333</v>
      </c>
      <c r="F9" s="1">
        <v>2.0</v>
      </c>
      <c r="G9" s="1">
        <v>36.0</v>
      </c>
      <c r="H9" s="3" t="str">
        <f t="shared" si="2"/>
        <v>#DIV/0!</v>
      </c>
      <c r="I9" s="2"/>
    </row>
    <row r="10">
      <c r="A10" s="1">
        <v>2.0</v>
      </c>
      <c r="B10" s="1">
        <v>72.0</v>
      </c>
      <c r="C10" s="3">
        <f t="shared" si="1"/>
        <v>16.01131222</v>
      </c>
      <c r="D10" s="2">
        <v>0.010231481481481482</v>
      </c>
      <c r="F10" s="1">
        <v>2.0</v>
      </c>
      <c r="G10" s="1">
        <v>72.0</v>
      </c>
      <c r="H10" s="4" t="str">
        <f t="shared" si="2"/>
        <v>#DIV/0!</v>
      </c>
    </row>
    <row r="11">
      <c r="A11" s="1">
        <v>3.0</v>
      </c>
      <c r="B11" s="1">
        <v>1.0</v>
      </c>
      <c r="C11" s="4" t="str">
        <f t="shared" si="1"/>
        <v>#DIV/0!</v>
      </c>
      <c r="F11" s="1">
        <v>3.0</v>
      </c>
      <c r="G11" s="1">
        <v>1.0</v>
      </c>
      <c r="H11" s="4" t="str">
        <f t="shared" si="2"/>
        <v>#DIV/0!</v>
      </c>
    </row>
    <row r="12">
      <c r="A12" s="1">
        <v>3.0</v>
      </c>
      <c r="B12" s="1">
        <v>2.0</v>
      </c>
      <c r="C12" s="4" t="str">
        <f t="shared" si="1"/>
        <v>#DIV/0!</v>
      </c>
      <c r="F12" s="1">
        <v>3.0</v>
      </c>
      <c r="G12" s="1">
        <v>2.0</v>
      </c>
      <c r="H12" s="4" t="str">
        <f t="shared" si="2"/>
        <v>#DIV/0!</v>
      </c>
    </row>
    <row r="13">
      <c r="A13" s="1">
        <v>3.0</v>
      </c>
      <c r="B13" s="1">
        <v>36.0</v>
      </c>
      <c r="C13" s="4" t="str">
        <f t="shared" si="1"/>
        <v>#DIV/0!</v>
      </c>
      <c r="F13" s="1">
        <v>3.0</v>
      </c>
      <c r="G13" s="1">
        <v>36.0</v>
      </c>
      <c r="H13" s="4" t="str">
        <f t="shared" si="2"/>
        <v>#DIV/0!</v>
      </c>
    </row>
    <row r="14">
      <c r="A14" s="1">
        <v>3.0</v>
      </c>
      <c r="B14" s="1">
        <v>72.0</v>
      </c>
      <c r="C14" s="4" t="str">
        <f t="shared" si="1"/>
        <v>#DIV/0!</v>
      </c>
      <c r="F14" s="1">
        <v>3.0</v>
      </c>
      <c r="G14" s="1">
        <v>72.0</v>
      </c>
      <c r="H14" s="4" t="str">
        <f t="shared" si="2"/>
        <v>#DIV/0!</v>
      </c>
    </row>
    <row r="15">
      <c r="A15" s="1">
        <v>4.0</v>
      </c>
      <c r="B15" s="1">
        <v>1.0</v>
      </c>
      <c r="C15" s="3">
        <f t="shared" si="1"/>
        <v>1.002620953</v>
      </c>
      <c r="D15" s="2">
        <v>0.1633912037037037</v>
      </c>
      <c r="F15" s="1">
        <v>4.0</v>
      </c>
      <c r="G15" s="1">
        <v>1.0</v>
      </c>
      <c r="H15" s="3" t="str">
        <f t="shared" si="2"/>
        <v>#DIV/0!</v>
      </c>
      <c r="I15" s="2"/>
    </row>
    <row r="16">
      <c r="A16" s="1">
        <v>4.0</v>
      </c>
      <c r="B16" s="1">
        <v>2.0</v>
      </c>
      <c r="C16" s="4" t="str">
        <f t="shared" si="1"/>
        <v>#DIV/0!</v>
      </c>
      <c r="F16" s="1">
        <v>4.0</v>
      </c>
      <c r="G16" s="1">
        <v>2.0</v>
      </c>
      <c r="H16" s="4" t="str">
        <f t="shared" si="2"/>
        <v>#DIV/0!</v>
      </c>
    </row>
    <row r="17">
      <c r="A17" s="1">
        <v>4.0</v>
      </c>
      <c r="B17" s="1">
        <v>36.0</v>
      </c>
      <c r="C17" s="4" t="str">
        <f t="shared" si="1"/>
        <v>#DIV/0!</v>
      </c>
      <c r="F17" s="1">
        <v>4.0</v>
      </c>
      <c r="G17" s="1">
        <v>36.0</v>
      </c>
      <c r="H17" s="4" t="str">
        <f t="shared" si="2"/>
        <v>#DIV/0!</v>
      </c>
    </row>
    <row r="18">
      <c r="A18" s="1">
        <v>4.0</v>
      </c>
      <c r="B18" s="1">
        <v>72.0</v>
      </c>
      <c r="C18" s="3">
        <f t="shared" si="1"/>
        <v>20.42424242</v>
      </c>
      <c r="D18" s="2">
        <v>0.008020833333333333</v>
      </c>
      <c r="F18" s="1">
        <v>4.0</v>
      </c>
      <c r="G18" s="1">
        <v>72.0</v>
      </c>
      <c r="H18" s="3" t="str">
        <f t="shared" si="2"/>
        <v>#DIV/0!</v>
      </c>
      <c r="I1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15" max="15" width="16.0"/>
    <col customWidth="1" min="16" max="16" width="16.75"/>
  </cols>
  <sheetData>
    <row r="1">
      <c r="A1" s="1" t="s">
        <v>44</v>
      </c>
      <c r="F1" s="1" t="s">
        <v>45</v>
      </c>
      <c r="K1" s="1" t="s">
        <v>39</v>
      </c>
    </row>
    <row r="2">
      <c r="A2" s="1" t="s">
        <v>46</v>
      </c>
      <c r="B2" s="1" t="s">
        <v>47</v>
      </c>
      <c r="C2" s="1" t="s">
        <v>34</v>
      </c>
      <c r="D2" s="1" t="s">
        <v>3</v>
      </c>
      <c r="F2" s="1" t="s">
        <v>46</v>
      </c>
      <c r="G2" s="1" t="s">
        <v>47</v>
      </c>
      <c r="H2" s="1" t="s">
        <v>34</v>
      </c>
      <c r="I2" s="1" t="s">
        <v>3</v>
      </c>
    </row>
    <row r="3">
      <c r="A3" s="1">
        <v>4.0</v>
      </c>
      <c r="B3" s="1">
        <v>4.0</v>
      </c>
      <c r="C3" s="3">
        <f t="shared" ref="C3:C5" si="1">D$3/D3</f>
        <v>1</v>
      </c>
      <c r="D3" s="2">
        <v>3.4722222222222224E-4</v>
      </c>
      <c r="F3" s="1">
        <v>4.0</v>
      </c>
      <c r="G3" s="1">
        <v>4.0</v>
      </c>
      <c r="I3" s="2">
        <v>3.0092592592592595E-4</v>
      </c>
    </row>
    <row r="4">
      <c r="A4" s="1">
        <v>4.0</v>
      </c>
      <c r="B4" s="1">
        <v>8.0</v>
      </c>
      <c r="C4" s="3">
        <f t="shared" si="1"/>
        <v>1.111111111</v>
      </c>
      <c r="D4" s="2">
        <v>3.125E-4</v>
      </c>
      <c r="F4" s="1">
        <v>4.0</v>
      </c>
      <c r="G4" s="1">
        <v>8.0</v>
      </c>
      <c r="I4" s="2">
        <v>3.0092592592592595E-4</v>
      </c>
    </row>
    <row r="5">
      <c r="A5" s="1">
        <v>4.0</v>
      </c>
      <c r="B5" s="1">
        <v>12.0</v>
      </c>
      <c r="C5" s="3">
        <f t="shared" si="1"/>
        <v>0.8823529412</v>
      </c>
      <c r="D5" s="2">
        <v>3.935185185185185E-4</v>
      </c>
      <c r="F5" s="1">
        <v>4.0</v>
      </c>
      <c r="G5" s="1">
        <v>12.0</v>
      </c>
      <c r="I5" s="2">
        <v>3.935185185185185E-4</v>
      </c>
    </row>
    <row r="7">
      <c r="A7" s="1">
        <v>1.0</v>
      </c>
      <c r="B7" s="1">
        <v>1.0</v>
      </c>
      <c r="C7" s="3">
        <f t="shared" ref="C7:C11" si="2">D$7/D7</f>
        <v>1</v>
      </c>
      <c r="D7" s="2">
        <v>0.0011574074074074073</v>
      </c>
      <c r="F7" s="1">
        <v>1.0</v>
      </c>
      <c r="G7" s="1">
        <v>1.0</v>
      </c>
      <c r="I7" s="2">
        <v>0.0011574074074074073</v>
      </c>
    </row>
    <row r="8">
      <c r="A8" s="1">
        <v>1.0</v>
      </c>
      <c r="B8" s="1">
        <v>2.0</v>
      </c>
      <c r="C8" s="3">
        <f t="shared" si="2"/>
        <v>1.111111111</v>
      </c>
      <c r="D8" s="2">
        <v>0.0010416666666666667</v>
      </c>
      <c r="F8" s="1">
        <v>1.0</v>
      </c>
      <c r="G8" s="1">
        <v>2.0</v>
      </c>
    </row>
    <row r="9">
      <c r="A9" s="1">
        <v>2.0</v>
      </c>
      <c r="B9" s="1">
        <v>4.0</v>
      </c>
      <c r="C9" s="3">
        <f t="shared" si="2"/>
        <v>2.127659574</v>
      </c>
      <c r="D9" s="2">
        <v>5.439814814814814E-4</v>
      </c>
      <c r="F9" s="1">
        <v>2.0</v>
      </c>
      <c r="G9" s="1">
        <v>4.0</v>
      </c>
    </row>
    <row r="10">
      <c r="A10" s="1">
        <v>3.0</v>
      </c>
      <c r="B10" s="1">
        <v>6.0</v>
      </c>
      <c r="C10" s="3">
        <f t="shared" si="2"/>
        <v>1.960784314</v>
      </c>
      <c r="D10" s="2">
        <v>5.902777777777778E-4</v>
      </c>
      <c r="F10" s="1">
        <v>3.0</v>
      </c>
      <c r="G10" s="1">
        <v>6.0</v>
      </c>
    </row>
    <row r="11">
      <c r="A11" s="1">
        <v>4.0</v>
      </c>
      <c r="B11" s="1">
        <v>8.0</v>
      </c>
      <c r="C11" s="3">
        <f t="shared" si="2"/>
        <v>3.703703704</v>
      </c>
      <c r="D11" s="2">
        <v>3.125E-4</v>
      </c>
      <c r="F11" s="1">
        <v>4.0</v>
      </c>
      <c r="G11" s="1">
        <v>8.0</v>
      </c>
    </row>
    <row r="14">
      <c r="K14" s="1" t="s">
        <v>38</v>
      </c>
      <c r="N14" s="1" t="s">
        <v>46</v>
      </c>
      <c r="O14" s="1" t="s">
        <v>48</v>
      </c>
      <c r="P14" s="1" t="s">
        <v>49</v>
      </c>
      <c r="Q14" s="1" t="s">
        <v>50</v>
      </c>
      <c r="R14" s="1" t="s">
        <v>51</v>
      </c>
    </row>
    <row r="15">
      <c r="A15" s="1" t="s">
        <v>46</v>
      </c>
      <c r="B15" s="1" t="s">
        <v>47</v>
      </c>
      <c r="C15" s="1" t="s">
        <v>34</v>
      </c>
      <c r="D15" s="1" t="s">
        <v>3</v>
      </c>
      <c r="F15" s="1" t="s">
        <v>46</v>
      </c>
      <c r="G15" s="1" t="s">
        <v>47</v>
      </c>
      <c r="H15" s="1" t="s">
        <v>34</v>
      </c>
      <c r="I15" s="1" t="s">
        <v>3</v>
      </c>
      <c r="N15" s="1" t="s">
        <v>52</v>
      </c>
      <c r="O15" s="3">
        <v>1.0</v>
      </c>
      <c r="P15" s="3">
        <v>1.0</v>
      </c>
      <c r="Q15" s="2">
        <v>0.0011574074074074073</v>
      </c>
      <c r="R15" s="2">
        <v>0.0010763888888888889</v>
      </c>
    </row>
    <row r="16">
      <c r="A16" s="1">
        <v>4.0</v>
      </c>
      <c r="B16" s="1">
        <v>4.0</v>
      </c>
      <c r="C16" s="3">
        <f t="shared" ref="C16:C18" si="3">D$16/D16</f>
        <v>1</v>
      </c>
      <c r="D16" s="2">
        <v>8.333333333333334E-4</v>
      </c>
      <c r="F16" s="1">
        <v>4.0</v>
      </c>
      <c r="G16" s="1">
        <v>4.0</v>
      </c>
      <c r="I16" s="2"/>
      <c r="N16" s="1" t="s">
        <v>53</v>
      </c>
      <c r="O16" s="3">
        <v>1.1111111111111112</v>
      </c>
      <c r="P16" s="3">
        <v>0.5138121546961326</v>
      </c>
      <c r="Q16" s="2">
        <v>0.0010416666666666667</v>
      </c>
      <c r="R16" s="2">
        <v>0.0020949074074074073</v>
      </c>
    </row>
    <row r="17">
      <c r="A17" s="1">
        <v>4.0</v>
      </c>
      <c r="B17" s="1">
        <v>8.0</v>
      </c>
      <c r="C17" s="3">
        <f t="shared" si="3"/>
        <v>1.358490566</v>
      </c>
      <c r="D17" s="2">
        <v>6.134259259259259E-4</v>
      </c>
      <c r="F17" s="1">
        <v>4.0</v>
      </c>
      <c r="G17" s="1">
        <v>8.0</v>
      </c>
      <c r="I17" s="2"/>
      <c r="N17" s="1" t="s">
        <v>54</v>
      </c>
      <c r="O17" s="3">
        <v>2.127659574468085</v>
      </c>
      <c r="P17" s="3">
        <v>0.9587628865979382</v>
      </c>
      <c r="Q17" s="2">
        <v>5.439814814814814E-4</v>
      </c>
      <c r="R17" s="2">
        <v>0.0011226851851851851</v>
      </c>
    </row>
    <row r="18">
      <c r="A18" s="1">
        <v>4.0</v>
      </c>
      <c r="B18" s="1">
        <v>12.0</v>
      </c>
      <c r="C18" s="3">
        <f t="shared" si="3"/>
        <v>1.285714286</v>
      </c>
      <c r="D18" s="2">
        <v>6.481481481481481E-4</v>
      </c>
      <c r="F18" s="1">
        <v>4.0</v>
      </c>
      <c r="G18" s="1">
        <v>12.0</v>
      </c>
      <c r="I18" s="2"/>
      <c r="N18" s="1" t="s">
        <v>55</v>
      </c>
      <c r="O18" s="3">
        <v>1.9607843137254901</v>
      </c>
      <c r="P18" s="3">
        <v>1.1923076923076923</v>
      </c>
      <c r="Q18" s="2">
        <v>5.902777777777778E-4</v>
      </c>
      <c r="R18" s="2">
        <v>9.027777777777777E-4</v>
      </c>
    </row>
    <row r="19">
      <c r="N19" s="1" t="s">
        <v>56</v>
      </c>
      <c r="O19" s="3">
        <v>3.7037037037037033</v>
      </c>
      <c r="P19" s="3">
        <v>1.7547169811320755</v>
      </c>
      <c r="Q19" s="2">
        <v>3.125E-4</v>
      </c>
      <c r="R19" s="2">
        <v>6.134259259259259E-4</v>
      </c>
    </row>
    <row r="20">
      <c r="A20" s="1">
        <v>1.0</v>
      </c>
      <c r="B20" s="1">
        <v>1.0</v>
      </c>
      <c r="C20" s="3">
        <f t="shared" ref="C20:C24" si="4">D$20/D20</f>
        <v>1</v>
      </c>
      <c r="D20" s="2">
        <v>0.0010763888888888889</v>
      </c>
      <c r="F20" s="1">
        <v>1.0</v>
      </c>
      <c r="G20" s="1">
        <v>1.0</v>
      </c>
      <c r="I20" s="2">
        <v>0.0010300925925925926</v>
      </c>
    </row>
    <row r="21">
      <c r="A21" s="1">
        <v>1.0</v>
      </c>
      <c r="B21" s="1">
        <v>2.0</v>
      </c>
      <c r="C21" s="3">
        <f t="shared" si="4"/>
        <v>0.5138121547</v>
      </c>
      <c r="D21" s="2">
        <v>0.0020949074074074073</v>
      </c>
      <c r="F21" s="1">
        <v>1.0</v>
      </c>
      <c r="G21" s="1">
        <v>2.0</v>
      </c>
    </row>
    <row r="22">
      <c r="A22" s="1">
        <v>2.0</v>
      </c>
      <c r="B22" s="1">
        <v>4.0</v>
      </c>
      <c r="C22" s="3">
        <f t="shared" si="4"/>
        <v>0.9587628866</v>
      </c>
      <c r="D22" s="2">
        <v>0.0011226851851851851</v>
      </c>
      <c r="F22" s="1">
        <v>2.0</v>
      </c>
      <c r="G22" s="1">
        <v>4.0</v>
      </c>
    </row>
    <row r="23">
      <c r="A23" s="1">
        <v>3.0</v>
      </c>
      <c r="B23" s="1">
        <v>6.0</v>
      </c>
      <c r="C23" s="3">
        <f t="shared" si="4"/>
        <v>1.192307692</v>
      </c>
      <c r="D23" s="2">
        <v>9.027777777777777E-4</v>
      </c>
      <c r="F23" s="1">
        <v>3.0</v>
      </c>
      <c r="G23" s="1">
        <v>6.0</v>
      </c>
    </row>
    <row r="24">
      <c r="A24" s="1">
        <v>4.0</v>
      </c>
      <c r="B24" s="1">
        <v>8.0</v>
      </c>
      <c r="C24" s="3">
        <f t="shared" si="4"/>
        <v>1.754716981</v>
      </c>
      <c r="D24" s="2">
        <v>6.134259259259259E-4</v>
      </c>
      <c r="F24" s="1">
        <v>4.0</v>
      </c>
      <c r="G24" s="1">
        <v>8.0</v>
      </c>
    </row>
    <row r="26">
      <c r="D26" s="1" t="s">
        <v>57</v>
      </c>
      <c r="E26" s="1" t="s">
        <v>58</v>
      </c>
      <c r="F26" s="1" t="s">
        <v>59</v>
      </c>
    </row>
    <row r="27">
      <c r="A27" s="1">
        <v>2.0</v>
      </c>
      <c r="B27" s="1">
        <v>2.0</v>
      </c>
      <c r="C27" s="3">
        <f t="shared" ref="C27:C29" si="5">D$20/D27</f>
        <v>0.6642857143</v>
      </c>
      <c r="D27" s="2">
        <v>0.0016203703703703703</v>
      </c>
      <c r="E27" s="2">
        <v>0.001585648148148148</v>
      </c>
      <c r="F27" s="2">
        <v>0.001712962962962963</v>
      </c>
    </row>
    <row r="28">
      <c r="A28" s="1">
        <v>3.0</v>
      </c>
      <c r="B28" s="1">
        <v>3.0</v>
      </c>
      <c r="C28" s="3">
        <f t="shared" si="5"/>
        <v>0.8378378378</v>
      </c>
      <c r="D28" s="2">
        <v>0.0012847222222222223</v>
      </c>
    </row>
    <row r="29">
      <c r="A29" s="1">
        <v>4.0</v>
      </c>
      <c r="B29" s="1">
        <v>4.0</v>
      </c>
      <c r="C29" s="3">
        <f t="shared" si="5"/>
        <v>1.291666667</v>
      </c>
      <c r="D29" s="2">
        <v>8.333333333333334E-4</v>
      </c>
    </row>
    <row r="31">
      <c r="A31" s="1">
        <v>2.0</v>
      </c>
      <c r="B31" s="1">
        <v>1.0</v>
      </c>
      <c r="C31" s="3">
        <f>D$20/D31</f>
        <v>1.04494382</v>
      </c>
      <c r="D31" s="2">
        <v>0.0010300925925925926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5"/>
  </cols>
  <sheetData>
    <row r="1">
      <c r="B1" s="1" t="s">
        <v>60</v>
      </c>
      <c r="E1" s="1" t="s">
        <v>39</v>
      </c>
      <c r="H1" s="1" t="s">
        <v>60</v>
      </c>
      <c r="K1" s="1" t="s">
        <v>38</v>
      </c>
      <c r="P1" s="1" t="s">
        <v>61</v>
      </c>
    </row>
    <row r="2">
      <c r="A2" s="1" t="s">
        <v>42</v>
      </c>
      <c r="B2" s="1" t="s">
        <v>47</v>
      </c>
      <c r="C2" s="1" t="s">
        <v>34</v>
      </c>
      <c r="D2" s="1" t="s">
        <v>3</v>
      </c>
      <c r="G2" s="1" t="s">
        <v>42</v>
      </c>
      <c r="H2" s="1" t="s">
        <v>47</v>
      </c>
      <c r="I2" s="1" t="s">
        <v>34</v>
      </c>
      <c r="J2" s="1" t="s">
        <v>3</v>
      </c>
      <c r="M2" s="1" t="s">
        <v>47</v>
      </c>
      <c r="N2" s="1" t="s">
        <v>34</v>
      </c>
      <c r="O2" s="1" t="s">
        <v>3</v>
      </c>
    </row>
    <row r="3">
      <c r="A3" s="1">
        <v>1.0</v>
      </c>
      <c r="B3" s="1">
        <v>1.0</v>
      </c>
      <c r="D3" s="2">
        <v>0.17895833333333333</v>
      </c>
      <c r="G3" s="1">
        <v>1.0</v>
      </c>
      <c r="H3" s="1">
        <v>1.0</v>
      </c>
      <c r="J3" s="2">
        <v>0.17052083333333334</v>
      </c>
      <c r="M3" s="1">
        <v>1.0</v>
      </c>
      <c r="N3" s="1">
        <v>1.0</v>
      </c>
    </row>
    <row r="4">
      <c r="A4" s="1">
        <v>1.0</v>
      </c>
      <c r="B4" s="1">
        <v>2.0</v>
      </c>
      <c r="D4" s="2">
        <v>0.10695601851851852</v>
      </c>
      <c r="G4" s="1">
        <v>1.0</v>
      </c>
      <c r="H4" s="1">
        <v>2.0</v>
      </c>
      <c r="J4" s="2">
        <v>0.08825231481481481</v>
      </c>
      <c r="M4" s="1">
        <v>2.0</v>
      </c>
      <c r="O4" s="2">
        <v>0.08590277777777777</v>
      </c>
    </row>
    <row r="5">
      <c r="A5" s="1">
        <v>1.0</v>
      </c>
      <c r="B5" s="1">
        <v>4.0</v>
      </c>
      <c r="G5" s="1">
        <v>1.0</v>
      </c>
      <c r="H5" s="1">
        <v>4.0</v>
      </c>
      <c r="M5" s="1">
        <v>4.0</v>
      </c>
    </row>
    <row r="6">
      <c r="A6" s="1">
        <v>1.0</v>
      </c>
      <c r="B6" s="1">
        <v>8.0</v>
      </c>
      <c r="G6" s="1">
        <v>1.0</v>
      </c>
      <c r="H6" s="1">
        <v>8.0</v>
      </c>
      <c r="M6" s="1">
        <v>8.0</v>
      </c>
    </row>
    <row r="7">
      <c r="A7" s="1">
        <v>1.0</v>
      </c>
      <c r="B7" s="1">
        <v>16.0</v>
      </c>
      <c r="G7" s="1">
        <v>1.0</v>
      </c>
      <c r="H7" s="1">
        <v>16.0</v>
      </c>
      <c r="M7" s="1">
        <v>16.0</v>
      </c>
    </row>
    <row r="8">
      <c r="A8" s="1">
        <v>1.0</v>
      </c>
      <c r="B8" s="1">
        <v>32.0</v>
      </c>
      <c r="G8" s="1">
        <v>1.0</v>
      </c>
      <c r="H8" s="1">
        <v>32.0</v>
      </c>
      <c r="M8" s="1">
        <v>32.0</v>
      </c>
    </row>
    <row r="9">
      <c r="A9" s="1">
        <v>1.0</v>
      </c>
      <c r="B9" s="1">
        <v>64.0</v>
      </c>
      <c r="G9" s="1">
        <v>1.0</v>
      </c>
      <c r="H9" s="1">
        <v>64.0</v>
      </c>
      <c r="M9" s="1">
        <v>64.0</v>
      </c>
    </row>
    <row r="10">
      <c r="A10" s="1">
        <v>1.0</v>
      </c>
      <c r="B10" s="1">
        <v>128.0</v>
      </c>
      <c r="D10" s="2">
        <v>0.0032060185185185186</v>
      </c>
      <c r="G10" s="1">
        <v>1.0</v>
      </c>
      <c r="H10" s="1">
        <v>128.0</v>
      </c>
      <c r="J10" s="2">
        <v>0.0024305555555555556</v>
      </c>
      <c r="M10" s="1">
        <v>128.0</v>
      </c>
      <c r="O10" s="2">
        <v>0.007152777777777778</v>
      </c>
    </row>
    <row r="11">
      <c r="A11" s="1">
        <v>1.0</v>
      </c>
      <c r="B11" s="1" t="s">
        <v>62</v>
      </c>
      <c r="D11" s="2">
        <v>0.003414351851851852</v>
      </c>
      <c r="G11" s="1">
        <v>1.0</v>
      </c>
      <c r="H11" s="1" t="s">
        <v>62</v>
      </c>
      <c r="J11" s="2"/>
    </row>
    <row r="15">
      <c r="M15" s="1" t="s">
        <v>47</v>
      </c>
      <c r="N15" s="1" t="s">
        <v>63</v>
      </c>
      <c r="O15" s="1" t="s">
        <v>64</v>
      </c>
      <c r="P15" s="1" t="s">
        <v>65</v>
      </c>
      <c r="Q15" s="1" t="s">
        <v>66</v>
      </c>
    </row>
    <row r="16">
      <c r="A16" s="1" t="s">
        <v>47</v>
      </c>
      <c r="B16" s="1" t="s">
        <v>67</v>
      </c>
      <c r="C16" s="1" t="s">
        <v>68</v>
      </c>
      <c r="D16" s="1" t="s">
        <v>69</v>
      </c>
      <c r="E16" s="1" t="s">
        <v>70</v>
      </c>
      <c r="M16" s="1">
        <v>1.0</v>
      </c>
      <c r="N16" s="2">
        <v>0.17052083333333334</v>
      </c>
      <c r="O16" s="2">
        <v>0.16854166666666667</v>
      </c>
      <c r="P16" s="3">
        <f t="shared" ref="P16:Q16" si="1">N$16/N16</f>
        <v>1</v>
      </c>
      <c r="Q16" s="3">
        <f t="shared" si="1"/>
        <v>1</v>
      </c>
    </row>
    <row r="17">
      <c r="A17" s="1">
        <v>1.0</v>
      </c>
      <c r="B17" s="2">
        <v>0.17895833333333333</v>
      </c>
      <c r="C17" s="2">
        <v>0.17052083333333334</v>
      </c>
      <c r="D17" s="3">
        <f t="shared" ref="D17:E17" si="2">B$17/B17</f>
        <v>1</v>
      </c>
      <c r="E17" s="3">
        <f t="shared" si="2"/>
        <v>1</v>
      </c>
      <c r="M17" s="1">
        <v>2.0</v>
      </c>
      <c r="N17" s="2">
        <v>0.08825231481481481</v>
      </c>
      <c r="O17" s="2">
        <v>0.08590277777777777</v>
      </c>
      <c r="P17" s="3">
        <f t="shared" ref="P17:Q17" si="3">N$16/N17</f>
        <v>1.932196721</v>
      </c>
      <c r="Q17" s="3">
        <f t="shared" si="3"/>
        <v>1.96200485</v>
      </c>
    </row>
    <row r="18">
      <c r="A18" s="1">
        <v>2.0</v>
      </c>
      <c r="B18" s="2">
        <v>0.10695601851851852</v>
      </c>
      <c r="C18" s="2">
        <v>0.08825231481481481</v>
      </c>
      <c r="D18" s="3">
        <f t="shared" ref="D18:E18" si="4">B$17/B18</f>
        <v>1.673195542</v>
      </c>
      <c r="E18" s="3">
        <f t="shared" si="4"/>
        <v>1.932196721</v>
      </c>
      <c r="M18" s="1">
        <v>128.0</v>
      </c>
      <c r="N18" s="2">
        <v>0.0024305555555555556</v>
      </c>
      <c r="O18" s="2">
        <v>0.007152777777777778</v>
      </c>
      <c r="P18" s="3">
        <f t="shared" ref="P18:Q18" si="5">N$16/N18</f>
        <v>70.15714286</v>
      </c>
      <c r="Q18" s="3">
        <f t="shared" si="5"/>
        <v>23.5631068</v>
      </c>
    </row>
    <row r="19">
      <c r="A19" s="1">
        <v>128.0</v>
      </c>
      <c r="B19" s="2">
        <v>0.0032060185185185186</v>
      </c>
      <c r="C19" s="2">
        <v>0.0024305555555555556</v>
      </c>
      <c r="D19" s="3">
        <f>B$17/B19-52</f>
        <v>3.819494585</v>
      </c>
      <c r="E19" s="3">
        <f>C$17/C19-63</f>
        <v>7.157142857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60</v>
      </c>
      <c r="D1" s="1" t="s">
        <v>39</v>
      </c>
      <c r="F1" s="1" t="s">
        <v>60</v>
      </c>
      <c r="I1" s="1" t="s">
        <v>38</v>
      </c>
    </row>
    <row r="2">
      <c r="A2" s="1" t="s">
        <v>47</v>
      </c>
      <c r="B2" s="1" t="s">
        <v>34</v>
      </c>
      <c r="C2" s="1" t="s">
        <v>3</v>
      </c>
      <c r="F2" s="1" t="s">
        <v>47</v>
      </c>
      <c r="G2" s="1" t="s">
        <v>34</v>
      </c>
      <c r="H2" s="1" t="s">
        <v>3</v>
      </c>
    </row>
    <row r="3">
      <c r="A3" s="1">
        <v>1.0</v>
      </c>
      <c r="C3" s="2">
        <v>0.17895833333333333</v>
      </c>
      <c r="F3" s="1">
        <v>1.0</v>
      </c>
      <c r="H3" s="2">
        <v>0.17895833333333333</v>
      </c>
    </row>
    <row r="4">
      <c r="A4" s="1">
        <v>2.0</v>
      </c>
      <c r="C4" s="2">
        <v>0.10695601851851852</v>
      </c>
      <c r="F4" s="1">
        <v>2.0</v>
      </c>
      <c r="H4" s="2">
        <v>0.10695601851851852</v>
      </c>
    </row>
    <row r="5">
      <c r="A5" s="1">
        <v>4.0</v>
      </c>
      <c r="F5" s="1">
        <v>4.0</v>
      </c>
    </row>
    <row r="6">
      <c r="A6" s="1">
        <v>8.0</v>
      </c>
      <c r="F6" s="1">
        <v>8.0</v>
      </c>
    </row>
    <row r="7">
      <c r="A7" s="1">
        <v>16.0</v>
      </c>
      <c r="F7" s="1">
        <v>16.0</v>
      </c>
    </row>
    <row r="8">
      <c r="A8" s="1">
        <v>32.0</v>
      </c>
      <c r="F8" s="1">
        <v>32.0</v>
      </c>
    </row>
    <row r="9">
      <c r="A9" s="1">
        <v>64.0</v>
      </c>
      <c r="F9" s="1">
        <v>64.0</v>
      </c>
    </row>
    <row r="10">
      <c r="A10" s="1">
        <v>128.0</v>
      </c>
      <c r="C10" s="2">
        <v>0.0032060185185185186</v>
      </c>
      <c r="F10" s="1">
        <v>128.0</v>
      </c>
      <c r="H10" s="2">
        <v>0.0032060185185185186</v>
      </c>
    </row>
    <row r="11">
      <c r="A11" s="1" t="s">
        <v>62</v>
      </c>
      <c r="C11" s="2">
        <v>0.003414351851851852</v>
      </c>
      <c r="F11" s="1" t="s">
        <v>62</v>
      </c>
      <c r="H11" s="2">
        <v>0.003414351851851852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40</v>
      </c>
      <c r="B1" s="1" t="s">
        <v>71</v>
      </c>
      <c r="E1" s="1" t="s">
        <v>72</v>
      </c>
      <c r="G1" s="1" t="s">
        <v>0</v>
      </c>
    </row>
    <row r="2">
      <c r="A2" s="1" t="s">
        <v>73</v>
      </c>
      <c r="B2" s="1">
        <v>1000000.0</v>
      </c>
      <c r="D2" s="1" t="s">
        <v>74</v>
      </c>
      <c r="E2" s="1" t="s">
        <v>34</v>
      </c>
      <c r="F2" s="1" t="s">
        <v>3</v>
      </c>
      <c r="G2" s="1" t="s">
        <v>34</v>
      </c>
      <c r="H2" s="1" t="s">
        <v>3</v>
      </c>
    </row>
    <row r="3">
      <c r="D3" s="1">
        <v>0.0</v>
      </c>
      <c r="E3" s="3">
        <f t="shared" ref="E3:E5" si="1">F$3/F3</f>
        <v>1</v>
      </c>
      <c r="F3" s="2">
        <v>5.787037037037037E-5</v>
      </c>
      <c r="G3" s="3">
        <f t="shared" ref="G3:G5" si="2">H$3/H3</f>
        <v>1</v>
      </c>
      <c r="H3" s="2">
        <v>6.944444444444444E-5</v>
      </c>
    </row>
    <row r="4">
      <c r="D4" s="1">
        <v>1.0</v>
      </c>
      <c r="E4" s="3">
        <f t="shared" si="1"/>
        <v>0.06493506494</v>
      </c>
      <c r="F4" s="2">
        <v>8.912037037037037E-4</v>
      </c>
      <c r="G4" s="3">
        <f t="shared" si="2"/>
        <v>0.75</v>
      </c>
      <c r="H4" s="2">
        <v>9.259259259259259E-5</v>
      </c>
    </row>
    <row r="5">
      <c r="D5" s="1">
        <v>2.0</v>
      </c>
      <c r="E5" s="3">
        <f t="shared" si="1"/>
        <v>0.01449275362</v>
      </c>
      <c r="F5" s="2">
        <v>0.003993055555555555</v>
      </c>
      <c r="G5" s="3">
        <f t="shared" si="2"/>
        <v>0.4285714286</v>
      </c>
      <c r="H5" s="2">
        <v>1.6203703703703703E-4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17" max="17" width="14.0"/>
  </cols>
  <sheetData>
    <row r="1">
      <c r="A1" s="1" t="s">
        <v>46</v>
      </c>
      <c r="B1" s="1" t="s">
        <v>47</v>
      </c>
      <c r="C1" s="1" t="s">
        <v>35</v>
      </c>
      <c r="D1" s="1" t="s">
        <v>75</v>
      </c>
      <c r="E1" s="1" t="s">
        <v>76</v>
      </c>
      <c r="G1" s="1" t="s">
        <v>77</v>
      </c>
      <c r="H1" s="1" t="s">
        <v>78</v>
      </c>
      <c r="K1" s="1" t="s">
        <v>75</v>
      </c>
      <c r="L1" s="1" t="s">
        <v>76</v>
      </c>
      <c r="O1" s="1" t="s">
        <v>72</v>
      </c>
      <c r="Q1" s="1" t="s">
        <v>0</v>
      </c>
    </row>
    <row r="2">
      <c r="A2" s="1">
        <v>1.0</v>
      </c>
      <c r="B2" s="1">
        <v>1.0</v>
      </c>
      <c r="C2" s="2">
        <v>7.291666666666667E-4</v>
      </c>
      <c r="D2" s="3">
        <f t="shared" ref="D2:D5" si="1">C$2/C2</f>
        <v>1</v>
      </c>
      <c r="E2" s="1">
        <f t="shared" ref="E2:E5" si="2">B2/A2</f>
        <v>1</v>
      </c>
      <c r="G2" s="1" t="s">
        <v>79</v>
      </c>
      <c r="H2" s="1" t="s">
        <v>80</v>
      </c>
      <c r="K2" s="3">
        <v>0.8513513513513513</v>
      </c>
      <c r="L2" s="1">
        <v>1.0</v>
      </c>
      <c r="O2" s="1" t="s">
        <v>47</v>
      </c>
      <c r="P2" s="1" t="s">
        <v>35</v>
      </c>
      <c r="Q2" s="1" t="s">
        <v>46</v>
      </c>
      <c r="R2" s="1" t="s">
        <v>47</v>
      </c>
      <c r="S2" s="1" t="s">
        <v>35</v>
      </c>
    </row>
    <row r="3">
      <c r="A3" s="1">
        <v>2.0</v>
      </c>
      <c r="B3" s="1">
        <v>2.0</v>
      </c>
      <c r="C3" s="2">
        <v>0.001585648148148148</v>
      </c>
      <c r="D3" s="3">
        <f t="shared" si="1"/>
        <v>0.4598540146</v>
      </c>
      <c r="E3" s="1">
        <f t="shared" si="2"/>
        <v>1</v>
      </c>
      <c r="G3" s="1" t="s">
        <v>81</v>
      </c>
      <c r="H3" s="5" t="s">
        <v>82</v>
      </c>
      <c r="K3" s="3">
        <v>1.1666666666666667</v>
      </c>
      <c r="L3" s="6">
        <v>2.0</v>
      </c>
      <c r="O3" s="1">
        <v>1.0</v>
      </c>
      <c r="P3" s="2">
        <v>7.291666666666667E-4</v>
      </c>
      <c r="Q3" s="1">
        <v>1.0</v>
      </c>
      <c r="R3" s="1">
        <v>1.0</v>
      </c>
      <c r="S3" s="2">
        <v>0.005</v>
      </c>
    </row>
    <row r="4">
      <c r="A4" s="1">
        <v>3.0</v>
      </c>
      <c r="B4" s="1">
        <v>3.0</v>
      </c>
      <c r="C4" s="2">
        <v>0.0011226851851851851</v>
      </c>
      <c r="D4" s="3">
        <f t="shared" si="1"/>
        <v>0.6494845361</v>
      </c>
      <c r="E4" s="1">
        <f t="shared" si="2"/>
        <v>1</v>
      </c>
      <c r="H4" s="7"/>
      <c r="K4" s="3">
        <v>1.0862068965517242</v>
      </c>
      <c r="L4" s="6">
        <v>4.0</v>
      </c>
      <c r="O4" s="1">
        <v>2.0</v>
      </c>
      <c r="P4" s="2">
        <v>0.001585648148148148</v>
      </c>
      <c r="Q4" s="1">
        <v>2.0</v>
      </c>
      <c r="R4" s="1">
        <v>2.0</v>
      </c>
      <c r="S4" s="2">
        <v>0.0028587962962962963</v>
      </c>
      <c r="T4" s="1" t="s">
        <v>77</v>
      </c>
      <c r="U4" s="1" t="s">
        <v>78</v>
      </c>
    </row>
    <row r="5">
      <c r="A5" s="1">
        <v>4.0</v>
      </c>
      <c r="B5" s="1">
        <v>4.0</v>
      </c>
      <c r="C5" s="2">
        <v>8.564814814814815E-4</v>
      </c>
      <c r="D5" s="3">
        <f t="shared" si="1"/>
        <v>0.8513513514</v>
      </c>
      <c r="E5" s="1">
        <f t="shared" si="2"/>
        <v>1</v>
      </c>
      <c r="O5" s="1">
        <v>3.0</v>
      </c>
      <c r="P5" s="2">
        <v>0.0011226851851851851</v>
      </c>
      <c r="Q5" s="1">
        <v>3.0</v>
      </c>
      <c r="R5" s="1">
        <v>3.0</v>
      </c>
      <c r="S5" s="2">
        <v>0.0020949074074074073</v>
      </c>
      <c r="T5" s="1" t="s">
        <v>79</v>
      </c>
      <c r="U5" s="1" t="s">
        <v>80</v>
      </c>
    </row>
    <row r="6">
      <c r="O6" s="1">
        <v>4.0</v>
      </c>
      <c r="P6" s="2">
        <v>8.564814814814815E-4</v>
      </c>
      <c r="Q6" s="1">
        <v>4.0</v>
      </c>
      <c r="R6" s="1">
        <v>4.0</v>
      </c>
      <c r="S6" s="2">
        <v>0.0017476851851851852</v>
      </c>
      <c r="T6" s="1" t="s">
        <v>81</v>
      </c>
      <c r="U6" s="8" t="s">
        <v>83</v>
      </c>
    </row>
    <row r="7">
      <c r="A7" s="1">
        <v>1.0</v>
      </c>
      <c r="B7" s="1">
        <v>1.0</v>
      </c>
      <c r="C7" s="2">
        <v>7.291666666666667E-4</v>
      </c>
      <c r="D7" s="3">
        <f t="shared" ref="D7:D10" si="3">C$2/C7</f>
        <v>1</v>
      </c>
      <c r="E7" s="1">
        <f t="shared" ref="E7:E10" si="4">B7/A7</f>
        <v>1</v>
      </c>
    </row>
    <row r="8">
      <c r="A8" s="1">
        <v>2.0</v>
      </c>
      <c r="B8" s="1">
        <v>1.0</v>
      </c>
      <c r="C8" s="2">
        <v>0.0010879629629629629</v>
      </c>
      <c r="D8" s="3">
        <f t="shared" si="3"/>
        <v>0.670212766</v>
      </c>
      <c r="E8" s="1">
        <f t="shared" si="4"/>
        <v>0.5</v>
      </c>
    </row>
    <row r="9">
      <c r="A9" s="1">
        <v>3.0</v>
      </c>
      <c r="B9" s="1">
        <v>1.0</v>
      </c>
      <c r="C9" s="2">
        <v>0.0010879629629629629</v>
      </c>
      <c r="D9" s="3">
        <f t="shared" si="3"/>
        <v>0.670212766</v>
      </c>
      <c r="E9" s="1">
        <f t="shared" si="4"/>
        <v>0.3333333333</v>
      </c>
    </row>
    <row r="10">
      <c r="A10" s="1">
        <v>4.0</v>
      </c>
      <c r="B10" s="1">
        <v>1.0</v>
      </c>
      <c r="C10" s="2">
        <v>0.001099537037037037</v>
      </c>
      <c r="D10" s="3">
        <f t="shared" si="3"/>
        <v>0.6631578947</v>
      </c>
      <c r="E10" s="1">
        <f t="shared" si="4"/>
        <v>0.25</v>
      </c>
    </row>
    <row r="11">
      <c r="O11" s="9"/>
      <c r="P11" s="10"/>
      <c r="Q11" s="9"/>
    </row>
    <row r="12">
      <c r="A12" s="1">
        <v>1.0</v>
      </c>
      <c r="B12" s="1">
        <v>2.0</v>
      </c>
      <c r="C12" s="2">
        <v>0.002210648148148148</v>
      </c>
      <c r="D12" s="3">
        <f t="shared" ref="D12:D15" si="5">C$2/C12</f>
        <v>0.3298429319</v>
      </c>
      <c r="E12" s="1">
        <f t="shared" ref="E12:E15" si="6">B12/A12</f>
        <v>2</v>
      </c>
    </row>
    <row r="13">
      <c r="A13" s="1">
        <v>2.0</v>
      </c>
      <c r="B13" s="1">
        <v>4.0</v>
      </c>
      <c r="C13" s="2">
        <v>0.0011921296296296296</v>
      </c>
      <c r="D13" s="3">
        <f t="shared" si="5"/>
        <v>0.6116504854</v>
      </c>
      <c r="E13" s="1">
        <f t="shared" si="6"/>
        <v>2</v>
      </c>
    </row>
    <row r="14">
      <c r="A14" s="1">
        <v>3.0</v>
      </c>
      <c r="B14" s="1">
        <v>6.0</v>
      </c>
      <c r="C14" s="2">
        <v>8.912037037037037E-4</v>
      </c>
      <c r="D14" s="3">
        <f t="shared" si="5"/>
        <v>0.8181818182</v>
      </c>
      <c r="E14" s="1">
        <f t="shared" si="6"/>
        <v>2</v>
      </c>
    </row>
    <row r="15">
      <c r="A15" s="1">
        <v>4.0</v>
      </c>
      <c r="B15" s="1">
        <v>8.0</v>
      </c>
      <c r="C15" s="2">
        <v>6.25E-4</v>
      </c>
      <c r="D15" s="3">
        <f t="shared" si="5"/>
        <v>1.166666667</v>
      </c>
      <c r="E15" s="1">
        <f t="shared" si="6"/>
        <v>2</v>
      </c>
    </row>
    <row r="17">
      <c r="A17" s="1">
        <v>1.0</v>
      </c>
      <c r="B17" s="1">
        <v>4.0</v>
      </c>
      <c r="C17" s="2">
        <v>0.0020717592592592593</v>
      </c>
      <c r="D17" s="3">
        <f t="shared" ref="D17:D20" si="7">C$2/C17</f>
        <v>0.3519553073</v>
      </c>
      <c r="E17" s="1">
        <f t="shared" ref="E17:E20" si="8">B17/A17</f>
        <v>4</v>
      </c>
    </row>
    <row r="18">
      <c r="A18" s="1">
        <v>2.0</v>
      </c>
      <c r="B18" s="1">
        <v>8.0</v>
      </c>
      <c r="C18" s="2">
        <v>0.0011805555555555556</v>
      </c>
      <c r="D18" s="3">
        <f t="shared" si="7"/>
        <v>0.6176470588</v>
      </c>
      <c r="E18" s="1">
        <f t="shared" si="8"/>
        <v>4</v>
      </c>
    </row>
    <row r="19">
      <c r="A19" s="1">
        <v>3.0</v>
      </c>
      <c r="B19" s="1">
        <v>12.0</v>
      </c>
      <c r="C19" s="2">
        <v>8.217592592592593E-4</v>
      </c>
      <c r="D19" s="3">
        <f t="shared" si="7"/>
        <v>0.8873239437</v>
      </c>
      <c r="E19" s="1">
        <f t="shared" si="8"/>
        <v>4</v>
      </c>
    </row>
    <row r="20">
      <c r="A20" s="1">
        <v>4.0</v>
      </c>
      <c r="B20" s="1">
        <v>16.0</v>
      </c>
      <c r="C20" s="2">
        <v>6.712962962962962E-4</v>
      </c>
      <c r="D20" s="3">
        <f t="shared" si="7"/>
        <v>1.086206897</v>
      </c>
      <c r="E20" s="1">
        <f t="shared" si="8"/>
        <v>4</v>
      </c>
    </row>
    <row r="22">
      <c r="A22" s="1">
        <v>1.0</v>
      </c>
      <c r="B22" s="1">
        <v>8.0</v>
      </c>
    </row>
    <row r="23">
      <c r="A23" s="1">
        <v>1.0</v>
      </c>
      <c r="B23" s="1">
        <v>16.0</v>
      </c>
    </row>
    <row r="24">
      <c r="A24" s="1">
        <v>1.0</v>
      </c>
      <c r="B24" s="1">
        <v>32.0</v>
      </c>
      <c r="C24" s="2">
        <v>0.0021643518518518518</v>
      </c>
    </row>
    <row r="25">
      <c r="A25" s="1">
        <v>1.0</v>
      </c>
      <c r="B25" s="1">
        <v>64.0</v>
      </c>
    </row>
    <row r="26">
      <c r="A26" s="1">
        <v>1.0</v>
      </c>
      <c r="B26" s="1">
        <v>128.0</v>
      </c>
      <c r="C26" s="2"/>
    </row>
    <row r="32">
      <c r="N32" s="9"/>
      <c r="O32" s="1" t="s">
        <v>72</v>
      </c>
      <c r="R32" s="1" t="s">
        <v>0</v>
      </c>
    </row>
    <row r="33">
      <c r="O33" s="1" t="s">
        <v>47</v>
      </c>
      <c r="P33" s="1" t="s">
        <v>34</v>
      </c>
      <c r="Q33" s="1" t="s">
        <v>35</v>
      </c>
      <c r="R33" s="1" t="s">
        <v>46</v>
      </c>
      <c r="S33" s="1" t="s">
        <v>47</v>
      </c>
      <c r="T33" s="1" t="s">
        <v>34</v>
      </c>
      <c r="U33" s="1" t="s">
        <v>35</v>
      </c>
    </row>
    <row r="34">
      <c r="O34" s="1">
        <v>1.0</v>
      </c>
      <c r="P34" s="3">
        <f t="shared" ref="P34:P37" si="9">Q$34/Q34</f>
        <v>1</v>
      </c>
      <c r="Q34" s="2">
        <v>7.291666666666667E-4</v>
      </c>
      <c r="R34" s="1">
        <v>1.0</v>
      </c>
      <c r="S34" s="1">
        <v>1.0</v>
      </c>
      <c r="T34" s="3">
        <f t="shared" ref="T34:T37" si="10">U$34/U34</f>
        <v>1</v>
      </c>
      <c r="U34" s="2">
        <v>0.005</v>
      </c>
    </row>
    <row r="35">
      <c r="O35" s="1">
        <v>2.0</v>
      </c>
      <c r="P35" s="3">
        <f t="shared" si="9"/>
        <v>0.4598540146</v>
      </c>
      <c r="Q35" s="2">
        <v>0.001585648148148148</v>
      </c>
      <c r="R35" s="1">
        <v>2.0</v>
      </c>
      <c r="S35" s="1">
        <v>2.0</v>
      </c>
      <c r="T35" s="3">
        <f t="shared" si="10"/>
        <v>1.748987854</v>
      </c>
      <c r="U35" s="2">
        <v>0.0028587962962962963</v>
      </c>
    </row>
    <row r="36">
      <c r="O36" s="1">
        <v>3.0</v>
      </c>
      <c r="P36" s="3">
        <f t="shared" si="9"/>
        <v>0.6494845361</v>
      </c>
      <c r="Q36" s="2">
        <v>0.0011226851851851851</v>
      </c>
      <c r="R36" s="1">
        <v>3.0</v>
      </c>
      <c r="S36" s="1">
        <v>3.0</v>
      </c>
      <c r="T36" s="3">
        <f t="shared" si="10"/>
        <v>2.386740331</v>
      </c>
      <c r="U36" s="2">
        <v>0.0020949074074074073</v>
      </c>
    </row>
    <row r="37">
      <c r="O37" s="1">
        <v>4.0</v>
      </c>
      <c r="P37" s="3">
        <f t="shared" si="9"/>
        <v>0.8513513514</v>
      </c>
      <c r="Q37" s="2">
        <v>8.564814814814815E-4</v>
      </c>
      <c r="R37" s="1">
        <v>4.0</v>
      </c>
      <c r="S37" s="1">
        <v>4.0</v>
      </c>
      <c r="T37" s="3">
        <f t="shared" si="10"/>
        <v>2.860927152</v>
      </c>
      <c r="U37" s="2">
        <v>0.0017476851851851852</v>
      </c>
    </row>
    <row r="47">
      <c r="A47" s="1" t="s">
        <v>46</v>
      </c>
      <c r="B47" s="1" t="s">
        <v>47</v>
      </c>
      <c r="C47" s="1" t="s">
        <v>35</v>
      </c>
      <c r="D47" s="1" t="s">
        <v>34</v>
      </c>
    </row>
    <row r="48">
      <c r="A48" s="1">
        <v>1.0</v>
      </c>
      <c r="B48" s="1">
        <v>1.0</v>
      </c>
      <c r="C48" s="2">
        <v>0.0011111111111111111</v>
      </c>
      <c r="D48" s="3">
        <f t="shared" ref="D48:D51" si="11">C$48/C48</f>
        <v>1</v>
      </c>
    </row>
    <row r="49">
      <c r="A49" s="1">
        <v>2.0</v>
      </c>
      <c r="B49" s="1">
        <v>2.0</v>
      </c>
      <c r="C49" s="2">
        <v>0.0016550925925925926</v>
      </c>
      <c r="D49" s="3">
        <f t="shared" si="11"/>
        <v>0.6713286713</v>
      </c>
      <c r="F49" s="1" t="s">
        <v>77</v>
      </c>
      <c r="G49" s="1" t="s">
        <v>78</v>
      </c>
    </row>
    <row r="50">
      <c r="A50" s="1">
        <v>3.0</v>
      </c>
      <c r="B50" s="1">
        <v>3.0</v>
      </c>
      <c r="C50" s="2">
        <v>0.0011226851851851851</v>
      </c>
      <c r="D50" s="3">
        <f t="shared" si="11"/>
        <v>0.9896907216</v>
      </c>
      <c r="F50" s="1" t="s">
        <v>79</v>
      </c>
      <c r="G50" s="1" t="s">
        <v>80</v>
      </c>
    </row>
    <row r="51">
      <c r="A51" s="1">
        <v>4.0</v>
      </c>
      <c r="B51" s="1">
        <v>4.0</v>
      </c>
      <c r="C51" s="2">
        <v>8.449074074074074E-4</v>
      </c>
      <c r="D51" s="3">
        <f t="shared" si="11"/>
        <v>1.315068493</v>
      </c>
      <c r="F51" s="1" t="s">
        <v>81</v>
      </c>
      <c r="G51" s="8" t="s">
        <v>83</v>
      </c>
    </row>
    <row r="52">
      <c r="G52" s="7"/>
    </row>
    <row r="61">
      <c r="P61" s="2"/>
    </row>
    <row r="62">
      <c r="P62" s="2"/>
    </row>
    <row r="63">
      <c r="P63" s="2"/>
      <c r="S63" s="2"/>
    </row>
    <row r="64">
      <c r="P64" s="2"/>
      <c r="S64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8" max="8" width="10.75"/>
  </cols>
  <sheetData>
    <row r="1">
      <c r="A1" s="1" t="s">
        <v>46</v>
      </c>
      <c r="B1" s="1" t="s">
        <v>84</v>
      </c>
      <c r="E1" s="1" t="s">
        <v>46</v>
      </c>
      <c r="F1" s="1" t="s">
        <v>85</v>
      </c>
      <c r="I1" s="1" t="s">
        <v>46</v>
      </c>
      <c r="J1" s="1" t="s">
        <v>86</v>
      </c>
      <c r="N1" s="1" t="s">
        <v>40</v>
      </c>
      <c r="O1" s="1" t="s">
        <v>87</v>
      </c>
    </row>
    <row r="2">
      <c r="B2" s="1" t="s">
        <v>3</v>
      </c>
      <c r="C2" s="1" t="s">
        <v>88</v>
      </c>
      <c r="D2" s="1" t="s">
        <v>34</v>
      </c>
      <c r="F2" s="1" t="s">
        <v>3</v>
      </c>
      <c r="G2" s="1" t="s">
        <v>88</v>
      </c>
      <c r="H2" s="1" t="s">
        <v>34</v>
      </c>
      <c r="J2" s="1" t="s">
        <v>3</v>
      </c>
      <c r="K2" s="1" t="s">
        <v>88</v>
      </c>
      <c r="L2" s="1" t="s">
        <v>34</v>
      </c>
      <c r="N2" s="1" t="s">
        <v>89</v>
      </c>
      <c r="O2" s="1">
        <v>100000.0</v>
      </c>
    </row>
    <row r="3">
      <c r="A3" s="1">
        <v>1.0</v>
      </c>
      <c r="B3" s="2">
        <v>0.0013773148148148147</v>
      </c>
      <c r="C3" s="3">
        <f>60+59</f>
        <v>119</v>
      </c>
      <c r="D3" s="1">
        <f t="shared" ref="D3:D4" si="1">C$3/C3</f>
        <v>1</v>
      </c>
      <c r="E3" s="1">
        <v>1.0</v>
      </c>
      <c r="F3" s="2">
        <v>0.0013425925925925925</v>
      </c>
      <c r="G3" s="3">
        <f>60+56</f>
        <v>116</v>
      </c>
      <c r="H3" s="1">
        <f t="shared" ref="H3:H6" si="2">G$3/G3</f>
        <v>1</v>
      </c>
      <c r="I3" s="1">
        <v>1.0</v>
      </c>
      <c r="J3" s="2">
        <v>0.0013194444444444445</v>
      </c>
      <c r="K3" s="3">
        <f>60+54</f>
        <v>114</v>
      </c>
      <c r="L3" s="1">
        <f t="shared" ref="L3:L10" si="3">K$3/K3</f>
        <v>1</v>
      </c>
    </row>
    <row r="4">
      <c r="A4" s="1">
        <v>2.0</v>
      </c>
      <c r="B4" s="2">
        <v>0.0016087962962962963</v>
      </c>
      <c r="C4" s="3">
        <f>120+19</f>
        <v>139</v>
      </c>
      <c r="D4" s="1">
        <f t="shared" si="1"/>
        <v>0.8561151079</v>
      </c>
      <c r="E4" s="1">
        <v>2.0</v>
      </c>
      <c r="F4" s="2">
        <v>0.0013310185185185185</v>
      </c>
      <c r="G4" s="3">
        <f>60+55</f>
        <v>115</v>
      </c>
      <c r="H4" s="1">
        <f t="shared" si="2"/>
        <v>1.008695652</v>
      </c>
      <c r="I4" s="1">
        <v>2.0</v>
      </c>
      <c r="J4" s="2">
        <v>0.0014467592592592592</v>
      </c>
      <c r="K4" s="3">
        <f>120+5</f>
        <v>125</v>
      </c>
      <c r="L4" s="1">
        <f t="shared" si="3"/>
        <v>0.912</v>
      </c>
      <c r="N4" s="1" t="s">
        <v>90</v>
      </c>
      <c r="O4" s="1" t="s">
        <v>91</v>
      </c>
    </row>
    <row r="5">
      <c r="B5" s="2"/>
      <c r="E5" s="1">
        <v>3.0</v>
      </c>
      <c r="F5" s="2">
        <v>0.0013194444444444445</v>
      </c>
      <c r="G5" s="3">
        <f>60+54</f>
        <v>114</v>
      </c>
      <c r="H5" s="1">
        <f t="shared" si="2"/>
        <v>1.01754386</v>
      </c>
      <c r="I5" s="1">
        <v>3.0</v>
      </c>
      <c r="J5" s="2">
        <v>0.001412037037037037</v>
      </c>
      <c r="K5" s="3">
        <f>120+2</f>
        <v>122</v>
      </c>
      <c r="L5" s="1">
        <f t="shared" si="3"/>
        <v>0.9344262295</v>
      </c>
    </row>
    <row r="6">
      <c r="E6" s="1">
        <v>4.0</v>
      </c>
      <c r="F6" s="2">
        <v>0.0013310185185185185</v>
      </c>
      <c r="G6" s="3">
        <f>60+55</f>
        <v>115</v>
      </c>
      <c r="H6" s="1">
        <f t="shared" si="2"/>
        <v>1.008695652</v>
      </c>
      <c r="I6" s="1">
        <v>4.0</v>
      </c>
      <c r="J6" s="2">
        <v>0.0018287037037037037</v>
      </c>
      <c r="K6" s="3">
        <f>120+38</f>
        <v>158</v>
      </c>
      <c r="L6" s="1">
        <f t="shared" si="3"/>
        <v>0.7215189873</v>
      </c>
    </row>
    <row r="7">
      <c r="I7" s="1">
        <v>5.0</v>
      </c>
      <c r="L7" s="1" t="str">
        <f t="shared" si="3"/>
        <v>#DIV/0!</v>
      </c>
    </row>
    <row r="8">
      <c r="I8" s="1">
        <v>6.0</v>
      </c>
      <c r="L8" s="1" t="str">
        <f t="shared" si="3"/>
        <v>#DIV/0!</v>
      </c>
    </row>
    <row r="9">
      <c r="I9" s="1">
        <v>7.0</v>
      </c>
      <c r="L9" s="1" t="str">
        <f t="shared" si="3"/>
        <v>#DIV/0!</v>
      </c>
    </row>
    <row r="10">
      <c r="I10" s="1">
        <v>8.0</v>
      </c>
      <c r="L10" s="1" t="str">
        <f t="shared" si="3"/>
        <v>#DIV/0!</v>
      </c>
    </row>
    <row r="17">
      <c r="A17" s="1" t="s">
        <v>46</v>
      </c>
      <c r="B17" s="1" t="s">
        <v>84</v>
      </c>
      <c r="E17" s="1" t="s">
        <v>46</v>
      </c>
      <c r="F17" s="1" t="s">
        <v>85</v>
      </c>
      <c r="I17" s="1" t="s">
        <v>46</v>
      </c>
      <c r="J17" s="1" t="s">
        <v>86</v>
      </c>
      <c r="N17" s="1" t="s">
        <v>40</v>
      </c>
      <c r="O17" s="1" t="s">
        <v>92</v>
      </c>
    </row>
    <row r="18">
      <c r="B18" s="1" t="s">
        <v>3</v>
      </c>
      <c r="C18" s="1" t="s">
        <v>88</v>
      </c>
      <c r="D18" s="1" t="s">
        <v>34</v>
      </c>
      <c r="F18" s="1" t="s">
        <v>3</v>
      </c>
      <c r="G18" s="1" t="s">
        <v>88</v>
      </c>
      <c r="H18" s="1" t="s">
        <v>34</v>
      </c>
      <c r="J18" s="1" t="s">
        <v>3</v>
      </c>
      <c r="K18" s="1" t="s">
        <v>88</v>
      </c>
      <c r="L18" s="1" t="s">
        <v>34</v>
      </c>
      <c r="N18" s="1" t="s">
        <v>90</v>
      </c>
      <c r="O18" s="1" t="s">
        <v>91</v>
      </c>
    </row>
    <row r="19">
      <c r="A19" s="1">
        <v>1.0</v>
      </c>
      <c r="B19" s="2">
        <v>0.0013773148148148147</v>
      </c>
      <c r="C19" s="3">
        <f>60+59</f>
        <v>119</v>
      </c>
      <c r="D19" s="1">
        <f t="shared" ref="D19:D20" si="4">C$3/C19</f>
        <v>1</v>
      </c>
      <c r="E19" s="1">
        <v>1.0</v>
      </c>
      <c r="F19" s="2">
        <v>0.0013425925925925925</v>
      </c>
      <c r="G19" s="3">
        <f>60+56</f>
        <v>116</v>
      </c>
      <c r="H19" s="1">
        <f t="shared" ref="H19:H22" si="5">G$3/G19</f>
        <v>1</v>
      </c>
      <c r="I19" s="1">
        <v>1.0</v>
      </c>
      <c r="J19" s="2">
        <v>0.0013194444444444445</v>
      </c>
      <c r="K19" s="3">
        <f>60+54</f>
        <v>114</v>
      </c>
      <c r="L19" s="1">
        <f t="shared" ref="L19:L26" si="6">K$3/K19</f>
        <v>1</v>
      </c>
    </row>
    <row r="20">
      <c r="A20" s="1">
        <v>2.0</v>
      </c>
      <c r="B20" s="2">
        <v>0.0016087962962962963</v>
      </c>
      <c r="C20" s="3">
        <f>120+19</f>
        <v>139</v>
      </c>
      <c r="D20" s="1">
        <f t="shared" si="4"/>
        <v>0.8561151079</v>
      </c>
      <c r="E20" s="1">
        <v>2.0</v>
      </c>
      <c r="F20" s="2">
        <v>0.0013310185185185185</v>
      </c>
      <c r="G20" s="3">
        <f>60+55</f>
        <v>115</v>
      </c>
      <c r="H20" s="1">
        <f t="shared" si="5"/>
        <v>1.008695652</v>
      </c>
      <c r="I20" s="1">
        <v>2.0</v>
      </c>
      <c r="J20" s="2">
        <v>0.0014467592592592592</v>
      </c>
      <c r="K20" s="3">
        <f>120+5</f>
        <v>125</v>
      </c>
      <c r="L20" s="1">
        <f t="shared" si="6"/>
        <v>0.912</v>
      </c>
    </row>
    <row r="21">
      <c r="B21" s="2"/>
      <c r="E21" s="1">
        <v>3.0</v>
      </c>
      <c r="F21" s="2">
        <v>0.0013194444444444445</v>
      </c>
      <c r="G21" s="3">
        <f>60+54</f>
        <v>114</v>
      </c>
      <c r="H21" s="1">
        <f t="shared" si="5"/>
        <v>1.01754386</v>
      </c>
      <c r="I21" s="1">
        <v>3.0</v>
      </c>
      <c r="J21" s="2">
        <v>0.001412037037037037</v>
      </c>
      <c r="K21" s="3">
        <f>120+2</f>
        <v>122</v>
      </c>
      <c r="L21" s="1">
        <f t="shared" si="6"/>
        <v>0.9344262295</v>
      </c>
    </row>
    <row r="22">
      <c r="E22" s="1">
        <v>4.0</v>
      </c>
      <c r="F22" s="2">
        <v>0.0013310185185185185</v>
      </c>
      <c r="G22" s="3">
        <f>60+55</f>
        <v>115</v>
      </c>
      <c r="H22" s="1">
        <f t="shared" si="5"/>
        <v>1.008695652</v>
      </c>
      <c r="I22" s="1">
        <v>4.0</v>
      </c>
      <c r="J22" s="2">
        <v>0.0018287037037037037</v>
      </c>
      <c r="K22" s="3">
        <f>120+38</f>
        <v>158</v>
      </c>
      <c r="L22" s="1">
        <f t="shared" si="6"/>
        <v>0.7215189873</v>
      </c>
    </row>
    <row r="23">
      <c r="I23" s="1">
        <v>5.0</v>
      </c>
      <c r="L23" s="1" t="str">
        <f t="shared" si="6"/>
        <v>#DIV/0!</v>
      </c>
    </row>
    <row r="24">
      <c r="I24" s="1">
        <v>6.0</v>
      </c>
      <c r="L24" s="1" t="str">
        <f t="shared" si="6"/>
        <v>#DIV/0!</v>
      </c>
    </row>
    <row r="25">
      <c r="I25" s="1">
        <v>7.0</v>
      </c>
      <c r="L25" s="1" t="str">
        <f t="shared" si="6"/>
        <v>#DIV/0!</v>
      </c>
    </row>
    <row r="26">
      <c r="I26" s="1">
        <v>8.0</v>
      </c>
      <c r="L26" s="1" t="str">
        <f t="shared" si="6"/>
        <v>#DIV/0!</v>
      </c>
    </row>
  </sheetData>
  <drawing r:id="rId1"/>
</worksheet>
</file>