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Lawrence\Documents\R_Projects\ScotSTAR\"/>
    </mc:Choice>
  </mc:AlternateContent>
  <xr:revisionPtr revIDLastSave="0" documentId="13_ncr:1_{2C1D4042-0FC8-4536-AA90-2EB43D863A99}" xr6:coauthVersionLast="45" xr6:coauthVersionMax="45" xr10:uidLastSave="{00000000-0000-0000-0000-000000000000}"/>
  <bookViews>
    <workbookView xWindow="-120" yWindow="-120" windowWidth="29040" windowHeight="15990" tabRatio="722" xr2:uid="{00000000-000D-0000-FFFF-FFFF00000000}"/>
  </bookViews>
  <sheets>
    <sheet name="Standard infusions v2016roc" sheetId="4" r:id="rId1"/>
  </sheets>
  <definedNames>
    <definedName name="_xlnm.Print_Area" localSheetId="0">'Standard infusions v2016roc'!$A$1:$U$46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4" l="1"/>
  <c r="O10" i="4"/>
  <c r="O32" i="4"/>
  <c r="N32" i="4"/>
  <c r="G32" i="4"/>
  <c r="E32" i="4"/>
  <c r="C32" i="4"/>
  <c r="A32" i="4"/>
  <c r="M32" i="4"/>
  <c r="I37" i="4"/>
  <c r="K39" i="4"/>
  <c r="M39" i="4"/>
  <c r="M37" i="4"/>
  <c r="I39" i="4"/>
  <c r="K37" i="4"/>
  <c r="M25" i="4"/>
  <c r="M28" i="4"/>
  <c r="C4" i="4"/>
  <c r="S4" i="4"/>
  <c r="O6" i="4"/>
  <c r="T5" i="4"/>
  <c r="H4" i="4"/>
  <c r="T6" i="4"/>
  <c r="O31" i="4"/>
  <c r="O30" i="4"/>
  <c r="O29" i="4"/>
  <c r="M29" i="4"/>
  <c r="G29" i="4"/>
  <c r="M27" i="4"/>
  <c r="M26" i="4"/>
  <c r="O21" i="4"/>
  <c r="M21" i="4"/>
  <c r="O20" i="4"/>
  <c r="M20" i="4"/>
  <c r="O19" i="4"/>
  <c r="M19" i="4"/>
  <c r="M18" i="4"/>
  <c r="O13" i="4"/>
  <c r="M13" i="4"/>
  <c r="O12" i="4"/>
  <c r="M12" i="4"/>
  <c r="O11" i="4"/>
  <c r="M11" i="4"/>
  <c r="O9" i="4"/>
  <c r="M9" i="4"/>
  <c r="U4" i="4"/>
  <c r="P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thomas.walwyn</author>
    <author>Thomas Walwyn</author>
  </authors>
  <commentList>
    <comment ref="T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Weights less that 2kg or over 50kg
produce doses that may be clinically inappropriate - TAKE GREAT CARE</t>
        </r>
      </text>
    </comment>
    <comment ref="T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BEWARE:
Ages greater than 14 years produce estimated weights that may be significantly  innaccurate</t>
        </r>
      </text>
    </comment>
    <comment ref="T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BEWARE:
Ages greater than 14 years produce estimated weights that may be significantly  innaccurate</t>
        </r>
      </text>
    </comment>
    <comment ref="D37" authorId="1" shapeId="0" xr:uid="{00000000-0006-0000-0000-000004000000}">
      <text>
        <r>
          <rPr>
            <b/>
            <sz val="9"/>
            <color indexed="81"/>
            <rFont val="Arial"/>
            <family val="2"/>
          </rPr>
          <t>Aminophylline Diluent:
Glucose 5% or
Sodium Chloride 0.9% 
may be used</t>
        </r>
      </text>
    </comment>
    <comment ref="F37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>OMIT LOAD if adequate levels on oral Theophylline
Maximum load 500mg</t>
        </r>
      </text>
    </comment>
    <comment ref="D39" authorId="1" shapeId="0" xr:uid="{00000000-0006-0000-0000-000006000000}">
      <text>
        <r>
          <rPr>
            <b/>
            <sz val="9"/>
            <color indexed="81"/>
            <rFont val="Arial"/>
            <family val="2"/>
          </rPr>
          <t>Salbutamol Dilution:
Glucose 5% or
Sodium Chloride 0.9%
may be used</t>
        </r>
      </text>
    </comment>
    <comment ref="F39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>Maximum loading dose:
250 micrograms or
1.25ml standard solution</t>
        </r>
      </text>
    </comment>
  </commentList>
</comments>
</file>

<file path=xl/sharedStrings.xml><?xml version="1.0" encoding="utf-8"?>
<sst xmlns="http://schemas.openxmlformats.org/spreadsheetml/2006/main" count="173" uniqueCount="120">
  <si>
    <t>Review date</t>
  </si>
  <si>
    <t>0.3mg/kg in 50ml 5% Glucose</t>
  </si>
  <si>
    <t>3mg/kg in 50ml 5% Glucose</t>
  </si>
  <si>
    <t>formulation</t>
  </si>
  <si>
    <t>mg/kg in 50ml 5% Glucose</t>
  </si>
  <si>
    <t>Copyright Dr Tom Walwyn/Lothian Health Board</t>
  </si>
  <si>
    <t>Name</t>
  </si>
  <si>
    <t>Intubation drugs</t>
  </si>
  <si>
    <t>dose</t>
  </si>
  <si>
    <t>dilution</t>
  </si>
  <si>
    <t>ml</t>
  </si>
  <si>
    <t>mg</t>
  </si>
  <si>
    <t>Fentanyl</t>
  </si>
  <si>
    <t>Suxamethonium</t>
  </si>
  <si>
    <t>Ketamine</t>
  </si>
  <si>
    <t>Thiopentone</t>
  </si>
  <si>
    <t>100mg/2ml</t>
  </si>
  <si>
    <t>0.5g vial</t>
  </si>
  <si>
    <t>0.1mg/kg</t>
  </si>
  <si>
    <t>2mg/kg</t>
  </si>
  <si>
    <t>none</t>
  </si>
  <si>
    <t>Emergency drugs</t>
  </si>
  <si>
    <t>Adrenaline</t>
  </si>
  <si>
    <t>Atropine</t>
  </si>
  <si>
    <t>Lorazepam</t>
  </si>
  <si>
    <t>Adenosine</t>
  </si>
  <si>
    <t>Infusion Drugs</t>
  </si>
  <si>
    <t>To the syringe</t>
  </si>
  <si>
    <t>Noradrenaline</t>
  </si>
  <si>
    <t>Dopamine</t>
  </si>
  <si>
    <t>Dobutamine</t>
  </si>
  <si>
    <t>Morphine</t>
  </si>
  <si>
    <t>Midazolam</t>
  </si>
  <si>
    <t>1:1000 4mg/4ml</t>
  </si>
  <si>
    <t>200mg/5ml</t>
  </si>
  <si>
    <t>10mg/1ml</t>
  </si>
  <si>
    <t>10mg/2ml</t>
  </si>
  <si>
    <t>0.1-0.2 mg/kg/hr</t>
  </si>
  <si>
    <t>Date</t>
  </si>
  <si>
    <t>4mg/1ml</t>
  </si>
  <si>
    <t>6mg/2ml</t>
  </si>
  <si>
    <t>0.1ml/kg</t>
  </si>
  <si>
    <t>Weight (kg)</t>
  </si>
  <si>
    <t>D.O.B</t>
  </si>
  <si>
    <t>Instructions</t>
  </si>
  <si>
    <t>Infusion rate</t>
  </si>
  <si>
    <t>ml/hr=0.1mg/kg/hr</t>
  </si>
  <si>
    <t>Years</t>
  </si>
  <si>
    <t>Months</t>
  </si>
  <si>
    <t>kg</t>
  </si>
  <si>
    <t>WARNING Intubation drug doses will vary with clinical condition</t>
  </si>
  <si>
    <t>Est. weight (kg)</t>
  </si>
  <si>
    <t>Standard dilution</t>
  </si>
  <si>
    <t>Drug dose calculation guide</t>
  </si>
  <si>
    <t>250mg/20ml</t>
  </si>
  <si>
    <t>1ml + 3ml 0.9%Saline = 1mg/ml</t>
  </si>
  <si>
    <t>2ml + 4ml 0.9%Saline = 1mg/ml</t>
  </si>
  <si>
    <t>2 - insert date of birth (dd/mm/yy) in box, then press RETURN (if dob not known, delete contents of box)</t>
  </si>
  <si>
    <r>
      <t xml:space="preserve">mg = </t>
    </r>
    <r>
      <rPr>
        <b/>
        <sz val="10"/>
        <rFont val="Arial"/>
        <family val="2"/>
      </rPr>
      <t>3mg/kg</t>
    </r>
  </si>
  <si>
    <t>micrograms</t>
  </si>
  <si>
    <t xml:space="preserve">     These drugs should not be used without discussion with the RHSC PICU Consultant</t>
  </si>
  <si>
    <t>volume</t>
  </si>
  <si>
    <t>ml/hr</t>
  </si>
  <si>
    <t>Dose</t>
  </si>
  <si>
    <t>250mg/10ml</t>
  </si>
  <si>
    <t>Salbutamol</t>
  </si>
  <si>
    <t>5mg/5ml</t>
  </si>
  <si>
    <t>mcg</t>
  </si>
  <si>
    <t>Aminophylline</t>
  </si>
  <si>
    <t>Allergies</t>
  </si>
  <si>
    <t>1mg/kg/hr</t>
  </si>
  <si>
    <r>
      <t>1:1000</t>
    </r>
    <r>
      <rPr>
        <sz val="9"/>
        <rFont val="Arial"/>
        <family val="2"/>
      </rPr>
      <t xml:space="preserve"> 1mg/1ml</t>
    </r>
  </si>
  <si>
    <r>
      <t>500</t>
    </r>
    <r>
      <rPr>
        <b/>
        <sz val="9"/>
        <rFont val="Arial"/>
        <family val="2"/>
      </rPr>
      <t>micrograms</t>
    </r>
    <r>
      <rPr>
        <sz val="9"/>
        <rFont val="Arial"/>
        <family val="2"/>
      </rPr>
      <t>/10ml</t>
    </r>
  </si>
  <si>
    <r>
      <t>1:10 000</t>
    </r>
    <r>
      <rPr>
        <sz val="9"/>
        <rFont val="Arial"/>
        <family val="2"/>
      </rPr>
      <t xml:space="preserve"> 1mg/10ml</t>
    </r>
  </si>
  <si>
    <r>
      <t>600</t>
    </r>
    <r>
      <rPr>
        <b/>
        <sz val="9"/>
        <rFont val="Arial"/>
        <family val="2"/>
      </rPr>
      <t>micrograms</t>
    </r>
    <r>
      <rPr>
        <sz val="9"/>
        <rFont val="Arial"/>
        <family val="2"/>
      </rPr>
      <t>/1ml</t>
    </r>
  </si>
  <si>
    <r>
      <t>1ml/hr=0.1</t>
    </r>
    <r>
      <rPr>
        <b/>
        <sz val="9"/>
        <rFont val="Arial"/>
        <family val="2"/>
      </rPr>
      <t>mcg</t>
    </r>
    <r>
      <rPr>
        <sz val="9"/>
        <rFont val="Arial"/>
        <family val="2"/>
      </rPr>
      <t>/kg/min</t>
    </r>
  </si>
  <si>
    <r>
      <t>1ml/hr=1</t>
    </r>
    <r>
      <rPr>
        <b/>
        <sz val="9"/>
        <rFont val="Arial"/>
        <family val="2"/>
      </rPr>
      <t>mcg</t>
    </r>
    <r>
      <rPr>
        <sz val="9"/>
        <rFont val="Arial"/>
        <family val="2"/>
      </rPr>
      <t>/kg/min</t>
    </r>
  </si>
  <si>
    <r>
      <t>ml/hr=20</t>
    </r>
    <r>
      <rPr>
        <b/>
        <sz val="9"/>
        <rFont val="Arial"/>
        <family val="2"/>
      </rPr>
      <t>mcg</t>
    </r>
    <r>
      <rPr>
        <sz val="9"/>
        <rFont val="Arial"/>
        <family val="2"/>
      </rPr>
      <t>/kg/hr</t>
    </r>
  </si>
  <si>
    <t>1 - insert weight (kg) if known (or as estimated by APLS formula) in box, then press RETURN</t>
  </si>
  <si>
    <r>
      <t xml:space="preserve">3 - units and drug forms in </t>
    </r>
    <r>
      <rPr>
        <b/>
        <sz val="8"/>
        <rFont val="Arial"/>
        <family val="2"/>
      </rPr>
      <t>bold</t>
    </r>
    <r>
      <rPr>
        <sz val="8"/>
        <rFont val="Arial"/>
        <family val="2"/>
      </rPr>
      <t xml:space="preserve"> can be be confused with others - PLEASE CHECK WHAT YOU USE</t>
    </r>
  </si>
  <si>
    <t>Load</t>
  </si>
  <si>
    <t>Infusion</t>
  </si>
  <si>
    <r>
      <t xml:space="preserve">mcg = </t>
    </r>
    <r>
      <rPr>
        <b/>
        <sz val="8"/>
        <rFont val="Arial"/>
        <family val="2"/>
      </rPr>
      <t>2 micrograms/kg</t>
    </r>
  </si>
  <si>
    <t>5mg/kg</t>
  </si>
  <si>
    <t>15mcg/kg</t>
  </si>
  <si>
    <t>Load/Infusion Drugs</t>
  </si>
  <si>
    <t>500mg in 500ml Glucose 5%</t>
  </si>
  <si>
    <t>2-5mcg/kg/min</t>
  </si>
  <si>
    <r>
      <rPr>
        <b/>
        <sz val="8"/>
        <rFont val="Arial"/>
        <family val="2"/>
      </rPr>
      <t>20</t>
    </r>
    <r>
      <rPr>
        <sz val="8"/>
        <rFont val="Arial"/>
        <family val="2"/>
      </rPr>
      <t xml:space="preserve"> x 5mg/5ml (100mg) + 400ml Sodium Chloride 0.9%</t>
    </r>
  </si>
  <si>
    <t>load</t>
  </si>
  <si>
    <t>duration</t>
  </si>
  <si>
    <t>1ml/hr=1mg/kg/hr</t>
  </si>
  <si>
    <r>
      <rPr>
        <b/>
        <sz val="9"/>
        <rFont val="Arial"/>
        <family val="2"/>
      </rPr>
      <t>20</t>
    </r>
    <r>
      <rPr>
        <sz val="8"/>
        <rFont val="Arial"/>
        <family val="2"/>
      </rPr>
      <t xml:space="preserve"> </t>
    </r>
    <r>
      <rPr>
        <sz val="7"/>
        <rFont val="Arial"/>
        <family val="2"/>
      </rPr>
      <t>mins</t>
    </r>
  </si>
  <si>
    <r>
      <rPr>
        <b/>
        <sz val="9"/>
        <rFont val="Arial"/>
        <family val="2"/>
      </rPr>
      <t>15</t>
    </r>
    <r>
      <rPr>
        <sz val="8"/>
        <rFont val="Arial"/>
        <family val="2"/>
      </rPr>
      <t xml:space="preserve"> </t>
    </r>
    <r>
      <rPr>
        <sz val="7"/>
        <rFont val="Arial"/>
        <family val="2"/>
      </rPr>
      <t>mins</t>
    </r>
  </si>
  <si>
    <t xml:space="preserve">4 - Blank boxes in Intubation drugs and Infusions are to document non-standard drugs.       </t>
  </si>
  <si>
    <r>
      <t>2ml + 8ml 0.9%Saline = 10</t>
    </r>
    <r>
      <rPr>
        <b/>
        <sz val="9"/>
        <rFont val="Arial"/>
        <family val="2"/>
      </rPr>
      <t>mcg</t>
    </r>
    <r>
      <rPr>
        <sz val="9"/>
        <rFont val="Arial"/>
        <family val="2"/>
      </rPr>
      <t>/ml</t>
    </r>
  </si>
  <si>
    <r>
      <t>2ml + 8ml H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 = 10mg/ml</t>
    </r>
  </si>
  <si>
    <r>
      <t>20ml H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 = 25mg/ml</t>
    </r>
  </si>
  <si>
    <r>
      <t>1ml + 5ml H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 = 100</t>
    </r>
    <r>
      <rPr>
        <b/>
        <sz val="9"/>
        <rFont val="Arial"/>
        <family val="2"/>
      </rPr>
      <t>mcg</t>
    </r>
    <r>
      <rPr>
        <sz val="9"/>
        <rFont val="Arial"/>
        <family val="2"/>
      </rPr>
      <t>/ml</t>
    </r>
  </si>
  <si>
    <r>
      <t>10ml + 40ml H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 (1mg/ml)</t>
    </r>
  </si>
  <si>
    <r>
      <t xml:space="preserve">2-5 </t>
    </r>
    <r>
      <rPr>
        <b/>
        <sz val="9"/>
        <rFont val="Arial"/>
        <family val="2"/>
      </rPr>
      <t>micrograms</t>
    </r>
    <r>
      <rPr>
        <sz val="9"/>
        <rFont val="Arial"/>
        <family val="2"/>
      </rPr>
      <t>/kg</t>
    </r>
  </si>
  <si>
    <r>
      <t>3</t>
    </r>
    <r>
      <rPr>
        <sz val="9"/>
        <rFont val="Arial"/>
        <family val="2"/>
      </rPr>
      <t>mg/kg (2-5mg/kg)</t>
    </r>
  </si>
  <si>
    <r>
      <t>20</t>
    </r>
    <r>
      <rPr>
        <b/>
        <sz val="9"/>
        <rFont val="Arial"/>
        <family val="2"/>
      </rPr>
      <t>micrograms</t>
    </r>
    <r>
      <rPr>
        <sz val="9"/>
        <rFont val="Arial"/>
        <family val="2"/>
      </rPr>
      <t>/kg</t>
    </r>
  </si>
  <si>
    <r>
      <t>50</t>
    </r>
    <r>
      <rPr>
        <b/>
        <sz val="9"/>
        <rFont val="Arial"/>
        <family val="2"/>
      </rPr>
      <t>micrograms</t>
    </r>
    <r>
      <rPr>
        <sz val="9"/>
        <rFont val="Arial"/>
        <family val="2"/>
      </rPr>
      <t>/kg</t>
    </r>
  </si>
  <si>
    <r>
      <t xml:space="preserve">0.01-1.0 </t>
    </r>
    <r>
      <rPr>
        <b/>
        <sz val="9"/>
        <rFont val="Arial"/>
        <family val="2"/>
      </rPr>
      <t>mcg</t>
    </r>
    <r>
      <rPr>
        <sz val="9"/>
        <rFont val="Arial"/>
        <family val="2"/>
      </rPr>
      <t>/kg/min</t>
    </r>
  </si>
  <si>
    <r>
      <t xml:space="preserve">5-20 </t>
    </r>
    <r>
      <rPr>
        <b/>
        <sz val="9"/>
        <rFont val="Arial"/>
        <family val="2"/>
      </rPr>
      <t>mcg</t>
    </r>
    <r>
      <rPr>
        <sz val="9"/>
        <rFont val="Arial"/>
        <family val="2"/>
      </rPr>
      <t>/kg/min</t>
    </r>
  </si>
  <si>
    <r>
      <t xml:space="preserve">10-40 </t>
    </r>
    <r>
      <rPr>
        <b/>
        <sz val="9"/>
        <rFont val="Arial"/>
        <family val="2"/>
      </rPr>
      <t>mcg</t>
    </r>
    <r>
      <rPr>
        <sz val="9"/>
        <rFont val="Arial"/>
        <family val="2"/>
      </rPr>
      <t>/kg/hr</t>
    </r>
  </si>
  <si>
    <t>0.3ml/kg/hr=1 mcg/kg/min</t>
  </si>
  <si>
    <t>Rocuronium</t>
  </si>
  <si>
    <t>100mg/10ml</t>
  </si>
  <si>
    <t>1mg/kg</t>
  </si>
  <si>
    <t>nil</t>
  </si>
  <si>
    <t>1 mg/kg/hr</t>
  </si>
  <si>
    <t>ml/hr=1mg/kg/hr</t>
  </si>
  <si>
    <t>50mg/ml</t>
  </si>
  <si>
    <r>
      <t>Standard Infusions v</t>
    </r>
    <r>
      <rPr>
        <i/>
        <sz val="16"/>
        <rFont val="Arial"/>
        <family val="2"/>
      </rPr>
      <t>2016</t>
    </r>
    <r>
      <rPr>
        <i/>
        <vertAlign val="superscript"/>
        <sz val="16"/>
        <rFont val="Arial"/>
        <family val="2"/>
      </rPr>
      <t>Roc</t>
    </r>
  </si>
  <si>
    <t>February 2018</t>
  </si>
  <si>
    <t>Prescribed by</t>
  </si>
  <si>
    <t>Checked by</t>
  </si>
  <si>
    <t>Scotstar Paediatric Retrieval Drug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</si>
</sst>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m/yy;@"/>
  </numFmts>
  <fonts count="2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14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b/>
      <sz val="16"/>
      <color indexed="8"/>
      <name val="Arial"/>
      <family val="2"/>
    </font>
    <font>
      <sz val="9"/>
      <color indexed="10"/>
      <name val="Arial"/>
      <family val="2"/>
    </font>
    <font>
      <sz val="8"/>
      <color indexed="8"/>
      <name val="Arial"/>
      <family val="2"/>
    </font>
    <font>
      <b/>
      <sz val="9"/>
      <color indexed="81"/>
      <name val="Arial"/>
      <family val="2"/>
    </font>
    <font>
      <i/>
      <sz val="16"/>
      <name val="Arial"/>
      <family val="2"/>
    </font>
    <font>
      <sz val="7"/>
      <name val="Arial"/>
      <family val="2"/>
    </font>
    <font>
      <vertAlign val="subscript"/>
      <sz val="9"/>
      <name val="Arial"/>
      <family val="2"/>
    </font>
    <font>
      <sz val="9"/>
      <color indexed="8"/>
      <name val="Arial"/>
      <family val="2"/>
    </font>
    <font>
      <i/>
      <vertAlign val="superscript"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21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3" fillId="0" borderId="0" xfId="0" applyFont="1" applyAlignment="1">
      <alignment horizontal="right" vertical="center"/>
    </xf>
    <xf numFmtId="0" fontId="0" fillId="0" borderId="0" xfId="0" applyBorder="1" applyAlignment="1"/>
    <xf numFmtId="0" fontId="3" fillId="0" borderId="3" xfId="0" applyFont="1" applyBorder="1" applyAlignment="1" applyProtection="1"/>
    <xf numFmtId="0" fontId="14" fillId="0" borderId="0" xfId="0" applyFont="1" applyProtection="1">
      <protection hidden="1"/>
    </xf>
    <xf numFmtId="0" fontId="3" fillId="0" borderId="4" xfId="0" applyNumberFormat="1" applyFont="1" applyBorder="1" applyAlignment="1" applyProtection="1">
      <protection locked="0"/>
    </xf>
    <xf numFmtId="0" fontId="5" fillId="0" borderId="0" xfId="0" applyFont="1" applyFill="1" applyAlignment="1">
      <alignment horizontal="center" wrapText="1"/>
    </xf>
    <xf numFmtId="0" fontId="0" fillId="0" borderId="0" xfId="0" applyProtection="1">
      <protection hidden="1"/>
    </xf>
    <xf numFmtId="0" fontId="0" fillId="0" borderId="0" xfId="0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0" xfId="0" applyFont="1" applyBorder="1" applyAlignment="1"/>
    <xf numFmtId="0" fontId="11" fillId="0" borderId="8" xfId="0" applyFont="1" applyFill="1" applyBorder="1" applyAlignment="1"/>
    <xf numFmtId="0" fontId="11" fillId="0" borderId="0" xfId="0" applyFont="1" applyBorder="1" applyAlignment="1">
      <alignment horizontal="left" vertical="center"/>
    </xf>
    <xf numFmtId="0" fontId="11" fillId="0" borderId="0" xfId="0" applyFont="1" applyAlignment="1"/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11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right" vertical="center"/>
    </xf>
    <xf numFmtId="0" fontId="0" fillId="0" borderId="0" xfId="0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2" fillId="0" borderId="0" xfId="0" applyFont="1" applyBorder="1" applyAlignment="1"/>
    <xf numFmtId="0" fontId="18" fillId="0" borderId="0" xfId="0" applyFont="1" applyBorder="1" applyAlignment="1" applyProtection="1">
      <protection hidden="1"/>
    </xf>
    <xf numFmtId="0" fontId="18" fillId="0" borderId="0" xfId="0" applyFont="1" applyBorder="1" applyAlignment="1"/>
    <xf numFmtId="0" fontId="11" fillId="0" borderId="0" xfId="0" applyFont="1" applyFill="1" applyBorder="1" applyAlignment="1"/>
    <xf numFmtId="0" fontId="2" fillId="0" borderId="0" xfId="0" applyNumberFormat="1" applyFont="1" applyFill="1" applyBorder="1" applyAlignment="1">
      <alignment horizontal="right"/>
    </xf>
    <xf numFmtId="0" fontId="18" fillId="0" borderId="1" xfId="0" applyFont="1" applyBorder="1" applyAlignment="1"/>
    <xf numFmtId="0" fontId="15" fillId="0" borderId="2" xfId="0" applyFont="1" applyBorder="1" applyAlignment="1"/>
    <xf numFmtId="0" fontId="2" fillId="2" borderId="2" xfId="0" applyFont="1" applyFill="1" applyBorder="1" applyAlignment="1" applyProtection="1">
      <alignment horizontal="right"/>
      <protection hidden="1"/>
    </xf>
    <xf numFmtId="0" fontId="11" fillId="2" borderId="5" xfId="0" applyFont="1" applyFill="1" applyBorder="1" applyAlignment="1" applyProtection="1">
      <alignment vertical="center"/>
      <protection hidden="1"/>
    </xf>
    <xf numFmtId="164" fontId="11" fillId="2" borderId="5" xfId="0" applyNumberFormat="1" applyFont="1" applyFill="1" applyBorder="1" applyAlignment="1" applyProtection="1">
      <alignment vertical="center"/>
      <protection hidden="1"/>
    </xf>
    <xf numFmtId="0" fontId="2" fillId="2" borderId="1" xfId="0" applyNumberFormat="1" applyFont="1" applyFill="1" applyBorder="1" applyProtection="1">
      <protection hidden="1"/>
    </xf>
    <xf numFmtId="0" fontId="2" fillId="2" borderId="2" xfId="0" applyNumberFormat="1" applyFont="1" applyFill="1" applyBorder="1" applyProtection="1">
      <protection hidden="1"/>
    </xf>
    <xf numFmtId="0" fontId="11" fillId="0" borderId="9" xfId="0" applyFont="1" applyBorder="1" applyAlignment="1"/>
    <xf numFmtId="0" fontId="11" fillId="0" borderId="10" xfId="0" applyFont="1" applyBorder="1" applyAlignment="1"/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/>
    <xf numFmtId="0" fontId="11" fillId="0" borderId="13" xfId="0" applyFont="1" applyBorder="1" applyAlignment="1"/>
    <xf numFmtId="0" fontId="11" fillId="3" borderId="1" xfId="0" applyFont="1" applyFill="1" applyBorder="1" applyAlignment="1">
      <alignment horizontal="center" wrapText="1"/>
    </xf>
    <xf numFmtId="0" fontId="15" fillId="0" borderId="1" xfId="0" applyFont="1" applyBorder="1" applyAlignment="1"/>
    <xf numFmtId="0" fontId="2" fillId="2" borderId="1" xfId="0" applyNumberFormat="1" applyFont="1" applyFill="1" applyBorder="1" applyAlignment="1" applyProtection="1">
      <alignment horizontal="right"/>
      <protection hidden="1"/>
    </xf>
    <xf numFmtId="0" fontId="2" fillId="2" borderId="1" xfId="0" applyNumberFormat="1" applyFont="1" applyFill="1" applyBorder="1" applyAlignment="1" applyProtection="1">
      <alignment horizontal="right" vertical="center"/>
      <protection hidden="1"/>
    </xf>
    <xf numFmtId="0" fontId="2" fillId="2" borderId="1" xfId="0" applyNumberFormat="1" applyFont="1" applyFill="1" applyBorder="1" applyAlignment="1" applyProtection="1">
      <protection hidden="1"/>
    </xf>
    <xf numFmtId="0" fontId="2" fillId="2" borderId="1" xfId="0" applyFont="1" applyFill="1" applyBorder="1" applyAlignment="1" applyProtection="1">
      <alignment horizontal="right"/>
      <protection hidden="1"/>
    </xf>
    <xf numFmtId="0" fontId="18" fillId="0" borderId="1" xfId="0" applyFont="1" applyBorder="1" applyAlignment="1">
      <alignment horizontal="right"/>
    </xf>
    <xf numFmtId="0" fontId="21" fillId="3" borderId="14" xfId="0" applyFont="1" applyFill="1" applyBorder="1" applyAlignment="1"/>
    <xf numFmtId="0" fontId="18" fillId="0" borderId="0" xfId="0" applyFont="1"/>
    <xf numFmtId="0" fontId="4" fillId="2" borderId="5" xfId="0" applyFont="1" applyFill="1" applyBorder="1" applyAlignment="1" applyProtection="1">
      <alignment horizontal="center"/>
    </xf>
    <xf numFmtId="164" fontId="4" fillId="2" borderId="5" xfId="0" applyNumberFormat="1" applyFont="1" applyFill="1" applyBorder="1" applyAlignment="1" applyProtection="1">
      <alignment horizontal="center"/>
    </xf>
    <xf numFmtId="0" fontId="0" fillId="0" borderId="37" xfId="0" applyFont="1" applyBorder="1" applyAlignment="1" applyProtection="1">
      <alignment horizontal="left" vertical="top"/>
    </xf>
    <xf numFmtId="0" fontId="0" fillId="0" borderId="38" xfId="0" applyFont="1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40" xfId="0" applyFont="1" applyBorder="1" applyAlignment="1">
      <alignment horizontal="left" vertical="top"/>
    </xf>
    <xf numFmtId="0" fontId="0" fillId="0" borderId="41" xfId="0" applyFont="1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7" fillId="0" borderId="38" xfId="0" applyFont="1" applyBorder="1" applyAlignment="1" applyProtection="1">
      <alignment horizontal="center" vertical="center" wrapText="1"/>
      <protection hidden="1"/>
    </xf>
    <xf numFmtId="0" fontId="0" fillId="0" borderId="38" xfId="0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6" fillId="0" borderId="41" xfId="0" applyFont="1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26" fillId="3" borderId="16" xfId="0" applyFont="1" applyFill="1" applyBorder="1" applyAlignment="1">
      <alignment vertical="center"/>
    </xf>
    <xf numFmtId="0" fontId="26" fillId="3" borderId="38" xfId="0" applyFont="1" applyFill="1" applyBorder="1" applyAlignment="1">
      <alignment vertical="center"/>
    </xf>
    <xf numFmtId="0" fontId="18" fillId="3" borderId="17" xfId="0" applyFont="1" applyFill="1" applyBorder="1" applyAlignment="1">
      <alignment vertical="center"/>
    </xf>
    <xf numFmtId="0" fontId="26" fillId="3" borderId="18" xfId="0" applyFont="1" applyFill="1" applyBorder="1" applyAlignment="1">
      <alignment vertical="center"/>
    </xf>
    <xf numFmtId="0" fontId="26" fillId="3" borderId="43" xfId="0" applyFont="1" applyFill="1" applyBorder="1" applyAlignment="1">
      <alignment vertical="center"/>
    </xf>
    <xf numFmtId="0" fontId="18" fillId="3" borderId="19" xfId="0" applyFont="1" applyFill="1" applyBorder="1" applyAlignment="1">
      <alignment vertical="center"/>
    </xf>
    <xf numFmtId="0" fontId="15" fillId="0" borderId="1" xfId="0" applyFont="1" applyBorder="1" applyAlignment="1"/>
    <xf numFmtId="0" fontId="0" fillId="0" borderId="1" xfId="0" applyBorder="1" applyAlignment="1"/>
    <xf numFmtId="0" fontId="2" fillId="0" borderId="3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18" fillId="0" borderId="1" xfId="0" applyFont="1" applyBorder="1" applyAlignment="1" applyProtection="1">
      <alignment wrapText="1"/>
      <protection hidden="1"/>
    </xf>
    <xf numFmtId="0" fontId="18" fillId="0" borderId="1" xfId="0" applyFont="1" applyBorder="1" applyAlignment="1">
      <alignment wrapText="1"/>
    </xf>
    <xf numFmtId="0" fontId="0" fillId="0" borderId="26" xfId="0" applyFill="1" applyBorder="1" applyAlignment="1"/>
    <xf numFmtId="0" fontId="0" fillId="0" borderId="21" xfId="0" applyBorder="1" applyAlignment="1"/>
    <xf numFmtId="0" fontId="15" fillId="0" borderId="27" xfId="0" applyFont="1" applyBorder="1" applyAlignment="1"/>
    <xf numFmtId="0" fontId="0" fillId="0" borderId="22" xfId="0" applyBorder="1" applyAlignment="1"/>
    <xf numFmtId="0" fontId="18" fillId="0" borderId="1" xfId="0" applyFont="1" applyBorder="1" applyAlignment="1"/>
    <xf numFmtId="0" fontId="26" fillId="3" borderId="24" xfId="0" applyFont="1" applyFill="1" applyBorder="1" applyAlignment="1"/>
    <xf numFmtId="0" fontId="18" fillId="3" borderId="24" xfId="0" applyFont="1" applyFill="1" applyBorder="1" applyAlignment="1"/>
    <xf numFmtId="0" fontId="26" fillId="3" borderId="1" xfId="0" applyFont="1" applyFill="1" applyBorder="1" applyAlignment="1"/>
    <xf numFmtId="0" fontId="18" fillId="3" borderId="1" xfId="0" applyFont="1" applyFill="1" applyBorder="1" applyAlignment="1"/>
    <xf numFmtId="0" fontId="2" fillId="2" borderId="26" xfId="0" applyFont="1" applyFill="1" applyBorder="1" applyAlignment="1" applyProtection="1">
      <protection hidden="1"/>
    </xf>
    <xf numFmtId="0" fontId="2" fillId="2" borderId="27" xfId="0" applyFont="1" applyFill="1" applyBorder="1" applyAlignment="1" applyProtection="1">
      <protection hidden="1"/>
    </xf>
    <xf numFmtId="0" fontId="11" fillId="0" borderId="21" xfId="0" applyFont="1" applyFill="1" applyBorder="1" applyAlignment="1" applyProtection="1">
      <protection hidden="1"/>
    </xf>
    <xf numFmtId="0" fontId="0" fillId="0" borderId="22" xfId="0" applyBorder="1" applyAlignment="1" applyProtection="1">
      <protection hidden="1"/>
    </xf>
    <xf numFmtId="0" fontId="11" fillId="0" borderId="21" xfId="0" applyFont="1" applyFill="1" applyBorder="1" applyAlignment="1" applyProtection="1">
      <alignment wrapText="1"/>
      <protection hidden="1"/>
    </xf>
    <xf numFmtId="0" fontId="11" fillId="0" borderId="21" xfId="0" applyFont="1" applyBorder="1" applyAlignment="1" applyProtection="1">
      <alignment wrapText="1"/>
      <protection hidden="1"/>
    </xf>
    <xf numFmtId="0" fontId="11" fillId="0" borderId="22" xfId="0" applyFont="1" applyBorder="1" applyAlignment="1" applyProtection="1">
      <alignment wrapText="1"/>
      <protection hidden="1"/>
    </xf>
    <xf numFmtId="0" fontId="0" fillId="0" borderId="21" xfId="0" applyBorder="1" applyAlignment="1" applyProtection="1">
      <protection hidden="1"/>
    </xf>
    <xf numFmtId="0" fontId="18" fillId="0" borderId="48" xfId="0" applyFont="1" applyBorder="1" applyAlignment="1"/>
    <xf numFmtId="0" fontId="18" fillId="0" borderId="49" xfId="0" applyFont="1" applyBorder="1" applyAlignment="1"/>
    <xf numFmtId="0" fontId="26" fillId="3" borderId="2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25" xfId="0" applyFont="1" applyFill="1" applyBorder="1" applyAlignment="1"/>
    <xf numFmtId="0" fontId="26" fillId="3" borderId="14" xfId="0" applyFont="1" applyFill="1" applyBorder="1" applyAlignment="1"/>
    <xf numFmtId="0" fontId="18" fillId="0" borderId="50" xfId="0" applyFont="1" applyBorder="1" applyAlignment="1"/>
    <xf numFmtId="0" fontId="18" fillId="0" borderId="47" xfId="0" applyFont="1" applyBorder="1" applyAlignment="1"/>
    <xf numFmtId="0" fontId="0" fillId="0" borderId="41" xfId="0" applyBorder="1" applyAlignment="1"/>
    <xf numFmtId="0" fontId="15" fillId="0" borderId="26" xfId="0" applyFont="1" applyBorder="1" applyAlignment="1"/>
    <xf numFmtId="0" fontId="18" fillId="0" borderId="21" xfId="0" applyFont="1" applyBorder="1" applyAlignment="1"/>
    <xf numFmtId="0" fontId="16" fillId="3" borderId="2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" fillId="0" borderId="31" xfId="0" applyFont="1" applyBorder="1" applyAlignment="1"/>
    <xf numFmtId="0" fontId="18" fillId="0" borderId="27" xfId="0" applyFont="1" applyBorder="1" applyAlignment="1"/>
    <xf numFmtId="0" fontId="18" fillId="0" borderId="22" xfId="0" applyFont="1" applyBorder="1" applyAlignment="1"/>
    <xf numFmtId="0" fontId="0" fillId="0" borderId="26" xfId="0" applyBorder="1" applyAlignment="1"/>
    <xf numFmtId="0" fontId="0" fillId="0" borderId="44" xfId="0" applyBorder="1" applyAlignment="1"/>
    <xf numFmtId="0" fontId="26" fillId="3" borderId="16" xfId="0" applyFont="1" applyFill="1" applyBorder="1" applyAlignment="1">
      <alignment horizontal="center" vertical="center"/>
    </xf>
    <xf numFmtId="0" fontId="18" fillId="3" borderId="38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6" fillId="3" borderId="18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0" fontId="16" fillId="3" borderId="46" xfId="0" applyFont="1" applyFill="1" applyBorder="1" applyAlignment="1">
      <alignment horizontal="center" vertical="center"/>
    </xf>
    <xf numFmtId="0" fontId="2" fillId="0" borderId="29" xfId="0" applyFont="1" applyBorder="1" applyAlignment="1"/>
    <xf numFmtId="0" fontId="18" fillId="0" borderId="26" xfId="0" applyFont="1" applyBorder="1" applyAlignment="1"/>
    <xf numFmtId="0" fontId="2" fillId="0" borderId="30" xfId="0" applyFont="1" applyBorder="1" applyAlignment="1"/>
    <xf numFmtId="0" fontId="26" fillId="3" borderId="24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24" xfId="0" applyFont="1" applyFill="1" applyBorder="1" applyAlignment="1">
      <alignment horizontal="center" wrapText="1"/>
    </xf>
    <xf numFmtId="0" fontId="18" fillId="0" borderId="26" xfId="0" applyFont="1" applyFill="1" applyBorder="1" applyAlignment="1"/>
    <xf numFmtId="0" fontId="18" fillId="0" borderId="44" xfId="0" applyFont="1" applyBorder="1" applyAlignment="1"/>
    <xf numFmtId="0" fontId="18" fillId="0" borderId="45" xfId="0" applyFont="1" applyBorder="1" applyAlignment="1"/>
    <xf numFmtId="164" fontId="0" fillId="2" borderId="26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8" fillId="0" borderId="2" xfId="0" applyFont="1" applyBorder="1" applyAlignment="1">
      <alignment wrapText="1"/>
    </xf>
    <xf numFmtId="0" fontId="18" fillId="0" borderId="1" xfId="0" applyFont="1" applyFill="1" applyBorder="1" applyAlignment="1"/>
    <xf numFmtId="0" fontId="11" fillId="0" borderId="1" xfId="0" applyFont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2" fillId="2" borderId="29" xfId="0" applyFont="1" applyFill="1" applyBorder="1" applyAlignment="1" applyProtection="1">
      <alignment horizontal="right" wrapText="1"/>
      <protection hidden="1"/>
    </xf>
    <xf numFmtId="0" fontId="2" fillId="2" borderId="30" xfId="0" applyFont="1" applyFill="1" applyBorder="1" applyAlignment="1" applyProtection="1">
      <alignment horizontal="right" wrapText="1"/>
      <protection hidden="1"/>
    </xf>
    <xf numFmtId="0" fontId="11" fillId="3" borderId="3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33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165" fontId="0" fillId="0" borderId="4" xfId="0" applyNumberFormat="1" applyBorder="1" applyAlignment="1" applyProtection="1">
      <protection locked="0"/>
    </xf>
    <xf numFmtId="165" fontId="0" fillId="0" borderId="35" xfId="0" applyNumberFormat="1" applyBorder="1" applyAlignment="1" applyProtection="1">
      <protection locked="0"/>
    </xf>
    <xf numFmtId="0" fontId="11" fillId="2" borderId="26" xfId="0" applyFont="1" applyFill="1" applyBorder="1" applyAlignment="1" applyProtection="1">
      <alignment horizontal="center" vertical="center"/>
      <protection hidden="1"/>
    </xf>
    <xf numFmtId="0" fontId="11" fillId="2" borderId="21" xfId="0" applyFont="1" applyFill="1" applyBorder="1" applyAlignment="1" applyProtection="1">
      <alignment horizontal="center" vertical="center"/>
      <protection hidden="1"/>
    </xf>
    <xf numFmtId="0" fontId="18" fillId="0" borderId="50" xfId="0" applyFont="1" applyBorder="1" applyAlignment="1">
      <alignment wrapText="1"/>
    </xf>
    <xf numFmtId="0" fontId="18" fillId="0" borderId="47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37" xfId="0" applyFont="1" applyBorder="1" applyAlignment="1">
      <alignment horizontal="left" vertical="top" wrapText="1"/>
    </xf>
    <xf numFmtId="0" fontId="0" fillId="0" borderId="38" xfId="0" applyBorder="1" applyAlignment="1">
      <alignment wrapText="1"/>
    </xf>
    <xf numFmtId="0" fontId="0" fillId="0" borderId="38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0" fillId="0" borderId="42" xfId="0" applyBorder="1" applyAlignment="1"/>
    <xf numFmtId="0" fontId="7" fillId="0" borderId="0" xfId="0" applyFont="1" applyAlignment="1" applyProtection="1">
      <alignment horizontal="center" vertical="center" wrapText="1"/>
      <protection hidden="1"/>
    </xf>
    <xf numFmtId="0" fontId="2" fillId="0" borderId="15" xfId="0" applyFont="1" applyBorder="1" applyAlignment="1">
      <alignment wrapText="1"/>
    </xf>
    <xf numFmtId="164" fontId="0" fillId="2" borderId="26" xfId="0" applyNumberFormat="1" applyFill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2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0" borderId="48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47" xfId="0" applyBorder="1" applyAlignment="1"/>
    <xf numFmtId="0" fontId="15" fillId="3" borderId="23" xfId="0" applyFont="1" applyFill="1" applyBorder="1" applyAlignment="1">
      <alignment horizontal="center" wrapText="1"/>
    </xf>
    <xf numFmtId="0" fontId="15" fillId="3" borderId="24" xfId="0" applyFont="1" applyFill="1" applyBorder="1" applyAlignment="1">
      <alignment horizontal="center" wrapText="1"/>
    </xf>
    <xf numFmtId="0" fontId="15" fillId="3" borderId="24" xfId="0" applyFont="1" applyFill="1" applyBorder="1" applyAlignment="1">
      <alignment wrapText="1"/>
    </xf>
    <xf numFmtId="0" fontId="15" fillId="3" borderId="25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2" borderId="26" xfId="0" applyNumberFormat="1" applyFont="1" applyFill="1" applyBorder="1" applyAlignment="1" applyProtection="1">
      <alignment horizontal="right" wrapText="1"/>
      <protection hidden="1"/>
    </xf>
    <xf numFmtId="0" fontId="2" fillId="2" borderId="26" xfId="0" applyFont="1" applyFill="1" applyBorder="1" applyAlignment="1" applyProtection="1">
      <alignment horizontal="right" wrapText="1"/>
      <protection hidden="1"/>
    </xf>
    <xf numFmtId="0" fontId="11" fillId="0" borderId="21" xfId="0" applyFont="1" applyFill="1" applyBorder="1" applyAlignment="1">
      <alignment horizontal="right" wrapText="1"/>
    </xf>
    <xf numFmtId="0" fontId="11" fillId="0" borderId="21" xfId="0" applyFont="1" applyBorder="1" applyAlignment="1">
      <alignment horizontal="right" wrapText="1"/>
    </xf>
    <xf numFmtId="0" fontId="11" fillId="0" borderId="14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1" fillId="0" borderId="22" xfId="0" applyFont="1" applyBorder="1" applyAlignment="1">
      <alignment horizontal="right" wrapText="1"/>
    </xf>
    <xf numFmtId="0" fontId="2" fillId="2" borderId="27" xfId="0" applyFont="1" applyFill="1" applyBorder="1" applyAlignment="1" applyProtection="1">
      <alignment horizontal="right" wrapText="1"/>
      <protection hidden="1"/>
    </xf>
    <xf numFmtId="0" fontId="18" fillId="3" borderId="32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/>
    <xf numFmtId="0" fontId="18" fillId="0" borderId="21" xfId="0" applyFont="1" applyFill="1" applyBorder="1" applyAlignment="1">
      <alignment wrapText="1"/>
    </xf>
    <xf numFmtId="0" fontId="18" fillId="0" borderId="21" xfId="0" applyFont="1" applyBorder="1" applyAlignment="1">
      <alignment wrapText="1"/>
    </xf>
    <xf numFmtId="0" fontId="11" fillId="3" borderId="1" xfId="0" applyFont="1" applyFill="1" applyBorder="1" applyAlignment="1">
      <alignment horizontal="center" wrapText="1"/>
    </xf>
    <xf numFmtId="0" fontId="18" fillId="0" borderId="22" xfId="0" applyFont="1" applyBorder="1" applyAlignment="1">
      <alignment wrapText="1"/>
    </xf>
    <xf numFmtId="0" fontId="0" fillId="0" borderId="2" xfId="0" applyBorder="1" applyAlignment="1"/>
    <xf numFmtId="0" fontId="18" fillId="3" borderId="28" xfId="0" applyFont="1" applyFill="1" applyBorder="1" applyAlignment="1">
      <alignment horizontal="center" wrapText="1"/>
    </xf>
    <xf numFmtId="0" fontId="11" fillId="3" borderId="26" xfId="0" applyFont="1" applyFill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18" fillId="0" borderId="26" xfId="0" applyFont="1" applyBorder="1" applyAlignment="1">
      <alignment wrapText="1"/>
    </xf>
    <xf numFmtId="0" fontId="19" fillId="4" borderId="0" xfId="0" applyFont="1" applyFill="1" applyAlignment="1">
      <alignment horizontal="center" wrapText="1"/>
    </xf>
    <xf numFmtId="14" fontId="1" fillId="2" borderId="0" xfId="0" applyNumberFormat="1" applyFont="1" applyFill="1" applyAlignment="1" applyProtection="1">
      <alignment wrapText="1"/>
    </xf>
    <xf numFmtId="0" fontId="0" fillId="0" borderId="0" xfId="0" applyAlignment="1">
      <alignment wrapText="1"/>
    </xf>
    <xf numFmtId="0" fontId="12" fillId="0" borderId="2" xfId="0" applyFont="1" applyBorder="1" applyAlignment="1">
      <alignment wrapText="1"/>
    </xf>
    <xf numFmtId="0" fontId="15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U50"/>
  <sheetViews>
    <sheetView tabSelected="1" zoomScale="125" zoomScaleNormal="125" workbookViewId="0">
      <selection activeCell="T3" sqref="T3:U3"/>
    </sheetView>
  </sheetViews>
  <sheetFormatPr defaultColWidth="8.85546875" defaultRowHeight="12.75" x14ac:dyDescent="0.2"/>
  <cols>
    <col min="1" max="1" width="10.140625" customWidth="1"/>
    <col min="2" max="2" width="4.7109375" customWidth="1"/>
    <col min="3" max="3" width="9.140625" customWidth="1"/>
    <col min="4" max="4" width="6.42578125" customWidth="1"/>
    <col min="5" max="5" width="13.7109375" customWidth="1"/>
    <col min="6" max="6" width="7.28515625" customWidth="1"/>
    <col min="7" max="7" width="3.7109375" customWidth="1"/>
    <col min="8" max="8" width="5.85546875" customWidth="1"/>
    <col min="9" max="9" width="4.42578125" customWidth="1"/>
    <col min="10" max="10" width="3.140625" customWidth="1"/>
    <col min="11" max="11" width="4.28515625" customWidth="1"/>
    <col min="12" max="12" width="2.42578125" customWidth="1"/>
    <col min="13" max="13" width="5.28515625" customWidth="1"/>
    <col min="14" max="14" width="3.85546875" customWidth="1"/>
    <col min="15" max="15" width="6" customWidth="1"/>
    <col min="16" max="16" width="9.28515625" customWidth="1"/>
    <col min="17" max="17" width="8.85546875" customWidth="1"/>
    <col min="18" max="18" width="5.140625" customWidth="1"/>
    <col min="19" max="19" width="5.42578125" customWidth="1"/>
    <col min="20" max="20" width="5.85546875" customWidth="1"/>
    <col min="21" max="21" width="4.85546875" customWidth="1"/>
  </cols>
  <sheetData>
    <row r="1" spans="1:21" ht="21" customHeight="1" thickBot="1" x14ac:dyDescent="0.35">
      <c r="A1" s="213" t="s">
        <v>119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5"/>
      <c r="M1" s="9"/>
      <c r="N1" s="9"/>
      <c r="O1" s="9"/>
      <c r="P1" s="154" t="s">
        <v>115</v>
      </c>
      <c r="Q1" s="154"/>
      <c r="R1" s="155"/>
      <c r="S1" s="155"/>
      <c r="T1" s="155"/>
      <c r="U1" s="155"/>
    </row>
    <row r="2" spans="1:21" ht="17.25" thickTop="1" thickBot="1" x14ac:dyDescent="0.3">
      <c r="A2" s="165" t="s">
        <v>53</v>
      </c>
      <c r="B2" s="165"/>
      <c r="C2" s="166"/>
      <c r="D2" s="166"/>
      <c r="E2" s="167"/>
      <c r="F2" s="168"/>
      <c r="G2" s="169" t="s">
        <v>6</v>
      </c>
      <c r="H2" s="170"/>
      <c r="I2" s="170"/>
      <c r="J2" s="170"/>
      <c r="K2" s="170"/>
      <c r="L2" s="170"/>
      <c r="M2" s="171"/>
      <c r="N2" s="172"/>
      <c r="O2" s="59" t="s">
        <v>69</v>
      </c>
      <c r="P2" s="60"/>
      <c r="Q2" s="61"/>
      <c r="R2" s="156" t="s">
        <v>42</v>
      </c>
      <c r="S2" s="157"/>
      <c r="T2" s="8">
        <v>10</v>
      </c>
      <c r="U2" s="6" t="s">
        <v>49</v>
      </c>
    </row>
    <row r="3" spans="1:21" ht="14.25" thickTop="1" thickBot="1" x14ac:dyDescent="0.25">
      <c r="A3" s="166"/>
      <c r="B3" s="166"/>
      <c r="C3" s="166"/>
      <c r="D3" s="166"/>
      <c r="E3" s="167"/>
      <c r="F3" s="168"/>
      <c r="G3" s="173"/>
      <c r="H3" s="111"/>
      <c r="I3" s="111"/>
      <c r="J3" s="111"/>
      <c r="K3" s="111"/>
      <c r="L3" s="111"/>
      <c r="M3" s="111"/>
      <c r="N3" s="174"/>
      <c r="O3" s="62"/>
      <c r="P3" s="63"/>
      <c r="Q3" s="64"/>
      <c r="R3" s="158" t="s">
        <v>43</v>
      </c>
      <c r="S3" s="157"/>
      <c r="T3" s="159"/>
      <c r="U3" s="160"/>
    </row>
    <row r="4" spans="1:21" ht="18" x14ac:dyDescent="0.25">
      <c r="A4" s="4"/>
      <c r="B4" s="27" t="s">
        <v>38</v>
      </c>
      <c r="C4" s="214">
        <f ca="1">TODAY()</f>
        <v>43998</v>
      </c>
      <c r="D4" s="215"/>
      <c r="H4" s="67" t="str">
        <f>IF(T2="","You have to enter a weight",IF((ISNUMBER(T2))=FALSE,"Use number only for weight",IF(T3="","",IF(S4&lt;1,"Weight for age can vary widely under 1yo, Check weight carefully",IF(T2&gt;1.2*(O6),"Is this patient heavier than you expect for age?  Confirm weight carefully",IF(T2&lt;0.8*(O6),"Is this patient lighter than you expect for age?  Confirm weight carefully",""))))))</f>
        <v/>
      </c>
      <c r="I4" s="67"/>
      <c r="J4" s="67"/>
      <c r="K4" s="67"/>
      <c r="L4" s="67"/>
      <c r="M4" s="67"/>
      <c r="N4" s="67"/>
      <c r="O4" s="67"/>
      <c r="P4" s="65" t="str">
        <f>IF(T3="","Enter date of birth as dd/mm/yy","")</f>
        <v>Enter date of birth as dd/mm/yy</v>
      </c>
      <c r="Q4" s="66"/>
      <c r="R4" s="39" t="s">
        <v>47</v>
      </c>
      <c r="S4" s="57" t="str">
        <f>IF(T3="","",IF(T3&gt;C4,"",INT((DAYS360(T3,C4)/360))))</f>
        <v/>
      </c>
      <c r="T4" s="40" t="s">
        <v>48</v>
      </c>
      <c r="U4" s="58" t="str">
        <f>IF(T3="","",IF(T3&gt;C4,"",((DAYS360(T3,C4)-(S4*360))/30)))</f>
        <v/>
      </c>
    </row>
    <row r="5" spans="1:21" ht="15.75" customHeight="1" x14ac:dyDescent="0.2">
      <c r="A5" s="179" t="s">
        <v>50</v>
      </c>
      <c r="B5" s="179"/>
      <c r="C5" s="179"/>
      <c r="D5" s="179"/>
      <c r="E5" s="179"/>
      <c r="F5" s="179"/>
      <c r="G5" s="180"/>
      <c r="H5" s="175"/>
      <c r="I5" s="175"/>
      <c r="J5" s="175"/>
      <c r="K5" s="175"/>
      <c r="L5" s="175"/>
      <c r="M5" s="175"/>
      <c r="N5" s="175"/>
      <c r="O5" s="175"/>
      <c r="P5" s="67"/>
      <c r="Q5" s="68"/>
      <c r="R5" s="161" t="s">
        <v>51</v>
      </c>
      <c r="S5" s="162"/>
      <c r="T5" s="177" t="str">
        <f ca="1">IF(T3&gt;C4,"",IF(S4&lt;1,"not calculated",O6))</f>
        <v/>
      </c>
      <c r="U5" s="178"/>
    </row>
    <row r="6" spans="1:21" ht="3" customHeight="1" thickBot="1" x14ac:dyDescent="0.25">
      <c r="A6" s="181"/>
      <c r="B6" s="181"/>
      <c r="C6" s="181"/>
      <c r="D6" s="181"/>
      <c r="E6" s="181"/>
      <c r="F6" s="181"/>
      <c r="G6" s="182"/>
      <c r="H6" s="10"/>
      <c r="I6" s="10"/>
      <c r="J6" s="10"/>
      <c r="K6" s="10"/>
      <c r="L6" s="10"/>
      <c r="M6" s="10"/>
      <c r="N6" s="10"/>
      <c r="O6" s="7" t="str">
        <f>IF(T3="","",IF(S4&gt;=10,(((DAYS360(T3,C4))/360)*3),((DAYS360(T3,C4))/360+4)*2))</f>
        <v/>
      </c>
      <c r="P6" s="69"/>
      <c r="Q6" s="70"/>
      <c r="T6" s="143" t="str">
        <f>IF(T4&gt;C5,"",IF(S5&lt;1,"not calculated",O7))</f>
        <v/>
      </c>
      <c r="U6" s="144"/>
    </row>
    <row r="7" spans="1:21" ht="8.1" customHeight="1" x14ac:dyDescent="0.2">
      <c r="A7" s="114" t="s">
        <v>7</v>
      </c>
      <c r="B7" s="115"/>
      <c r="C7" s="105" t="s">
        <v>3</v>
      </c>
      <c r="D7" s="115"/>
      <c r="E7" s="105" t="s">
        <v>8</v>
      </c>
      <c r="F7" s="115"/>
      <c r="G7" s="123" t="s">
        <v>9</v>
      </c>
      <c r="H7" s="124"/>
      <c r="I7" s="124"/>
      <c r="J7" s="124"/>
      <c r="K7" s="124"/>
      <c r="L7" s="125"/>
      <c r="M7" s="71" t="s">
        <v>8</v>
      </c>
      <c r="N7" s="72"/>
      <c r="O7" s="72"/>
      <c r="P7" s="72"/>
      <c r="Q7" s="73"/>
      <c r="R7" s="105" t="s">
        <v>117</v>
      </c>
      <c r="S7" s="105"/>
      <c r="T7" s="105" t="s">
        <v>118</v>
      </c>
      <c r="U7" s="107"/>
    </row>
    <row r="8" spans="1:21" ht="8.1" customHeight="1" x14ac:dyDescent="0.2">
      <c r="A8" s="116"/>
      <c r="B8" s="117"/>
      <c r="C8" s="106"/>
      <c r="D8" s="117"/>
      <c r="E8" s="106"/>
      <c r="F8" s="117"/>
      <c r="G8" s="126"/>
      <c r="H8" s="127"/>
      <c r="I8" s="127"/>
      <c r="J8" s="127"/>
      <c r="K8" s="127"/>
      <c r="L8" s="128"/>
      <c r="M8" s="74"/>
      <c r="N8" s="75"/>
      <c r="O8" s="75"/>
      <c r="P8" s="75"/>
      <c r="Q8" s="76"/>
      <c r="R8" s="106"/>
      <c r="S8" s="106"/>
      <c r="T8" s="106"/>
      <c r="U8" s="108"/>
    </row>
    <row r="9" spans="1:21" ht="14.1" customHeight="1" x14ac:dyDescent="0.2">
      <c r="A9" s="118" t="s">
        <v>12</v>
      </c>
      <c r="B9" s="78"/>
      <c r="C9" s="146" t="s">
        <v>72</v>
      </c>
      <c r="D9" s="90"/>
      <c r="E9" s="90" t="s">
        <v>100</v>
      </c>
      <c r="F9" s="90"/>
      <c r="G9" s="146" t="s">
        <v>95</v>
      </c>
      <c r="H9" s="90"/>
      <c r="I9" s="90"/>
      <c r="J9" s="90"/>
      <c r="K9" s="90"/>
      <c r="L9" s="90"/>
      <c r="M9" s="41">
        <f>IF((ISNUMBER(T2))=FALSE,"",0.2*T2)</f>
        <v>2</v>
      </c>
      <c r="N9" s="1" t="s">
        <v>10</v>
      </c>
      <c r="O9" s="41">
        <f>IF((ISNUMBER(T2))=FALSE,"",2*T2)</f>
        <v>20</v>
      </c>
      <c r="P9" s="77" t="s">
        <v>82</v>
      </c>
      <c r="Q9" s="78"/>
      <c r="R9" s="90"/>
      <c r="S9" s="90"/>
      <c r="T9" s="103"/>
      <c r="U9" s="104"/>
    </row>
    <row r="10" spans="1:21" ht="14.1" customHeight="1" x14ac:dyDescent="0.2">
      <c r="A10" s="118" t="s">
        <v>108</v>
      </c>
      <c r="B10" s="78"/>
      <c r="C10" s="90" t="s">
        <v>109</v>
      </c>
      <c r="D10" s="90"/>
      <c r="E10" s="90" t="s">
        <v>110</v>
      </c>
      <c r="F10" s="90"/>
      <c r="G10" s="146" t="s">
        <v>111</v>
      </c>
      <c r="H10" s="90"/>
      <c r="I10" s="90"/>
      <c r="J10" s="90"/>
      <c r="K10" s="90"/>
      <c r="L10" s="90"/>
      <c r="M10" s="41">
        <f>IF((ISNUMBER(T2))=FALSE,"",0.1*T2)</f>
        <v>1</v>
      </c>
      <c r="N10" s="1" t="s">
        <v>10</v>
      </c>
      <c r="O10" s="41">
        <f>IF((ISNUMBER(T2))=FALSE,"",T2)</f>
        <v>10</v>
      </c>
      <c r="P10" s="78" t="s">
        <v>11</v>
      </c>
      <c r="Q10" s="78"/>
      <c r="R10" s="90"/>
      <c r="S10" s="90"/>
      <c r="T10" s="103"/>
      <c r="U10" s="104"/>
    </row>
    <row r="11" spans="1:21" ht="14.1" customHeight="1" x14ac:dyDescent="0.25">
      <c r="A11" s="118" t="s">
        <v>13</v>
      </c>
      <c r="B11" s="78"/>
      <c r="C11" s="90" t="s">
        <v>16</v>
      </c>
      <c r="D11" s="90"/>
      <c r="E11" s="90" t="s">
        <v>19</v>
      </c>
      <c r="F11" s="90"/>
      <c r="G11" s="90" t="s">
        <v>96</v>
      </c>
      <c r="H11" s="90"/>
      <c r="I11" s="90"/>
      <c r="J11" s="90"/>
      <c r="K11" s="90"/>
      <c r="L11" s="90"/>
      <c r="M11" s="41">
        <f>IF((ISNUMBER(T2))=FALSE,"",0.2*T2)</f>
        <v>2</v>
      </c>
      <c r="N11" s="1" t="s">
        <v>10</v>
      </c>
      <c r="O11" s="41">
        <f>IF((ISNUMBER(T2))=FALSE,"",2*T2)</f>
        <v>20</v>
      </c>
      <c r="P11" s="78" t="s">
        <v>11</v>
      </c>
      <c r="Q11" s="78"/>
      <c r="R11" s="90"/>
      <c r="S11" s="90"/>
      <c r="T11" s="103"/>
      <c r="U11" s="104"/>
    </row>
    <row r="12" spans="1:21" ht="14.1" customHeight="1" x14ac:dyDescent="0.25">
      <c r="A12" s="118" t="s">
        <v>14</v>
      </c>
      <c r="B12" s="78"/>
      <c r="C12" s="217" t="s">
        <v>114</v>
      </c>
      <c r="D12" s="90"/>
      <c r="E12" s="90" t="s">
        <v>19</v>
      </c>
      <c r="F12" s="90"/>
      <c r="G12" s="90" t="s">
        <v>96</v>
      </c>
      <c r="H12" s="90"/>
      <c r="I12" s="90"/>
      <c r="J12" s="90"/>
      <c r="K12" s="90"/>
      <c r="L12" s="90"/>
      <c r="M12" s="41">
        <f>IF((ISNUMBER(T2))=FALSE,"",0.2*T2)</f>
        <v>2</v>
      </c>
      <c r="N12" s="1" t="s">
        <v>10</v>
      </c>
      <c r="O12" s="41">
        <f>IF((ISNUMBER(T2))=FALSE,"",2*T2)</f>
        <v>20</v>
      </c>
      <c r="P12" s="78" t="s">
        <v>11</v>
      </c>
      <c r="Q12" s="78"/>
      <c r="R12" s="90"/>
      <c r="S12" s="90"/>
      <c r="T12" s="103"/>
      <c r="U12" s="104"/>
    </row>
    <row r="13" spans="1:21" ht="14.1" customHeight="1" x14ac:dyDescent="0.25">
      <c r="A13" s="118" t="s">
        <v>15</v>
      </c>
      <c r="B13" s="78"/>
      <c r="C13" s="90" t="s">
        <v>17</v>
      </c>
      <c r="D13" s="90"/>
      <c r="E13" s="77" t="s">
        <v>101</v>
      </c>
      <c r="F13" s="90"/>
      <c r="G13" s="90" t="s">
        <v>97</v>
      </c>
      <c r="H13" s="90"/>
      <c r="I13" s="90"/>
      <c r="J13" s="90"/>
      <c r="K13" s="90"/>
      <c r="L13" s="90"/>
      <c r="M13" s="41">
        <f>IF((ISNUMBER(T2))=FALSE,"",0.12*T2)</f>
        <v>1.2</v>
      </c>
      <c r="N13" s="1" t="s">
        <v>10</v>
      </c>
      <c r="O13" s="41">
        <f>IF((ISNUMBER(T2))=FALSE,"",3*T2)</f>
        <v>30</v>
      </c>
      <c r="P13" s="78" t="s">
        <v>58</v>
      </c>
      <c r="Q13" s="78"/>
      <c r="R13" s="90"/>
      <c r="S13" s="90"/>
      <c r="T13" s="103"/>
      <c r="U13" s="104"/>
    </row>
    <row r="14" spans="1:21" ht="14.1" customHeight="1" thickBot="1" x14ac:dyDescent="0.25">
      <c r="A14" s="176"/>
      <c r="B14" s="83"/>
      <c r="C14" s="145"/>
      <c r="D14" s="83"/>
      <c r="E14" s="216"/>
      <c r="F14" s="83"/>
      <c r="G14" s="211"/>
      <c r="H14" s="83"/>
      <c r="I14" s="83"/>
      <c r="J14" s="83"/>
      <c r="K14" s="83"/>
      <c r="L14" s="83"/>
      <c r="M14" s="42"/>
      <c r="N14" s="3"/>
      <c r="O14" s="42"/>
      <c r="P14" s="83"/>
      <c r="Q14" s="83"/>
      <c r="R14" s="145"/>
      <c r="S14" s="145"/>
      <c r="T14" s="163"/>
      <c r="U14" s="164"/>
    </row>
    <row r="15" spans="1:21" ht="6" customHeight="1" thickBot="1" x14ac:dyDescent="0.25">
      <c r="A15" s="111"/>
      <c r="B15" s="111"/>
      <c r="R15" s="56"/>
      <c r="S15" s="56"/>
      <c r="T15" s="56"/>
      <c r="U15" s="56"/>
    </row>
    <row r="16" spans="1:21" ht="8.1" customHeight="1" x14ac:dyDescent="0.2">
      <c r="A16" s="132" t="s">
        <v>21</v>
      </c>
      <c r="B16" s="125"/>
      <c r="C16" s="123" t="s">
        <v>3</v>
      </c>
      <c r="D16" s="125"/>
      <c r="E16" s="123" t="s">
        <v>8</v>
      </c>
      <c r="F16" s="125"/>
      <c r="G16" s="123" t="s">
        <v>9</v>
      </c>
      <c r="H16" s="124"/>
      <c r="I16" s="124"/>
      <c r="J16" s="124"/>
      <c r="K16" s="124"/>
      <c r="L16" s="125"/>
      <c r="M16" s="71" t="s">
        <v>8</v>
      </c>
      <c r="N16" s="72"/>
      <c r="O16" s="72"/>
      <c r="P16" s="72"/>
      <c r="Q16" s="73"/>
      <c r="R16" s="105" t="s">
        <v>117</v>
      </c>
      <c r="S16" s="105"/>
      <c r="T16" s="105" t="s">
        <v>118</v>
      </c>
      <c r="U16" s="107"/>
    </row>
    <row r="17" spans="1:21" ht="8.1" customHeight="1" x14ac:dyDescent="0.2">
      <c r="A17" s="133"/>
      <c r="B17" s="128"/>
      <c r="C17" s="131"/>
      <c r="D17" s="128"/>
      <c r="E17" s="131"/>
      <c r="F17" s="128"/>
      <c r="G17" s="126"/>
      <c r="H17" s="127"/>
      <c r="I17" s="127"/>
      <c r="J17" s="127"/>
      <c r="K17" s="127"/>
      <c r="L17" s="128"/>
      <c r="M17" s="74"/>
      <c r="N17" s="75"/>
      <c r="O17" s="75"/>
      <c r="P17" s="75"/>
      <c r="Q17" s="76"/>
      <c r="R17" s="106"/>
      <c r="S17" s="106"/>
      <c r="T17" s="106"/>
      <c r="U17" s="108"/>
    </row>
    <row r="18" spans="1:21" ht="14.1" customHeight="1" x14ac:dyDescent="0.2">
      <c r="A18" s="134" t="s">
        <v>22</v>
      </c>
      <c r="B18" s="87"/>
      <c r="C18" s="112" t="s">
        <v>73</v>
      </c>
      <c r="D18" s="113"/>
      <c r="E18" s="135" t="s">
        <v>41</v>
      </c>
      <c r="F18" s="113"/>
      <c r="G18" s="135" t="s">
        <v>20</v>
      </c>
      <c r="H18" s="141"/>
      <c r="I18" s="141"/>
      <c r="J18" s="141"/>
      <c r="K18" s="141"/>
      <c r="L18" s="113"/>
      <c r="M18" s="41">
        <f>IF((ISNUMBER(T2))=FALSE,"",0.1*T2)</f>
        <v>1</v>
      </c>
      <c r="N18" s="1" t="s">
        <v>10</v>
      </c>
      <c r="O18" s="121"/>
      <c r="P18" s="122"/>
      <c r="Q18" s="87"/>
      <c r="R18" s="135"/>
      <c r="S18" s="113"/>
      <c r="T18" s="103"/>
      <c r="U18" s="104"/>
    </row>
    <row r="19" spans="1:21" ht="14.1" customHeight="1" x14ac:dyDescent="0.25">
      <c r="A19" s="134" t="s">
        <v>23</v>
      </c>
      <c r="B19" s="87"/>
      <c r="C19" s="135" t="s">
        <v>74</v>
      </c>
      <c r="D19" s="113"/>
      <c r="E19" s="135" t="s">
        <v>102</v>
      </c>
      <c r="F19" s="113"/>
      <c r="G19" s="135" t="s">
        <v>98</v>
      </c>
      <c r="H19" s="141"/>
      <c r="I19" s="141"/>
      <c r="J19" s="141"/>
      <c r="K19" s="141"/>
      <c r="L19" s="113"/>
      <c r="M19" s="41">
        <f>IF((ISNUMBER(T2))=FALSE,"",0.2*T2)</f>
        <v>2</v>
      </c>
      <c r="N19" s="1" t="s">
        <v>10</v>
      </c>
      <c r="O19" s="41">
        <f>IF((ISNUMBER(T2))=FALSE,"",20*T2)</f>
        <v>200</v>
      </c>
      <c r="P19" s="112" t="s">
        <v>59</v>
      </c>
      <c r="Q19" s="87"/>
      <c r="R19" s="135"/>
      <c r="S19" s="113"/>
      <c r="T19" s="103"/>
      <c r="U19" s="104"/>
    </row>
    <row r="20" spans="1:21" ht="14.1" customHeight="1" x14ac:dyDescent="0.2">
      <c r="A20" s="134" t="s">
        <v>24</v>
      </c>
      <c r="B20" s="87"/>
      <c r="C20" s="135" t="s">
        <v>39</v>
      </c>
      <c r="D20" s="113"/>
      <c r="E20" s="140" t="s">
        <v>18</v>
      </c>
      <c r="F20" s="113"/>
      <c r="G20" s="140" t="s">
        <v>55</v>
      </c>
      <c r="H20" s="141"/>
      <c r="I20" s="141"/>
      <c r="J20" s="141"/>
      <c r="K20" s="141"/>
      <c r="L20" s="113"/>
      <c r="M20" s="41">
        <f>IF((ISNUMBER(T2))=FALSE,"",0.1*T2)</f>
        <v>1</v>
      </c>
      <c r="N20" s="1" t="s">
        <v>10</v>
      </c>
      <c r="O20" s="41">
        <f>IF((ISNUMBER(T2))=FALSE,"",0.1*T2)</f>
        <v>1</v>
      </c>
      <c r="P20" s="86" t="s">
        <v>11</v>
      </c>
      <c r="Q20" s="87"/>
      <c r="R20" s="135"/>
      <c r="S20" s="113"/>
      <c r="T20" s="103"/>
      <c r="U20" s="104"/>
    </row>
    <row r="21" spans="1:21" ht="14.1" customHeight="1" thickBot="1" x14ac:dyDescent="0.25">
      <c r="A21" s="136" t="s">
        <v>25</v>
      </c>
      <c r="B21" s="89"/>
      <c r="C21" s="119" t="s">
        <v>40</v>
      </c>
      <c r="D21" s="120"/>
      <c r="E21" s="119" t="s">
        <v>103</v>
      </c>
      <c r="F21" s="120"/>
      <c r="G21" s="119" t="s">
        <v>56</v>
      </c>
      <c r="H21" s="142"/>
      <c r="I21" s="142"/>
      <c r="J21" s="142"/>
      <c r="K21" s="142"/>
      <c r="L21" s="120"/>
      <c r="M21" s="42">
        <f>IF((ISNUMBER(T2))=FALSE,"",0.05*T2)</f>
        <v>0.5</v>
      </c>
      <c r="N21" s="3" t="s">
        <v>10</v>
      </c>
      <c r="O21" s="42">
        <f>IF((ISNUMBER(T2))=FALSE,"",50*T2)</f>
        <v>500</v>
      </c>
      <c r="P21" s="88" t="s">
        <v>59</v>
      </c>
      <c r="Q21" s="89"/>
      <c r="R21" s="119"/>
      <c r="S21" s="120"/>
      <c r="T21" s="109"/>
      <c r="U21" s="110"/>
    </row>
    <row r="22" spans="1:21" ht="5.0999999999999996" customHeight="1" thickBot="1" x14ac:dyDescent="0.25">
      <c r="A22" s="157"/>
      <c r="B22" s="157"/>
      <c r="R22" s="56"/>
      <c r="S22" s="56"/>
      <c r="T22" s="56"/>
      <c r="U22" s="56"/>
    </row>
    <row r="23" spans="1:21" ht="8.1" customHeight="1" x14ac:dyDescent="0.2">
      <c r="A23" s="114" t="s">
        <v>26</v>
      </c>
      <c r="B23" s="115"/>
      <c r="C23" s="123" t="s">
        <v>3</v>
      </c>
      <c r="D23" s="125"/>
      <c r="E23" s="105" t="s">
        <v>8</v>
      </c>
      <c r="F23" s="115"/>
      <c r="G23" s="123" t="s">
        <v>52</v>
      </c>
      <c r="H23" s="124"/>
      <c r="I23" s="124"/>
      <c r="J23" s="124"/>
      <c r="K23" s="124"/>
      <c r="L23" s="125"/>
      <c r="M23" s="129" t="s">
        <v>27</v>
      </c>
      <c r="N23" s="129"/>
      <c r="O23" s="91" t="s">
        <v>45</v>
      </c>
      <c r="P23" s="91"/>
      <c r="Q23" s="92"/>
      <c r="R23" s="105" t="s">
        <v>117</v>
      </c>
      <c r="S23" s="105"/>
      <c r="T23" s="105" t="s">
        <v>118</v>
      </c>
      <c r="U23" s="107"/>
    </row>
    <row r="24" spans="1:21" ht="8.1" customHeight="1" x14ac:dyDescent="0.2">
      <c r="A24" s="116"/>
      <c r="B24" s="117"/>
      <c r="C24" s="131"/>
      <c r="D24" s="128"/>
      <c r="E24" s="106"/>
      <c r="F24" s="117"/>
      <c r="G24" s="126"/>
      <c r="H24" s="127"/>
      <c r="I24" s="127"/>
      <c r="J24" s="127"/>
      <c r="K24" s="127"/>
      <c r="L24" s="128"/>
      <c r="M24" s="130"/>
      <c r="N24" s="130"/>
      <c r="O24" s="93"/>
      <c r="P24" s="93"/>
      <c r="Q24" s="94"/>
      <c r="R24" s="106"/>
      <c r="S24" s="106"/>
      <c r="T24" s="106"/>
      <c r="U24" s="108"/>
    </row>
    <row r="25" spans="1:21" ht="14.1" customHeight="1" x14ac:dyDescent="0.2">
      <c r="A25" s="118" t="s">
        <v>22</v>
      </c>
      <c r="B25" s="78"/>
      <c r="C25" s="77" t="s">
        <v>71</v>
      </c>
      <c r="D25" s="90"/>
      <c r="E25" s="90" t="s">
        <v>104</v>
      </c>
      <c r="F25" s="90"/>
      <c r="G25" s="90" t="s">
        <v>1</v>
      </c>
      <c r="H25" s="90"/>
      <c r="I25" s="90"/>
      <c r="J25" s="90"/>
      <c r="K25" s="90"/>
      <c r="L25" s="90"/>
      <c r="M25" s="50">
        <f>IF((ISNUMBER(T2))=FALSE,"",0.3*(T2))</f>
        <v>3</v>
      </c>
      <c r="N25" s="36" t="s">
        <v>11</v>
      </c>
      <c r="O25" s="90" t="s">
        <v>75</v>
      </c>
      <c r="P25" s="90"/>
      <c r="Q25" s="90"/>
      <c r="R25" s="90"/>
      <c r="S25" s="90"/>
      <c r="T25" s="103"/>
      <c r="U25" s="104"/>
    </row>
    <row r="26" spans="1:21" ht="14.1" customHeight="1" x14ac:dyDescent="0.2">
      <c r="A26" s="118" t="s">
        <v>28</v>
      </c>
      <c r="B26" s="78"/>
      <c r="C26" s="90" t="s">
        <v>33</v>
      </c>
      <c r="D26" s="90"/>
      <c r="E26" s="90" t="s">
        <v>104</v>
      </c>
      <c r="F26" s="90"/>
      <c r="G26" s="90" t="s">
        <v>1</v>
      </c>
      <c r="H26" s="90"/>
      <c r="I26" s="90"/>
      <c r="J26" s="90"/>
      <c r="K26" s="90"/>
      <c r="L26" s="90"/>
      <c r="M26" s="50">
        <f>IF((ISNUMBER(T2))=FALSE,"",0.3*(T2))</f>
        <v>3</v>
      </c>
      <c r="N26" s="36" t="s">
        <v>11</v>
      </c>
      <c r="O26" s="90" t="s">
        <v>75</v>
      </c>
      <c r="P26" s="90"/>
      <c r="Q26" s="90"/>
      <c r="R26" s="90"/>
      <c r="S26" s="90"/>
      <c r="T26" s="103"/>
      <c r="U26" s="104"/>
    </row>
    <row r="27" spans="1:21" ht="14.1" customHeight="1" x14ac:dyDescent="0.2">
      <c r="A27" s="118" t="s">
        <v>29</v>
      </c>
      <c r="B27" s="78"/>
      <c r="C27" s="90" t="s">
        <v>34</v>
      </c>
      <c r="D27" s="90"/>
      <c r="E27" s="90" t="s">
        <v>105</v>
      </c>
      <c r="F27" s="90"/>
      <c r="G27" s="90" t="s">
        <v>2</v>
      </c>
      <c r="H27" s="90"/>
      <c r="I27" s="90"/>
      <c r="J27" s="90"/>
      <c r="K27" s="90"/>
      <c r="L27" s="90"/>
      <c r="M27" s="50">
        <f>IF((ISNUMBER(T2))=FALSE,"",3*(T2))</f>
        <v>30</v>
      </c>
      <c r="N27" s="36" t="s">
        <v>11</v>
      </c>
      <c r="O27" s="90" t="s">
        <v>76</v>
      </c>
      <c r="P27" s="90"/>
      <c r="Q27" s="90"/>
      <c r="R27" s="90"/>
      <c r="S27" s="90"/>
      <c r="T27" s="103"/>
      <c r="U27" s="104"/>
    </row>
    <row r="28" spans="1:21" ht="14.1" customHeight="1" x14ac:dyDescent="0.2">
      <c r="A28" s="118" t="s">
        <v>30</v>
      </c>
      <c r="B28" s="78"/>
      <c r="C28" s="90" t="s">
        <v>54</v>
      </c>
      <c r="D28" s="90"/>
      <c r="E28" s="90" t="s">
        <v>105</v>
      </c>
      <c r="F28" s="90"/>
      <c r="G28" s="90" t="s">
        <v>2</v>
      </c>
      <c r="H28" s="90"/>
      <c r="I28" s="90"/>
      <c r="J28" s="90"/>
      <c r="K28" s="90"/>
      <c r="L28" s="90"/>
      <c r="M28" s="50">
        <f>IF((ISNUMBER(T2))=FALSE,"",3*(T2))</f>
        <v>30</v>
      </c>
      <c r="N28" s="36" t="s">
        <v>11</v>
      </c>
      <c r="O28" s="90" t="s">
        <v>76</v>
      </c>
      <c r="P28" s="90"/>
      <c r="Q28" s="90"/>
      <c r="R28" s="90"/>
      <c r="S28" s="90"/>
      <c r="T28" s="103"/>
      <c r="U28" s="104"/>
    </row>
    <row r="29" spans="1:21" ht="14.1" customHeight="1" x14ac:dyDescent="0.2">
      <c r="A29" s="118" t="s">
        <v>31</v>
      </c>
      <c r="B29" s="78"/>
      <c r="C29" s="90" t="s">
        <v>35</v>
      </c>
      <c r="D29" s="90"/>
      <c r="E29" s="90" t="s">
        <v>106</v>
      </c>
      <c r="F29" s="90"/>
      <c r="G29" s="54" t="str">
        <f>IF(T2&gt;50,"n/a","1")</f>
        <v>1</v>
      </c>
      <c r="H29" s="90" t="s">
        <v>4</v>
      </c>
      <c r="I29" s="90"/>
      <c r="J29" s="90"/>
      <c r="K29" s="90"/>
      <c r="L29" s="90"/>
      <c r="M29" s="50">
        <f>IF((ISNUMBER(T2))=FALSE,"",IF(T2&gt;50,"50",(T2)))</f>
        <v>10</v>
      </c>
      <c r="N29" s="36" t="s">
        <v>11</v>
      </c>
      <c r="O29" s="51" t="str">
        <f>IF(T2="","1.0",IF((ISNUMBER(T2))=FALSE,"",IF(T2&gt;50,(0.02*T2),"1.0")))</f>
        <v>1.0</v>
      </c>
      <c r="P29" s="90" t="s">
        <v>77</v>
      </c>
      <c r="Q29" s="90"/>
      <c r="R29" s="90"/>
      <c r="S29" s="90"/>
      <c r="T29" s="103"/>
      <c r="U29" s="104"/>
    </row>
    <row r="30" spans="1:21" ht="14.1" customHeight="1" x14ac:dyDescent="0.25">
      <c r="A30" s="118" t="s">
        <v>32</v>
      </c>
      <c r="B30" s="78"/>
      <c r="C30" s="77" t="s">
        <v>36</v>
      </c>
      <c r="D30" s="90"/>
      <c r="E30" s="90" t="s">
        <v>37</v>
      </c>
      <c r="F30" s="90"/>
      <c r="G30" s="90" t="s">
        <v>99</v>
      </c>
      <c r="H30" s="90"/>
      <c r="I30" s="90"/>
      <c r="J30" s="90"/>
      <c r="K30" s="90"/>
      <c r="L30" s="90"/>
      <c r="M30" s="50">
        <v>50</v>
      </c>
      <c r="N30" s="36" t="s">
        <v>11</v>
      </c>
      <c r="O30" s="52">
        <f>IF((ISNUMBER(T2))=FALSE,"",0.1*T2)</f>
        <v>1</v>
      </c>
      <c r="P30" s="90" t="s">
        <v>46</v>
      </c>
      <c r="Q30" s="90"/>
      <c r="R30" s="90"/>
      <c r="S30" s="90"/>
      <c r="T30" s="103"/>
      <c r="U30" s="104"/>
    </row>
    <row r="31" spans="1:21" ht="14.1" customHeight="1" x14ac:dyDescent="0.2">
      <c r="A31" s="118" t="s">
        <v>108</v>
      </c>
      <c r="B31" s="78"/>
      <c r="C31" s="90" t="s">
        <v>109</v>
      </c>
      <c r="D31" s="90"/>
      <c r="E31" s="90" t="s">
        <v>112</v>
      </c>
      <c r="F31" s="90"/>
      <c r="G31" s="90" t="s">
        <v>111</v>
      </c>
      <c r="H31" s="90"/>
      <c r="I31" s="90"/>
      <c r="J31" s="90"/>
      <c r="K31" s="90"/>
      <c r="L31" s="90"/>
      <c r="M31" s="50">
        <v>500</v>
      </c>
      <c r="N31" s="36" t="s">
        <v>11</v>
      </c>
      <c r="O31" s="52">
        <f>IF((ISNUMBER(T2))=FALSE,"",0.1*T2)</f>
        <v>1</v>
      </c>
      <c r="P31" s="90" t="s">
        <v>113</v>
      </c>
      <c r="Q31" s="90"/>
      <c r="R31" s="90"/>
      <c r="S31" s="90"/>
      <c r="T31" s="103"/>
      <c r="U31" s="104"/>
    </row>
    <row r="32" spans="1:21" ht="14.1" customHeight="1" x14ac:dyDescent="0.2">
      <c r="A32" s="118" t="str">
        <f>IF(T2&gt;10,"","Dinoprostone")</f>
        <v>Dinoprostone</v>
      </c>
      <c r="B32" s="78"/>
      <c r="C32" s="90" t="str">
        <f>IF(T2&gt;10,"","1000mcg/1ml")</f>
        <v>1000mcg/1ml</v>
      </c>
      <c r="D32" s="90"/>
      <c r="E32" s="90" t="str">
        <f>IF(T2&gt;10,"","10-50 nanograms/kg/min")</f>
        <v>10-50 nanograms/kg/min</v>
      </c>
      <c r="F32" s="90"/>
      <c r="G32" s="90" t="str">
        <f>IF(T2&gt;10,"","75 mcg/kg in 50ml Glucose 5%")</f>
        <v>75 mcg/kg in 50ml Glucose 5%</v>
      </c>
      <c r="H32" s="90"/>
      <c r="I32" s="90"/>
      <c r="J32" s="90"/>
      <c r="K32" s="90"/>
      <c r="L32" s="90"/>
      <c r="M32" s="53">
        <f>IF((ISNUMBER(T2))=FALSE,"",IF(T2&gt;10,"",(75*(T2))))</f>
        <v>750</v>
      </c>
      <c r="N32" s="49" t="str">
        <f>IF(T2&gt;10,"","mcg")</f>
        <v>mcg</v>
      </c>
      <c r="O32" s="90" t="str">
        <f>IF(T2&gt;10,"","0.4 ml/hr=10 nanogram/kg/min")</f>
        <v>0.4 ml/hr=10 nanogram/kg/min</v>
      </c>
      <c r="P32" s="78"/>
      <c r="Q32" s="78"/>
      <c r="R32" s="90"/>
      <c r="S32" s="90"/>
      <c r="T32" s="103"/>
      <c r="U32" s="104"/>
    </row>
    <row r="33" spans="1:21" ht="14.1" customHeight="1" thickBot="1" x14ac:dyDescent="0.25">
      <c r="A33" s="176"/>
      <c r="B33" s="83"/>
      <c r="C33" s="145"/>
      <c r="D33" s="83"/>
      <c r="E33" s="211"/>
      <c r="F33" s="83"/>
      <c r="G33" s="211"/>
      <c r="H33" s="83"/>
      <c r="I33" s="83"/>
      <c r="J33" s="83"/>
      <c r="K33" s="83"/>
      <c r="L33" s="83"/>
      <c r="M33" s="38"/>
      <c r="N33" s="37"/>
      <c r="O33" s="145"/>
      <c r="P33" s="83"/>
      <c r="Q33" s="83"/>
      <c r="R33" s="145"/>
      <c r="S33" s="145"/>
      <c r="T33" s="163"/>
      <c r="U33" s="164"/>
    </row>
    <row r="34" spans="1:21" ht="6" customHeight="1" thickBot="1" x14ac:dyDescent="0.25">
      <c r="R34" s="56"/>
      <c r="S34" s="56"/>
      <c r="T34" s="56"/>
      <c r="U34" s="56"/>
    </row>
    <row r="35" spans="1:21" x14ac:dyDescent="0.2">
      <c r="A35" s="114" t="s">
        <v>85</v>
      </c>
      <c r="B35" s="115"/>
      <c r="C35" s="137" t="s">
        <v>3</v>
      </c>
      <c r="D35" s="137" t="s">
        <v>52</v>
      </c>
      <c r="E35" s="139"/>
      <c r="F35" s="139" t="s">
        <v>63</v>
      </c>
      <c r="G35" s="139"/>
      <c r="H35" s="209"/>
      <c r="I35" s="187" t="s">
        <v>80</v>
      </c>
      <c r="J35" s="188"/>
      <c r="K35" s="188"/>
      <c r="L35" s="188"/>
      <c r="M35" s="188"/>
      <c r="N35" s="189"/>
      <c r="O35" s="190"/>
      <c r="P35" s="202" t="s">
        <v>45</v>
      </c>
      <c r="Q35" s="92"/>
      <c r="R35" s="105" t="s">
        <v>117</v>
      </c>
      <c r="S35" s="105"/>
      <c r="T35" s="105" t="s">
        <v>118</v>
      </c>
      <c r="U35" s="107"/>
    </row>
    <row r="36" spans="1:21" x14ac:dyDescent="0.2">
      <c r="A36" s="116"/>
      <c r="B36" s="117"/>
      <c r="C36" s="138"/>
      <c r="D36" s="138"/>
      <c r="E36" s="138"/>
      <c r="F36" s="48" t="s">
        <v>89</v>
      </c>
      <c r="G36" s="206" t="s">
        <v>81</v>
      </c>
      <c r="H36" s="210"/>
      <c r="I36" s="152" t="s">
        <v>63</v>
      </c>
      <c r="J36" s="153"/>
      <c r="K36" s="206" t="s">
        <v>61</v>
      </c>
      <c r="L36" s="153"/>
      <c r="M36" s="191" t="s">
        <v>45</v>
      </c>
      <c r="N36" s="192"/>
      <c r="O36" s="55" t="s">
        <v>90</v>
      </c>
      <c r="P36" s="203"/>
      <c r="Q36" s="94"/>
      <c r="R36" s="106"/>
      <c r="S36" s="106"/>
      <c r="T36" s="106"/>
      <c r="U36" s="108"/>
    </row>
    <row r="37" spans="1:21" ht="12.75" customHeight="1" x14ac:dyDescent="0.2">
      <c r="A37" s="79" t="s">
        <v>68</v>
      </c>
      <c r="B37" s="80"/>
      <c r="C37" s="84" t="s">
        <v>64</v>
      </c>
      <c r="D37" s="85" t="s">
        <v>86</v>
      </c>
      <c r="E37" s="85"/>
      <c r="F37" s="85" t="s">
        <v>83</v>
      </c>
      <c r="G37" s="85" t="s">
        <v>70</v>
      </c>
      <c r="H37" s="212"/>
      <c r="I37" s="150">
        <f>IF((ISNUMBER(T2))=FALSE,"",IF((5*T2)&gt;500,"500",(5*(T2))))</f>
        <v>50</v>
      </c>
      <c r="J37" s="99" t="s">
        <v>11</v>
      </c>
      <c r="K37" s="95">
        <f>IF((ISNUMBER(T2))=FALSE,"",I37)</f>
        <v>50</v>
      </c>
      <c r="L37" s="97" t="s">
        <v>10</v>
      </c>
      <c r="M37" s="193">
        <f>IF((ISNUMBER(T2))=FALSE,"",I37*3)</f>
        <v>150</v>
      </c>
      <c r="N37" s="195" t="s">
        <v>62</v>
      </c>
      <c r="O37" s="197" t="s">
        <v>92</v>
      </c>
      <c r="P37" s="204" t="s">
        <v>91</v>
      </c>
      <c r="Q37" s="85"/>
      <c r="R37" s="78"/>
      <c r="S37" s="78"/>
      <c r="T37" s="183"/>
      <c r="U37" s="184"/>
    </row>
    <row r="38" spans="1:21" ht="9.75" customHeight="1" x14ac:dyDescent="0.2">
      <c r="A38" s="81"/>
      <c r="B38" s="80"/>
      <c r="C38" s="80"/>
      <c r="D38" s="85"/>
      <c r="E38" s="85"/>
      <c r="F38" s="85"/>
      <c r="G38" s="85"/>
      <c r="H38" s="212"/>
      <c r="I38" s="150"/>
      <c r="J38" s="100"/>
      <c r="K38" s="95"/>
      <c r="L38" s="102"/>
      <c r="M38" s="194"/>
      <c r="N38" s="196"/>
      <c r="O38" s="198"/>
      <c r="P38" s="205"/>
      <c r="Q38" s="85"/>
      <c r="R38" s="78"/>
      <c r="S38" s="78"/>
      <c r="T38" s="183"/>
      <c r="U38" s="184"/>
    </row>
    <row r="39" spans="1:21" ht="9.75" customHeight="1" x14ac:dyDescent="0.2">
      <c r="A39" s="79" t="s">
        <v>65</v>
      </c>
      <c r="B39" s="80"/>
      <c r="C39" s="84" t="s">
        <v>66</v>
      </c>
      <c r="D39" s="147" t="s">
        <v>88</v>
      </c>
      <c r="E39" s="147"/>
      <c r="F39" s="85" t="s">
        <v>84</v>
      </c>
      <c r="G39" s="147" t="s">
        <v>87</v>
      </c>
      <c r="H39" s="148"/>
      <c r="I39" s="150">
        <f>IF((ISNUMBER(T2))=FALSE,"",IF((T2*15)&gt;250,"250",15*(T2)))</f>
        <v>150</v>
      </c>
      <c r="J39" s="99" t="s">
        <v>67</v>
      </c>
      <c r="K39" s="95">
        <f>IF((ISNUMBER(T2))=FALSE,"",IF((T2*15)&gt;250,"1.25",(T2*15)/200))</f>
        <v>0.75</v>
      </c>
      <c r="L39" s="97" t="s">
        <v>10</v>
      </c>
      <c r="M39" s="193">
        <f>IF((ISNUMBER(T2))=FALSE,"",K39*4)</f>
        <v>3</v>
      </c>
      <c r="N39" s="195" t="s">
        <v>62</v>
      </c>
      <c r="O39" s="197" t="s">
        <v>93</v>
      </c>
      <c r="P39" s="204" t="s">
        <v>107</v>
      </c>
      <c r="Q39" s="85"/>
      <c r="R39" s="78"/>
      <c r="S39" s="78"/>
      <c r="T39" s="183"/>
      <c r="U39" s="184"/>
    </row>
    <row r="40" spans="1:21" ht="15" customHeight="1" thickBot="1" x14ac:dyDescent="0.25">
      <c r="A40" s="82"/>
      <c r="B40" s="83"/>
      <c r="C40" s="83"/>
      <c r="D40" s="211"/>
      <c r="E40" s="211"/>
      <c r="F40" s="145"/>
      <c r="G40" s="83"/>
      <c r="H40" s="149"/>
      <c r="I40" s="151"/>
      <c r="J40" s="101"/>
      <c r="K40" s="96"/>
      <c r="L40" s="98"/>
      <c r="M40" s="201"/>
      <c r="N40" s="200"/>
      <c r="O40" s="199"/>
      <c r="P40" s="207"/>
      <c r="Q40" s="145"/>
      <c r="R40" s="208"/>
      <c r="S40" s="208"/>
      <c r="T40" s="185"/>
      <c r="U40" s="186"/>
    </row>
    <row r="41" spans="1:21" ht="6" customHeight="1" thickBot="1" x14ac:dyDescent="0.25">
      <c r="A41" s="31"/>
      <c r="B41" s="5"/>
      <c r="C41" s="32"/>
      <c r="D41" s="15"/>
      <c r="E41" s="15"/>
      <c r="F41" s="15"/>
      <c r="G41" s="5"/>
      <c r="H41" s="5"/>
      <c r="I41" s="5"/>
      <c r="J41" s="5"/>
      <c r="K41" s="34"/>
      <c r="L41" s="15"/>
      <c r="M41" s="35"/>
      <c r="N41" s="5"/>
      <c r="O41" s="33"/>
      <c r="P41" s="33"/>
      <c r="Q41" s="33"/>
      <c r="R41" s="5"/>
      <c r="S41" s="5"/>
      <c r="T41" s="5"/>
      <c r="U41" s="5"/>
    </row>
    <row r="42" spans="1:21" ht="11.25" customHeight="1" x14ac:dyDescent="0.2">
      <c r="A42" s="2" t="s">
        <v>44</v>
      </c>
      <c r="B42" s="12" t="s">
        <v>78</v>
      </c>
      <c r="C42" s="13"/>
      <c r="D42" s="13"/>
      <c r="E42" s="13"/>
      <c r="F42" s="13"/>
      <c r="G42" s="13"/>
      <c r="H42" s="13"/>
      <c r="I42" s="13"/>
      <c r="J42" s="13"/>
      <c r="K42" s="13"/>
      <c r="L42" s="43"/>
      <c r="M42" s="22"/>
      <c r="N42" s="17" t="s">
        <v>5</v>
      </c>
      <c r="O42" s="18"/>
      <c r="P42" s="17"/>
      <c r="Q42" s="17"/>
      <c r="R42" s="18"/>
      <c r="S42" s="18"/>
      <c r="T42" s="18"/>
      <c r="U42" s="11"/>
    </row>
    <row r="43" spans="1:21" ht="10.5" customHeight="1" x14ac:dyDescent="0.2">
      <c r="B43" s="14" t="s">
        <v>57</v>
      </c>
      <c r="C43" s="15"/>
      <c r="D43" s="15"/>
      <c r="E43" s="15"/>
      <c r="F43" s="15"/>
      <c r="G43" s="15"/>
      <c r="H43" s="15"/>
      <c r="I43" s="15"/>
      <c r="J43" s="15"/>
      <c r="K43" s="15"/>
      <c r="L43" s="44"/>
      <c r="M43" s="15"/>
      <c r="N43" s="15"/>
      <c r="O43" s="19"/>
      <c r="P43" s="21"/>
      <c r="Q43" s="20"/>
      <c r="R43" s="21"/>
      <c r="S43" s="18"/>
      <c r="T43" s="18"/>
      <c r="U43" s="11"/>
    </row>
    <row r="44" spans="1:21" ht="10.5" customHeight="1" x14ac:dyDescent="0.2">
      <c r="B44" s="16" t="s">
        <v>79</v>
      </c>
      <c r="C44" s="15"/>
      <c r="D44" s="15"/>
      <c r="E44" s="15"/>
      <c r="F44" s="15"/>
      <c r="G44" s="15"/>
      <c r="H44" s="15"/>
      <c r="I44" s="15"/>
      <c r="J44" s="15"/>
      <c r="K44" s="15"/>
      <c r="L44" s="44"/>
      <c r="M44" s="15"/>
      <c r="N44" s="15"/>
      <c r="O44" s="22"/>
      <c r="P44" s="21"/>
      <c r="Q44" s="22"/>
      <c r="R44" s="22"/>
      <c r="S44" s="21"/>
      <c r="T44" s="18"/>
      <c r="U44" s="11"/>
    </row>
    <row r="45" spans="1:21" ht="10.5" customHeight="1" x14ac:dyDescent="0.2">
      <c r="B45" s="16" t="s">
        <v>94</v>
      </c>
      <c r="C45" s="15"/>
      <c r="D45" s="15"/>
      <c r="E45" s="15"/>
      <c r="F45" s="15"/>
      <c r="G45" s="15"/>
      <c r="H45" s="15"/>
      <c r="I45" s="15"/>
      <c r="J45" s="15"/>
      <c r="K45" s="15"/>
      <c r="L45" s="44"/>
      <c r="M45" s="15"/>
      <c r="N45" s="15"/>
      <c r="O45" s="22"/>
      <c r="P45" s="21"/>
      <c r="Q45" s="22"/>
      <c r="R45" s="22"/>
      <c r="S45" s="21"/>
      <c r="T45" s="18"/>
      <c r="U45" s="11"/>
    </row>
    <row r="46" spans="1:21" ht="10.5" customHeight="1" thickBot="1" x14ac:dyDescent="0.25">
      <c r="B46" s="45" t="s">
        <v>60</v>
      </c>
      <c r="C46" s="46"/>
      <c r="D46" s="46"/>
      <c r="E46" s="46"/>
      <c r="F46" s="46"/>
      <c r="G46" s="46"/>
      <c r="H46" s="46"/>
      <c r="I46" s="46"/>
      <c r="J46" s="46"/>
      <c r="K46" s="46"/>
      <c r="L46" s="47"/>
      <c r="M46" s="15"/>
      <c r="N46" s="28"/>
      <c r="O46" s="24" t="s">
        <v>0</v>
      </c>
      <c r="P46" s="23" t="s">
        <v>116</v>
      </c>
      <c r="Q46" s="21"/>
      <c r="R46" s="21"/>
      <c r="S46" s="21"/>
      <c r="T46" s="18"/>
      <c r="U46" s="11"/>
    </row>
    <row r="47" spans="1:21" ht="10.5" customHeight="1" x14ac:dyDescent="0.2">
      <c r="B47" s="3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28"/>
      <c r="O47" s="24"/>
      <c r="P47" s="23"/>
      <c r="Q47" s="21"/>
      <c r="R47" s="21"/>
      <c r="S47" s="21"/>
      <c r="T47" s="18"/>
      <c r="U47" s="11"/>
    </row>
    <row r="48" spans="1:21" ht="10.5" customHeight="1" x14ac:dyDescent="0.2"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28"/>
      <c r="N48" s="24"/>
      <c r="O48" s="23"/>
      <c r="P48" s="21"/>
      <c r="Q48" s="21"/>
      <c r="R48" s="21"/>
      <c r="S48" s="21"/>
      <c r="T48" s="18"/>
      <c r="U48" s="11"/>
    </row>
    <row r="49" spans="2:21" ht="11.25" customHeight="1" x14ac:dyDescent="0.2">
      <c r="B49" s="2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8"/>
      <c r="N49" s="24"/>
      <c r="O49" s="23"/>
      <c r="P49" s="21"/>
      <c r="Q49" s="21"/>
      <c r="R49" s="23"/>
      <c r="S49" s="23"/>
      <c r="T49" s="23"/>
      <c r="U49" s="11"/>
    </row>
    <row r="50" spans="2:21" x14ac:dyDescent="0.2">
      <c r="B50" s="30"/>
    </row>
  </sheetData>
  <sheetProtection password="88C9" sheet="1" objects="1" scenarios="1"/>
  <mergeCells count="214">
    <mergeCell ref="A1:K1"/>
    <mergeCell ref="C4:D4"/>
    <mergeCell ref="A33:B33"/>
    <mergeCell ref="C33:D33"/>
    <mergeCell ref="E33:F33"/>
    <mergeCell ref="G33:L33"/>
    <mergeCell ref="E10:F10"/>
    <mergeCell ref="C14:D14"/>
    <mergeCell ref="E14:F14"/>
    <mergeCell ref="G14:L14"/>
    <mergeCell ref="E16:F17"/>
    <mergeCell ref="C9:D9"/>
    <mergeCell ref="E9:F9"/>
    <mergeCell ref="G26:L26"/>
    <mergeCell ref="A22:B22"/>
    <mergeCell ref="C21:D21"/>
    <mergeCell ref="G10:L10"/>
    <mergeCell ref="G11:L11"/>
    <mergeCell ref="C19:D19"/>
    <mergeCell ref="C10:D10"/>
    <mergeCell ref="C11:D11"/>
    <mergeCell ref="C12:D12"/>
    <mergeCell ref="C13:D13"/>
    <mergeCell ref="C32:D32"/>
    <mergeCell ref="E32:F32"/>
    <mergeCell ref="T33:U33"/>
    <mergeCell ref="E27:F27"/>
    <mergeCell ref="E28:F28"/>
    <mergeCell ref="O33:Q33"/>
    <mergeCell ref="R33:S33"/>
    <mergeCell ref="T29:U29"/>
    <mergeCell ref="T28:U28"/>
    <mergeCell ref="G28:L28"/>
    <mergeCell ref="R29:S29"/>
    <mergeCell ref="P29:Q29"/>
    <mergeCell ref="H29:L29"/>
    <mergeCell ref="R28:S28"/>
    <mergeCell ref="G30:L30"/>
    <mergeCell ref="P30:Q30"/>
    <mergeCell ref="G31:L31"/>
    <mergeCell ref="G32:L32"/>
    <mergeCell ref="O32:Q32"/>
    <mergeCell ref="T30:U30"/>
    <mergeCell ref="T31:U31"/>
    <mergeCell ref="R32:S32"/>
    <mergeCell ref="R30:S30"/>
    <mergeCell ref="R31:S31"/>
    <mergeCell ref="T32:U32"/>
    <mergeCell ref="E31:F31"/>
    <mergeCell ref="T39:U40"/>
    <mergeCell ref="I35:O35"/>
    <mergeCell ref="M36:N36"/>
    <mergeCell ref="M37:M38"/>
    <mergeCell ref="N37:N38"/>
    <mergeCell ref="O37:O38"/>
    <mergeCell ref="O39:O40"/>
    <mergeCell ref="N39:N40"/>
    <mergeCell ref="M39:M40"/>
    <mergeCell ref="R37:S38"/>
    <mergeCell ref="R35:S36"/>
    <mergeCell ref="P35:Q36"/>
    <mergeCell ref="P37:Q38"/>
    <mergeCell ref="K36:L36"/>
    <mergeCell ref="P39:Q40"/>
    <mergeCell ref="T35:U36"/>
    <mergeCell ref="R39:S40"/>
    <mergeCell ref="T37:U38"/>
    <mergeCell ref="F35:H35"/>
    <mergeCell ref="G36:H36"/>
    <mergeCell ref="D37:E38"/>
    <mergeCell ref="D39:E40"/>
    <mergeCell ref="G37:H38"/>
    <mergeCell ref="A13:B13"/>
    <mergeCell ref="F39:F40"/>
    <mergeCell ref="G39:H40"/>
    <mergeCell ref="I39:I40"/>
    <mergeCell ref="I36:J36"/>
    <mergeCell ref="I37:I38"/>
    <mergeCell ref="P1:U1"/>
    <mergeCell ref="R2:S2"/>
    <mergeCell ref="R3:S3"/>
    <mergeCell ref="T3:U3"/>
    <mergeCell ref="R5:S5"/>
    <mergeCell ref="T14:U14"/>
    <mergeCell ref="T12:U12"/>
    <mergeCell ref="P14:Q14"/>
    <mergeCell ref="A2:F3"/>
    <mergeCell ref="G2:N3"/>
    <mergeCell ref="H4:O5"/>
    <mergeCell ref="A14:B14"/>
    <mergeCell ref="T5:U5"/>
    <mergeCell ref="E7:F8"/>
    <mergeCell ref="R7:S8"/>
    <mergeCell ref="T7:U8"/>
    <mergeCell ref="A5:G6"/>
    <mergeCell ref="E11:F11"/>
    <mergeCell ref="A9:B9"/>
    <mergeCell ref="T11:U11"/>
    <mergeCell ref="R12:S12"/>
    <mergeCell ref="A7:B8"/>
    <mergeCell ref="G7:L8"/>
    <mergeCell ref="C7:D8"/>
    <mergeCell ref="G9:L9"/>
    <mergeCell ref="A10:B10"/>
    <mergeCell ref="A11:B11"/>
    <mergeCell ref="A12:B12"/>
    <mergeCell ref="E12:F12"/>
    <mergeCell ref="T6:U6"/>
    <mergeCell ref="T20:U20"/>
    <mergeCell ref="R10:S10"/>
    <mergeCell ref="T10:U10"/>
    <mergeCell ref="R13:S13"/>
    <mergeCell ref="T13:U13"/>
    <mergeCell ref="R11:S11"/>
    <mergeCell ref="T18:U18"/>
    <mergeCell ref="R19:S19"/>
    <mergeCell ref="R14:S14"/>
    <mergeCell ref="R9:S9"/>
    <mergeCell ref="T9:U9"/>
    <mergeCell ref="R16:S17"/>
    <mergeCell ref="T16:U17"/>
    <mergeCell ref="T19:U19"/>
    <mergeCell ref="G20:L20"/>
    <mergeCell ref="E18:F18"/>
    <mergeCell ref="E19:F19"/>
    <mergeCell ref="E20:F20"/>
    <mergeCell ref="R21:S21"/>
    <mergeCell ref="R20:S20"/>
    <mergeCell ref="R18:S18"/>
    <mergeCell ref="G21:L21"/>
    <mergeCell ref="G16:L17"/>
    <mergeCell ref="G18:L18"/>
    <mergeCell ref="G19:L19"/>
    <mergeCell ref="G27:L27"/>
    <mergeCell ref="C27:D27"/>
    <mergeCell ref="G25:L25"/>
    <mergeCell ref="A20:B20"/>
    <mergeCell ref="A21:B21"/>
    <mergeCell ref="A35:B36"/>
    <mergeCell ref="C35:C36"/>
    <mergeCell ref="E23:F24"/>
    <mergeCell ref="A31:B31"/>
    <mergeCell ref="A28:B28"/>
    <mergeCell ref="A29:B29"/>
    <mergeCell ref="C28:D28"/>
    <mergeCell ref="A27:B27"/>
    <mergeCell ref="A25:B25"/>
    <mergeCell ref="D35:E36"/>
    <mergeCell ref="E29:F29"/>
    <mergeCell ref="A30:B30"/>
    <mergeCell ref="C30:D30"/>
    <mergeCell ref="E30:F30"/>
    <mergeCell ref="C29:D29"/>
    <mergeCell ref="C23:D24"/>
    <mergeCell ref="A32:B32"/>
    <mergeCell ref="C31:D31"/>
    <mergeCell ref="E25:F25"/>
    <mergeCell ref="A15:B15"/>
    <mergeCell ref="C26:D26"/>
    <mergeCell ref="C25:D25"/>
    <mergeCell ref="C18:D18"/>
    <mergeCell ref="A23:B24"/>
    <mergeCell ref="A26:B26"/>
    <mergeCell ref="G12:L12"/>
    <mergeCell ref="G13:L13"/>
    <mergeCell ref="P12:Q12"/>
    <mergeCell ref="P13:Q13"/>
    <mergeCell ref="E26:F26"/>
    <mergeCell ref="E21:F21"/>
    <mergeCell ref="M16:Q17"/>
    <mergeCell ref="O18:Q18"/>
    <mergeCell ref="P19:Q19"/>
    <mergeCell ref="O25:Q25"/>
    <mergeCell ref="G23:L24"/>
    <mergeCell ref="M23:N24"/>
    <mergeCell ref="C16:D17"/>
    <mergeCell ref="A16:B17"/>
    <mergeCell ref="A18:B18"/>
    <mergeCell ref="A19:B19"/>
    <mergeCell ref="C20:D20"/>
    <mergeCell ref="E13:F13"/>
    <mergeCell ref="T26:U26"/>
    <mergeCell ref="R27:S27"/>
    <mergeCell ref="T27:U27"/>
    <mergeCell ref="R23:S24"/>
    <mergeCell ref="T23:U24"/>
    <mergeCell ref="R25:S25"/>
    <mergeCell ref="T25:U25"/>
    <mergeCell ref="R26:S26"/>
    <mergeCell ref="T21:U21"/>
    <mergeCell ref="O2:Q3"/>
    <mergeCell ref="P4:Q6"/>
    <mergeCell ref="M7:Q8"/>
    <mergeCell ref="P9:Q9"/>
    <mergeCell ref="A37:B38"/>
    <mergeCell ref="A39:B40"/>
    <mergeCell ref="C37:C38"/>
    <mergeCell ref="C39:C40"/>
    <mergeCell ref="F37:F38"/>
    <mergeCell ref="P20:Q20"/>
    <mergeCell ref="P21:Q21"/>
    <mergeCell ref="O28:Q28"/>
    <mergeCell ref="P31:Q31"/>
    <mergeCell ref="O23:Q24"/>
    <mergeCell ref="K39:K40"/>
    <mergeCell ref="L39:L40"/>
    <mergeCell ref="J37:J38"/>
    <mergeCell ref="J39:J40"/>
    <mergeCell ref="K37:K38"/>
    <mergeCell ref="L37:L38"/>
    <mergeCell ref="P10:Q10"/>
    <mergeCell ref="P11:Q11"/>
    <mergeCell ref="O27:Q27"/>
    <mergeCell ref="O26:Q26"/>
  </mergeCells>
  <phoneticPr fontId="11" type="noConversion"/>
  <pageMargins left="0.2" right="0.2" top="0.24000000000000002" bottom="0.39000000000000007" header="0" footer="0"/>
  <pageSetup paperSize="9" orientation="landscape" horizontalDpi="4294967293" verticalDpi="4294967293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Standard infusions v2016roc</vt:lpstr>
      <vt:lpstr>'Standard infusions v2016roc'!Print_Area</vt:lpstr>
    </vt:vector>
  </TitlesOfParts>
  <Company>LUHT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thomas.walwyn</dc:creator>
  <cp:lastModifiedBy>Lawrence Li</cp:lastModifiedBy>
  <cp:lastPrinted>2015-02-21T12:52:28Z</cp:lastPrinted>
  <dcterms:created xsi:type="dcterms:W3CDTF">2006-03-15T12:17:23Z</dcterms:created>
  <dcterms:modified xsi:type="dcterms:W3CDTF">2020-06-16T20:22:45Z</dcterms:modified>
</cp:coreProperties>
</file>