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3data working copy\Using Automated Analysis Tools\"/>
    </mc:Choice>
  </mc:AlternateContent>
  <bookViews>
    <workbookView xWindow="240" yWindow="75" windowWidth="20115" windowHeight="7995"/>
  </bookViews>
  <sheets>
    <sheet name="Sales_Summaries" sheetId="2" r:id="rId1"/>
    <sheet name="Raw_Data" sheetId="1" r:id="rId2"/>
    <sheet name="Supplemental_Data" sheetId="3" r:id="rId3"/>
  </sheets>
  <definedNames>
    <definedName name="Customer_Code">Raw_Data!$D$2:$D$70</definedName>
    <definedName name="Product_Line">Raw_Data!$C$2:$C$70</definedName>
    <definedName name="Qtr_1">Raw_Data!$E$2:$E$70</definedName>
    <definedName name="Qtr_2">Raw_Data!$F$2:$F$70</definedName>
    <definedName name="Qtr_3">Raw_Data!$G$2:$G$70</definedName>
    <definedName name="Qtr_4">Raw_Data!$H$2:$H$70</definedName>
    <definedName name="Region">Raw_Data!$B$2:$B$70</definedName>
  </definedNames>
  <calcPr calcId="152511"/>
</workbook>
</file>

<file path=xl/calcChain.xml><?xml version="1.0" encoding="utf-8"?>
<calcChain xmlns="http://schemas.openxmlformats.org/spreadsheetml/2006/main">
  <c r="Q7" i="2" l="1"/>
  <c r="Q5" i="2"/>
  <c r="C21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M4" i="2" s="1"/>
  <c r="N4" i="2" s="1"/>
  <c r="I5" i="2"/>
  <c r="M5" i="2" s="1"/>
  <c r="N5" i="2" s="1"/>
  <c r="I6" i="2"/>
  <c r="M6" i="2" s="1"/>
  <c r="N6" i="2" s="1"/>
  <c r="I7" i="2"/>
  <c r="M7" i="2" s="1"/>
  <c r="N7" i="2" s="1"/>
  <c r="I8" i="2"/>
  <c r="M8" i="2" s="1"/>
  <c r="N8" i="2" s="1"/>
  <c r="I9" i="2"/>
  <c r="M9" i="2" s="1"/>
  <c r="N9" i="2" s="1"/>
  <c r="I10" i="2"/>
  <c r="M10" i="2" s="1"/>
  <c r="N10" i="2" s="1"/>
  <c r="I11" i="2"/>
  <c r="M11" i="2" s="1"/>
  <c r="N11" i="2" s="1"/>
  <c r="I12" i="2"/>
  <c r="M12" i="2" s="1"/>
  <c r="N12" i="2" s="1"/>
  <c r="I13" i="2"/>
  <c r="M13" i="2" s="1"/>
  <c r="N13" i="2" s="1"/>
  <c r="I14" i="2"/>
  <c r="M14" i="2" s="1"/>
  <c r="N14" i="2" s="1"/>
  <c r="I15" i="2"/>
  <c r="M15" i="2" s="1"/>
  <c r="N15" i="2" s="1"/>
  <c r="I16" i="2"/>
  <c r="M16" i="2" s="1"/>
  <c r="N16" i="2" s="1"/>
  <c r="I17" i="2"/>
  <c r="M17" i="2" s="1"/>
  <c r="N17" i="2" s="1"/>
  <c r="I18" i="2"/>
  <c r="M18" i="2" s="1"/>
  <c r="N18" i="2" s="1"/>
  <c r="I19" i="2"/>
  <c r="M19" i="2" s="1"/>
  <c r="N19" i="2" s="1"/>
  <c r="I20" i="2"/>
  <c r="M20" i="2" s="1"/>
  <c r="N20" i="2" s="1"/>
  <c r="I21" i="2"/>
  <c r="M21" i="2" s="1"/>
  <c r="N21" i="2" s="1"/>
  <c r="I22" i="2"/>
  <c r="M22" i="2" s="1"/>
  <c r="N22" i="2" s="1"/>
  <c r="I3" i="2"/>
  <c r="M3" i="2" s="1"/>
  <c r="E16" i="2"/>
  <c r="E17" i="2"/>
  <c r="E18" i="2"/>
  <c r="E15" i="2"/>
  <c r="D16" i="2"/>
  <c r="D17" i="2"/>
  <c r="D18" i="2"/>
  <c r="D15" i="2"/>
  <c r="C16" i="2"/>
  <c r="C17" i="2"/>
  <c r="C18" i="2"/>
  <c r="C15" i="2"/>
  <c r="B16" i="2"/>
  <c r="F16" i="2" s="1"/>
  <c r="B17" i="2"/>
  <c r="F17" i="2" s="1"/>
  <c r="B18" i="2"/>
  <c r="F18" i="2" s="1"/>
  <c r="B15" i="2"/>
  <c r="E9" i="2"/>
  <c r="E10" i="2"/>
  <c r="E11" i="2"/>
  <c r="E8" i="2"/>
  <c r="D9" i="2"/>
  <c r="D10" i="2"/>
  <c r="D11" i="2"/>
  <c r="D8" i="2"/>
  <c r="C9" i="2"/>
  <c r="C10" i="2"/>
  <c r="C11" i="2"/>
  <c r="C8" i="2"/>
  <c r="B9" i="2"/>
  <c r="F9" i="2" s="1"/>
  <c r="B10" i="2"/>
  <c r="F10" i="2" s="1"/>
  <c r="B11" i="2"/>
  <c r="B8" i="2"/>
  <c r="E4" i="2"/>
  <c r="D4" i="2"/>
  <c r="C4" i="2"/>
  <c r="B4" i="2"/>
  <c r="E3" i="2"/>
  <c r="D3" i="2"/>
  <c r="C3" i="2"/>
  <c r="B3" i="2"/>
  <c r="C23" i="2" l="1"/>
  <c r="N3" i="2"/>
  <c r="T5" i="2" s="1"/>
  <c r="F8" i="2"/>
  <c r="F15" i="2"/>
  <c r="F21" i="2"/>
  <c r="C24" i="2" s="1"/>
  <c r="E21" i="2"/>
  <c r="F3" i="2"/>
  <c r="F11" i="2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Q3" i="2" l="1"/>
  <c r="Q20" i="2"/>
  <c r="Q22" i="2" s="1"/>
  <c r="T3" i="2"/>
  <c r="T6" i="2" s="1"/>
  <c r="I21" i="1"/>
  <c r="F4" i="2" s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4" i="1"/>
  <c r="I62" i="1"/>
  <c r="I63" i="1"/>
  <c r="I64" i="1"/>
  <c r="I65" i="1"/>
  <c r="I66" i="1"/>
  <c r="I67" i="1"/>
  <c r="I68" i="1"/>
  <c r="I69" i="1"/>
  <c r="I70" i="1"/>
</calcChain>
</file>

<file path=xl/sharedStrings.xml><?xml version="1.0" encoding="utf-8"?>
<sst xmlns="http://schemas.openxmlformats.org/spreadsheetml/2006/main" count="273" uniqueCount="113">
  <si>
    <t>Sales Rep</t>
  </si>
  <si>
    <t>Qtr 1</t>
  </si>
  <si>
    <t>Qtr 2</t>
  </si>
  <si>
    <t>Qtr 3</t>
  </si>
  <si>
    <t>Qtr 4</t>
  </si>
  <si>
    <t>Total Sales</t>
  </si>
  <si>
    <t>Rate</t>
  </si>
  <si>
    <t>Davies, J</t>
  </si>
  <si>
    <t>Fox, E</t>
  </si>
  <si>
    <t>Corley, L</t>
  </si>
  <si>
    <t>Halstead, E</t>
  </si>
  <si>
    <t>Gagne, B</t>
  </si>
  <si>
    <t>Swan, E</t>
  </si>
  <si>
    <t>Stubbs, C</t>
  </si>
  <si>
    <t>Jennings, M</t>
  </si>
  <si>
    <t>Meyers, K</t>
  </si>
  <si>
    <t>Gabriel, G</t>
  </si>
  <si>
    <t>George, S</t>
  </si>
  <si>
    <t>Haller, I</t>
  </si>
  <si>
    <t>Geiger, J</t>
  </si>
  <si>
    <t>Weston, K</t>
  </si>
  <si>
    <t>Frazer, T</t>
  </si>
  <si>
    <t>Gaylord, L</t>
  </si>
  <si>
    <t>Garner, L</t>
  </si>
  <si>
    <t>Erwin, A</t>
  </si>
  <si>
    <t>Truitt, S</t>
  </si>
  <si>
    <t>Fournier, W</t>
  </si>
  <si>
    <t>Westmoreland, L</t>
  </si>
  <si>
    <t>Corbin, K</t>
  </si>
  <si>
    <t>Gates, T</t>
  </si>
  <si>
    <t>Swartz, M</t>
  </si>
  <si>
    <t>Cosgrove, L</t>
  </si>
  <si>
    <t>Michaud, N</t>
  </si>
  <si>
    <t>Stewart, D</t>
  </si>
  <si>
    <t>Werner, E</t>
  </si>
  <si>
    <t>Daigle, C</t>
  </si>
  <si>
    <t>Sweeney, C</t>
  </si>
  <si>
    <t>Escalante, C</t>
  </si>
  <si>
    <t>Jefferson, R</t>
  </si>
  <si>
    <t>Hagen, K</t>
  </si>
  <si>
    <t>Dallas, T</t>
  </si>
  <si>
    <t>Stamm, A</t>
  </si>
  <si>
    <t>Geer, E</t>
  </si>
  <si>
    <t>Friend, B</t>
  </si>
  <si>
    <t>Cooper, A</t>
  </si>
  <si>
    <t>Westbrook, C</t>
  </si>
  <si>
    <t>Norfleet, R</t>
  </si>
  <si>
    <t>Denning, W</t>
  </si>
  <si>
    <t>Suggs, K</t>
  </si>
  <si>
    <t>Stack, A</t>
  </si>
  <si>
    <t>Hamilton, H</t>
  </si>
  <si>
    <t>Noyes, J</t>
  </si>
  <si>
    <t>Delaney, B</t>
  </si>
  <si>
    <t>Stiltner, H</t>
  </si>
  <si>
    <t>Estrella, K</t>
  </si>
  <si>
    <t>Tomlinson, B</t>
  </si>
  <si>
    <t>Delossantos, E</t>
  </si>
  <si>
    <t>Mohr, E</t>
  </si>
  <si>
    <t>Garland, M</t>
  </si>
  <si>
    <t>Stearns, B</t>
  </si>
  <si>
    <t>Tuggle, B</t>
  </si>
  <si>
    <t>Metzler, M</t>
  </si>
  <si>
    <t>Mojica, V</t>
  </si>
  <si>
    <t>Hampton, W</t>
  </si>
  <si>
    <t>Starnes, N</t>
  </si>
  <si>
    <t>Danner, L</t>
  </si>
  <si>
    <t>Gallardo, B</t>
  </si>
  <si>
    <t>Spears, A</t>
  </si>
  <si>
    <t>Frick, G</t>
  </si>
  <si>
    <t>Tolbert, P</t>
  </si>
  <si>
    <t>Damon, N</t>
  </si>
  <si>
    <t>Friedman, M</t>
  </si>
  <si>
    <t>Halsey, S</t>
  </si>
  <si>
    <t>Stoll, D</t>
  </si>
  <si>
    <t>Dell, A</t>
  </si>
  <si>
    <t>Gaddy, D</t>
  </si>
  <si>
    <t>Region</t>
  </si>
  <si>
    <t>Product Line</t>
  </si>
  <si>
    <t>Customer Code</t>
  </si>
  <si>
    <t>NE</t>
  </si>
  <si>
    <t>South</t>
  </si>
  <si>
    <t>MW</t>
  </si>
  <si>
    <t>SW</t>
  </si>
  <si>
    <t>West Coast</t>
  </si>
  <si>
    <t>Supreme</t>
  </si>
  <si>
    <t>Basic</t>
  </si>
  <si>
    <t>Premium</t>
  </si>
  <si>
    <t>Custom</t>
  </si>
  <si>
    <t>Overall Sales</t>
  </si>
  <si>
    <t>Total</t>
  </si>
  <si>
    <t>Q1</t>
  </si>
  <si>
    <t>Q2</t>
  </si>
  <si>
    <t>Q3</t>
  </si>
  <si>
    <t>Q4</t>
  </si>
  <si>
    <t>Fisc. Year</t>
  </si>
  <si>
    <t>Average/Rep</t>
  </si>
  <si>
    <t>Sales by Product Line</t>
  </si>
  <si>
    <t>Sales by Region</t>
  </si>
  <si>
    <t>Sales by Customer</t>
  </si>
  <si>
    <t>Customer Codes</t>
  </si>
  <si>
    <t>No. of Purchases</t>
  </si>
  <si>
    <t>Average Sale</t>
  </si>
  <si>
    <t>Discount</t>
  </si>
  <si>
    <t>Adjusted Sales</t>
  </si>
  <si>
    <t>Sales Projections</t>
  </si>
  <si>
    <t>Last FY Sales</t>
  </si>
  <si>
    <t>Target Increase</t>
  </si>
  <si>
    <t>Projected Sales</t>
  </si>
  <si>
    <t>Sales Potentials</t>
  </si>
  <si>
    <t>Discount Projections</t>
  </si>
  <si>
    <t>Previous Average Discount</t>
  </si>
  <si>
    <t>Projected Adjusted Sales</t>
  </si>
  <si>
    <t>Growth Rate for $20 Million 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</si>
</sst>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1" xfId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3" fillId="2" borderId="0" xfId="2"/>
    <xf numFmtId="0" fontId="3" fillId="3" borderId="0" xfId="3"/>
    <xf numFmtId="0" fontId="2" fillId="0" borderId="0" xfId="0" applyFont="1"/>
    <xf numFmtId="10" fontId="0" fillId="0" borderId="0" xfId="0" applyNumberFormat="1"/>
    <xf numFmtId="0" fontId="4" fillId="4" borderId="0" xfId="4"/>
    <xf numFmtId="10" fontId="4" fillId="4" borderId="0" xfId="4" applyNumberFormat="1"/>
    <xf numFmtId="164" fontId="0" fillId="0" borderId="0" xfId="0" applyNumberFormat="1" applyAlignment="1">
      <alignment horizontal="center"/>
    </xf>
    <xf numFmtId="0" fontId="3" fillId="2" borderId="0" xfId="2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0" xfId="3" applyAlignment="1">
      <alignment horizontal="center"/>
    </xf>
  </cellXfs>
  <cellStyles count="5">
    <cellStyle name="20% - Accent1" xfId="4" builtinId="30"/>
    <cellStyle name="60% - Accent1" xfId="3" builtinId="32"/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sqref="A1:F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3.85546875" bestFit="1" customWidth="1"/>
    <col min="4" max="5" width="12.7109375" bestFit="1" customWidth="1"/>
    <col min="6" max="6" width="13.85546875" bestFit="1" customWidth="1"/>
    <col min="9" max="9" width="11.140625" bestFit="1" customWidth="1"/>
    <col min="10" max="10" width="13.85546875" bestFit="1" customWidth="1"/>
    <col min="11" max="11" width="11.140625" bestFit="1" customWidth="1"/>
    <col min="12" max="12" width="12.42578125" bestFit="1" customWidth="1"/>
    <col min="13" max="13" width="12.42578125" customWidth="1"/>
    <col min="14" max="14" width="12.7109375" bestFit="1" customWidth="1"/>
    <col min="16" max="16" width="15.140625" bestFit="1" customWidth="1"/>
    <col min="17" max="17" width="13.85546875" bestFit="1" customWidth="1"/>
    <col min="19" max="19" width="25" bestFit="1" customWidth="1"/>
    <col min="20" max="20" width="13.85546875" bestFit="1" customWidth="1"/>
  </cols>
  <sheetData>
    <row r="1" spans="1:20" x14ac:dyDescent="0.25">
      <c r="A1" s="12" t="s">
        <v>88</v>
      </c>
      <c r="B1" s="12"/>
      <c r="C1" s="12"/>
      <c r="D1" s="12"/>
      <c r="E1" s="12"/>
      <c r="F1" s="12"/>
      <c r="H1" s="12" t="s">
        <v>98</v>
      </c>
      <c r="I1" s="12"/>
      <c r="J1" s="12"/>
      <c r="K1" s="12"/>
      <c r="L1" s="12"/>
      <c r="M1" s="12"/>
      <c r="N1" s="12"/>
      <c r="P1" s="12" t="s">
        <v>104</v>
      </c>
      <c r="Q1" s="12"/>
      <c r="S1" s="12" t="s">
        <v>109</v>
      </c>
      <c r="T1" s="12"/>
    </row>
    <row r="2" spans="1:20" x14ac:dyDescent="0.25">
      <c r="A2" s="6"/>
      <c r="B2" s="6" t="s">
        <v>90</v>
      </c>
      <c r="C2" s="6" t="s">
        <v>91</v>
      </c>
      <c r="D2" s="6" t="s">
        <v>92</v>
      </c>
      <c r="E2" s="6" t="s">
        <v>93</v>
      </c>
      <c r="F2" s="6" t="s">
        <v>94</v>
      </c>
      <c r="H2" s="6"/>
      <c r="I2" s="6" t="s">
        <v>90</v>
      </c>
      <c r="J2" s="6" t="s">
        <v>91</v>
      </c>
      <c r="K2" s="6" t="s">
        <v>92</v>
      </c>
      <c r="L2" s="6" t="s">
        <v>93</v>
      </c>
      <c r="M2" s="6" t="s">
        <v>94</v>
      </c>
      <c r="N2" s="6" t="s">
        <v>102</v>
      </c>
    </row>
    <row r="3" spans="1:20" x14ac:dyDescent="0.25">
      <c r="A3" s="7" t="s">
        <v>89</v>
      </c>
      <c r="B3" s="2">
        <f>SUM(Qtr_1)</f>
        <v>4301908</v>
      </c>
      <c r="C3" s="2">
        <f>SUM(Qtr_2)</f>
        <v>4075282</v>
      </c>
      <c r="D3" s="2">
        <f>SUM(Qtr_3)</f>
        <v>3830124</v>
      </c>
      <c r="E3" s="2">
        <f>SUM(Qtr_4)</f>
        <v>3839955</v>
      </c>
      <c r="F3" s="2">
        <f>SUM(B3:E3)</f>
        <v>16047269</v>
      </c>
      <c r="H3" s="7">
        <v>1001</v>
      </c>
      <c r="I3" s="2">
        <f t="shared" ref="I3:I22" si="0">SUMIF(Customer_Code,H3,Qtr_1)</f>
        <v>69671</v>
      </c>
      <c r="J3" s="2">
        <f t="shared" ref="J3:J22" si="1">SUMIF(Customer_Code,H3,Qtr_2)</f>
        <v>35669</v>
      </c>
      <c r="K3" s="2">
        <f t="shared" ref="K3:K22" si="2">SUMIF(Customer_Code,H3,Qtr_3)</f>
        <v>52208</v>
      </c>
      <c r="L3" s="2">
        <f t="shared" ref="L3:L22" si="3">SUMIF(Customer_Code,H3,Qtr_4)</f>
        <v>37011</v>
      </c>
      <c r="M3" s="2">
        <f t="shared" ref="M3:M22" si="4">SUM(I3:L3)</f>
        <v>194559</v>
      </c>
      <c r="N3" s="8">
        <f>IF(AND(M3&gt;1000000,J3&gt;250000),10%,IF(M3&gt;800000,8%,5%))</f>
        <v>0.05</v>
      </c>
      <c r="P3" s="9" t="s">
        <v>105</v>
      </c>
      <c r="Q3" s="2">
        <f>F3</f>
        <v>16047269</v>
      </c>
      <c r="S3" s="9" t="s">
        <v>105</v>
      </c>
      <c r="T3" s="2">
        <f>F3</f>
        <v>16047269</v>
      </c>
    </row>
    <row r="4" spans="1:20" x14ac:dyDescent="0.25">
      <c r="A4" s="7" t="s">
        <v>95</v>
      </c>
      <c r="B4" s="2">
        <f>AVERAGE(Qtr_1)</f>
        <v>62346.492753623192</v>
      </c>
      <c r="C4" s="2">
        <f>AVERAGE(Qtr_2)</f>
        <v>59062.057971014496</v>
      </c>
      <c r="D4" s="2">
        <f>AVERAGE(Qtr_3)</f>
        <v>55509.043478260872</v>
      </c>
      <c r="E4" s="2">
        <f>AVERAGE(Qtr_4)</f>
        <v>55651.521739130432</v>
      </c>
      <c r="F4" s="2">
        <f>AVERAGE(Raw_Data!I2:I70)</f>
        <v>232569.11594202899</v>
      </c>
      <c r="H4" s="7">
        <v>1002</v>
      </c>
      <c r="I4" s="2">
        <f t="shared" si="0"/>
        <v>494391</v>
      </c>
      <c r="J4" s="2">
        <f t="shared" si="1"/>
        <v>444021</v>
      </c>
      <c r="K4" s="2">
        <f t="shared" si="2"/>
        <v>431776</v>
      </c>
      <c r="L4" s="2">
        <f t="shared" si="3"/>
        <v>395301</v>
      </c>
      <c r="M4" s="2">
        <f t="shared" si="4"/>
        <v>1765489</v>
      </c>
      <c r="N4" s="8">
        <f t="shared" ref="N4:N22" si="5">IF(AND(M4&gt;1000000,J4&gt;250000),10%,IF(M4&gt;800000,8%,5%))</f>
        <v>0.1</v>
      </c>
      <c r="P4" s="9" t="s">
        <v>106</v>
      </c>
      <c r="Q4" s="8">
        <v>0.06</v>
      </c>
      <c r="S4" s="9" t="s">
        <v>106</v>
      </c>
      <c r="T4" s="8">
        <v>0.06</v>
      </c>
    </row>
    <row r="5" spans="1:20" x14ac:dyDescent="0.25">
      <c r="H5" s="7">
        <v>1003</v>
      </c>
      <c r="I5" s="2">
        <f t="shared" si="0"/>
        <v>305886</v>
      </c>
      <c r="J5" s="2">
        <f t="shared" si="1"/>
        <v>368653</v>
      </c>
      <c r="K5" s="2">
        <f t="shared" si="2"/>
        <v>306016</v>
      </c>
      <c r="L5" s="2">
        <f t="shared" si="3"/>
        <v>332283</v>
      </c>
      <c r="M5" s="2">
        <f t="shared" si="4"/>
        <v>1312838</v>
      </c>
      <c r="N5" s="8">
        <f t="shared" si="5"/>
        <v>0.1</v>
      </c>
      <c r="P5" s="9" t="s">
        <v>107</v>
      </c>
      <c r="Q5" s="2">
        <f>($Q$3*$Q$4)+$Q$3</f>
        <v>17010105.140000001</v>
      </c>
      <c r="S5" s="9" t="s">
        <v>110</v>
      </c>
      <c r="T5" s="8">
        <f>AVERAGE(N3:N22)</f>
        <v>6.7500000000000018E-2</v>
      </c>
    </row>
    <row r="6" spans="1:20" x14ac:dyDescent="0.25">
      <c r="A6" s="12" t="s">
        <v>96</v>
      </c>
      <c r="B6" s="12"/>
      <c r="C6" s="12"/>
      <c r="D6" s="12"/>
      <c r="E6" s="12"/>
      <c r="F6" s="12"/>
      <c r="H6" s="7">
        <v>1004</v>
      </c>
      <c r="I6" s="2">
        <f t="shared" si="0"/>
        <v>105684</v>
      </c>
      <c r="J6" s="2">
        <f t="shared" si="1"/>
        <v>104148</v>
      </c>
      <c r="K6" s="2">
        <f t="shared" si="2"/>
        <v>110393</v>
      </c>
      <c r="L6" s="2">
        <f t="shared" si="3"/>
        <v>119322</v>
      </c>
      <c r="M6" s="2">
        <f t="shared" si="4"/>
        <v>439547</v>
      </c>
      <c r="N6" s="8">
        <f t="shared" si="5"/>
        <v>0.05</v>
      </c>
      <c r="S6" s="9" t="s">
        <v>111</v>
      </c>
      <c r="T6" s="2">
        <f>(T3+(T3*T4))-((T3+(T3*T4))*T5)</f>
        <v>15861923.04305</v>
      </c>
    </row>
    <row r="7" spans="1:20" x14ac:dyDescent="0.25">
      <c r="A7" s="6"/>
      <c r="B7" s="6" t="s">
        <v>90</v>
      </c>
      <c r="C7" s="6" t="s">
        <v>91</v>
      </c>
      <c r="D7" s="6" t="s">
        <v>92</v>
      </c>
      <c r="E7" s="6" t="s">
        <v>93</v>
      </c>
      <c r="F7" s="6" t="s">
        <v>94</v>
      </c>
      <c r="H7" s="7">
        <v>1005</v>
      </c>
      <c r="I7" s="2">
        <f t="shared" si="0"/>
        <v>78567</v>
      </c>
      <c r="J7" s="2">
        <f t="shared" si="1"/>
        <v>67082</v>
      </c>
      <c r="K7" s="2">
        <f t="shared" si="2"/>
        <v>56271</v>
      </c>
      <c r="L7" s="2">
        <f t="shared" si="3"/>
        <v>57943</v>
      </c>
      <c r="M7" s="2">
        <f t="shared" si="4"/>
        <v>259863</v>
      </c>
      <c r="N7" s="8">
        <f t="shared" si="5"/>
        <v>0.05</v>
      </c>
      <c r="P7" s="5" t="s">
        <v>108</v>
      </c>
      <c r="Q7" s="2">
        <f>($Q$3*$Q$4)+$Q$3</f>
        <v>17010105.140000001</v>
      </c>
    </row>
    <row r="8" spans="1:20" x14ac:dyDescent="0.25">
      <c r="A8" s="7" t="s">
        <v>85</v>
      </c>
      <c r="B8" s="2">
        <f>SUMIF(Product_Line,Sales_Summaries!$A8,Qtr_1)</f>
        <v>1093477</v>
      </c>
      <c r="C8" s="2">
        <f>SUMIF(Product_Line,A8,Qtr_2)</f>
        <v>992930</v>
      </c>
      <c r="D8" s="2">
        <f>SUMIF(Product_Line,A8,Qtr_3)</f>
        <v>898141</v>
      </c>
      <c r="E8" s="2">
        <f>SUMIF(Product_Line,A8,Qtr_4)</f>
        <v>1023418</v>
      </c>
      <c r="F8" s="2">
        <f>SUM(B8:E8)</f>
        <v>4007966</v>
      </c>
      <c r="H8" s="7">
        <v>1006</v>
      </c>
      <c r="I8" s="2">
        <f t="shared" si="0"/>
        <v>186718</v>
      </c>
      <c r="J8" s="2">
        <f t="shared" si="1"/>
        <v>190130</v>
      </c>
      <c r="K8" s="2">
        <f t="shared" si="2"/>
        <v>185079</v>
      </c>
      <c r="L8" s="2">
        <f t="shared" si="3"/>
        <v>191234</v>
      </c>
      <c r="M8" s="2">
        <f t="shared" si="4"/>
        <v>753161</v>
      </c>
      <c r="N8" s="8">
        <f t="shared" si="5"/>
        <v>0.05</v>
      </c>
      <c r="P8" s="10">
        <v>0.05</v>
      </c>
      <c r="Q8" s="2"/>
    </row>
    <row r="9" spans="1:20" x14ac:dyDescent="0.25">
      <c r="A9" s="7" t="s">
        <v>87</v>
      </c>
      <c r="B9" s="2">
        <f>SUMIF(Product_Line,Sales_Summaries!$A9,Qtr_1)</f>
        <v>1248642</v>
      </c>
      <c r="C9" s="2">
        <f>SUMIF(Product_Line,A9,Qtr_2)</f>
        <v>1181781</v>
      </c>
      <c r="D9" s="2">
        <f>SUMIF(Product_Line,A9,Qtr_3)</f>
        <v>1137278</v>
      </c>
      <c r="E9" s="2">
        <f>SUMIF(Product_Line,A9,Qtr_4)</f>
        <v>1067886</v>
      </c>
      <c r="F9" s="2">
        <f t="shared" ref="F9:F11" si="6">SUM(B9:E9)</f>
        <v>4635587</v>
      </c>
      <c r="H9" s="7">
        <v>1007</v>
      </c>
      <c r="I9" s="2">
        <f t="shared" si="0"/>
        <v>142991</v>
      </c>
      <c r="J9" s="2">
        <f t="shared" si="1"/>
        <v>140943</v>
      </c>
      <c r="K9" s="2">
        <f t="shared" si="2"/>
        <v>159302</v>
      </c>
      <c r="L9" s="2">
        <f t="shared" si="3"/>
        <v>170026</v>
      </c>
      <c r="M9" s="2">
        <f t="shared" si="4"/>
        <v>613262</v>
      </c>
      <c r="N9" s="8">
        <f t="shared" si="5"/>
        <v>0.05</v>
      </c>
      <c r="P9" s="10">
        <v>5.5E-2</v>
      </c>
      <c r="Q9" s="2"/>
    </row>
    <row r="10" spans="1:20" x14ac:dyDescent="0.25">
      <c r="A10" s="7" t="s">
        <v>86</v>
      </c>
      <c r="B10" s="2">
        <f>SUMIF(Product_Line,Sales_Summaries!$A10,Qtr_1)</f>
        <v>831691</v>
      </c>
      <c r="C10" s="2">
        <f>SUMIF(Product_Line,A10,Qtr_2)</f>
        <v>707286</v>
      </c>
      <c r="D10" s="2">
        <f>SUMIF(Product_Line,A10,Qtr_3)</f>
        <v>749627</v>
      </c>
      <c r="E10" s="2">
        <f>SUMIF(Product_Line,A10,Qtr_4)</f>
        <v>666157</v>
      </c>
      <c r="F10" s="2">
        <f t="shared" si="6"/>
        <v>2954761</v>
      </c>
      <c r="H10" s="7">
        <v>1008</v>
      </c>
      <c r="I10" s="2">
        <f t="shared" si="0"/>
        <v>300108</v>
      </c>
      <c r="J10" s="2">
        <f t="shared" si="1"/>
        <v>295093</v>
      </c>
      <c r="K10" s="2">
        <f t="shared" si="2"/>
        <v>220412</v>
      </c>
      <c r="L10" s="2">
        <f t="shared" si="3"/>
        <v>204101</v>
      </c>
      <c r="M10" s="2">
        <f t="shared" si="4"/>
        <v>1019714</v>
      </c>
      <c r="N10" s="8">
        <f t="shared" si="5"/>
        <v>0.1</v>
      </c>
      <c r="P10" s="10">
        <v>6.5000000000000002E-2</v>
      </c>
      <c r="Q10" s="2"/>
    </row>
    <row r="11" spans="1:20" x14ac:dyDescent="0.25">
      <c r="A11" s="7" t="s">
        <v>84</v>
      </c>
      <c r="B11" s="2">
        <f>SUMIF(Product_Line,Sales_Summaries!$A11,Qtr_1)</f>
        <v>1128098</v>
      </c>
      <c r="C11" s="2">
        <f>SUMIF(Product_Line,A11,Qtr_2)</f>
        <v>1193285</v>
      </c>
      <c r="D11" s="2">
        <f>SUMIF(Product_Line,A11,Qtr_3)</f>
        <v>1045078</v>
      </c>
      <c r="E11" s="2">
        <f>SUMIF(Product_Line,A11,Qtr_4)</f>
        <v>1082494</v>
      </c>
      <c r="F11" s="2">
        <f t="shared" si="6"/>
        <v>4448955</v>
      </c>
      <c r="H11" s="7">
        <v>1009</v>
      </c>
      <c r="I11" s="2">
        <f t="shared" si="0"/>
        <v>299847</v>
      </c>
      <c r="J11" s="2">
        <f t="shared" si="1"/>
        <v>201634</v>
      </c>
      <c r="K11" s="2">
        <f t="shared" si="2"/>
        <v>264476</v>
      </c>
      <c r="L11" s="2">
        <f t="shared" si="3"/>
        <v>228925</v>
      </c>
      <c r="M11" s="2">
        <f t="shared" si="4"/>
        <v>994882</v>
      </c>
      <c r="N11" s="8">
        <f t="shared" si="5"/>
        <v>0.08</v>
      </c>
      <c r="P11" s="10">
        <v>7.0000000000000007E-2</v>
      </c>
      <c r="Q11" s="2"/>
    </row>
    <row r="12" spans="1:20" x14ac:dyDescent="0.25">
      <c r="H12" s="7">
        <v>1010</v>
      </c>
      <c r="I12" s="2">
        <f t="shared" si="0"/>
        <v>386853</v>
      </c>
      <c r="J12" s="2">
        <f t="shared" si="1"/>
        <v>360094</v>
      </c>
      <c r="K12" s="2">
        <f t="shared" si="2"/>
        <v>348012</v>
      </c>
      <c r="L12" s="2">
        <f t="shared" si="3"/>
        <v>291233</v>
      </c>
      <c r="M12" s="2">
        <f t="shared" si="4"/>
        <v>1386192</v>
      </c>
      <c r="N12" s="8">
        <f t="shared" si="5"/>
        <v>0.1</v>
      </c>
      <c r="P12" s="10">
        <v>7.4999999999999997E-2</v>
      </c>
      <c r="Q12" s="2"/>
    </row>
    <row r="13" spans="1:20" x14ac:dyDescent="0.25">
      <c r="A13" s="12" t="s">
        <v>97</v>
      </c>
      <c r="B13" s="12"/>
      <c r="C13" s="12"/>
      <c r="D13" s="12"/>
      <c r="E13" s="12"/>
      <c r="F13" s="12"/>
      <c r="H13" s="7">
        <v>1011</v>
      </c>
      <c r="I13" s="2">
        <f t="shared" si="0"/>
        <v>198581</v>
      </c>
      <c r="J13" s="2">
        <f t="shared" si="1"/>
        <v>165672</v>
      </c>
      <c r="K13" s="2">
        <f t="shared" si="2"/>
        <v>134806</v>
      </c>
      <c r="L13" s="2">
        <f t="shared" si="3"/>
        <v>131329</v>
      </c>
      <c r="M13" s="2">
        <f t="shared" si="4"/>
        <v>630388</v>
      </c>
      <c r="N13" s="8">
        <f t="shared" si="5"/>
        <v>0.05</v>
      </c>
      <c r="P13" s="10">
        <v>0.08</v>
      </c>
      <c r="Q13" s="2"/>
    </row>
    <row r="14" spans="1:20" x14ac:dyDescent="0.25">
      <c r="A14" s="6"/>
      <c r="B14" s="6" t="s">
        <v>90</v>
      </c>
      <c r="C14" s="6" t="s">
        <v>91</v>
      </c>
      <c r="D14" s="6" t="s">
        <v>92</v>
      </c>
      <c r="E14" s="6" t="s">
        <v>93</v>
      </c>
      <c r="F14" s="6" t="s">
        <v>94</v>
      </c>
      <c r="H14" s="7">
        <v>1012</v>
      </c>
      <c r="I14" s="2">
        <f t="shared" si="0"/>
        <v>240862</v>
      </c>
      <c r="J14" s="2">
        <f t="shared" si="1"/>
        <v>225468</v>
      </c>
      <c r="K14" s="2">
        <f t="shared" si="2"/>
        <v>229501</v>
      </c>
      <c r="L14" s="2">
        <f t="shared" si="3"/>
        <v>237969</v>
      </c>
      <c r="M14" s="2">
        <f t="shared" si="4"/>
        <v>933800</v>
      </c>
      <c r="N14" s="8">
        <f t="shared" si="5"/>
        <v>0.08</v>
      </c>
      <c r="P14" s="10">
        <v>8.5000000000000006E-2</v>
      </c>
      <c r="Q14" s="2"/>
    </row>
    <row r="15" spans="1:20" x14ac:dyDescent="0.25">
      <c r="A15" s="7" t="s">
        <v>83</v>
      </c>
      <c r="B15" s="2">
        <f>SUMIF(Region,A15,Qtr_1)</f>
        <v>1121301</v>
      </c>
      <c r="C15" s="2">
        <f>SUMIF(Region,A15,Qtr_2)</f>
        <v>957377</v>
      </c>
      <c r="D15" s="2">
        <f>SUMIF(Region,A15,Qtr_3)</f>
        <v>875895</v>
      </c>
      <c r="E15" s="2">
        <f>SUMIF(Region,A15,Qtr_4)</f>
        <v>901992</v>
      </c>
      <c r="F15" s="2">
        <f>SUM(B15:E15)</f>
        <v>3856565</v>
      </c>
      <c r="H15" s="7">
        <v>1013</v>
      </c>
      <c r="I15" s="2">
        <f t="shared" si="0"/>
        <v>162328</v>
      </c>
      <c r="J15" s="2">
        <f t="shared" si="1"/>
        <v>143027</v>
      </c>
      <c r="K15" s="2">
        <f t="shared" si="2"/>
        <v>179627</v>
      </c>
      <c r="L15" s="2">
        <f t="shared" si="3"/>
        <v>128227</v>
      </c>
      <c r="M15" s="2">
        <f t="shared" si="4"/>
        <v>613209</v>
      </c>
      <c r="N15" s="8">
        <f t="shared" si="5"/>
        <v>0.05</v>
      </c>
      <c r="P15" s="10">
        <v>0.09</v>
      </c>
      <c r="Q15" s="2"/>
    </row>
    <row r="16" spans="1:20" x14ac:dyDescent="0.25">
      <c r="A16" s="7" t="s">
        <v>81</v>
      </c>
      <c r="B16" s="2">
        <f>SUMIF(Region,A16,Qtr_1)</f>
        <v>812760</v>
      </c>
      <c r="C16" s="2">
        <f>SUMIF(Region,A16,Qtr_2)</f>
        <v>751593</v>
      </c>
      <c r="D16" s="2">
        <f>SUMIF(Region,A16,Qtr_3)</f>
        <v>755021</v>
      </c>
      <c r="E16" s="2">
        <f>SUMIF(Region,A16,Qtr_4)</f>
        <v>705888</v>
      </c>
      <c r="F16" s="2">
        <f t="shared" ref="F16:F18" si="7">SUM(B16:E16)</f>
        <v>3025262</v>
      </c>
      <c r="H16" s="7">
        <v>1014</v>
      </c>
      <c r="I16" s="2">
        <f t="shared" si="0"/>
        <v>143967</v>
      </c>
      <c r="J16" s="2">
        <f t="shared" si="1"/>
        <v>136311</v>
      </c>
      <c r="K16" s="2">
        <f t="shared" si="2"/>
        <v>113187</v>
      </c>
      <c r="L16" s="2">
        <f t="shared" si="3"/>
        <v>81825</v>
      </c>
      <c r="M16" s="2">
        <f t="shared" si="4"/>
        <v>475290</v>
      </c>
      <c r="N16" s="8">
        <f t="shared" si="5"/>
        <v>0.05</v>
      </c>
      <c r="P16" s="10">
        <v>9.5000000000000001E-2</v>
      </c>
      <c r="Q16" s="2"/>
    </row>
    <row r="17" spans="1:19" x14ac:dyDescent="0.25">
      <c r="A17" s="7" t="s">
        <v>79</v>
      </c>
      <c r="B17" s="2">
        <f>SUMIF(Region,A17,Qtr_1)</f>
        <v>972744</v>
      </c>
      <c r="C17" s="2">
        <f>SUMIF(Region,A17,Qtr_2)</f>
        <v>964592</v>
      </c>
      <c r="D17" s="2">
        <f>SUMIF(Region,A17,Qtr_3)</f>
        <v>860714</v>
      </c>
      <c r="E17" s="2">
        <f>SUMIF(Region,A17,Qtr_4)</f>
        <v>945022</v>
      </c>
      <c r="F17" s="2">
        <f t="shared" si="7"/>
        <v>3743072</v>
      </c>
      <c r="H17" s="7">
        <v>1015</v>
      </c>
      <c r="I17" s="2">
        <f t="shared" si="0"/>
        <v>261851</v>
      </c>
      <c r="J17" s="2">
        <f t="shared" si="1"/>
        <v>245093</v>
      </c>
      <c r="K17" s="2">
        <f t="shared" si="2"/>
        <v>200170</v>
      </c>
      <c r="L17" s="2">
        <f t="shared" si="3"/>
        <v>247015</v>
      </c>
      <c r="M17" s="2">
        <f t="shared" si="4"/>
        <v>954129</v>
      </c>
      <c r="N17" s="8">
        <f t="shared" si="5"/>
        <v>0.08</v>
      </c>
      <c r="P17" s="10">
        <v>0.1</v>
      </c>
      <c r="Q17" s="2"/>
    </row>
    <row r="18" spans="1:19" x14ac:dyDescent="0.25">
      <c r="A18" s="7" t="s">
        <v>82</v>
      </c>
      <c r="B18" s="2">
        <f>SUMIF(Region,A18,Qtr_1)</f>
        <v>591390</v>
      </c>
      <c r="C18" s="2">
        <f>SUMIF(Region,A18,Qtr_2)</f>
        <v>550636</v>
      </c>
      <c r="D18" s="2">
        <f>SUMIF(Region,A18,Qtr_3)</f>
        <v>534650</v>
      </c>
      <c r="E18" s="2">
        <f>SUMIF(Region,A18,Qtr_4)</f>
        <v>547331</v>
      </c>
      <c r="F18" s="2">
        <f t="shared" si="7"/>
        <v>2224007</v>
      </c>
      <c r="H18" s="7">
        <v>1016</v>
      </c>
      <c r="I18" s="2">
        <f t="shared" si="0"/>
        <v>119545</v>
      </c>
      <c r="J18" s="2">
        <f t="shared" si="1"/>
        <v>104724</v>
      </c>
      <c r="K18" s="2">
        <f t="shared" si="2"/>
        <v>115996</v>
      </c>
      <c r="L18" s="2">
        <f t="shared" si="3"/>
        <v>105983</v>
      </c>
      <c r="M18" s="2">
        <f t="shared" si="4"/>
        <v>446248</v>
      </c>
      <c r="N18" s="8">
        <f t="shared" si="5"/>
        <v>0.05</v>
      </c>
      <c r="P18" s="8"/>
    </row>
    <row r="19" spans="1:19" x14ac:dyDescent="0.25">
      <c r="H19" s="7">
        <v>1017</v>
      </c>
      <c r="I19" s="2">
        <f t="shared" si="0"/>
        <v>175977</v>
      </c>
      <c r="J19" s="2">
        <f t="shared" si="1"/>
        <v>211835</v>
      </c>
      <c r="K19" s="2">
        <f t="shared" si="2"/>
        <v>167651</v>
      </c>
      <c r="L19" s="2">
        <f t="shared" si="3"/>
        <v>177240</v>
      </c>
      <c r="M19" s="2">
        <f t="shared" si="4"/>
        <v>732703</v>
      </c>
      <c r="N19" s="8">
        <f t="shared" si="5"/>
        <v>0.05</v>
      </c>
      <c r="P19" s="12" t="s">
        <v>112</v>
      </c>
      <c r="Q19" s="12"/>
      <c r="R19" s="12"/>
      <c r="S19" s="4"/>
    </row>
    <row r="20" spans="1:19" x14ac:dyDescent="0.25">
      <c r="A20" s="12" t="s">
        <v>78</v>
      </c>
      <c r="B20" s="12"/>
      <c r="C20" s="15" t="s">
        <v>100</v>
      </c>
      <c r="D20" s="15"/>
      <c r="E20" s="6" t="s">
        <v>101</v>
      </c>
      <c r="F20" s="6" t="s">
        <v>5</v>
      </c>
      <c r="H20" s="7">
        <v>1018</v>
      </c>
      <c r="I20" s="2">
        <f t="shared" si="0"/>
        <v>166819</v>
      </c>
      <c r="J20" s="2">
        <f t="shared" si="1"/>
        <v>173624</v>
      </c>
      <c r="K20" s="2">
        <f t="shared" si="2"/>
        <v>119585</v>
      </c>
      <c r="L20" s="2">
        <f t="shared" si="3"/>
        <v>171234</v>
      </c>
      <c r="M20" s="2">
        <f t="shared" si="4"/>
        <v>631262</v>
      </c>
      <c r="N20" s="8">
        <f t="shared" si="5"/>
        <v>0.05</v>
      </c>
      <c r="P20" s="9" t="s">
        <v>105</v>
      </c>
      <c r="Q20" s="11">
        <f>F3</f>
        <v>16047269</v>
      </c>
      <c r="R20" s="11"/>
    </row>
    <row r="21" spans="1:19" x14ac:dyDescent="0.25">
      <c r="A21" s="14">
        <v>1001</v>
      </c>
      <c r="B21" s="14"/>
      <c r="C21" s="14">
        <f>COUNTIF(Customer_Code,Sales_Summaries!A21)</f>
        <v>1</v>
      </c>
      <c r="D21" s="14"/>
      <c r="E21" s="2">
        <f>VLOOKUP(A21,H3:M22,6)/C21</f>
        <v>194559</v>
      </c>
      <c r="F21" s="2">
        <f>VLOOKUP(A21,H3:M22,6)</f>
        <v>194559</v>
      </c>
      <c r="H21" s="7">
        <v>1019</v>
      </c>
      <c r="I21" s="2">
        <f t="shared" si="0"/>
        <v>208545</v>
      </c>
      <c r="J21" s="2">
        <f t="shared" si="1"/>
        <v>215528</v>
      </c>
      <c r="K21" s="2">
        <f t="shared" si="2"/>
        <v>198817</v>
      </c>
      <c r="L21" s="2">
        <f t="shared" si="3"/>
        <v>266698</v>
      </c>
      <c r="M21" s="2">
        <f t="shared" si="4"/>
        <v>889588</v>
      </c>
      <c r="N21" s="8">
        <f t="shared" si="5"/>
        <v>0.08</v>
      </c>
      <c r="P21" s="9" t="s">
        <v>106</v>
      </c>
      <c r="Q21" s="13">
        <v>0.06</v>
      </c>
      <c r="R21" s="13"/>
    </row>
    <row r="22" spans="1:19" x14ac:dyDescent="0.25">
      <c r="H22" s="7">
        <v>1020</v>
      </c>
      <c r="I22" s="2">
        <f t="shared" si="0"/>
        <v>252717</v>
      </c>
      <c r="J22" s="2">
        <f t="shared" si="1"/>
        <v>246533</v>
      </c>
      <c r="K22" s="2">
        <f t="shared" si="2"/>
        <v>236839</v>
      </c>
      <c r="L22" s="2">
        <f t="shared" si="3"/>
        <v>265056</v>
      </c>
      <c r="M22" s="2">
        <f t="shared" si="4"/>
        <v>1001145</v>
      </c>
      <c r="N22" s="8">
        <f t="shared" si="5"/>
        <v>0.08</v>
      </c>
      <c r="P22" s="9" t="s">
        <v>107</v>
      </c>
      <c r="Q22" s="11">
        <f>(Q20*Q21)+Q20</f>
        <v>17010105.140000001</v>
      </c>
      <c r="R22" s="11"/>
    </row>
    <row r="23" spans="1:19" x14ac:dyDescent="0.25">
      <c r="A23" s="12" t="s">
        <v>102</v>
      </c>
      <c r="B23" s="12"/>
      <c r="C23" s="8">
        <f>IF(AND(VLOOKUP(A21,H3:M22,6)&gt;1000000,VLOOKUP(A21,H3:M22,3)&gt;250000),10%,IF(VLOOKUP(A21,H3:M22,6)&gt;800000,8%,5%))</f>
        <v>0.05</v>
      </c>
    </row>
    <row r="24" spans="1:19" x14ac:dyDescent="0.25">
      <c r="A24" s="12" t="s">
        <v>103</v>
      </c>
      <c r="B24" s="12"/>
      <c r="C24" s="2">
        <f>F21*C23</f>
        <v>9727.9500000000007</v>
      </c>
    </row>
  </sheetData>
  <sortState ref="A8:A11">
    <sortCondition ref="A8"/>
  </sortState>
  <mergeCells count="16">
    <mergeCell ref="A24:B24"/>
    <mergeCell ref="A23:B23"/>
    <mergeCell ref="A1:F1"/>
    <mergeCell ref="A6:F6"/>
    <mergeCell ref="A13:F13"/>
    <mergeCell ref="H1:N1"/>
    <mergeCell ref="A20:B20"/>
    <mergeCell ref="A21:B21"/>
    <mergeCell ref="C20:D20"/>
    <mergeCell ref="C21:D21"/>
    <mergeCell ref="Q22:R22"/>
    <mergeCell ref="P1:Q1"/>
    <mergeCell ref="S1:T1"/>
    <mergeCell ref="P19:R19"/>
    <mergeCell ref="Q20:R20"/>
    <mergeCell ref="Q21:R21"/>
  </mergeCells>
  <pageMargins left="0.7" right="0.7" top="0.75" bottom="0.75" header="0.3" footer="0.3"/>
  <cellWatches>
    <cellWatch r="M12"/>
    <cellWatch r="M13"/>
  </cellWatch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Supplemental_Data!$A$2:$A$21</xm:f>
          </x14:formula1>
          <xm:sqref>A21:B21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bestFit="1" customWidth="1"/>
    <col min="2" max="2" width="10.85546875" bestFit="1" customWidth="1"/>
    <col min="3" max="3" width="12" bestFit="1" customWidth="1"/>
    <col min="4" max="4" width="14.7109375" bestFit="1" customWidth="1"/>
    <col min="5" max="5" width="10.85546875" bestFit="1" customWidth="1"/>
    <col min="6" max="6" width="10.140625" bestFit="1" customWidth="1"/>
    <col min="7" max="8" width="10.85546875" bestFit="1" customWidth="1"/>
    <col min="9" max="9" width="11.140625" bestFit="1" customWidth="1"/>
    <col min="10" max="10" width="5" bestFit="1" customWidth="1"/>
    <col min="12" max="12" width="9.140625" style="4"/>
    <col min="13" max="13" width="10.85546875" bestFit="1" customWidth="1"/>
  </cols>
  <sheetData>
    <row r="1" spans="1:12" ht="15.75" thickBot="1" x14ac:dyDescent="0.3">
      <c r="A1" s="1" t="s">
        <v>0</v>
      </c>
      <c r="B1" s="1" t="s">
        <v>76</v>
      </c>
      <c r="C1" s="1" t="s">
        <v>77</v>
      </c>
      <c r="D1" s="1" t="s">
        <v>78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/>
    </row>
    <row r="2" spans="1:12" x14ac:dyDescent="0.25">
      <c r="A2" t="s">
        <v>7</v>
      </c>
      <c r="B2" t="s">
        <v>79</v>
      </c>
      <c r="C2" t="s">
        <v>86</v>
      </c>
      <c r="D2">
        <v>1002</v>
      </c>
      <c r="E2" s="2">
        <v>75660</v>
      </c>
      <c r="F2" s="2">
        <v>76439</v>
      </c>
      <c r="G2" s="2">
        <v>64995</v>
      </c>
      <c r="H2" s="2">
        <v>38573</v>
      </c>
      <c r="I2" s="2">
        <f>SUM(E2:H2)</f>
        <v>255667</v>
      </c>
      <c r="J2" s="3">
        <v>0.09</v>
      </c>
      <c r="L2"/>
    </row>
    <row r="3" spans="1:12" x14ac:dyDescent="0.25">
      <c r="A3" t="s">
        <v>8</v>
      </c>
      <c r="B3" t="s">
        <v>80</v>
      </c>
      <c r="C3" t="s">
        <v>84</v>
      </c>
      <c r="D3">
        <v>1003</v>
      </c>
      <c r="E3" s="2">
        <v>53070</v>
      </c>
      <c r="F3" s="2">
        <v>77552</v>
      </c>
      <c r="G3" s="2">
        <v>80403</v>
      </c>
      <c r="H3" s="2">
        <v>69589</v>
      </c>
      <c r="I3" s="2">
        <f t="shared" ref="I3:I66" si="0">SUM(E3:H3)</f>
        <v>280614</v>
      </c>
      <c r="J3" s="3">
        <v>0.12</v>
      </c>
      <c r="L3"/>
    </row>
    <row r="4" spans="1:12" x14ac:dyDescent="0.25">
      <c r="A4" t="s">
        <v>9</v>
      </c>
      <c r="B4" t="s">
        <v>81</v>
      </c>
      <c r="C4" t="s">
        <v>87</v>
      </c>
      <c r="D4">
        <v>1013</v>
      </c>
      <c r="E4" s="2">
        <v>47477</v>
      </c>
      <c r="F4" s="2">
        <v>50777</v>
      </c>
      <c r="G4" s="2">
        <v>63698</v>
      </c>
      <c r="H4" s="2">
        <v>35104</v>
      </c>
      <c r="I4" s="2">
        <f t="shared" si="0"/>
        <v>197056</v>
      </c>
      <c r="J4" s="3">
        <v>7.0000000000000007E-2</v>
      </c>
      <c r="L4"/>
    </row>
    <row r="5" spans="1:12" x14ac:dyDescent="0.25">
      <c r="A5" t="s">
        <v>10</v>
      </c>
      <c r="B5" t="s">
        <v>82</v>
      </c>
      <c r="C5" t="s">
        <v>87</v>
      </c>
      <c r="D5">
        <v>1011</v>
      </c>
      <c r="E5" s="2">
        <v>52201</v>
      </c>
      <c r="F5" s="2">
        <v>56163</v>
      </c>
      <c r="G5" s="2">
        <v>38271</v>
      </c>
      <c r="H5" s="2">
        <v>37537</v>
      </c>
      <c r="I5" s="2">
        <f t="shared" si="0"/>
        <v>184172</v>
      </c>
      <c r="J5" s="3">
        <v>7.0000000000000007E-2</v>
      </c>
      <c r="L5"/>
    </row>
    <row r="6" spans="1:12" x14ac:dyDescent="0.25">
      <c r="A6" t="s">
        <v>11</v>
      </c>
      <c r="B6" t="s">
        <v>80</v>
      </c>
      <c r="C6" t="s">
        <v>87</v>
      </c>
      <c r="D6">
        <v>1002</v>
      </c>
      <c r="E6" s="2">
        <v>41674</v>
      </c>
      <c r="F6" s="2">
        <v>54918</v>
      </c>
      <c r="G6" s="2">
        <v>53351</v>
      </c>
      <c r="H6" s="2">
        <v>40326</v>
      </c>
      <c r="I6" s="2">
        <f t="shared" si="0"/>
        <v>190269</v>
      </c>
      <c r="J6" s="3">
        <v>0.12</v>
      </c>
      <c r="L6"/>
    </row>
    <row r="7" spans="1:12" x14ac:dyDescent="0.25">
      <c r="A7" t="s">
        <v>12</v>
      </c>
      <c r="B7" t="s">
        <v>80</v>
      </c>
      <c r="C7" t="s">
        <v>84</v>
      </c>
      <c r="D7">
        <v>1015</v>
      </c>
      <c r="E7" s="2">
        <v>72160</v>
      </c>
      <c r="F7" s="2">
        <v>62110</v>
      </c>
      <c r="G7" s="2">
        <v>67945</v>
      </c>
      <c r="H7" s="2">
        <v>42483</v>
      </c>
      <c r="I7" s="2">
        <f t="shared" si="0"/>
        <v>244698</v>
      </c>
      <c r="J7" s="3">
        <v>0.09</v>
      </c>
    </row>
    <row r="8" spans="1:12" x14ac:dyDescent="0.25">
      <c r="A8" t="s">
        <v>13</v>
      </c>
      <c r="B8" t="s">
        <v>81</v>
      </c>
      <c r="C8" t="s">
        <v>86</v>
      </c>
      <c r="D8">
        <v>1009</v>
      </c>
      <c r="E8" s="2">
        <v>62477</v>
      </c>
      <c r="F8" s="2">
        <v>37164</v>
      </c>
      <c r="G8" s="2">
        <v>61874</v>
      </c>
      <c r="H8" s="2">
        <v>56144</v>
      </c>
      <c r="I8" s="2">
        <f t="shared" si="0"/>
        <v>217659</v>
      </c>
      <c r="J8" s="3">
        <v>0.12</v>
      </c>
    </row>
    <row r="9" spans="1:12" x14ac:dyDescent="0.25">
      <c r="A9" t="s">
        <v>14</v>
      </c>
      <c r="B9" t="s">
        <v>82</v>
      </c>
      <c r="C9" t="s">
        <v>85</v>
      </c>
      <c r="D9">
        <v>1010</v>
      </c>
      <c r="E9" s="2">
        <v>67589</v>
      </c>
      <c r="F9" s="2">
        <v>60965</v>
      </c>
      <c r="G9" s="2">
        <v>41587</v>
      </c>
      <c r="H9" s="2">
        <v>38992</v>
      </c>
      <c r="I9" s="2">
        <f t="shared" si="0"/>
        <v>209133</v>
      </c>
      <c r="J9" s="3">
        <v>7.0000000000000007E-2</v>
      </c>
    </row>
    <row r="10" spans="1:12" x14ac:dyDescent="0.25">
      <c r="A10" t="s">
        <v>15</v>
      </c>
      <c r="B10" t="s">
        <v>83</v>
      </c>
      <c r="C10" t="s">
        <v>87</v>
      </c>
      <c r="D10">
        <v>1007</v>
      </c>
      <c r="E10" s="2">
        <v>52018</v>
      </c>
      <c r="F10" s="2">
        <v>35828</v>
      </c>
      <c r="G10" s="2">
        <v>63394</v>
      </c>
      <c r="H10" s="2">
        <v>45901</v>
      </c>
      <c r="I10" s="2">
        <f t="shared" si="0"/>
        <v>197141</v>
      </c>
      <c r="J10" s="3">
        <v>7.0000000000000007E-2</v>
      </c>
    </row>
    <row r="11" spans="1:12" x14ac:dyDescent="0.25">
      <c r="A11" t="s">
        <v>16</v>
      </c>
      <c r="B11" t="s">
        <v>82</v>
      </c>
      <c r="C11" t="s">
        <v>84</v>
      </c>
      <c r="D11">
        <v>1012</v>
      </c>
      <c r="E11" s="2">
        <v>47950</v>
      </c>
      <c r="F11" s="2">
        <v>47867</v>
      </c>
      <c r="G11" s="2">
        <v>47820</v>
      </c>
      <c r="H11" s="2">
        <v>45519</v>
      </c>
      <c r="I11" s="2">
        <f t="shared" si="0"/>
        <v>189156</v>
      </c>
      <c r="J11" s="3">
        <v>0.12</v>
      </c>
    </row>
    <row r="12" spans="1:12" x14ac:dyDescent="0.25">
      <c r="A12" t="s">
        <v>17</v>
      </c>
      <c r="B12" t="s">
        <v>81</v>
      </c>
      <c r="C12" t="s">
        <v>85</v>
      </c>
      <c r="D12">
        <v>1013</v>
      </c>
      <c r="E12" s="2">
        <v>68172</v>
      </c>
      <c r="F12" s="2">
        <v>54338</v>
      </c>
      <c r="G12" s="2">
        <v>35673</v>
      </c>
      <c r="H12" s="2">
        <v>37562</v>
      </c>
      <c r="I12" s="2">
        <f t="shared" si="0"/>
        <v>195745</v>
      </c>
      <c r="J12" s="3">
        <v>0.09</v>
      </c>
    </row>
    <row r="13" spans="1:12" x14ac:dyDescent="0.25">
      <c r="A13" t="s">
        <v>18</v>
      </c>
      <c r="B13" t="s">
        <v>83</v>
      </c>
      <c r="C13" t="s">
        <v>85</v>
      </c>
      <c r="D13">
        <v>1017</v>
      </c>
      <c r="E13" s="2">
        <v>81280</v>
      </c>
      <c r="F13" s="2">
        <v>60684</v>
      </c>
      <c r="G13" s="2">
        <v>46070</v>
      </c>
      <c r="H13" s="2">
        <v>70608</v>
      </c>
      <c r="I13" s="2">
        <f t="shared" si="0"/>
        <v>258642</v>
      </c>
      <c r="J13" s="3">
        <v>0.09</v>
      </c>
    </row>
    <row r="14" spans="1:12" x14ac:dyDescent="0.25">
      <c r="A14" t="s">
        <v>19</v>
      </c>
      <c r="B14" t="s">
        <v>83</v>
      </c>
      <c r="C14" t="s">
        <v>86</v>
      </c>
      <c r="D14">
        <v>1012</v>
      </c>
      <c r="E14" s="2">
        <v>73359</v>
      </c>
      <c r="F14" s="2">
        <v>78987</v>
      </c>
      <c r="G14" s="2">
        <v>77645</v>
      </c>
      <c r="H14" s="2">
        <v>68286</v>
      </c>
      <c r="I14" s="2">
        <f t="shared" si="0"/>
        <v>298277</v>
      </c>
      <c r="J14" s="3">
        <v>0.12</v>
      </c>
    </row>
    <row r="15" spans="1:12" x14ac:dyDescent="0.25">
      <c r="A15" t="s">
        <v>20</v>
      </c>
      <c r="B15" t="s">
        <v>83</v>
      </c>
      <c r="C15" t="s">
        <v>87</v>
      </c>
      <c r="D15">
        <v>1014</v>
      </c>
      <c r="E15" s="2">
        <v>79461</v>
      </c>
      <c r="F15" s="2">
        <v>80792</v>
      </c>
      <c r="G15" s="2">
        <v>36251</v>
      </c>
      <c r="H15" s="2">
        <v>45696</v>
      </c>
      <c r="I15" s="2">
        <f t="shared" si="0"/>
        <v>242200</v>
      </c>
      <c r="J15" s="3">
        <v>7.0000000000000007E-2</v>
      </c>
    </row>
    <row r="16" spans="1:12" x14ac:dyDescent="0.25">
      <c r="A16" t="s">
        <v>21</v>
      </c>
      <c r="B16" t="s">
        <v>83</v>
      </c>
      <c r="C16" t="s">
        <v>86</v>
      </c>
      <c r="D16">
        <v>1001</v>
      </c>
      <c r="E16" s="2">
        <v>69671</v>
      </c>
      <c r="F16" s="2">
        <v>35669</v>
      </c>
      <c r="G16" s="2">
        <v>52208</v>
      </c>
      <c r="H16" s="2">
        <v>37011</v>
      </c>
      <c r="I16" s="2">
        <f t="shared" si="0"/>
        <v>194559</v>
      </c>
      <c r="J16" s="3">
        <v>7.0000000000000007E-2</v>
      </c>
    </row>
    <row r="17" spans="1:10" x14ac:dyDescent="0.25">
      <c r="A17" t="s">
        <v>22</v>
      </c>
      <c r="B17" t="s">
        <v>79</v>
      </c>
      <c r="C17" t="s">
        <v>87</v>
      </c>
      <c r="D17">
        <v>1006</v>
      </c>
      <c r="E17" s="2">
        <v>54093</v>
      </c>
      <c r="F17" s="2">
        <v>41551</v>
      </c>
      <c r="G17" s="2">
        <v>60841</v>
      </c>
      <c r="H17" s="2">
        <v>39980</v>
      </c>
      <c r="I17" s="2">
        <f t="shared" si="0"/>
        <v>196465</v>
      </c>
      <c r="J17" s="3">
        <v>0.12</v>
      </c>
    </row>
    <row r="18" spans="1:10" x14ac:dyDescent="0.25">
      <c r="A18" t="s">
        <v>23</v>
      </c>
      <c r="B18" t="s">
        <v>81</v>
      </c>
      <c r="C18" t="s">
        <v>85</v>
      </c>
      <c r="D18">
        <v>1010</v>
      </c>
      <c r="E18" s="2">
        <v>55696</v>
      </c>
      <c r="F18" s="2">
        <v>35659</v>
      </c>
      <c r="G18" s="2">
        <v>46958</v>
      </c>
      <c r="H18" s="2">
        <v>60637</v>
      </c>
      <c r="I18" s="2">
        <f t="shared" si="0"/>
        <v>198950</v>
      </c>
      <c r="J18" s="3">
        <v>0.09</v>
      </c>
    </row>
    <row r="19" spans="1:10" x14ac:dyDescent="0.25">
      <c r="A19" t="s">
        <v>24</v>
      </c>
      <c r="B19" t="s">
        <v>82</v>
      </c>
      <c r="C19" t="s">
        <v>86</v>
      </c>
      <c r="D19">
        <v>1002</v>
      </c>
      <c r="E19" s="2">
        <v>78065</v>
      </c>
      <c r="F19" s="2">
        <v>37937</v>
      </c>
      <c r="G19" s="2">
        <v>58744</v>
      </c>
      <c r="H19" s="2">
        <v>54414</v>
      </c>
      <c r="I19" s="2">
        <f t="shared" si="0"/>
        <v>229160</v>
      </c>
      <c r="J19" s="3">
        <v>0.12</v>
      </c>
    </row>
    <row r="20" spans="1:10" x14ac:dyDescent="0.25">
      <c r="A20" t="s">
        <v>25</v>
      </c>
      <c r="B20" t="s">
        <v>79</v>
      </c>
      <c r="C20" t="s">
        <v>86</v>
      </c>
      <c r="D20">
        <v>1016</v>
      </c>
      <c r="E20" s="2">
        <v>78701</v>
      </c>
      <c r="F20" s="2">
        <v>58567</v>
      </c>
      <c r="G20" s="2">
        <v>78923</v>
      </c>
      <c r="H20" s="2">
        <v>50066</v>
      </c>
      <c r="I20" s="2">
        <f t="shared" si="0"/>
        <v>266257</v>
      </c>
      <c r="J20" s="3">
        <v>7.0000000000000007E-2</v>
      </c>
    </row>
    <row r="21" spans="1:10" x14ac:dyDescent="0.25">
      <c r="A21" t="s">
        <v>26</v>
      </c>
      <c r="B21" t="s">
        <v>80</v>
      </c>
      <c r="C21" t="s">
        <v>86</v>
      </c>
      <c r="D21">
        <v>1003</v>
      </c>
      <c r="E21" s="2">
        <v>61699</v>
      </c>
      <c r="F21" s="2">
        <v>63766</v>
      </c>
      <c r="G21" s="2">
        <v>67507</v>
      </c>
      <c r="H21" s="2">
        <v>57062</v>
      </c>
      <c r="I21" s="2">
        <f t="shared" si="0"/>
        <v>250034</v>
      </c>
      <c r="J21" s="3">
        <v>0.09</v>
      </c>
    </row>
    <row r="22" spans="1:10" x14ac:dyDescent="0.25">
      <c r="A22" t="s">
        <v>27</v>
      </c>
      <c r="B22" t="s">
        <v>80</v>
      </c>
      <c r="C22" t="s">
        <v>87</v>
      </c>
      <c r="D22">
        <v>1002</v>
      </c>
      <c r="E22" s="2">
        <v>58693</v>
      </c>
      <c r="F22" s="2">
        <v>58819</v>
      </c>
      <c r="G22" s="2">
        <v>36889</v>
      </c>
      <c r="H22" s="2">
        <v>49982</v>
      </c>
      <c r="I22" s="2">
        <f t="shared" si="0"/>
        <v>204383</v>
      </c>
      <c r="J22" s="3">
        <v>0.12</v>
      </c>
    </row>
    <row r="23" spans="1:10" x14ac:dyDescent="0.25">
      <c r="A23" t="s">
        <v>28</v>
      </c>
      <c r="B23" t="s">
        <v>82</v>
      </c>
      <c r="C23" t="s">
        <v>87</v>
      </c>
      <c r="D23">
        <v>1007</v>
      </c>
      <c r="E23" s="2">
        <v>52251</v>
      </c>
      <c r="F23" s="2">
        <v>55610</v>
      </c>
      <c r="G23" s="2">
        <v>57264</v>
      </c>
      <c r="H23" s="2">
        <v>43117</v>
      </c>
      <c r="I23" s="2">
        <f t="shared" si="0"/>
        <v>208242</v>
      </c>
      <c r="J23" s="3">
        <v>7.0000000000000007E-2</v>
      </c>
    </row>
    <row r="24" spans="1:10" x14ac:dyDescent="0.25">
      <c r="A24" t="s">
        <v>29</v>
      </c>
      <c r="B24" t="s">
        <v>79</v>
      </c>
      <c r="C24" t="s">
        <v>85</v>
      </c>
      <c r="D24">
        <v>1010</v>
      </c>
      <c r="E24" s="2">
        <v>54733</v>
      </c>
      <c r="F24" s="2">
        <v>54513</v>
      </c>
      <c r="G24" s="2">
        <v>75829</v>
      </c>
      <c r="H24" s="2">
        <v>42152</v>
      </c>
      <c r="I24" s="2">
        <f t="shared" si="0"/>
        <v>227227</v>
      </c>
      <c r="J24" s="3">
        <v>7.0000000000000007E-2</v>
      </c>
    </row>
    <row r="25" spans="1:10" x14ac:dyDescent="0.25">
      <c r="A25" t="s">
        <v>30</v>
      </c>
      <c r="B25" t="s">
        <v>80</v>
      </c>
      <c r="C25" t="s">
        <v>85</v>
      </c>
      <c r="D25">
        <v>1019</v>
      </c>
      <c r="E25" s="2">
        <v>52150</v>
      </c>
      <c r="F25" s="2">
        <v>74403</v>
      </c>
      <c r="G25" s="2">
        <v>61289</v>
      </c>
      <c r="H25" s="2">
        <v>79422</v>
      </c>
      <c r="I25" s="2">
        <f t="shared" si="0"/>
        <v>267264</v>
      </c>
      <c r="J25" s="3">
        <v>0.12</v>
      </c>
    </row>
    <row r="26" spans="1:10" x14ac:dyDescent="0.25">
      <c r="A26" t="s">
        <v>31</v>
      </c>
      <c r="B26" t="s">
        <v>83</v>
      </c>
      <c r="C26" t="s">
        <v>85</v>
      </c>
      <c r="D26">
        <v>1015</v>
      </c>
      <c r="E26" s="2">
        <v>82568</v>
      </c>
      <c r="F26" s="2">
        <v>37598</v>
      </c>
      <c r="G26" s="2">
        <v>54926</v>
      </c>
      <c r="H26" s="2">
        <v>73624</v>
      </c>
      <c r="I26" s="2">
        <f t="shared" si="0"/>
        <v>248716</v>
      </c>
      <c r="J26" s="3">
        <v>0.09</v>
      </c>
    </row>
    <row r="27" spans="1:10" x14ac:dyDescent="0.25">
      <c r="A27" t="s">
        <v>32</v>
      </c>
      <c r="B27" t="s">
        <v>83</v>
      </c>
      <c r="C27" t="s">
        <v>87</v>
      </c>
      <c r="D27">
        <v>1004</v>
      </c>
      <c r="E27" s="2">
        <v>55988</v>
      </c>
      <c r="F27" s="2">
        <v>47370</v>
      </c>
      <c r="G27" s="2">
        <v>45895</v>
      </c>
      <c r="H27" s="2">
        <v>54208</v>
      </c>
      <c r="I27" s="2">
        <f t="shared" si="0"/>
        <v>203461</v>
      </c>
      <c r="J27" s="3">
        <v>0.12</v>
      </c>
    </row>
    <row r="28" spans="1:10" x14ac:dyDescent="0.25">
      <c r="A28" t="s">
        <v>33</v>
      </c>
      <c r="B28" t="s">
        <v>80</v>
      </c>
      <c r="C28" t="s">
        <v>87</v>
      </c>
      <c r="D28">
        <v>1009</v>
      </c>
      <c r="E28" s="2">
        <v>80612</v>
      </c>
      <c r="F28" s="2">
        <v>47275</v>
      </c>
      <c r="G28" s="2">
        <v>71593</v>
      </c>
      <c r="H28" s="2">
        <v>58057</v>
      </c>
      <c r="I28" s="2">
        <f t="shared" si="0"/>
        <v>257537</v>
      </c>
      <c r="J28" s="3">
        <v>7.0000000000000007E-2</v>
      </c>
    </row>
    <row r="29" spans="1:10" x14ac:dyDescent="0.25">
      <c r="A29" t="s">
        <v>34</v>
      </c>
      <c r="B29" t="s">
        <v>81</v>
      </c>
      <c r="C29" t="s">
        <v>87</v>
      </c>
      <c r="D29">
        <v>1014</v>
      </c>
      <c r="E29" s="2">
        <v>64506</v>
      </c>
      <c r="F29" s="2">
        <v>55519</v>
      </c>
      <c r="G29" s="2">
        <v>76936</v>
      </c>
      <c r="H29" s="2">
        <v>36129</v>
      </c>
      <c r="I29" s="2">
        <f t="shared" si="0"/>
        <v>233090</v>
      </c>
      <c r="J29" s="3">
        <v>7.0000000000000007E-2</v>
      </c>
    </row>
    <row r="30" spans="1:10" x14ac:dyDescent="0.25">
      <c r="A30" t="s">
        <v>35</v>
      </c>
      <c r="B30" t="s">
        <v>83</v>
      </c>
      <c r="C30" t="s">
        <v>85</v>
      </c>
      <c r="D30">
        <v>1010</v>
      </c>
      <c r="E30" s="2">
        <v>67580</v>
      </c>
      <c r="F30" s="2">
        <v>54167</v>
      </c>
      <c r="G30" s="2">
        <v>37907</v>
      </c>
      <c r="H30" s="2">
        <v>51436</v>
      </c>
      <c r="I30" s="2">
        <f t="shared" si="0"/>
        <v>211090</v>
      </c>
      <c r="J30" s="3">
        <v>0.12</v>
      </c>
    </row>
    <row r="31" spans="1:10" x14ac:dyDescent="0.25">
      <c r="A31" t="s">
        <v>36</v>
      </c>
      <c r="B31" t="s">
        <v>79</v>
      </c>
      <c r="C31" t="s">
        <v>87</v>
      </c>
      <c r="D31">
        <v>1012</v>
      </c>
      <c r="E31" s="2">
        <v>50536</v>
      </c>
      <c r="F31" s="2">
        <v>57893</v>
      </c>
      <c r="G31" s="2">
        <v>38660</v>
      </c>
      <c r="H31" s="2">
        <v>73152</v>
      </c>
      <c r="I31" s="2">
        <f t="shared" si="0"/>
        <v>220241</v>
      </c>
      <c r="J31" s="3">
        <v>0.09</v>
      </c>
    </row>
    <row r="32" spans="1:10" x14ac:dyDescent="0.25">
      <c r="A32" t="s">
        <v>37</v>
      </c>
      <c r="B32" t="s">
        <v>79</v>
      </c>
      <c r="C32" t="s">
        <v>84</v>
      </c>
      <c r="D32">
        <v>1020</v>
      </c>
      <c r="E32" s="2">
        <v>49884</v>
      </c>
      <c r="F32" s="2">
        <v>67951</v>
      </c>
      <c r="G32" s="2">
        <v>42708</v>
      </c>
      <c r="H32" s="2">
        <v>84618</v>
      </c>
      <c r="I32" s="2">
        <f t="shared" si="0"/>
        <v>245161</v>
      </c>
      <c r="J32" s="3">
        <v>0.09</v>
      </c>
    </row>
    <row r="33" spans="1:10" x14ac:dyDescent="0.25">
      <c r="A33" t="s">
        <v>38</v>
      </c>
      <c r="B33" t="s">
        <v>79</v>
      </c>
      <c r="C33" t="s">
        <v>87</v>
      </c>
      <c r="D33">
        <v>1011</v>
      </c>
      <c r="E33" s="2">
        <v>68358</v>
      </c>
      <c r="F33" s="2">
        <v>71220</v>
      </c>
      <c r="G33" s="2">
        <v>58288</v>
      </c>
      <c r="H33" s="2">
        <v>47303</v>
      </c>
      <c r="I33" s="2">
        <f t="shared" si="0"/>
        <v>245169</v>
      </c>
      <c r="J33" s="3">
        <v>0.12</v>
      </c>
    </row>
    <row r="34" spans="1:10" x14ac:dyDescent="0.25">
      <c r="A34" t="s">
        <v>39</v>
      </c>
      <c r="B34" t="s">
        <v>82</v>
      </c>
      <c r="C34" t="s">
        <v>87</v>
      </c>
      <c r="D34">
        <v>1002</v>
      </c>
      <c r="E34" s="2">
        <v>76801</v>
      </c>
      <c r="F34" s="2">
        <v>49258</v>
      </c>
      <c r="G34" s="2">
        <v>67350</v>
      </c>
      <c r="H34" s="2">
        <v>76601</v>
      </c>
      <c r="I34" s="2">
        <f t="shared" si="0"/>
        <v>270010</v>
      </c>
      <c r="J34" s="3">
        <v>7.0000000000000007E-2</v>
      </c>
    </row>
    <row r="35" spans="1:10" x14ac:dyDescent="0.25">
      <c r="A35" t="s">
        <v>40</v>
      </c>
      <c r="B35" t="s">
        <v>83</v>
      </c>
      <c r="C35" t="s">
        <v>84</v>
      </c>
      <c r="D35">
        <v>1010</v>
      </c>
      <c r="E35" s="2">
        <v>78527</v>
      </c>
      <c r="F35" s="2">
        <v>74524</v>
      </c>
      <c r="G35" s="2">
        <v>73601</v>
      </c>
      <c r="H35" s="2">
        <v>54873</v>
      </c>
      <c r="I35" s="2">
        <f t="shared" si="0"/>
        <v>281525</v>
      </c>
      <c r="J35" s="3">
        <v>0.09</v>
      </c>
    </row>
    <row r="36" spans="1:10" x14ac:dyDescent="0.25">
      <c r="A36" t="s">
        <v>41</v>
      </c>
      <c r="B36" t="s">
        <v>82</v>
      </c>
      <c r="C36" t="s">
        <v>85</v>
      </c>
      <c r="D36">
        <v>1019</v>
      </c>
      <c r="E36" s="2">
        <v>44191</v>
      </c>
      <c r="F36" s="2">
        <v>52724</v>
      </c>
      <c r="G36" s="2">
        <v>55514</v>
      </c>
      <c r="H36" s="2">
        <v>62315</v>
      </c>
      <c r="I36" s="2">
        <f t="shared" si="0"/>
        <v>214744</v>
      </c>
      <c r="J36" s="3">
        <v>0.12</v>
      </c>
    </row>
    <row r="37" spans="1:10" x14ac:dyDescent="0.25">
      <c r="A37" t="s">
        <v>42</v>
      </c>
      <c r="B37" t="s">
        <v>83</v>
      </c>
      <c r="C37" t="s">
        <v>84</v>
      </c>
      <c r="D37">
        <v>1008</v>
      </c>
      <c r="E37" s="2">
        <v>60669</v>
      </c>
      <c r="F37" s="2">
        <v>82533</v>
      </c>
      <c r="G37" s="2">
        <v>43101</v>
      </c>
      <c r="H37" s="2">
        <v>66085</v>
      </c>
      <c r="I37" s="2">
        <f t="shared" si="0"/>
        <v>252388</v>
      </c>
      <c r="J37" s="3">
        <v>7.0000000000000007E-2</v>
      </c>
    </row>
    <row r="38" spans="1:10" x14ac:dyDescent="0.25">
      <c r="A38" t="s">
        <v>43</v>
      </c>
      <c r="B38" t="s">
        <v>81</v>
      </c>
      <c r="C38" t="s">
        <v>87</v>
      </c>
      <c r="D38">
        <v>1011</v>
      </c>
      <c r="E38" s="2">
        <v>78022</v>
      </c>
      <c r="F38" s="2">
        <v>38289</v>
      </c>
      <c r="G38" s="2">
        <v>38247</v>
      </c>
      <c r="H38" s="2">
        <v>46489</v>
      </c>
      <c r="I38" s="2">
        <f t="shared" si="0"/>
        <v>201047</v>
      </c>
      <c r="J38" s="3">
        <v>7.0000000000000007E-2</v>
      </c>
    </row>
    <row r="39" spans="1:10" x14ac:dyDescent="0.25">
      <c r="A39" t="s">
        <v>44</v>
      </c>
      <c r="B39" t="s">
        <v>82</v>
      </c>
      <c r="C39" t="s">
        <v>87</v>
      </c>
      <c r="D39">
        <v>1004</v>
      </c>
      <c r="E39" s="2">
        <v>49696</v>
      </c>
      <c r="F39" s="2">
        <v>56778</v>
      </c>
      <c r="G39" s="2">
        <v>64498</v>
      </c>
      <c r="H39" s="2">
        <v>65114</v>
      </c>
      <c r="I39" s="2">
        <f t="shared" si="0"/>
        <v>236086</v>
      </c>
      <c r="J39" s="3">
        <v>0.12</v>
      </c>
    </row>
    <row r="40" spans="1:10" x14ac:dyDescent="0.25">
      <c r="A40" t="s">
        <v>45</v>
      </c>
      <c r="B40" t="s">
        <v>79</v>
      </c>
      <c r="C40" t="s">
        <v>85</v>
      </c>
      <c r="D40">
        <v>1016</v>
      </c>
      <c r="E40" s="2">
        <v>40844</v>
      </c>
      <c r="F40" s="2">
        <v>46157</v>
      </c>
      <c r="G40" s="2">
        <v>37073</v>
      </c>
      <c r="H40" s="2">
        <v>55917</v>
      </c>
      <c r="I40" s="2">
        <f t="shared" si="0"/>
        <v>179991</v>
      </c>
      <c r="J40" s="3">
        <v>0.09</v>
      </c>
    </row>
    <row r="41" spans="1:10" x14ac:dyDescent="0.25">
      <c r="A41" t="s">
        <v>46</v>
      </c>
      <c r="B41" t="s">
        <v>79</v>
      </c>
      <c r="C41" t="s">
        <v>84</v>
      </c>
      <c r="D41">
        <v>1005</v>
      </c>
      <c r="E41" s="2">
        <v>78567</v>
      </c>
      <c r="F41" s="2">
        <v>67082</v>
      </c>
      <c r="G41" s="2">
        <v>56271</v>
      </c>
      <c r="H41" s="2">
        <v>57943</v>
      </c>
      <c r="I41" s="2">
        <f t="shared" si="0"/>
        <v>259863</v>
      </c>
      <c r="J41" s="3">
        <v>0.12</v>
      </c>
    </row>
    <row r="42" spans="1:10" x14ac:dyDescent="0.25">
      <c r="A42" t="s">
        <v>47</v>
      </c>
      <c r="B42" t="s">
        <v>80</v>
      </c>
      <c r="C42" t="s">
        <v>87</v>
      </c>
      <c r="D42">
        <v>1017</v>
      </c>
      <c r="E42" s="2">
        <v>46088</v>
      </c>
      <c r="F42" s="2">
        <v>67342</v>
      </c>
      <c r="G42" s="2">
        <v>75492</v>
      </c>
      <c r="H42" s="2">
        <v>42901</v>
      </c>
      <c r="I42" s="2">
        <f t="shared" si="0"/>
        <v>231823</v>
      </c>
      <c r="J42" s="3">
        <v>7.0000000000000007E-2</v>
      </c>
    </row>
    <row r="43" spans="1:10" x14ac:dyDescent="0.25">
      <c r="A43" t="s">
        <v>48</v>
      </c>
      <c r="B43" t="s">
        <v>79</v>
      </c>
      <c r="C43" t="s">
        <v>87</v>
      </c>
      <c r="D43">
        <v>1017</v>
      </c>
      <c r="E43" s="2">
        <v>48609</v>
      </c>
      <c r="F43" s="2">
        <v>83809</v>
      </c>
      <c r="G43" s="2">
        <v>46089</v>
      </c>
      <c r="H43" s="2">
        <v>63731</v>
      </c>
      <c r="I43" s="2">
        <f t="shared" si="0"/>
        <v>242238</v>
      </c>
      <c r="J43" s="3">
        <v>7.0000000000000007E-2</v>
      </c>
    </row>
    <row r="44" spans="1:10" x14ac:dyDescent="0.25">
      <c r="A44" t="s">
        <v>49</v>
      </c>
      <c r="B44" t="s">
        <v>79</v>
      </c>
      <c r="C44" t="s">
        <v>87</v>
      </c>
      <c r="D44">
        <v>1019</v>
      </c>
      <c r="E44" s="2">
        <v>55048</v>
      </c>
      <c r="F44" s="2">
        <v>40084</v>
      </c>
      <c r="G44" s="2">
        <v>40965</v>
      </c>
      <c r="H44" s="2">
        <v>64239</v>
      </c>
      <c r="I44" s="2">
        <f t="shared" si="0"/>
        <v>200336</v>
      </c>
      <c r="J44" s="3">
        <v>0.12</v>
      </c>
    </row>
    <row r="45" spans="1:10" x14ac:dyDescent="0.25">
      <c r="A45" t="s">
        <v>50</v>
      </c>
      <c r="B45" t="s">
        <v>79</v>
      </c>
      <c r="C45" t="s">
        <v>85</v>
      </c>
      <c r="D45">
        <v>1020</v>
      </c>
      <c r="E45" s="2">
        <v>62480</v>
      </c>
      <c r="F45" s="2">
        <v>40147</v>
      </c>
      <c r="G45" s="2">
        <v>50244</v>
      </c>
      <c r="H45" s="2">
        <v>79674</v>
      </c>
      <c r="I45" s="2">
        <f t="shared" si="0"/>
        <v>232545</v>
      </c>
      <c r="J45" s="3">
        <v>0.09</v>
      </c>
    </row>
    <row r="46" spans="1:10" x14ac:dyDescent="0.25">
      <c r="A46" t="s">
        <v>51</v>
      </c>
      <c r="B46" t="s">
        <v>81</v>
      </c>
      <c r="C46" t="s">
        <v>84</v>
      </c>
      <c r="D46">
        <v>1013</v>
      </c>
      <c r="E46" s="2">
        <v>46679</v>
      </c>
      <c r="F46" s="2">
        <v>37912</v>
      </c>
      <c r="G46" s="2">
        <v>80256</v>
      </c>
      <c r="H46" s="2">
        <v>55561</v>
      </c>
      <c r="I46" s="2">
        <f t="shared" si="0"/>
        <v>220408</v>
      </c>
      <c r="J46" s="3">
        <v>0.09</v>
      </c>
    </row>
    <row r="47" spans="1:10" x14ac:dyDescent="0.25">
      <c r="A47" t="s">
        <v>52</v>
      </c>
      <c r="B47" t="s">
        <v>79</v>
      </c>
      <c r="C47" t="s">
        <v>84</v>
      </c>
      <c r="D47">
        <v>1018</v>
      </c>
      <c r="E47" s="2">
        <v>57086</v>
      </c>
      <c r="F47" s="2">
        <v>58991</v>
      </c>
      <c r="G47" s="2">
        <v>36855</v>
      </c>
      <c r="H47" s="2">
        <v>79782</v>
      </c>
      <c r="I47" s="2">
        <f t="shared" si="0"/>
        <v>232714</v>
      </c>
      <c r="J47" s="3">
        <v>0.12</v>
      </c>
    </row>
    <row r="48" spans="1:10" x14ac:dyDescent="0.25">
      <c r="A48" t="s">
        <v>53</v>
      </c>
      <c r="B48" t="s">
        <v>83</v>
      </c>
      <c r="C48" t="s">
        <v>87</v>
      </c>
      <c r="D48">
        <v>1019</v>
      </c>
      <c r="E48" s="2">
        <v>57156</v>
      </c>
      <c r="F48" s="2">
        <v>48317</v>
      </c>
      <c r="G48" s="2">
        <v>41049</v>
      </c>
      <c r="H48" s="2">
        <v>60722</v>
      </c>
      <c r="I48" s="2">
        <f t="shared" si="0"/>
        <v>207244</v>
      </c>
      <c r="J48" s="3">
        <v>7.0000000000000007E-2</v>
      </c>
    </row>
    <row r="49" spans="1:10" x14ac:dyDescent="0.25">
      <c r="A49" t="s">
        <v>54</v>
      </c>
      <c r="B49" t="s">
        <v>81</v>
      </c>
      <c r="C49" t="s">
        <v>85</v>
      </c>
      <c r="D49">
        <v>1018</v>
      </c>
      <c r="E49" s="2">
        <v>55946</v>
      </c>
      <c r="F49" s="2">
        <v>77306</v>
      </c>
      <c r="G49" s="2">
        <v>37320</v>
      </c>
      <c r="H49" s="2">
        <v>37701</v>
      </c>
      <c r="I49" s="2">
        <f t="shared" si="0"/>
        <v>208273</v>
      </c>
      <c r="J49" s="3">
        <v>7.0000000000000007E-2</v>
      </c>
    </row>
    <row r="50" spans="1:10" x14ac:dyDescent="0.25">
      <c r="A50" t="s">
        <v>55</v>
      </c>
      <c r="B50" t="s">
        <v>81</v>
      </c>
      <c r="C50" t="s">
        <v>84</v>
      </c>
      <c r="D50">
        <v>1006</v>
      </c>
      <c r="E50" s="2">
        <v>63259</v>
      </c>
      <c r="F50" s="2">
        <v>68173</v>
      </c>
      <c r="G50" s="2">
        <v>64262</v>
      </c>
      <c r="H50" s="2">
        <v>82512</v>
      </c>
      <c r="I50" s="2">
        <f t="shared" si="0"/>
        <v>278206</v>
      </c>
      <c r="J50" s="3">
        <v>0.12</v>
      </c>
    </row>
    <row r="51" spans="1:10" x14ac:dyDescent="0.25">
      <c r="A51" t="s">
        <v>56</v>
      </c>
      <c r="B51" t="s">
        <v>83</v>
      </c>
      <c r="C51" t="s">
        <v>84</v>
      </c>
      <c r="D51">
        <v>1002</v>
      </c>
      <c r="E51" s="2">
        <v>64556</v>
      </c>
      <c r="F51" s="2">
        <v>71390</v>
      </c>
      <c r="G51" s="2">
        <v>63442</v>
      </c>
      <c r="H51" s="2">
        <v>57369</v>
      </c>
      <c r="I51" s="2">
        <f t="shared" si="0"/>
        <v>256757</v>
      </c>
      <c r="J51" s="3">
        <v>0.09</v>
      </c>
    </row>
    <row r="52" spans="1:10" x14ac:dyDescent="0.25">
      <c r="A52" t="s">
        <v>57</v>
      </c>
      <c r="B52" t="s">
        <v>81</v>
      </c>
      <c r="C52" t="s">
        <v>85</v>
      </c>
      <c r="D52">
        <v>1002</v>
      </c>
      <c r="E52" s="2">
        <v>41201</v>
      </c>
      <c r="F52" s="2">
        <v>42740</v>
      </c>
      <c r="G52" s="2">
        <v>43147</v>
      </c>
      <c r="H52" s="2">
        <v>41830</v>
      </c>
      <c r="I52" s="2">
        <f t="shared" si="0"/>
        <v>168918</v>
      </c>
      <c r="J52" s="3">
        <v>0.12</v>
      </c>
    </row>
    <row r="53" spans="1:10" x14ac:dyDescent="0.25">
      <c r="A53" t="s">
        <v>58</v>
      </c>
      <c r="B53" t="s">
        <v>79</v>
      </c>
      <c r="C53" t="s">
        <v>85</v>
      </c>
      <c r="D53">
        <v>1015</v>
      </c>
      <c r="E53" s="2">
        <v>66973</v>
      </c>
      <c r="F53" s="2">
        <v>68643</v>
      </c>
      <c r="G53" s="2">
        <v>38926</v>
      </c>
      <c r="H53" s="2">
        <v>79422</v>
      </c>
      <c r="I53" s="2">
        <f t="shared" si="0"/>
        <v>253964</v>
      </c>
      <c r="J53" s="3">
        <v>7.0000000000000007E-2</v>
      </c>
    </row>
    <row r="54" spans="1:10" x14ac:dyDescent="0.25">
      <c r="A54" t="s">
        <v>59</v>
      </c>
      <c r="B54" t="s">
        <v>79</v>
      </c>
      <c r="C54" t="s">
        <v>84</v>
      </c>
      <c r="D54">
        <v>1009</v>
      </c>
      <c r="E54" s="2">
        <v>74262</v>
      </c>
      <c r="F54" s="2">
        <v>60603</v>
      </c>
      <c r="G54" s="2">
        <v>65780</v>
      </c>
      <c r="H54" s="2">
        <v>42488</v>
      </c>
      <c r="I54" s="2">
        <f t="shared" si="0"/>
        <v>243133</v>
      </c>
      <c r="J54" s="3">
        <v>0.09</v>
      </c>
    </row>
    <row r="55" spans="1:10" x14ac:dyDescent="0.25">
      <c r="A55" t="s">
        <v>60</v>
      </c>
      <c r="B55" t="s">
        <v>82</v>
      </c>
      <c r="C55" t="s">
        <v>84</v>
      </c>
      <c r="D55">
        <v>1015</v>
      </c>
      <c r="E55" s="2">
        <v>40150</v>
      </c>
      <c r="F55" s="2">
        <v>76742</v>
      </c>
      <c r="G55" s="2">
        <v>38373</v>
      </c>
      <c r="H55" s="2">
        <v>51486</v>
      </c>
      <c r="I55" s="2">
        <f t="shared" si="0"/>
        <v>206751</v>
      </c>
      <c r="J55" s="3">
        <v>0.12</v>
      </c>
    </row>
    <row r="56" spans="1:10" x14ac:dyDescent="0.25">
      <c r="A56" t="s">
        <v>61</v>
      </c>
      <c r="B56" t="s">
        <v>81</v>
      </c>
      <c r="C56" t="s">
        <v>84</v>
      </c>
      <c r="D56">
        <v>1002</v>
      </c>
      <c r="E56" s="2">
        <v>57741</v>
      </c>
      <c r="F56" s="2">
        <v>52520</v>
      </c>
      <c r="G56" s="2">
        <v>43858</v>
      </c>
      <c r="H56" s="2">
        <v>36206</v>
      </c>
      <c r="I56" s="2">
        <f t="shared" si="0"/>
        <v>190325</v>
      </c>
      <c r="J56" s="3">
        <v>7.0000000000000007E-2</v>
      </c>
    </row>
    <row r="57" spans="1:10" x14ac:dyDescent="0.25">
      <c r="A57" t="s">
        <v>62</v>
      </c>
      <c r="B57" t="s">
        <v>81</v>
      </c>
      <c r="C57" t="s">
        <v>85</v>
      </c>
      <c r="D57">
        <v>1007</v>
      </c>
      <c r="E57" s="2">
        <v>38722</v>
      </c>
      <c r="F57" s="2">
        <v>49505</v>
      </c>
      <c r="G57" s="2">
        <v>38644</v>
      </c>
      <c r="H57" s="2">
        <v>81008</v>
      </c>
      <c r="I57" s="2">
        <f t="shared" si="0"/>
        <v>207879</v>
      </c>
      <c r="J57" s="3">
        <v>7.0000000000000007E-2</v>
      </c>
    </row>
    <row r="58" spans="1:10" x14ac:dyDescent="0.25">
      <c r="A58" t="s">
        <v>63</v>
      </c>
      <c r="B58" t="s">
        <v>80</v>
      </c>
      <c r="C58" t="s">
        <v>86</v>
      </c>
      <c r="D58">
        <v>1018</v>
      </c>
      <c r="E58" s="2">
        <v>53787</v>
      </c>
      <c r="F58" s="2">
        <v>37327</v>
      </c>
      <c r="G58" s="2">
        <v>45410</v>
      </c>
      <c r="H58" s="2">
        <v>53751</v>
      </c>
      <c r="I58" s="2">
        <f t="shared" si="0"/>
        <v>190275</v>
      </c>
      <c r="J58" s="3">
        <v>0.12</v>
      </c>
    </row>
    <row r="59" spans="1:10" x14ac:dyDescent="0.25">
      <c r="A59" t="s">
        <v>64</v>
      </c>
      <c r="B59" t="s">
        <v>81</v>
      </c>
      <c r="C59" t="s">
        <v>86</v>
      </c>
      <c r="D59">
        <v>1003</v>
      </c>
      <c r="E59" s="2">
        <v>70134</v>
      </c>
      <c r="F59" s="2">
        <v>71425</v>
      </c>
      <c r="G59" s="2">
        <v>52018</v>
      </c>
      <c r="H59" s="2">
        <v>55862</v>
      </c>
      <c r="I59" s="2">
        <f t="shared" si="0"/>
        <v>249439</v>
      </c>
      <c r="J59" s="3">
        <v>0.09</v>
      </c>
    </row>
    <row r="60" spans="1:10" x14ac:dyDescent="0.25">
      <c r="A60" t="s">
        <v>65</v>
      </c>
      <c r="B60" t="s">
        <v>83</v>
      </c>
      <c r="C60" t="s">
        <v>86</v>
      </c>
      <c r="D60">
        <v>1008</v>
      </c>
      <c r="E60" s="2">
        <v>78478</v>
      </c>
      <c r="F60" s="2">
        <v>65997</v>
      </c>
      <c r="G60" s="2">
        <v>55526</v>
      </c>
      <c r="H60" s="2">
        <v>59456</v>
      </c>
      <c r="I60" s="2">
        <f t="shared" si="0"/>
        <v>259457</v>
      </c>
      <c r="J60" s="3">
        <v>0.12</v>
      </c>
    </row>
    <row r="61" spans="1:10" x14ac:dyDescent="0.25">
      <c r="A61" t="s">
        <v>66</v>
      </c>
      <c r="B61" t="s">
        <v>79</v>
      </c>
      <c r="C61" t="s">
        <v>84</v>
      </c>
      <c r="D61">
        <v>1020</v>
      </c>
      <c r="E61" s="2">
        <v>56910</v>
      </c>
      <c r="F61" s="2">
        <v>70942</v>
      </c>
      <c r="G61" s="2">
        <v>68267</v>
      </c>
      <c r="H61" s="2">
        <v>45982</v>
      </c>
      <c r="I61" s="2">
        <f t="shared" si="0"/>
        <v>242101</v>
      </c>
      <c r="J61" s="3">
        <v>7.0000000000000007E-2</v>
      </c>
    </row>
    <row r="62" spans="1:10" x14ac:dyDescent="0.25">
      <c r="A62" t="s">
        <v>67</v>
      </c>
      <c r="B62" t="s">
        <v>82</v>
      </c>
      <c r="C62" t="s">
        <v>84</v>
      </c>
      <c r="D62">
        <v>1009</v>
      </c>
      <c r="E62" s="2">
        <v>82496</v>
      </c>
      <c r="F62" s="2">
        <v>56592</v>
      </c>
      <c r="G62" s="2">
        <v>65229</v>
      </c>
      <c r="H62" s="2">
        <v>72236</v>
      </c>
      <c r="I62" s="2">
        <f t="shared" si="0"/>
        <v>276553</v>
      </c>
      <c r="J62" s="3">
        <v>7.0000000000000007E-2</v>
      </c>
    </row>
    <row r="63" spans="1:10" x14ac:dyDescent="0.25">
      <c r="A63" t="s">
        <v>68</v>
      </c>
      <c r="B63" t="s">
        <v>80</v>
      </c>
      <c r="C63" t="s">
        <v>86</v>
      </c>
      <c r="D63">
        <v>1003</v>
      </c>
      <c r="E63" s="2">
        <v>46217</v>
      </c>
      <c r="F63" s="2">
        <v>76515</v>
      </c>
      <c r="G63" s="2">
        <v>59157</v>
      </c>
      <c r="H63" s="2">
        <v>80750</v>
      </c>
      <c r="I63" s="2">
        <f t="shared" si="0"/>
        <v>262639</v>
      </c>
      <c r="J63" s="3">
        <v>0.12</v>
      </c>
    </row>
    <row r="64" spans="1:10" x14ac:dyDescent="0.25">
      <c r="A64" t="s">
        <v>69</v>
      </c>
      <c r="B64" t="s">
        <v>81</v>
      </c>
      <c r="C64" t="s">
        <v>85</v>
      </c>
      <c r="D64">
        <v>1010</v>
      </c>
      <c r="E64" s="2">
        <v>62728</v>
      </c>
      <c r="F64" s="2">
        <v>80266</v>
      </c>
      <c r="G64" s="2">
        <v>72130</v>
      </c>
      <c r="H64" s="2">
        <v>43143</v>
      </c>
      <c r="I64" s="2">
        <f t="shared" si="0"/>
        <v>258267</v>
      </c>
      <c r="J64" s="3">
        <v>0.09</v>
      </c>
    </row>
    <row r="65" spans="1:10" x14ac:dyDescent="0.25">
      <c r="A65" t="s">
        <v>70</v>
      </c>
      <c r="B65" t="s">
        <v>83</v>
      </c>
      <c r="C65" t="s">
        <v>84</v>
      </c>
      <c r="D65">
        <v>1006</v>
      </c>
      <c r="E65" s="2">
        <v>69366</v>
      </c>
      <c r="F65" s="2">
        <v>80406</v>
      </c>
      <c r="G65" s="2">
        <v>59976</v>
      </c>
      <c r="H65" s="2">
        <v>68742</v>
      </c>
      <c r="I65" s="2">
        <f t="shared" si="0"/>
        <v>278490</v>
      </c>
      <c r="J65" s="3">
        <v>0.09</v>
      </c>
    </row>
    <row r="66" spans="1:10" x14ac:dyDescent="0.25">
      <c r="A66" t="s">
        <v>71</v>
      </c>
      <c r="B66" t="s">
        <v>80</v>
      </c>
      <c r="C66" t="s">
        <v>87</v>
      </c>
      <c r="D66">
        <v>1008</v>
      </c>
      <c r="E66" s="2">
        <v>79354</v>
      </c>
      <c r="F66" s="2">
        <v>84169</v>
      </c>
      <c r="G66" s="2">
        <v>62257</v>
      </c>
      <c r="H66" s="2">
        <v>41597</v>
      </c>
      <c r="I66" s="2">
        <f t="shared" si="0"/>
        <v>267377</v>
      </c>
      <c r="J66" s="3">
        <v>0.12</v>
      </c>
    </row>
    <row r="67" spans="1:10" x14ac:dyDescent="0.25">
      <c r="A67" t="s">
        <v>72</v>
      </c>
      <c r="B67" t="s">
        <v>80</v>
      </c>
      <c r="C67" t="s">
        <v>84</v>
      </c>
      <c r="D67">
        <v>1003</v>
      </c>
      <c r="E67" s="2">
        <v>74766</v>
      </c>
      <c r="F67" s="2">
        <v>79395</v>
      </c>
      <c r="G67" s="2">
        <v>46931</v>
      </c>
      <c r="H67" s="2">
        <v>69020</v>
      </c>
      <c r="I67" s="2">
        <f t="shared" ref="I67:I70" si="1">SUM(E67:H67)</f>
        <v>270112</v>
      </c>
      <c r="J67" s="3">
        <v>7.0000000000000007E-2</v>
      </c>
    </row>
    <row r="68" spans="1:10" x14ac:dyDescent="0.25">
      <c r="A68" t="s">
        <v>73</v>
      </c>
      <c r="B68" t="s">
        <v>83</v>
      </c>
      <c r="C68" t="s">
        <v>85</v>
      </c>
      <c r="D68">
        <v>1008</v>
      </c>
      <c r="E68" s="2">
        <v>81607</v>
      </c>
      <c r="F68" s="2">
        <v>62394</v>
      </c>
      <c r="G68" s="2">
        <v>59528</v>
      </c>
      <c r="H68" s="2">
        <v>36963</v>
      </c>
      <c r="I68" s="2">
        <f t="shared" si="1"/>
        <v>240492</v>
      </c>
      <c r="J68" s="3">
        <v>0.09</v>
      </c>
    </row>
    <row r="69" spans="1:10" x14ac:dyDescent="0.25">
      <c r="A69" t="s">
        <v>74</v>
      </c>
      <c r="B69" t="s">
        <v>80</v>
      </c>
      <c r="C69" t="s">
        <v>86</v>
      </c>
      <c r="D69">
        <v>1020</v>
      </c>
      <c r="E69" s="2">
        <v>83443</v>
      </c>
      <c r="F69" s="2">
        <v>67493</v>
      </c>
      <c r="G69" s="2">
        <v>75620</v>
      </c>
      <c r="H69" s="2">
        <v>54782</v>
      </c>
      <c r="I69" s="2">
        <f t="shared" si="1"/>
        <v>281338</v>
      </c>
      <c r="J69" s="3">
        <v>0.12</v>
      </c>
    </row>
    <row r="70" spans="1:10" x14ac:dyDescent="0.25">
      <c r="A70" t="s">
        <v>75</v>
      </c>
      <c r="B70" t="s">
        <v>83</v>
      </c>
      <c r="C70" t="s">
        <v>85</v>
      </c>
      <c r="D70">
        <v>1012</v>
      </c>
      <c r="E70" s="2">
        <v>69017</v>
      </c>
      <c r="F70" s="2">
        <v>40721</v>
      </c>
      <c r="G70" s="2">
        <v>65376</v>
      </c>
      <c r="H70" s="2">
        <v>51012</v>
      </c>
      <c r="I70" s="2">
        <f t="shared" si="1"/>
        <v>226126</v>
      </c>
      <c r="J70" s="3">
        <v>7.0000000000000007E-2</v>
      </c>
    </row>
  </sheetData>
  <dataValidations count="1">
    <dataValidation type="decimal" operator="greaterThan" allowBlank="1" showInputMessage="1" showErrorMessage="1" sqref="E2:H70">
      <formula1>0</formula1>
    </dataValidation>
  </dataValidations>
  <pageMargins left="0.7" right="0.7" top="0.75" bottom="0.75" header="0.3" footer="0.3"/>
  <ignoredErrors>
    <ignoredError sqref="I2:I20 I21:I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cols>
    <col min="1" max="1" width="15.5703125" bestFit="1" customWidth="1"/>
  </cols>
  <sheetData>
    <row r="1" spans="1:1" x14ac:dyDescent="0.25">
      <c r="A1" s="5" t="s">
        <v>99</v>
      </c>
    </row>
    <row r="2" spans="1:1" x14ac:dyDescent="0.25">
      <c r="A2">
        <v>1001</v>
      </c>
    </row>
    <row r="3" spans="1:1" x14ac:dyDescent="0.25">
      <c r="A3">
        <v>1002</v>
      </c>
    </row>
    <row r="4" spans="1:1" x14ac:dyDescent="0.25">
      <c r="A4">
        <v>1003</v>
      </c>
    </row>
    <row r="5" spans="1:1" x14ac:dyDescent="0.25">
      <c r="A5">
        <v>1004</v>
      </c>
    </row>
    <row r="6" spans="1:1" x14ac:dyDescent="0.25">
      <c r="A6">
        <v>1005</v>
      </c>
    </row>
    <row r="7" spans="1:1" x14ac:dyDescent="0.25">
      <c r="A7">
        <v>1006</v>
      </c>
    </row>
    <row r="8" spans="1:1" x14ac:dyDescent="0.25">
      <c r="A8">
        <v>1007</v>
      </c>
    </row>
    <row r="9" spans="1:1" x14ac:dyDescent="0.25">
      <c r="A9">
        <v>1008</v>
      </c>
    </row>
    <row r="10" spans="1:1" x14ac:dyDescent="0.25">
      <c r="A10">
        <v>1009</v>
      </c>
    </row>
    <row r="11" spans="1:1" x14ac:dyDescent="0.25">
      <c r="A11">
        <v>1010</v>
      </c>
    </row>
    <row r="12" spans="1:1" x14ac:dyDescent="0.25">
      <c r="A12">
        <v>1011</v>
      </c>
    </row>
    <row r="13" spans="1:1" x14ac:dyDescent="0.25">
      <c r="A13">
        <v>1012</v>
      </c>
    </row>
    <row r="14" spans="1:1" x14ac:dyDescent="0.25">
      <c r="A14">
        <v>1013</v>
      </c>
    </row>
    <row r="15" spans="1:1" x14ac:dyDescent="0.25">
      <c r="A15">
        <v>1014</v>
      </c>
    </row>
    <row r="16" spans="1:1" x14ac:dyDescent="0.25">
      <c r="A16">
        <v>1015</v>
      </c>
    </row>
    <row r="17" spans="1:1" x14ac:dyDescent="0.25">
      <c r="A17">
        <v>1016</v>
      </c>
    </row>
    <row r="18" spans="1:1" x14ac:dyDescent="0.25">
      <c r="A18">
        <v>1017</v>
      </c>
    </row>
    <row r="19" spans="1:1" x14ac:dyDescent="0.25">
      <c r="A19">
        <v>1018</v>
      </c>
    </row>
    <row r="20" spans="1:1" x14ac:dyDescent="0.25">
      <c r="A20">
        <v>1019</v>
      </c>
    </row>
    <row r="21" spans="1:1" x14ac:dyDescent="0.25">
      <c r="A21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Sales_Summaries</vt:lpstr>
      <vt:lpstr>Raw_Data</vt:lpstr>
      <vt:lpstr>Supplemental_Data</vt:lpstr>
      <vt:lpstr>Customer_Code</vt:lpstr>
      <vt:lpstr>Product_Line</vt:lpstr>
      <vt:lpstr>Qtr_1</vt:lpstr>
      <vt:lpstr>Qtr_2</vt:lpstr>
      <vt:lpstr>Qtr_3</vt:lpstr>
      <vt:lpstr>Qtr_4</vt:lpstr>
      <vt:lpstr>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Robert Toner</cp:lastModifiedBy>
  <dcterms:created xsi:type="dcterms:W3CDTF">2014-04-02T17:41:53Z</dcterms:created>
  <dcterms:modified xsi:type="dcterms:W3CDTF">2014-07-14T17:58:18Z</dcterms:modified>
</cp:coreProperties>
</file>