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jsmorris/Box/A_Penn/Coronavirus/website/vaccineas/Israel blog post/"/>
    </mc:Choice>
  </mc:AlternateContent>
  <xr:revisionPtr revIDLastSave="0" documentId="13_ncr:1_{11E411D1-9EB6-3943-80F2-60FEE2E0B74A}" xr6:coauthVersionLast="36" xr6:coauthVersionMax="36" xr10:uidLastSave="{00000000-0000-0000-0000-000000000000}"/>
  <bookViews>
    <workbookView xWindow="-580" yWindow="460" windowWidth="37620" windowHeight="20540" xr2:uid="{00000000-000D-0000-FFFF-FFFF00000000}"/>
  </bookViews>
  <sheets>
    <sheet name="חולים פעילים - גיל והתחסנות..." sheetId="1" r:id="rId1"/>
  </sheets>
  <calcPr calcId="181029"/>
</workbook>
</file>

<file path=xl/calcChain.xml><?xml version="1.0" encoding="utf-8"?>
<calcChain xmlns="http://schemas.openxmlformats.org/spreadsheetml/2006/main">
  <c r="S24" i="1" l="1"/>
  <c r="S23" i="1"/>
  <c r="S31" i="1"/>
  <c r="S30" i="1"/>
  <c r="S29" i="1"/>
  <c r="S28" i="1"/>
  <c r="S27" i="1"/>
  <c r="S26" i="1"/>
  <c r="S22" i="1"/>
  <c r="Q31" i="1"/>
  <c r="Q30" i="1"/>
  <c r="Q29" i="1"/>
  <c r="Q28" i="1"/>
  <c r="Q27" i="1"/>
  <c r="Q26" i="1"/>
  <c r="Q25" i="1"/>
  <c r="Q24" i="1"/>
  <c r="Q23" i="1"/>
  <c r="Q22" i="1"/>
  <c r="R31" i="1"/>
  <c r="R30" i="1"/>
  <c r="R29" i="1"/>
  <c r="R28" i="1"/>
  <c r="R27" i="1"/>
  <c r="R26" i="1"/>
  <c r="R25" i="1"/>
  <c r="R24" i="1"/>
  <c r="R23" i="1"/>
  <c r="R22" i="1"/>
  <c r="T18" i="1"/>
  <c r="S18" i="1"/>
  <c r="W18" i="1" s="1"/>
  <c r="Y18" i="1" s="1"/>
  <c r="R18" i="1"/>
  <c r="V18" i="1" s="1"/>
  <c r="X18" i="1" s="1"/>
  <c r="Q18" i="1"/>
  <c r="S17" i="1"/>
  <c r="W17" i="1" s="1"/>
  <c r="R17" i="1"/>
  <c r="V17" i="1" s="1"/>
  <c r="Q17" i="1"/>
  <c r="T17" i="1" s="1"/>
  <c r="H19" i="1"/>
  <c r="K19" i="1" s="1"/>
  <c r="J18" i="1"/>
  <c r="M18" i="1" s="1"/>
  <c r="I18" i="1"/>
  <c r="L18" i="1" s="1"/>
  <c r="H18" i="1"/>
  <c r="K18" i="1" s="1"/>
  <c r="J17" i="1"/>
  <c r="M17" i="1" s="1"/>
  <c r="O17" i="1" s="1"/>
  <c r="I17" i="1"/>
  <c r="L17" i="1" s="1"/>
  <c r="H17" i="1"/>
  <c r="K17" i="1" s="1"/>
  <c r="S15" i="1"/>
  <c r="W15" i="1" s="1"/>
  <c r="R15" i="1"/>
  <c r="V15" i="1" s="1"/>
  <c r="X15" i="1" s="1"/>
  <c r="Q15" i="1"/>
  <c r="T15" i="1" s="1"/>
  <c r="J15" i="1"/>
  <c r="M15" i="1" s="1"/>
  <c r="I15" i="1"/>
  <c r="L15" i="1" s="1"/>
  <c r="H15" i="1"/>
  <c r="K15" i="1" s="1"/>
  <c r="G15" i="1"/>
  <c r="Y13" i="1"/>
  <c r="X13" i="1"/>
  <c r="B35" i="1" s="1"/>
  <c r="Y12" i="1"/>
  <c r="X12" i="1"/>
  <c r="B34" i="1" s="1"/>
  <c r="Y11" i="1"/>
  <c r="X11" i="1"/>
  <c r="B33" i="1" s="1"/>
  <c r="Y10" i="1"/>
  <c r="X10" i="1"/>
  <c r="B32" i="1" s="1"/>
  <c r="Y9" i="1"/>
  <c r="X9" i="1"/>
  <c r="Y8" i="1"/>
  <c r="X8" i="1"/>
  <c r="Y7" i="1"/>
  <c r="X7" i="1"/>
  <c r="Y6" i="1"/>
  <c r="X6" i="1"/>
  <c r="Y5" i="1"/>
  <c r="X5" i="1"/>
  <c r="Y4" i="1"/>
  <c r="X4" i="1"/>
  <c r="B26" i="1" s="1"/>
  <c r="U13" i="1"/>
  <c r="U12" i="1"/>
  <c r="U11" i="1"/>
  <c r="U10" i="1"/>
  <c r="U9" i="1"/>
  <c r="U8" i="1"/>
  <c r="U6" i="1"/>
  <c r="U5" i="1"/>
  <c r="U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B31" i="1"/>
  <c r="B30" i="1"/>
  <c r="B29" i="1"/>
  <c r="B28" i="1"/>
  <c r="B27" i="1"/>
  <c r="D13" i="1"/>
  <c r="C13" i="1"/>
  <c r="B13" i="1"/>
  <c r="E13" i="1" s="1"/>
  <c r="D12" i="1"/>
  <c r="C12" i="1"/>
  <c r="B12" i="1"/>
  <c r="D11" i="1"/>
  <c r="C11" i="1"/>
  <c r="B11" i="1"/>
  <c r="E11" i="1" s="1"/>
  <c r="D10" i="1"/>
  <c r="C10" i="1"/>
  <c r="B10" i="1"/>
  <c r="D9" i="1"/>
  <c r="C9" i="1"/>
  <c r="B9" i="1"/>
  <c r="D8" i="1"/>
  <c r="C8" i="1"/>
  <c r="B8" i="1"/>
  <c r="D7" i="1"/>
  <c r="C7" i="1"/>
  <c r="B7" i="1"/>
  <c r="E7" i="1" s="1"/>
  <c r="D6" i="1"/>
  <c r="C6" i="1"/>
  <c r="B6" i="1"/>
  <c r="D5" i="1"/>
  <c r="C5" i="1"/>
  <c r="B5" i="1"/>
  <c r="D4" i="1"/>
  <c r="C4" i="1"/>
  <c r="C17" i="1" s="1"/>
  <c r="B4" i="1"/>
  <c r="B22" i="1" s="1"/>
  <c r="X17" i="1" l="1"/>
  <c r="Y17" i="1"/>
  <c r="U18" i="1"/>
  <c r="Q19" i="1"/>
  <c r="T19" i="1" s="1"/>
  <c r="R19" i="1"/>
  <c r="V19" i="1" s="1"/>
  <c r="X19" i="1" s="1"/>
  <c r="S19" i="1"/>
  <c r="W19" i="1" s="1"/>
  <c r="Y19" i="1" s="1"/>
  <c r="N17" i="1"/>
  <c r="N18" i="1"/>
  <c r="O18" i="1"/>
  <c r="I19" i="1"/>
  <c r="L19" i="1" s="1"/>
  <c r="N19" i="1" s="1"/>
  <c r="J19" i="1"/>
  <c r="M19" i="1" s="1"/>
  <c r="O19" i="1" s="1"/>
  <c r="N15" i="1"/>
  <c r="O15" i="1"/>
  <c r="Y15" i="1"/>
  <c r="F9" i="1"/>
  <c r="G9" i="1"/>
  <c r="F6" i="1"/>
  <c r="G6" i="1"/>
  <c r="E8" i="1"/>
  <c r="F8" i="1"/>
  <c r="B17" i="1"/>
  <c r="G12" i="1"/>
  <c r="F13" i="1"/>
  <c r="G13" i="1"/>
  <c r="F11" i="1"/>
  <c r="G11" i="1"/>
  <c r="F7" i="1"/>
  <c r="P4" i="1"/>
  <c r="D15" i="1"/>
  <c r="C22" i="1"/>
  <c r="B18" i="1"/>
  <c r="G5" i="1"/>
  <c r="C18" i="1"/>
  <c r="C19" i="1" s="1"/>
  <c r="G7" i="1"/>
  <c r="G8" i="1"/>
  <c r="E9" i="1"/>
  <c r="B15" i="1"/>
  <c r="P9" i="1" s="1"/>
  <c r="C15" i="1"/>
  <c r="D22" i="1"/>
  <c r="P5" i="1"/>
  <c r="E6" i="1"/>
  <c r="D18" i="1"/>
  <c r="G18" i="1" s="1"/>
  <c r="P11" i="1"/>
  <c r="E22" i="1"/>
  <c r="F15" i="1"/>
  <c r="E4" i="1"/>
  <c r="E12" i="1"/>
  <c r="F4" i="1"/>
  <c r="F12" i="1"/>
  <c r="D17" i="1"/>
  <c r="G4" i="1"/>
  <c r="E17" i="1"/>
  <c r="E10" i="1"/>
  <c r="F10" i="1"/>
  <c r="E5" i="1"/>
  <c r="G10" i="1"/>
  <c r="F5" i="1"/>
  <c r="E15" i="1" l="1"/>
  <c r="F18" i="1"/>
  <c r="E18" i="1"/>
  <c r="P18" i="1"/>
  <c r="P10" i="1"/>
  <c r="P12" i="1"/>
  <c r="P6" i="1"/>
  <c r="P13" i="1"/>
  <c r="P7" i="1"/>
  <c r="B19" i="1"/>
  <c r="E19" i="1" s="1"/>
  <c r="P17" i="1"/>
  <c r="P8" i="1"/>
  <c r="G17" i="1"/>
  <c r="D19" i="1"/>
  <c r="G19" i="1" s="1"/>
  <c r="F19" i="1"/>
  <c r="F17" i="1"/>
</calcChain>
</file>

<file path=xl/sharedStrings.xml><?xml version="1.0" encoding="utf-8"?>
<sst xmlns="http://schemas.openxmlformats.org/spreadsheetml/2006/main" count="58" uniqueCount="57">
  <si>
    <t>חולים פעילים - גיל והתחסנות</t>
  </si>
  <si>
    <t>קבוצת גיל</t>
  </si>
  <si>
    <t>מספר חולים פעילים לא מחוסנים</t>
  </si>
  <si>
    <t>מספר חולים פעילים מחוסנים</t>
  </si>
  <si>
    <t>מספר חולים פעילים מחוסנים חלקית</t>
  </si>
  <si>
    <t>מספר חולים פעילים לא מחוסנים ל-100K איש</t>
  </si>
  <si>
    <t>מספר חולים פעילים מחוסנים ל-100K איש</t>
  </si>
  <si>
    <t>מספר חולים פעילים מחוסנים חלקית ל-100K איש</t>
  </si>
  <si>
    <t>מספר חולים קשה לא מחוסנים</t>
  </si>
  <si>
    <t>מספר חולים קשה מחוסנים</t>
  </si>
  <si>
    <t>מספר חולים קשה מחוסנים חלקית</t>
  </si>
  <si>
    <t>מספר חולים קשה לא מחוסנים ל-100K איש</t>
  </si>
  <si>
    <t>מספר חולים קשה מחוסנים ל-100K איש</t>
  </si>
  <si>
    <t>מספר חולים קשה מחוסנים חלקית ל-100K איש</t>
  </si>
  <si>
    <t>12-15</t>
  </si>
  <si>
    <t>16-19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</si>
  <si>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</si>
  <si>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</si>
  <si>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</si>
  <si>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</si>
  <si>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</si>
  <si>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</si>
  <si>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</si>
  <si>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</si>
  <si>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population unvax</t>
  </si>
  <si>
    <t>population vax</t>
  </si>
  <si>
    <t>population partial</t>
  </si>
  <si>
    <t>proportion unvax</t>
  </si>
  <si>
    <t>proportion vax</t>
  </si>
  <si>
    <t>proportion partial</t>
  </si>
  <si>
    <t>Total population &gt;12</t>
  </si>
  <si>
    <t>age group</t>
  </si>
  <si>
    <t>not vax</t>
  </si>
  <si>
    <t>vax</t>
  </si>
  <si>
    <t>partial vax</t>
  </si>
  <si>
    <t>not vax per 100k</t>
  </si>
  <si>
    <t>vax per 100k</t>
  </si>
  <si>
    <t>partial vax 100k</t>
  </si>
  <si>
    <t>Efficacy</t>
  </si>
  <si>
    <t>Efficacy partial</t>
  </si>
  <si>
    <t>proportion of unvax</t>
  </si>
  <si>
    <t>Prob (serious|infected)</t>
  </si>
  <si>
    <t>severe unvax</t>
  </si>
  <si>
    <t>severe vax</t>
  </si>
  <si>
    <t>severe partial vax</t>
  </si>
  <si>
    <t>severe unvax per 100k</t>
  </si>
  <si>
    <t>severe vax 100k</t>
  </si>
  <si>
    <t>severe parital vax per 1`00k</t>
  </si>
  <si>
    <t>risk severe 20-29</t>
  </si>
  <si>
    <t>Efficacy severe</t>
  </si>
  <si>
    <t>Efficacy severe partial</t>
  </si>
  <si>
    <t>Total</t>
  </si>
  <si>
    <t>under 50</t>
  </si>
  <si>
    <t>over 50</t>
  </si>
  <si>
    <t>unvax</t>
  </si>
  <si>
    <t>fully vax</t>
  </si>
  <si>
    <t>relative to 30-39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</si>
</sst>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0"/>
    <numFmt numFmtId="166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3" fontId="0" fillId="0" borderId="0" xfId="0" applyNumberFormat="1"/>
    <xf numFmtId="10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topLeftCell="G1" workbookViewId="0">
      <selection activeCell="Q4" sqref="Q4"/>
    </sheetView>
  </sheetViews>
  <sheetFormatPr baseColWidth="10" defaultRowHeight="16" x14ac:dyDescent="0.2"/>
  <cols>
    <col min="2" max="4" width="16.83203125" style="1" customWidth="1"/>
    <col min="5" max="5" width="19.33203125" style="2" customWidth="1"/>
    <col min="6" max="7" width="16.83203125" style="2" customWidth="1"/>
    <col min="14" max="14" width="16.6640625" style="2" customWidth="1"/>
    <col min="15" max="15" width="17" style="2" customWidth="1"/>
    <col min="16" max="16" width="20.6640625" style="2" customWidth="1"/>
    <col min="20" max="20" width="15.83203125" customWidth="1"/>
    <col min="21" max="21" width="20.83203125" style="7" customWidth="1"/>
    <col min="24" max="24" width="20.1640625" style="2" customWidth="1"/>
    <col min="25" max="25" width="10.83203125" style="2"/>
  </cols>
  <sheetData>
    <row r="1" spans="1:25" x14ac:dyDescent="0.2">
      <c r="A1" t="s">
        <v>0</v>
      </c>
    </row>
    <row r="2" spans="1:25" x14ac:dyDescent="0.2">
      <c r="A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Q2" t="s">
        <v>8</v>
      </c>
      <c r="R2" t="s">
        <v>9</v>
      </c>
      <c r="S2" t="s">
        <v>10</v>
      </c>
      <c r="T2" t="s">
        <v>11</v>
      </c>
      <c r="V2" t="s">
        <v>12</v>
      </c>
      <c r="W2" t="s">
        <v>13</v>
      </c>
    </row>
    <row r="3" spans="1:25" x14ac:dyDescent="0.2">
      <c r="A3" t="s">
        <v>31</v>
      </c>
      <c r="B3" s="1" t="s">
        <v>24</v>
      </c>
      <c r="C3" s="1" t="s">
        <v>25</v>
      </c>
      <c r="D3" s="1" t="s">
        <v>26</v>
      </c>
      <c r="E3" s="2" t="s">
        <v>27</v>
      </c>
      <c r="F3" s="2" t="s">
        <v>28</v>
      </c>
      <c r="G3" s="2" t="s">
        <v>29</v>
      </c>
      <c r="H3" t="s">
        <v>32</v>
      </c>
      <c r="I3" t="s">
        <v>33</v>
      </c>
      <c r="J3" t="s">
        <v>34</v>
      </c>
      <c r="K3" s="5" t="s">
        <v>35</v>
      </c>
      <c r="L3" s="5" t="s">
        <v>36</v>
      </c>
      <c r="M3" s="5" t="s">
        <v>37</v>
      </c>
      <c r="N3" s="2" t="s">
        <v>38</v>
      </c>
      <c r="O3" s="2" t="s">
        <v>39</v>
      </c>
      <c r="P3" s="2" t="s">
        <v>40</v>
      </c>
      <c r="Q3" t="s">
        <v>42</v>
      </c>
      <c r="R3" t="s">
        <v>43</v>
      </c>
      <c r="S3" t="s">
        <v>44</v>
      </c>
      <c r="T3" s="7" t="s">
        <v>45</v>
      </c>
      <c r="U3" s="7" t="s">
        <v>48</v>
      </c>
      <c r="V3" s="7" t="s">
        <v>46</v>
      </c>
      <c r="W3" s="7" t="s">
        <v>47</v>
      </c>
      <c r="X3" s="2" t="s">
        <v>49</v>
      </c>
      <c r="Y3" s="2" t="s">
        <v>50</v>
      </c>
    </row>
    <row r="4" spans="1:25" x14ac:dyDescent="0.2">
      <c r="A4" t="s">
        <v>14</v>
      </c>
      <c r="B4" s="1">
        <f t="shared" ref="B4:D13" si="0">H4*100000/K4</f>
        <v>315013.32176714786</v>
      </c>
      <c r="C4" s="1">
        <f t="shared" si="0"/>
        <v>222807.01754385966</v>
      </c>
      <c r="D4" s="1">
        <f t="shared" si="0"/>
        <v>80217.581593097406</v>
      </c>
      <c r="E4" s="2">
        <f>B4/SUM(B4:D4)</f>
        <v>0.50969901864003175</v>
      </c>
      <c r="F4" s="2">
        <f>C4/SUM(B4:D4)</f>
        <v>0.36050703364273096</v>
      </c>
      <c r="G4" s="2">
        <f>D4/SUM(B4:D4)</f>
        <v>0.12979394771723723</v>
      </c>
      <c r="H4">
        <v>5084</v>
      </c>
      <c r="I4">
        <v>508</v>
      </c>
      <c r="J4">
        <v>1283</v>
      </c>
      <c r="K4">
        <v>1613.9</v>
      </c>
      <c r="L4">
        <v>228</v>
      </c>
      <c r="M4">
        <v>1599.4</v>
      </c>
      <c r="N4" s="2">
        <f t="shared" ref="N4:N13" si="1">1-L4/K4</f>
        <v>0.85872730652456786</v>
      </c>
      <c r="O4" s="2">
        <f t="shared" ref="O4:O13" si="2">1-M4/K4</f>
        <v>8.9844476113761784E-3</v>
      </c>
      <c r="P4" s="2">
        <f>B4/B15</f>
        <v>0.2737991500572548</v>
      </c>
      <c r="Q4">
        <v>3</v>
      </c>
      <c r="R4">
        <v>0</v>
      </c>
      <c r="S4">
        <v>0</v>
      </c>
      <c r="T4">
        <v>1</v>
      </c>
      <c r="U4" s="7">
        <f>T4/T7</f>
        <v>6.4102564102564111E-2</v>
      </c>
      <c r="V4">
        <v>0</v>
      </c>
      <c r="W4">
        <v>0</v>
      </c>
      <c r="X4" s="2">
        <f>1-V4/T4</f>
        <v>1</v>
      </c>
      <c r="Y4" s="2">
        <f>1-W4/T4</f>
        <v>1</v>
      </c>
    </row>
    <row r="5" spans="1:25" x14ac:dyDescent="0.2">
      <c r="A5" t="s">
        <v>15</v>
      </c>
      <c r="B5" s="1">
        <f t="shared" si="0"/>
        <v>103278.92532139245</v>
      </c>
      <c r="C5" s="1">
        <f t="shared" si="0"/>
        <v>442317.13303878257</v>
      </c>
      <c r="D5" s="1">
        <f t="shared" si="0"/>
        <v>37925.090111267826</v>
      </c>
      <c r="E5" s="2">
        <f t="shared" ref="E5:E13" si="3">B5/SUM(B5:D5)</f>
        <v>0.17699260016870982</v>
      </c>
      <c r="F5" s="2">
        <f t="shared" ref="F5:F13" si="4">C5/SUM(B5:D5)</f>
        <v>0.75801388552488647</v>
      </c>
      <c r="G5" s="2">
        <f t="shared" ref="G5:G13" si="5">D5/SUM(B5:D5)</f>
        <v>6.4993514306403682E-2</v>
      </c>
      <c r="H5">
        <v>2145</v>
      </c>
      <c r="I5">
        <v>3604</v>
      </c>
      <c r="J5">
        <v>242</v>
      </c>
      <c r="K5">
        <v>2076.9</v>
      </c>
      <c r="L5">
        <v>814.8</v>
      </c>
      <c r="M5">
        <v>638.1</v>
      </c>
      <c r="N5" s="2">
        <f t="shared" si="1"/>
        <v>0.60768452982810928</v>
      </c>
      <c r="O5" s="2">
        <f t="shared" si="2"/>
        <v>0.69276325292503249</v>
      </c>
      <c r="P5" s="2">
        <f>B5/B15</f>
        <v>8.9766622608825078E-2</v>
      </c>
      <c r="Q5">
        <v>2</v>
      </c>
      <c r="R5">
        <v>0</v>
      </c>
      <c r="S5">
        <v>0</v>
      </c>
      <c r="T5">
        <v>1.9</v>
      </c>
      <c r="U5" s="7">
        <f>T5/T7</f>
        <v>0.12179487179487179</v>
      </c>
      <c r="V5">
        <v>0</v>
      </c>
      <c r="W5">
        <v>0</v>
      </c>
      <c r="X5" s="2">
        <f t="shared" ref="X5:X13" si="6">1-V5/T5</f>
        <v>1</v>
      </c>
      <c r="Y5" s="2">
        <f t="shared" ref="Y5:Y13" si="7">1-W5/T5</f>
        <v>1</v>
      </c>
    </row>
    <row r="6" spans="1:25" x14ac:dyDescent="0.2">
      <c r="A6" t="s">
        <v>16</v>
      </c>
      <c r="B6" s="1">
        <f t="shared" si="0"/>
        <v>248705.01635768812</v>
      </c>
      <c r="C6" s="1">
        <f t="shared" si="0"/>
        <v>1001672.2408026756</v>
      </c>
      <c r="D6" s="1">
        <f t="shared" si="0"/>
        <v>49938.432070050621</v>
      </c>
      <c r="E6" s="2">
        <f t="shared" si="3"/>
        <v>0.19126510463384702</v>
      </c>
      <c r="F6" s="2">
        <f t="shared" si="4"/>
        <v>0.77033004300325758</v>
      </c>
      <c r="G6" s="2">
        <f t="shared" si="5"/>
        <v>3.8404852362895384E-2</v>
      </c>
      <c r="H6">
        <v>3649</v>
      </c>
      <c r="I6">
        <v>10183</v>
      </c>
      <c r="J6">
        <v>365</v>
      </c>
      <c r="K6">
        <v>1467.2</v>
      </c>
      <c r="L6">
        <v>1016.6</v>
      </c>
      <c r="M6">
        <v>730.9</v>
      </c>
      <c r="N6" s="2">
        <f t="shared" si="1"/>
        <v>0.30711559432933477</v>
      </c>
      <c r="O6" s="2">
        <f t="shared" si="2"/>
        <v>0.50184023991275906</v>
      </c>
      <c r="P6" s="2">
        <f>B6/B15</f>
        <v>0.21616616628056576</v>
      </c>
      <c r="Q6">
        <v>7</v>
      </c>
      <c r="R6">
        <v>0</v>
      </c>
      <c r="S6">
        <v>0</v>
      </c>
      <c r="T6">
        <v>2.8</v>
      </c>
      <c r="U6" s="7">
        <f>T6/T7</f>
        <v>0.17948717948717949</v>
      </c>
      <c r="V6">
        <v>0</v>
      </c>
      <c r="W6">
        <v>0</v>
      </c>
      <c r="X6" s="2">
        <f t="shared" si="6"/>
        <v>1</v>
      </c>
      <c r="Y6" s="2">
        <f t="shared" si="7"/>
        <v>1</v>
      </c>
    </row>
    <row r="7" spans="1:25" x14ac:dyDescent="0.2">
      <c r="A7" t="s">
        <v>17</v>
      </c>
      <c r="B7" s="1">
        <f t="shared" si="0"/>
        <v>178974.2734900261</v>
      </c>
      <c r="C7" s="1">
        <f t="shared" si="0"/>
        <v>977730.87071240111</v>
      </c>
      <c r="D7" s="1">
        <f t="shared" si="0"/>
        <v>40371.768806273598</v>
      </c>
      <c r="E7" s="2">
        <f t="shared" si="3"/>
        <v>0.14950941877259749</v>
      </c>
      <c r="F7" s="2">
        <f t="shared" si="4"/>
        <v>0.81676528891948863</v>
      </c>
      <c r="G7" s="2">
        <f t="shared" si="5"/>
        <v>3.3725292307913851E-2</v>
      </c>
      <c r="H7">
        <v>3221</v>
      </c>
      <c r="I7">
        <v>9264</v>
      </c>
      <c r="J7">
        <v>278</v>
      </c>
      <c r="K7">
        <v>1799.7</v>
      </c>
      <c r="L7">
        <v>947.5</v>
      </c>
      <c r="M7">
        <v>688.6</v>
      </c>
      <c r="N7" s="2">
        <f t="shared" si="1"/>
        <v>0.4735233650052787</v>
      </c>
      <c r="O7" s="2">
        <f t="shared" si="2"/>
        <v>0.61738067455687062</v>
      </c>
      <c r="P7" s="2">
        <f>B7/B15</f>
        <v>0.15555851317267763</v>
      </c>
      <c r="Q7">
        <v>28</v>
      </c>
      <c r="R7">
        <v>5</v>
      </c>
      <c r="S7">
        <v>1</v>
      </c>
      <c r="T7">
        <v>15.6</v>
      </c>
      <c r="U7" s="7">
        <v>1</v>
      </c>
      <c r="V7">
        <v>0.5</v>
      </c>
      <c r="W7">
        <v>2.5</v>
      </c>
      <c r="X7" s="2">
        <f t="shared" si="6"/>
        <v>0.96794871794871795</v>
      </c>
      <c r="Y7" s="2">
        <f t="shared" si="7"/>
        <v>0.83974358974358976</v>
      </c>
    </row>
    <row r="8" spans="1:25" x14ac:dyDescent="0.2">
      <c r="A8" t="s">
        <v>18</v>
      </c>
      <c r="B8" s="1">
        <f t="shared" si="0"/>
        <v>133208.59488169965</v>
      </c>
      <c r="C8" s="1">
        <f t="shared" si="0"/>
        <v>934852.1694611545</v>
      </c>
      <c r="D8" s="1">
        <f t="shared" si="0"/>
        <v>30505.050505050505</v>
      </c>
      <c r="E8" s="2">
        <f t="shared" si="3"/>
        <v>0.1212568178267428</v>
      </c>
      <c r="F8" s="2">
        <f t="shared" si="4"/>
        <v>0.85097511394033665</v>
      </c>
      <c r="G8" s="2">
        <f t="shared" si="5"/>
        <v>2.7768068232920481E-2</v>
      </c>
      <c r="H8">
        <v>2207</v>
      </c>
      <c r="I8">
        <v>7304</v>
      </c>
      <c r="J8">
        <v>151</v>
      </c>
      <c r="K8">
        <v>1656.8</v>
      </c>
      <c r="L8">
        <v>781.3</v>
      </c>
      <c r="M8">
        <v>495</v>
      </c>
      <c r="N8" s="2">
        <f t="shared" si="1"/>
        <v>0.52842829550941572</v>
      </c>
      <c r="O8" s="2">
        <f t="shared" si="2"/>
        <v>0.70123128923225497</v>
      </c>
      <c r="P8" s="2">
        <f>B8/B15</f>
        <v>0.11578050050178602</v>
      </c>
      <c r="Q8">
        <v>54</v>
      </c>
      <c r="R8">
        <v>14</v>
      </c>
      <c r="S8">
        <v>0</v>
      </c>
      <c r="T8">
        <v>40.5</v>
      </c>
      <c r="U8" s="7">
        <f>T8/T7</f>
        <v>2.5961538461538463</v>
      </c>
      <c r="V8">
        <v>1.5</v>
      </c>
      <c r="W8">
        <v>0</v>
      </c>
      <c r="X8" s="2">
        <f t="shared" si="6"/>
        <v>0.96296296296296302</v>
      </c>
      <c r="Y8" s="2">
        <f t="shared" si="7"/>
        <v>1</v>
      </c>
    </row>
    <row r="9" spans="1:25" x14ac:dyDescent="0.2">
      <c r="A9" t="s">
        <v>19</v>
      </c>
      <c r="B9" s="1">
        <f t="shared" si="0"/>
        <v>77153.071173220669</v>
      </c>
      <c r="C9" s="1">
        <f t="shared" si="0"/>
        <v>753564.97288612172</v>
      </c>
      <c r="D9" s="1">
        <f t="shared" si="0"/>
        <v>19212.657750988888</v>
      </c>
      <c r="E9" s="2">
        <f t="shared" si="3"/>
        <v>9.0775719725015871E-2</v>
      </c>
      <c r="F9" s="2">
        <f t="shared" si="4"/>
        <v>0.88661931058737742</v>
      </c>
      <c r="G9" s="2">
        <f t="shared" si="5"/>
        <v>2.2604969687606773E-2</v>
      </c>
      <c r="H9">
        <v>1187</v>
      </c>
      <c r="I9">
        <v>3752</v>
      </c>
      <c r="J9">
        <v>102</v>
      </c>
      <c r="K9">
        <v>1538.5</v>
      </c>
      <c r="L9">
        <v>497.9</v>
      </c>
      <c r="M9">
        <v>530.9</v>
      </c>
      <c r="N9" s="2">
        <f t="shared" si="1"/>
        <v>0.67637309067273321</v>
      </c>
      <c r="O9" s="2">
        <f t="shared" si="2"/>
        <v>0.65492362690932726</v>
      </c>
      <c r="P9" s="2">
        <f>B9/B15</f>
        <v>6.7058895138249142E-2</v>
      </c>
      <c r="Q9">
        <v>56</v>
      </c>
      <c r="R9">
        <v>32</v>
      </c>
      <c r="S9">
        <v>3</v>
      </c>
      <c r="T9">
        <v>72.599999999999994</v>
      </c>
      <c r="U9" s="7">
        <f>T9/T7</f>
        <v>4.6538461538461533</v>
      </c>
      <c r="V9">
        <v>4.2</v>
      </c>
      <c r="W9">
        <v>15.6</v>
      </c>
      <c r="X9" s="2">
        <f t="shared" si="6"/>
        <v>0.94214876033057848</v>
      </c>
      <c r="Y9" s="2">
        <f t="shared" si="7"/>
        <v>0.78512396694214881</v>
      </c>
    </row>
    <row r="10" spans="1:25" x14ac:dyDescent="0.2">
      <c r="A10" t="s">
        <v>20</v>
      </c>
      <c r="B10" s="1">
        <f t="shared" si="0"/>
        <v>61290.322580645159</v>
      </c>
      <c r="C10" s="1">
        <f t="shared" si="0"/>
        <v>669379.45066124119</v>
      </c>
      <c r="D10" s="1">
        <f t="shared" si="0"/>
        <v>11055.831951354339</v>
      </c>
      <c r="E10" s="2">
        <f t="shared" si="3"/>
        <v>8.2632070608749275E-2</v>
      </c>
      <c r="F10" s="2">
        <f t="shared" si="4"/>
        <v>0.90246237419139475</v>
      </c>
      <c r="G10" s="2">
        <f t="shared" si="5"/>
        <v>1.4905555199855852E-2</v>
      </c>
      <c r="H10">
        <v>798</v>
      </c>
      <c r="I10">
        <v>1974</v>
      </c>
      <c r="J10">
        <v>60</v>
      </c>
      <c r="K10">
        <v>1302</v>
      </c>
      <c r="L10">
        <v>294.89999999999998</v>
      </c>
      <c r="M10">
        <v>542.70000000000005</v>
      </c>
      <c r="N10" s="2">
        <f t="shared" si="1"/>
        <v>0.77350230414746546</v>
      </c>
      <c r="O10" s="2">
        <f t="shared" si="2"/>
        <v>0.58317972350230418</v>
      </c>
      <c r="P10" s="2">
        <f>B10/B15</f>
        <v>5.3271519233462773E-2</v>
      </c>
      <c r="Q10">
        <v>87</v>
      </c>
      <c r="R10">
        <v>65</v>
      </c>
      <c r="S10">
        <v>3</v>
      </c>
      <c r="T10">
        <v>142</v>
      </c>
      <c r="U10" s="7">
        <f>T10/T7</f>
        <v>9.1025641025641022</v>
      </c>
      <c r="V10">
        <v>9.6999999999999993</v>
      </c>
      <c r="W10">
        <v>27.1</v>
      </c>
      <c r="X10" s="2">
        <f t="shared" si="6"/>
        <v>0.9316901408450704</v>
      </c>
      <c r="Y10" s="2">
        <f t="shared" si="7"/>
        <v>0.80915492957746471</v>
      </c>
    </row>
    <row r="11" spans="1:25" x14ac:dyDescent="0.2">
      <c r="A11" t="s">
        <v>21</v>
      </c>
      <c r="B11" s="1">
        <f t="shared" si="0"/>
        <v>18311.291963377415</v>
      </c>
      <c r="C11" s="1">
        <f t="shared" si="0"/>
        <v>466502.26058364159</v>
      </c>
      <c r="D11" s="1">
        <f t="shared" si="0"/>
        <v>6029.9083453931498</v>
      </c>
      <c r="E11" s="2">
        <f t="shared" si="3"/>
        <v>3.7305767362338482E-2</v>
      </c>
      <c r="F11" s="2">
        <f t="shared" si="4"/>
        <v>0.95040944364519941</v>
      </c>
      <c r="G11" s="2">
        <f t="shared" si="5"/>
        <v>1.228478899246219E-2</v>
      </c>
      <c r="H11">
        <v>414</v>
      </c>
      <c r="I11">
        <v>1135</v>
      </c>
      <c r="J11">
        <v>25</v>
      </c>
      <c r="K11">
        <v>2260.9</v>
      </c>
      <c r="L11">
        <v>243.3</v>
      </c>
      <c r="M11">
        <v>414.6</v>
      </c>
      <c r="N11" s="2">
        <f t="shared" si="1"/>
        <v>0.89238798708478928</v>
      </c>
      <c r="O11" s="2">
        <f t="shared" si="2"/>
        <v>0.81662169932327833</v>
      </c>
      <c r="P11" s="2">
        <f>B11/B15</f>
        <v>1.591556873816578E-2</v>
      </c>
      <c r="Q11">
        <v>73</v>
      </c>
      <c r="R11">
        <v>81</v>
      </c>
      <c r="S11">
        <v>0</v>
      </c>
      <c r="T11">
        <v>398.7</v>
      </c>
      <c r="U11" s="7">
        <f>T11/T7</f>
        <v>25.557692307692307</v>
      </c>
      <c r="V11">
        <v>17.399999999999999</v>
      </c>
      <c r="W11">
        <v>0</v>
      </c>
      <c r="X11" s="2">
        <f t="shared" si="6"/>
        <v>0.95635816403310758</v>
      </c>
      <c r="Y11" s="2">
        <f t="shared" si="7"/>
        <v>1</v>
      </c>
    </row>
    <row r="12" spans="1:25" x14ac:dyDescent="0.2">
      <c r="A12" t="s">
        <v>22</v>
      </c>
      <c r="B12" s="1">
        <f t="shared" si="0"/>
        <v>11706.205324769502</v>
      </c>
      <c r="C12" s="1">
        <f t="shared" si="0"/>
        <v>209886.77161005247</v>
      </c>
      <c r="D12" s="1">
        <f t="shared" si="0"/>
        <v>3968.2539682539682</v>
      </c>
      <c r="E12" s="2">
        <f t="shared" si="3"/>
        <v>5.1898126632407317E-2</v>
      </c>
      <c r="F12" s="2">
        <f t="shared" si="4"/>
        <v>0.93050907183708875</v>
      </c>
      <c r="G12" s="2">
        <f t="shared" si="5"/>
        <v>1.7592801530503854E-2</v>
      </c>
      <c r="H12">
        <v>226</v>
      </c>
      <c r="I12">
        <v>760</v>
      </c>
      <c r="J12">
        <v>22</v>
      </c>
      <c r="K12">
        <v>1930.6</v>
      </c>
      <c r="L12">
        <v>362.1</v>
      </c>
      <c r="M12">
        <v>554.4</v>
      </c>
      <c r="N12" s="2">
        <f t="shared" si="1"/>
        <v>0.81244172796021963</v>
      </c>
      <c r="O12" s="2">
        <f t="shared" si="2"/>
        <v>0.71283538796229151</v>
      </c>
      <c r="P12" s="2">
        <f>B12/B15</f>
        <v>1.0174646108099478E-2</v>
      </c>
      <c r="Q12">
        <v>36</v>
      </c>
      <c r="R12">
        <v>60</v>
      </c>
      <c r="S12">
        <v>3</v>
      </c>
      <c r="T12">
        <v>307.5</v>
      </c>
      <c r="U12" s="7">
        <f>T12/T7</f>
        <v>19.711538461538463</v>
      </c>
      <c r="V12">
        <v>28.6</v>
      </c>
      <c r="W12">
        <v>75.599999999999994</v>
      </c>
      <c r="X12" s="2">
        <f t="shared" si="6"/>
        <v>0.90699186991869918</v>
      </c>
      <c r="Y12" s="2">
        <f t="shared" si="7"/>
        <v>0.75414634146341464</v>
      </c>
    </row>
    <row r="13" spans="1:25" x14ac:dyDescent="0.2">
      <c r="A13" t="s">
        <v>23</v>
      </c>
      <c r="B13" s="1">
        <f t="shared" si="0"/>
        <v>2886.0028860028856</v>
      </c>
      <c r="C13" s="1">
        <f t="shared" si="0"/>
        <v>46815.689582454659</v>
      </c>
      <c r="D13" s="1">
        <f t="shared" si="0"/>
        <v>1798.9655947829999</v>
      </c>
      <c r="E13" s="2">
        <f t="shared" si="3"/>
        <v>5.6038174938638663E-2</v>
      </c>
      <c r="F13" s="2">
        <f t="shared" si="4"/>
        <v>0.90903090063367831</v>
      </c>
      <c r="G13" s="2">
        <f t="shared" si="5"/>
        <v>3.4930924427683023E-2</v>
      </c>
      <c r="H13">
        <v>72</v>
      </c>
      <c r="I13">
        <v>222</v>
      </c>
      <c r="J13">
        <v>16</v>
      </c>
      <c r="K13">
        <v>2494.8000000000002</v>
      </c>
      <c r="L13">
        <v>474.2</v>
      </c>
      <c r="M13">
        <v>889.4</v>
      </c>
      <c r="N13" s="2">
        <f t="shared" si="1"/>
        <v>0.80992464325797664</v>
      </c>
      <c r="O13" s="2">
        <f t="shared" si="2"/>
        <v>0.64349847683181016</v>
      </c>
      <c r="P13" s="2">
        <f>B13/B15</f>
        <v>2.5084181609134133E-3</v>
      </c>
      <c r="Q13">
        <v>19</v>
      </c>
      <c r="R13">
        <v>20</v>
      </c>
      <c r="S13">
        <v>1</v>
      </c>
      <c r="T13">
        <v>658.4</v>
      </c>
      <c r="U13" s="7">
        <f>T13/T7</f>
        <v>42.205128205128204</v>
      </c>
      <c r="V13">
        <v>42.7</v>
      </c>
      <c r="W13">
        <v>55.6</v>
      </c>
      <c r="X13" s="2">
        <f t="shared" si="6"/>
        <v>0.93514580801944103</v>
      </c>
      <c r="Y13" s="2">
        <f t="shared" si="7"/>
        <v>0.91555285540704734</v>
      </c>
    </row>
    <row r="15" spans="1:25" x14ac:dyDescent="0.2">
      <c r="A15" t="s">
        <v>51</v>
      </c>
      <c r="B15" s="1">
        <f>SUM(B4:B14)</f>
        <v>1150527.02574597</v>
      </c>
      <c r="C15" s="1">
        <f>SUM(C4:C13)</f>
        <v>5725528.5768823856</v>
      </c>
      <c r="D15" s="1">
        <f>SUM(D4:D13)</f>
        <v>281023.54069651332</v>
      </c>
      <c r="E15" s="2">
        <f t="shared" ref="E15" si="8">B15/SUM(B15:D15)</f>
        <v>0.16075371009680983</v>
      </c>
      <c r="F15" s="2">
        <f t="shared" ref="F15" si="9">C15/SUM(B15:D15)</f>
        <v>0.79998117419483405</v>
      </c>
      <c r="G15" s="2">
        <f t="shared" ref="G15" si="10">D15/SUM(B15:D15)</f>
        <v>3.9265115708356127E-2</v>
      </c>
      <c r="H15">
        <f>SUM(H4:H14)</f>
        <v>19003</v>
      </c>
      <c r="I15">
        <f>SUM(I4:I14)</f>
        <v>38706</v>
      </c>
      <c r="J15">
        <f>SUM(J4:J13)</f>
        <v>2544</v>
      </c>
      <c r="K15" s="5">
        <f>H15/B15*100000</f>
        <v>1651.6778463051733</v>
      </c>
      <c r="L15" s="5">
        <f>I15/C15*100000</f>
        <v>676.02492032405246</v>
      </c>
      <c r="M15" s="5">
        <f>J15/D15*100000</f>
        <v>905.26224020049278</v>
      </c>
      <c r="N15" s="2">
        <f>1-L15/K15</f>
        <v>0.59070413044751446</v>
      </c>
      <c r="O15" s="2">
        <f>1-M15/K15</f>
        <v>0.45191355431352598</v>
      </c>
      <c r="Q15">
        <f>SUM(Q4:Q14)</f>
        <v>365</v>
      </c>
      <c r="R15">
        <f t="shared" ref="R15:S15" si="11">SUM(R4:R14)</f>
        <v>277</v>
      </c>
      <c r="S15">
        <f t="shared" si="11"/>
        <v>11</v>
      </c>
      <c r="T15" s="7">
        <f>Q15/B15*100000</f>
        <v>31.724591585612174</v>
      </c>
      <c r="V15" s="7">
        <f>R15/C15*100000</f>
        <v>4.837981267239253</v>
      </c>
      <c r="W15" s="7">
        <f>S15/D15*100000</f>
        <v>3.91426283105559</v>
      </c>
      <c r="X15" s="2">
        <f>1-V15/T15</f>
        <v>0.84750059731475358</v>
      </c>
      <c r="Y15" s="2">
        <f>1-W15/T15</f>
        <v>0.87661739252048254</v>
      </c>
    </row>
    <row r="17" spans="1:25" x14ac:dyDescent="0.2">
      <c r="A17" t="s">
        <v>52</v>
      </c>
      <c r="B17" s="1">
        <f>SUM(B4:B8)</f>
        <v>979180.13181795424</v>
      </c>
      <c r="C17" s="1">
        <f>SUM(C4:C8)</f>
        <v>3579379.4315588735</v>
      </c>
      <c r="D17" s="1">
        <f>SUM(D4:D8)</f>
        <v>238957.92308573995</v>
      </c>
      <c r="E17" s="2">
        <f t="shared" ref="E17:E19" si="12">B17/SUM(B17:D17)</f>
        <v>0.20410142007422868</v>
      </c>
      <c r="F17" s="2">
        <f t="shared" ref="F17:F19" si="13">C17/SUM(B17:D17)</f>
        <v>0.74608991872546893</v>
      </c>
      <c r="G17" s="2">
        <f t="shared" ref="G17:G19" si="14">D17/SUM(B17:D17)</f>
        <v>4.9808661200302307E-2</v>
      </c>
      <c r="H17" s="1">
        <f>SUM(H4:H8)</f>
        <v>16306</v>
      </c>
      <c r="I17" s="1">
        <f>SUM(I4:I8)</f>
        <v>30863</v>
      </c>
      <c r="J17" s="1">
        <f>SUM(J4:J8)</f>
        <v>2319</v>
      </c>
      <c r="K17" s="5">
        <f>H17/B17*100000</f>
        <v>1665.2707168114348</v>
      </c>
      <c r="L17" s="5">
        <f t="shared" ref="L17:M17" si="15">I17/C17*100000</f>
        <v>862.24443622504418</v>
      </c>
      <c r="M17" s="5">
        <f t="shared" si="15"/>
        <v>970.46374108630198</v>
      </c>
      <c r="N17" s="6">
        <f>1-L17/K17</f>
        <v>0.48221966103143843</v>
      </c>
      <c r="O17" s="6">
        <f>1-M17/K17</f>
        <v>0.41723364778521388</v>
      </c>
      <c r="P17" s="2">
        <f>B17/B15</f>
        <v>0.85107095262110932</v>
      </c>
      <c r="Q17" s="1">
        <f>SUM(Q4:Q8)</f>
        <v>94</v>
      </c>
      <c r="R17" s="1">
        <f>SUM(R4:R8)</f>
        <v>19</v>
      </c>
      <c r="S17" s="1">
        <f>SUM(S4:S8)</f>
        <v>1</v>
      </c>
      <c r="T17" s="7">
        <f>Q17/B17*100000</f>
        <v>9.5998679860342744</v>
      </c>
      <c r="V17" s="7">
        <f t="shared" ref="V17:W19" si="16">R17/C17*100000</f>
        <v>0.53081827068903997</v>
      </c>
      <c r="W17" s="7">
        <f t="shared" si="16"/>
        <v>0.41848371758788355</v>
      </c>
      <c r="X17" s="6">
        <f>1-V17/T17</f>
        <v>0.94470566975907733</v>
      </c>
      <c r="Y17" s="6">
        <f t="shared" ref="Y17:Y18" si="17">1-W17/T17</f>
        <v>0.95640734662219451</v>
      </c>
    </row>
    <row r="18" spans="1:25" x14ac:dyDescent="0.2">
      <c r="A18" t="s">
        <v>53</v>
      </c>
      <c r="B18" s="1">
        <f>SUM(B9:B13)</f>
        <v>171346.89392801563</v>
      </c>
      <c r="C18" s="1">
        <f>SUM(C9:C13)</f>
        <v>2146149.1453235112</v>
      </c>
      <c r="D18" s="1">
        <f>SUM(D9:D13)</f>
        <v>42065.617610773348</v>
      </c>
      <c r="E18" s="2">
        <f t="shared" si="12"/>
        <v>7.2618104057458471E-2</v>
      </c>
      <c r="F18" s="2">
        <f t="shared" si="13"/>
        <v>0.90955417040359055</v>
      </c>
      <c r="G18" s="2">
        <f t="shared" si="14"/>
        <v>1.7827725538950907E-2</v>
      </c>
      <c r="H18" s="1">
        <f>SUM(H9:H13)</f>
        <v>2697</v>
      </c>
      <c r="I18" s="1">
        <f>SUM(I9:I13)</f>
        <v>7843</v>
      </c>
      <c r="J18" s="1">
        <f>SUM(J9:J13)</f>
        <v>225</v>
      </c>
      <c r="K18" s="5">
        <f>H18/B18*100000</f>
        <v>1573.999935553564</v>
      </c>
      <c r="L18" s="5">
        <f>I18/C18*100000</f>
        <v>365.44524489782106</v>
      </c>
      <c r="M18" s="5">
        <f>J18/D18*100000</f>
        <v>534.87863195517582</v>
      </c>
      <c r="N18" s="6">
        <f>1-L18/K18</f>
        <v>0.7678238501520035</v>
      </c>
      <c r="O18" s="6">
        <f>1-M18/K18</f>
        <v>0.66017874596223347</v>
      </c>
      <c r="P18" s="2">
        <f>B18/B15</f>
        <v>0.14892904737889059</v>
      </c>
      <c r="Q18" s="1">
        <f>SUM(Q9:Q13)</f>
        <v>271</v>
      </c>
      <c r="R18" s="1">
        <f>SUM(R9:R13)</f>
        <v>258</v>
      </c>
      <c r="S18" s="1">
        <f>SUM(S9:S13)</f>
        <v>10</v>
      </c>
      <c r="T18" s="7">
        <f>Q18/B18*100000</f>
        <v>158.15868837041745</v>
      </c>
      <c r="U18" s="7">
        <f>T18/T17</f>
        <v>16.475089928372352</v>
      </c>
      <c r="V18" s="7">
        <f t="shared" si="16"/>
        <v>12.02153170771871</v>
      </c>
      <c r="W18" s="7">
        <f t="shared" si="16"/>
        <v>23.772383642452258</v>
      </c>
      <c r="X18" s="6">
        <f>1-V18/T18</f>
        <v>0.92399069673893897</v>
      </c>
      <c r="Y18" s="6">
        <f t="shared" si="17"/>
        <v>0.84969283769744053</v>
      </c>
    </row>
    <row r="19" spans="1:25" x14ac:dyDescent="0.2">
      <c r="A19" t="s">
        <v>51</v>
      </c>
      <c r="B19" s="1">
        <f>SUM(B17:B18)</f>
        <v>1150527.02574597</v>
      </c>
      <c r="C19" s="1">
        <f t="shared" ref="C19:D19" si="18">SUM(C17:C18)</f>
        <v>5725528.5768823847</v>
      </c>
      <c r="D19" s="1">
        <f t="shared" si="18"/>
        <v>281023.54069651332</v>
      </c>
      <c r="E19" s="2">
        <f t="shared" si="12"/>
        <v>0.16075371009680983</v>
      </c>
      <c r="F19" s="2">
        <f t="shared" si="13"/>
        <v>0.79998117419483405</v>
      </c>
      <c r="G19" s="2">
        <f t="shared" si="14"/>
        <v>3.9265115708356134E-2</v>
      </c>
      <c r="H19" s="1">
        <f t="shared" ref="H19:J19" si="19">SUM(H17:H18)</f>
        <v>19003</v>
      </c>
      <c r="I19" s="1">
        <f t="shared" si="19"/>
        <v>38706</v>
      </c>
      <c r="J19" s="1">
        <f t="shared" si="19"/>
        <v>2544</v>
      </c>
      <c r="K19" s="5">
        <f>H19/B19*100000</f>
        <v>1651.6778463051733</v>
      </c>
      <c r="L19" s="5">
        <f>I19/C19*100000</f>
        <v>676.02492032405257</v>
      </c>
      <c r="M19" s="5">
        <f>J19/D19*100000</f>
        <v>905.26224020049278</v>
      </c>
      <c r="N19" s="6">
        <f>1-L19/K19</f>
        <v>0.59070413044751446</v>
      </c>
      <c r="O19" s="6">
        <f>1-M19/K19</f>
        <v>0.45191355431352598</v>
      </c>
      <c r="Q19" s="1">
        <f t="shared" ref="Q19:S19" si="20">SUM(Q17:Q18)</f>
        <v>365</v>
      </c>
      <c r="R19" s="1">
        <f t="shared" si="20"/>
        <v>277</v>
      </c>
      <c r="S19" s="1">
        <f t="shared" si="20"/>
        <v>11</v>
      </c>
      <c r="T19" s="7">
        <f>Q19/B19*100000</f>
        <v>31.724591585612174</v>
      </c>
      <c r="V19" s="7">
        <f t="shared" si="16"/>
        <v>4.837981267239253</v>
      </c>
      <c r="W19" s="7">
        <f t="shared" si="16"/>
        <v>3.91426283105559</v>
      </c>
      <c r="X19" s="6">
        <f>1-V19/T19</f>
        <v>0.84750059731475358</v>
      </c>
      <c r="Y19" s="6">
        <f>1-W19/T19</f>
        <v>0.87661739252048254</v>
      </c>
    </row>
    <row r="21" spans="1:25" x14ac:dyDescent="0.2">
      <c r="E21" s="2" t="s">
        <v>30</v>
      </c>
      <c r="P21" s="2" t="s">
        <v>41</v>
      </c>
      <c r="Q21" t="s">
        <v>54</v>
      </c>
      <c r="R21" t="s">
        <v>55</v>
      </c>
      <c r="S21" s="2" t="s">
        <v>56</v>
      </c>
    </row>
    <row r="22" spans="1:25" x14ac:dyDescent="0.2">
      <c r="B22" s="1">
        <f>SUM(B4:B13)</f>
        <v>1150527.02574597</v>
      </c>
      <c r="C22" s="1">
        <f t="shared" ref="C22:D22" si="21">SUM(C4:C13)</f>
        <v>5725528.5768823856</v>
      </c>
      <c r="D22" s="1">
        <f t="shared" si="21"/>
        <v>281023.54069651332</v>
      </c>
      <c r="E22" s="3">
        <f>SUM(B15:D15)</f>
        <v>7157079.1433248688</v>
      </c>
      <c r="Q22" s="7">
        <f>H4/Q4</f>
        <v>1694.6666666666667</v>
      </c>
      <c r="R22" s="7">
        <f>R4/I4</f>
        <v>0</v>
      </c>
      <c r="S22" s="7">
        <f>Q22/Q25</f>
        <v>14.731656835351339</v>
      </c>
    </row>
    <row r="23" spans="1:25" x14ac:dyDescent="0.2">
      <c r="C23" s="4"/>
      <c r="Q23" s="7">
        <f t="shared" ref="Q23:Q31" si="22">H5/Q5</f>
        <v>1072.5</v>
      </c>
      <c r="R23" s="7">
        <f t="shared" ref="Q23:R31" si="23">R5/I5</f>
        <v>0</v>
      </c>
      <c r="S23" s="7">
        <f>Q23/Q25</f>
        <v>9.3231915554175711</v>
      </c>
    </row>
    <row r="24" spans="1:25" x14ac:dyDescent="0.2">
      <c r="Q24" s="7">
        <f t="shared" si="22"/>
        <v>521.28571428571433</v>
      </c>
      <c r="R24" s="7">
        <f t="shared" si="23"/>
        <v>0</v>
      </c>
      <c r="S24" s="7">
        <f>Q24/Q25</f>
        <v>4.5315119528096863</v>
      </c>
    </row>
    <row r="25" spans="1:25" x14ac:dyDescent="0.2">
      <c r="Q25" s="7">
        <f t="shared" si="22"/>
        <v>115.03571428571429</v>
      </c>
      <c r="R25" s="7">
        <f t="shared" si="23"/>
        <v>5.3972366148531952E-4</v>
      </c>
      <c r="S25" s="7">
        <v>1</v>
      </c>
    </row>
    <row r="26" spans="1:25" x14ac:dyDescent="0.2">
      <c r="B26" s="1">
        <f>T4*100000/X4</f>
        <v>100000</v>
      </c>
      <c r="Q26" s="7">
        <f t="shared" si="22"/>
        <v>40.870370370370374</v>
      </c>
      <c r="R26" s="7">
        <f t="shared" si="23"/>
        <v>1.9167579408543264E-3</v>
      </c>
      <c r="S26" s="7">
        <f>Q25/Q26</f>
        <v>2.8146481972943231</v>
      </c>
    </row>
    <row r="27" spans="1:25" x14ac:dyDescent="0.2">
      <c r="B27" s="1">
        <f t="shared" ref="B27:B35" si="24">T5*100000/X5</f>
        <v>190000</v>
      </c>
      <c r="Q27" s="7">
        <f t="shared" si="22"/>
        <v>21.196428571428573</v>
      </c>
      <c r="R27" s="7">
        <f t="shared" si="23"/>
        <v>8.5287846481876331E-3</v>
      </c>
      <c r="S27" s="7">
        <f>Q25/Q27</f>
        <v>5.4271272114574556</v>
      </c>
    </row>
    <row r="28" spans="1:25" x14ac:dyDescent="0.2">
      <c r="B28" s="1">
        <f t="shared" si="24"/>
        <v>280000</v>
      </c>
      <c r="Q28" s="7">
        <f t="shared" si="22"/>
        <v>9.1724137931034484</v>
      </c>
      <c r="R28" s="7">
        <f t="shared" si="23"/>
        <v>3.292806484295846E-2</v>
      </c>
      <c r="S28" s="7">
        <f>Q25/Q28</f>
        <v>12.541487647690655</v>
      </c>
    </row>
    <row r="29" spans="1:25" x14ac:dyDescent="0.2">
      <c r="B29" s="1">
        <f t="shared" si="24"/>
        <v>1611655.6291390727</v>
      </c>
      <c r="Q29" s="7">
        <f t="shared" si="22"/>
        <v>5.6712328767123283</v>
      </c>
      <c r="R29" s="7">
        <f t="shared" si="23"/>
        <v>7.1365638766519829E-2</v>
      </c>
      <c r="S29" s="7">
        <f>Q25/Q29</f>
        <v>20.284075224292618</v>
      </c>
    </row>
    <row r="30" spans="1:25" x14ac:dyDescent="0.2">
      <c r="B30" s="1">
        <f t="shared" si="24"/>
        <v>4205769.2307692301</v>
      </c>
      <c r="Q30" s="7">
        <f t="shared" si="22"/>
        <v>6.2777777777777777</v>
      </c>
      <c r="R30" s="7">
        <f t="shared" si="23"/>
        <v>7.8947368421052627E-2</v>
      </c>
      <c r="S30" s="7">
        <f>Q25/Q30</f>
        <v>18.324273072060684</v>
      </c>
    </row>
    <row r="31" spans="1:25" x14ac:dyDescent="0.2">
      <c r="B31" s="1">
        <f t="shared" si="24"/>
        <v>7705789.4736842094</v>
      </c>
      <c r="Q31" s="7">
        <f t="shared" si="22"/>
        <v>3.7894736842105261</v>
      </c>
      <c r="R31" s="7">
        <f t="shared" si="23"/>
        <v>9.0090090090090086E-2</v>
      </c>
      <c r="S31" s="7">
        <f>Q25/Q31</f>
        <v>30.35664682539683</v>
      </c>
    </row>
    <row r="32" spans="1:25" x14ac:dyDescent="0.2">
      <c r="B32" s="1">
        <f t="shared" si="24"/>
        <v>15241118.669690099</v>
      </c>
    </row>
    <row r="33" spans="2:2" x14ac:dyDescent="0.2">
      <c r="B33" s="1">
        <f t="shared" si="24"/>
        <v>41689402.045633361</v>
      </c>
    </row>
    <row r="34" spans="2:2" x14ac:dyDescent="0.2">
      <c r="B34" s="1">
        <f t="shared" si="24"/>
        <v>33903280.745787017</v>
      </c>
    </row>
    <row r="35" spans="2:2" x14ac:dyDescent="0.2">
      <c r="B35" s="1">
        <f t="shared" si="24"/>
        <v>70406132.85691084</v>
      </c>
    </row>
  </sheetData>
  <pageMargins left="0.7" right="0.7" top="0.75" bottom="0.75" header="0.3" footer="0.3"/>
  <ignoredErrors>
    <ignoredError sqref="V4:W13 V1:W2 A1:A2 A4:A13 H1:M2 H4:M13 Q1:T2 Q4:T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חולים פעילים - גיל והתחסנות...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2021-09-03T15:40:31Z</dcterms:created>
  <dcterms:modified xsi:type="dcterms:W3CDTF">2021-09-03T15:59:39Z</dcterms:modified>
</cp:coreProperties>
</file>