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showInkAnnotation="0" autoCompressPictures="0"/>
  <bookViews>
    <workbookView xWindow="800" yWindow="0" windowWidth="25600" windowHeight="142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0" i="1" l="1"/>
  <c r="G160" i="1"/>
  <c r="E159" i="1"/>
  <c r="E158" i="1"/>
  <c r="E157" i="1"/>
  <c r="E156" i="1"/>
  <c r="E155" i="1"/>
  <c r="E154" i="1"/>
  <c r="E153" i="1"/>
  <c r="E152" i="1"/>
  <c r="E151" i="1"/>
  <c r="E150" i="1"/>
  <c r="G150" i="1"/>
  <c r="E149" i="1"/>
  <c r="E148" i="1"/>
  <c r="E147" i="1"/>
  <c r="E146" i="1"/>
  <c r="E145" i="1"/>
  <c r="E144" i="1"/>
  <c r="E143" i="1"/>
  <c r="E142" i="1"/>
  <c r="E141" i="1"/>
  <c r="E140" i="1"/>
  <c r="G140" i="1"/>
  <c r="E139" i="1"/>
  <c r="E138" i="1"/>
  <c r="E137" i="1"/>
  <c r="E136" i="1"/>
  <c r="E135" i="1"/>
  <c r="E134" i="1"/>
  <c r="E133" i="1"/>
  <c r="E132" i="1"/>
  <c r="E131" i="1"/>
  <c r="E130" i="1"/>
  <c r="G130" i="1"/>
  <c r="E129" i="1"/>
  <c r="E128" i="1"/>
  <c r="E127" i="1"/>
  <c r="E126" i="1"/>
  <c r="E125" i="1"/>
  <c r="E124" i="1"/>
  <c r="I123" i="1"/>
  <c r="B123" i="1"/>
  <c r="C123" i="1"/>
  <c r="D123" i="1"/>
  <c r="E123" i="1"/>
  <c r="J122" i="1"/>
  <c r="I122" i="1"/>
  <c r="B122" i="1"/>
  <c r="C122" i="1"/>
  <c r="D122" i="1"/>
  <c r="E122" i="1"/>
  <c r="J121" i="1"/>
  <c r="I121" i="1"/>
  <c r="H121" i="1"/>
  <c r="B121" i="1"/>
  <c r="C121" i="1"/>
  <c r="D121" i="1"/>
  <c r="E121" i="1"/>
  <c r="J120" i="1"/>
  <c r="I120" i="1"/>
  <c r="H120" i="1"/>
  <c r="B120" i="1"/>
  <c r="C120" i="1"/>
  <c r="D120" i="1"/>
  <c r="E120" i="1"/>
  <c r="G120" i="1"/>
  <c r="K119" i="1"/>
  <c r="J119" i="1"/>
  <c r="I119" i="1"/>
  <c r="B119" i="1"/>
  <c r="C119" i="1"/>
  <c r="D119" i="1"/>
  <c r="E119" i="1"/>
  <c r="G119" i="1"/>
  <c r="K118" i="1"/>
  <c r="J118" i="1"/>
  <c r="I118" i="1"/>
  <c r="B118" i="1"/>
  <c r="C118" i="1"/>
  <c r="D118" i="1"/>
  <c r="E118" i="1"/>
  <c r="G118" i="1"/>
  <c r="K117" i="1"/>
  <c r="J117" i="1"/>
  <c r="B117" i="1"/>
  <c r="C117" i="1"/>
  <c r="D117" i="1"/>
  <c r="E117" i="1"/>
  <c r="G117" i="1"/>
  <c r="B116" i="1"/>
  <c r="C116" i="1"/>
  <c r="D116" i="1"/>
  <c r="E116" i="1"/>
  <c r="G116" i="1"/>
  <c r="J115" i="1"/>
  <c r="I115" i="1"/>
  <c r="B115" i="1"/>
  <c r="C115" i="1"/>
  <c r="D115" i="1"/>
  <c r="E115" i="1"/>
  <c r="G115" i="1"/>
  <c r="B112" i="1"/>
  <c r="C112" i="1"/>
  <c r="D112" i="1"/>
  <c r="E112" i="1"/>
  <c r="G112" i="1"/>
  <c r="B114" i="1"/>
  <c r="C114" i="1"/>
  <c r="D114" i="1"/>
  <c r="E114" i="1"/>
  <c r="B113" i="1"/>
  <c r="C113" i="1"/>
  <c r="D113" i="1"/>
  <c r="E113" i="1"/>
  <c r="B111" i="1"/>
  <c r="C111" i="1"/>
  <c r="D111" i="1"/>
  <c r="E111" i="1"/>
  <c r="G111" i="1"/>
  <c r="B110" i="1"/>
  <c r="E110" i="1"/>
  <c r="G110" i="1"/>
  <c r="B109" i="1"/>
  <c r="E109" i="1"/>
  <c r="G109" i="1"/>
  <c r="B108" i="1"/>
  <c r="E108" i="1"/>
  <c r="G108" i="1"/>
  <c r="B107" i="1"/>
  <c r="E107" i="1"/>
  <c r="G107" i="1"/>
  <c r="B106" i="1"/>
  <c r="E106" i="1"/>
  <c r="G106" i="1"/>
  <c r="B105" i="1"/>
  <c r="E105" i="1"/>
  <c r="G105" i="1"/>
  <c r="B104" i="1"/>
  <c r="E104" i="1"/>
  <c r="G104" i="1"/>
  <c r="B103" i="1"/>
  <c r="E103" i="1"/>
  <c r="G103" i="1"/>
  <c r="B102" i="1"/>
  <c r="E102" i="1"/>
  <c r="G102" i="1"/>
  <c r="E101" i="1"/>
  <c r="G101" i="1"/>
  <c r="E100" i="1"/>
  <c r="G100" i="1"/>
  <c r="E99" i="1"/>
  <c r="G99" i="1"/>
  <c r="E98" i="1"/>
  <c r="G98" i="1"/>
  <c r="E97" i="1"/>
  <c r="G97" i="1"/>
  <c r="E96" i="1"/>
  <c r="G96" i="1"/>
  <c r="E95" i="1"/>
  <c r="G95" i="1"/>
  <c r="E94" i="1"/>
  <c r="G94" i="1"/>
  <c r="E93" i="1"/>
  <c r="G93" i="1"/>
  <c r="E92" i="1"/>
  <c r="G92" i="1"/>
  <c r="E91" i="1"/>
  <c r="G91" i="1"/>
  <c r="E90" i="1"/>
  <c r="G90" i="1"/>
  <c r="E89" i="1"/>
  <c r="G89" i="1"/>
  <c r="E88" i="1"/>
  <c r="G88" i="1"/>
  <c r="E87" i="1"/>
  <c r="G87" i="1"/>
  <c r="E86" i="1"/>
  <c r="G86" i="1"/>
  <c r="E85" i="1"/>
  <c r="G85" i="1"/>
  <c r="E84" i="1"/>
  <c r="G84" i="1"/>
  <c r="E83" i="1"/>
  <c r="G83" i="1"/>
  <c r="E82" i="1"/>
  <c r="G82" i="1"/>
  <c r="E81" i="1"/>
  <c r="G81" i="1"/>
  <c r="E80" i="1"/>
  <c r="G80" i="1"/>
  <c r="B79" i="1"/>
  <c r="E79" i="1"/>
  <c r="G79" i="1"/>
  <c r="B78" i="1"/>
  <c r="E78" i="1"/>
  <c r="G78" i="1"/>
  <c r="B77" i="1"/>
  <c r="E77" i="1"/>
  <c r="G77" i="1"/>
  <c r="B76" i="1"/>
  <c r="E76" i="1"/>
  <c r="G76" i="1"/>
  <c r="B75" i="1"/>
  <c r="E75" i="1"/>
  <c r="G75" i="1"/>
  <c r="B74" i="1"/>
  <c r="E74" i="1"/>
  <c r="G74" i="1"/>
  <c r="B73" i="1"/>
  <c r="E73" i="1"/>
  <c r="G73" i="1"/>
  <c r="B72" i="1"/>
  <c r="E72" i="1"/>
  <c r="G72" i="1"/>
  <c r="B71" i="1"/>
  <c r="E71" i="1"/>
  <c r="G71" i="1"/>
  <c r="B70" i="1"/>
  <c r="E70" i="1"/>
  <c r="G70" i="1"/>
  <c r="B69" i="1"/>
  <c r="E69" i="1"/>
  <c r="G69" i="1"/>
  <c r="E68" i="1"/>
  <c r="G68" i="1"/>
  <c r="E67" i="1"/>
  <c r="G67" i="1"/>
  <c r="E66" i="1"/>
  <c r="G66" i="1"/>
  <c r="E65" i="1"/>
  <c r="G65" i="1"/>
  <c r="E64" i="1"/>
  <c r="G64" i="1"/>
  <c r="E63" i="1"/>
  <c r="G63" i="1"/>
  <c r="E62" i="1"/>
  <c r="G62" i="1"/>
  <c r="E61" i="1"/>
  <c r="G61" i="1"/>
  <c r="E60" i="1"/>
  <c r="G60" i="1"/>
  <c r="E59" i="1"/>
  <c r="G59" i="1"/>
  <c r="E58" i="1"/>
  <c r="G58" i="1"/>
  <c r="E57" i="1"/>
  <c r="G57" i="1"/>
  <c r="E56" i="1"/>
  <c r="E55" i="1"/>
  <c r="E54" i="1"/>
  <c r="G54" i="1"/>
  <c r="E53" i="1"/>
  <c r="E52" i="1"/>
  <c r="E51" i="1"/>
  <c r="E50" i="1"/>
  <c r="E49" i="1"/>
  <c r="G49" i="1"/>
  <c r="E48" i="1"/>
  <c r="E47" i="1"/>
  <c r="E46" i="1"/>
  <c r="E45" i="1"/>
  <c r="E44" i="1"/>
  <c r="G44" i="1"/>
  <c r="E43" i="1"/>
  <c r="E42" i="1"/>
  <c r="E41" i="1"/>
  <c r="E40" i="1"/>
  <c r="E39" i="1"/>
  <c r="G39" i="1"/>
  <c r="E38" i="1"/>
  <c r="E37" i="1"/>
  <c r="E36" i="1"/>
  <c r="E35" i="1"/>
  <c r="E34" i="1"/>
  <c r="G34" i="1"/>
  <c r="E33" i="1"/>
  <c r="E32" i="1"/>
  <c r="E31" i="1"/>
  <c r="E30" i="1"/>
  <c r="E29" i="1"/>
  <c r="G29" i="1"/>
  <c r="E24" i="1"/>
  <c r="G24" i="1"/>
  <c r="E19" i="1"/>
  <c r="G19" i="1"/>
  <c r="E14" i="1"/>
  <c r="G14" i="1"/>
  <c r="E9" i="1"/>
  <c r="G9" i="1"/>
  <c r="G159" i="1"/>
  <c r="F159" i="1"/>
  <c r="F158" i="1"/>
  <c r="G158" i="1"/>
  <c r="F157" i="1"/>
  <c r="G157" i="1"/>
  <c r="F156" i="1"/>
  <c r="G156" i="1"/>
  <c r="F155" i="1"/>
  <c r="G155" i="1"/>
  <c r="F154" i="1"/>
  <c r="G154" i="1"/>
  <c r="F153" i="1"/>
  <c r="G153" i="1"/>
  <c r="F152" i="1"/>
  <c r="G152" i="1"/>
  <c r="G151" i="1"/>
  <c r="G149" i="1"/>
  <c r="F149" i="1"/>
  <c r="F148" i="1"/>
  <c r="G148" i="1"/>
  <c r="F147" i="1"/>
  <c r="G147" i="1"/>
  <c r="F146" i="1"/>
  <c r="G146" i="1"/>
  <c r="F145" i="1"/>
  <c r="G145" i="1"/>
  <c r="F144" i="1"/>
  <c r="G144" i="1"/>
  <c r="F143" i="1"/>
  <c r="G143" i="1"/>
  <c r="F142" i="1"/>
  <c r="G142" i="1"/>
  <c r="G141" i="1"/>
  <c r="G139" i="1"/>
  <c r="F139" i="1"/>
  <c r="F138" i="1"/>
  <c r="G138" i="1"/>
  <c r="F137" i="1"/>
  <c r="G137" i="1"/>
  <c r="F136" i="1"/>
  <c r="G136" i="1"/>
  <c r="F135" i="1"/>
  <c r="G135" i="1"/>
  <c r="F134" i="1"/>
  <c r="G134" i="1"/>
  <c r="F133" i="1"/>
  <c r="G133" i="1"/>
  <c r="F132" i="1"/>
  <c r="G132" i="1"/>
  <c r="G131" i="1"/>
  <c r="G129" i="1"/>
  <c r="F129" i="1"/>
  <c r="F128" i="1"/>
  <c r="G128" i="1"/>
  <c r="F127" i="1"/>
  <c r="G127" i="1"/>
  <c r="F126" i="1"/>
  <c r="G126" i="1"/>
  <c r="F125" i="1"/>
  <c r="G125" i="1"/>
  <c r="F124" i="1"/>
  <c r="G124" i="1"/>
  <c r="F123" i="1"/>
  <c r="G123" i="1"/>
  <c r="F122" i="1"/>
  <c r="G122" i="1"/>
  <c r="F151" i="1"/>
  <c r="F141" i="1"/>
  <c r="F131" i="1"/>
  <c r="F121" i="1"/>
  <c r="G121" i="1"/>
  <c r="G114" i="1"/>
  <c r="G113" i="1"/>
  <c r="F114" i="1"/>
  <c r="F113" i="1"/>
  <c r="G56" i="1"/>
  <c r="F56" i="1"/>
  <c r="G55" i="1"/>
  <c r="G53" i="1"/>
  <c r="F53" i="1"/>
  <c r="F52" i="1"/>
  <c r="G52" i="1"/>
  <c r="F51" i="1"/>
  <c r="G51" i="1"/>
  <c r="G50" i="1"/>
  <c r="G48" i="1"/>
  <c r="F48" i="1"/>
  <c r="F47" i="1"/>
  <c r="G47" i="1"/>
  <c r="F46" i="1"/>
  <c r="G46" i="1"/>
  <c r="G45" i="1"/>
  <c r="G43" i="1"/>
  <c r="F43" i="1"/>
  <c r="F42" i="1"/>
  <c r="G42" i="1"/>
  <c r="F41" i="1"/>
  <c r="G41" i="1"/>
  <c r="G40" i="1"/>
  <c r="G38" i="1"/>
  <c r="F38" i="1"/>
  <c r="F37" i="1"/>
  <c r="G37" i="1"/>
  <c r="F36" i="1"/>
  <c r="G36" i="1"/>
  <c r="G35" i="1"/>
  <c r="G33" i="1"/>
  <c r="F33" i="1"/>
  <c r="F32" i="1"/>
  <c r="G32" i="1"/>
  <c r="F31" i="1"/>
  <c r="G31" i="1"/>
  <c r="G30" i="1"/>
  <c r="G28" i="1"/>
  <c r="E28" i="1"/>
  <c r="B28" i="1"/>
  <c r="F28" i="1"/>
  <c r="F27" i="1"/>
  <c r="F26" i="1"/>
  <c r="D28" i="1"/>
  <c r="D27" i="1"/>
  <c r="D26" i="1"/>
  <c r="C28" i="1"/>
  <c r="C27" i="1"/>
  <c r="C26" i="1"/>
  <c r="G27" i="1"/>
  <c r="B27" i="1"/>
  <c r="E27" i="1"/>
  <c r="G26" i="1"/>
  <c r="B26" i="1"/>
  <c r="E26" i="1"/>
  <c r="G25" i="1"/>
  <c r="E25" i="1"/>
  <c r="G23" i="1"/>
  <c r="E23" i="1"/>
  <c r="B23" i="1"/>
  <c r="F23" i="1"/>
  <c r="F22" i="1"/>
  <c r="F21" i="1"/>
  <c r="D23" i="1"/>
  <c r="D22" i="1"/>
  <c r="D21" i="1"/>
  <c r="C23" i="1"/>
  <c r="C22" i="1"/>
  <c r="C21" i="1"/>
  <c r="C25" i="1"/>
  <c r="C20" i="1"/>
  <c r="G22" i="1"/>
  <c r="B22" i="1"/>
  <c r="E22" i="1"/>
  <c r="G21" i="1"/>
  <c r="B21" i="1"/>
  <c r="E21" i="1"/>
  <c r="G20" i="1"/>
  <c r="E20" i="1"/>
  <c r="G18" i="1"/>
  <c r="E18" i="1"/>
  <c r="B18" i="1"/>
  <c r="F18" i="1"/>
  <c r="F17" i="1"/>
  <c r="F16" i="1"/>
  <c r="D18" i="1"/>
  <c r="D17" i="1"/>
  <c r="D16" i="1"/>
  <c r="D25" i="1"/>
  <c r="D20" i="1"/>
  <c r="D15" i="1"/>
  <c r="G17" i="1"/>
  <c r="B17" i="1"/>
  <c r="E17" i="1"/>
  <c r="G16" i="1"/>
  <c r="B16" i="1"/>
  <c r="E16" i="1"/>
  <c r="G15" i="1"/>
  <c r="E15" i="1"/>
  <c r="G13" i="1"/>
  <c r="E13" i="1"/>
  <c r="B13" i="1"/>
  <c r="F13" i="1"/>
  <c r="F12" i="1"/>
  <c r="F11" i="1"/>
  <c r="F55" i="1"/>
  <c r="F50" i="1"/>
  <c r="F45" i="1"/>
  <c r="F40" i="1"/>
  <c r="F35" i="1"/>
  <c r="F30" i="1"/>
  <c r="F25" i="1"/>
  <c r="F20" i="1"/>
  <c r="F15" i="1"/>
  <c r="F10" i="1"/>
  <c r="G12" i="1"/>
  <c r="B12" i="1"/>
  <c r="E12" i="1"/>
  <c r="G11" i="1"/>
  <c r="B11" i="1"/>
  <c r="E11" i="1"/>
  <c r="G10" i="1"/>
  <c r="B25" i="1"/>
  <c r="B20" i="1"/>
  <c r="B15" i="1"/>
  <c r="B10" i="1"/>
  <c r="E10" i="1"/>
</calcChain>
</file>

<file path=xl/comments1.xml><?xml version="1.0" encoding="utf-8"?>
<comments xmlns="http://schemas.openxmlformats.org/spreadsheetml/2006/main">
  <authors>
    <author>kskog</author>
    <author>Skog, Kenneth</author>
  </authors>
  <commentList>
    <comment ref="I115" authorId="0">
      <text>
        <r>
          <rPr>
            <b/>
            <sz val="8"/>
            <color indexed="81"/>
            <rFont val="Tahoma"/>
            <family val="2"/>
          </rPr>
          <t>kskog:</t>
        </r>
        <r>
          <rPr>
            <sz val="8"/>
            <color indexed="81"/>
            <rFont val="Tahoma"/>
            <family val="2"/>
          </rPr>
          <t xml:space="preserve">
1) Paper, 2) paperboard, and 3) converted paper and board products </t>
        </r>
      </text>
    </comment>
    <comment ref="B120" authorId="1">
      <text>
        <r>
          <rPr>
            <b/>
            <sz val="8"/>
            <color indexed="81"/>
            <rFont val="Tahoma"/>
            <family val="2"/>
          </rPr>
          <t>Skog, Kenneth:</t>
        </r>
        <r>
          <rPr>
            <sz val="8"/>
            <color indexed="81"/>
            <rFont val="Tahoma"/>
            <family val="2"/>
          </rPr>
          <t xml:space="preserve">
pordproj.123 in Pelp\</t>
        </r>
      </text>
    </comment>
  </commentList>
</comments>
</file>

<file path=xl/sharedStrings.xml><?xml version="1.0" encoding="utf-8"?>
<sst xmlns="http://schemas.openxmlformats.org/spreadsheetml/2006/main" count="25" uniqueCount="25">
  <si>
    <t>Color key</t>
  </si>
  <si>
    <t>Interpolated estimates</t>
  </si>
  <si>
    <t>Actual data</t>
  </si>
  <si>
    <t>RPA projections</t>
  </si>
  <si>
    <t>excluding wet machine and construction</t>
  </si>
  <si>
    <t>Production</t>
  </si>
  <si>
    <t>Imports</t>
  </si>
  <si>
    <t>Exports</t>
  </si>
  <si>
    <t>July 2012 issue of monthly paper, paperboard and wood pulp statisitics, AF&amp;PA</t>
  </si>
  <si>
    <t>May 2013 issue of monthly paper, paperboard and wood pulp statisitics, AF&amp;PA</t>
  </si>
  <si>
    <t>Aug 2014 issue of 2013 Statistical summary, AF&amp;PA</t>
  </si>
  <si>
    <t>U.S. Paper &amp; Paperboard, Production, Imports, Exports, Apparent Consumption, 1900 - 2050</t>
  </si>
  <si>
    <t>Sources:</t>
  </si>
  <si>
    <t>Historical Paper &amp; Paperboard - American Forest &amp; Paper Association, AF&amp;PA (American Paper Institute for earlier years)</t>
  </si>
  <si>
    <t>[Production &amp; consumption after 1958 excludes wet machine board &amp; insulating board; trade &amp; consumption exclude converted 'products']</t>
  </si>
  <si>
    <t xml:space="preserve">Projections - RPA timber assessment, PNW-GTR-560 (see http://www.fs.fed.us/pnw/pubs/gtr560/) </t>
  </si>
  <si>
    <t>[Production &amp; consumption include building paper but not insulating board or hardboard]</t>
  </si>
  <si>
    <t>[Data are in thousands of short tons per year]</t>
  </si>
  <si>
    <t>YEAR</t>
  </si>
  <si>
    <t>Paper &amp; board production ('000 tons)</t>
  </si>
  <si>
    <t>Paper &amp; board imports ('000 tons)</t>
  </si>
  <si>
    <t>Paper &amp; board exports ('000 tons)</t>
  </si>
  <si>
    <t>Paper &amp; board apparent consumption ('000 tons)</t>
  </si>
  <si>
    <t>Population (Thousands)</t>
  </si>
  <si>
    <t>Paper &amp; board consumption per capita (lbs. per capita)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</si>
</sst>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4"/>
      <name val="Arial"/>
      <family val="2"/>
    </font>
    <font>
      <b/>
      <sz val="10"/>
      <name val="Arial"/>
    </font>
    <font>
      <b/>
      <u/>
      <sz val="10"/>
      <name val="Arial"/>
      <family val="2"/>
    </font>
    <font>
      <u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26">
    <xf numFmtId="0" fontId="0" fillId="0" borderId="0" xfId="0"/>
    <xf numFmtId="0" fontId="2" fillId="0" borderId="1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2" xfId="1" applyFont="1" applyBorder="1" applyAlignment="1">
      <alignment horizontal="centerContinuous"/>
    </xf>
    <xf numFmtId="0" fontId="4" fillId="0" borderId="2" xfId="1" applyFont="1" applyBorder="1" applyAlignment="1">
      <alignment horizontal="right"/>
    </xf>
    <xf numFmtId="0" fontId="5" fillId="0" borderId="0" xfId="1" applyFont="1" applyBorder="1" applyAlignment="1">
      <alignment horizontal="center" wrapText="1"/>
    </xf>
    <xf numFmtId="0" fontId="1" fillId="0" borderId="2" xfId="1" applyBorder="1"/>
    <xf numFmtId="3" fontId="1" fillId="2" borderId="3" xfId="1" applyNumberFormat="1" applyFill="1" applyBorder="1" applyAlignment="1">
      <alignment horizontal="right" wrapText="1"/>
    </xf>
    <xf numFmtId="3" fontId="0" fillId="3" borderId="3" xfId="0" applyNumberFormat="1" applyFill="1" applyBorder="1"/>
    <xf numFmtId="1" fontId="0" fillId="3" borderId="3" xfId="0" applyNumberFormat="1" applyFill="1" applyBorder="1"/>
    <xf numFmtId="0" fontId="0" fillId="3" borderId="3" xfId="0" applyFill="1" applyBorder="1"/>
    <xf numFmtId="0" fontId="0" fillId="4" borderId="3" xfId="0" applyFill="1" applyBorder="1"/>
    <xf numFmtId="3" fontId="1" fillId="2" borderId="3" xfId="1" applyNumberFormat="1" applyFont="1" applyFill="1" applyBorder="1" applyAlignment="1">
      <alignment horizontal="right" wrapText="1"/>
    </xf>
    <xf numFmtId="3" fontId="0" fillId="0" borderId="0" xfId="0" applyNumberFormat="1"/>
    <xf numFmtId="3" fontId="1" fillId="2" borderId="0" xfId="1" applyNumberFormat="1" applyFill="1" applyBorder="1" applyAlignment="1">
      <alignment horizontal="right" wrapText="1"/>
    </xf>
    <xf numFmtId="0" fontId="1" fillId="0" borderId="2" xfId="1" applyFont="1" applyBorder="1"/>
    <xf numFmtId="3" fontId="0" fillId="5" borderId="3" xfId="0" applyNumberFormat="1" applyFill="1" applyBorder="1"/>
    <xf numFmtId="3" fontId="0" fillId="4" borderId="4" xfId="0" applyNumberFormat="1" applyFill="1" applyBorder="1"/>
    <xf numFmtId="3" fontId="0" fillId="6" borderId="4" xfId="0" applyNumberFormat="1" applyFill="1" applyBorder="1"/>
    <xf numFmtId="0" fontId="0" fillId="6" borderId="0" xfId="0" applyFill="1"/>
    <xf numFmtId="3" fontId="0" fillId="6" borderId="0" xfId="0" applyNumberFormat="1" applyFill="1"/>
    <xf numFmtId="3" fontId="0" fillId="6" borderId="2" xfId="0" applyNumberFormat="1" applyFill="1" applyBorder="1"/>
    <xf numFmtId="3" fontId="1" fillId="6" borderId="3" xfId="1" applyNumberFormat="1" applyFill="1" applyBorder="1" applyAlignment="1">
      <alignment horizontal="right" wrapText="1"/>
    </xf>
    <xf numFmtId="0" fontId="0" fillId="7" borderId="0" xfId="0" applyFill="1"/>
    <xf numFmtId="3" fontId="0" fillId="8" borderId="3" xfId="0" applyNumberFormat="1" applyFill="1" applyBorder="1"/>
    <xf numFmtId="3" fontId="0" fillId="4" borderId="3" xfId="0" applyNumberFormat="1" applyFill="1" applyBorder="1"/>
  </cellXfs>
  <cellStyles count="2">
    <cellStyle name="Normal" xfId="0" builtinId="0"/>
    <cellStyle name="Normal_Sheet1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74"/>
  <sheetViews>
    <sheetView tabSelected="1" showRuler="0" workbookViewId="0">
      <selection activeCell="E23" sqref="E23"/>
    </sheetView>
  </sheetViews>
  <sheetFormatPr baseColWidth="10" defaultRowHeight="15" x14ac:dyDescent="0"/>
  <sheetData>
    <row r="1" spans="1:10" ht="17">
      <c r="A1" s="1" t="s">
        <v>11</v>
      </c>
    </row>
    <row r="2" spans="1:10">
      <c r="A2" s="2"/>
    </row>
    <row r="3" spans="1:10">
      <c r="A3" t="s">
        <v>12</v>
      </c>
      <c r="B3" t="s">
        <v>13</v>
      </c>
    </row>
    <row r="4" spans="1:10">
      <c r="C4" t="s">
        <v>14</v>
      </c>
    </row>
    <row r="5" spans="1:10">
      <c r="A5" s="3"/>
      <c r="B5" t="s">
        <v>15</v>
      </c>
    </row>
    <row r="6" spans="1:10">
      <c r="A6" s="3"/>
      <c r="C6" t="s">
        <v>16</v>
      </c>
    </row>
    <row r="7" spans="1:10">
      <c r="A7" s="3"/>
      <c r="B7" t="s">
        <v>17</v>
      </c>
    </row>
    <row r="8" spans="1:10" ht="73">
      <c r="A8" s="4" t="s">
        <v>18</v>
      </c>
      <c r="B8" s="5" t="s">
        <v>19</v>
      </c>
      <c r="C8" s="5" t="s">
        <v>20</v>
      </c>
      <c r="D8" s="5" t="s">
        <v>21</v>
      </c>
      <c r="E8" s="5" t="s">
        <v>22</v>
      </c>
      <c r="F8" s="5" t="s">
        <v>23</v>
      </c>
      <c r="G8" s="5" t="s">
        <v>24</v>
      </c>
    </row>
    <row r="9" spans="1:10">
      <c r="A9" s="6">
        <v>1899</v>
      </c>
      <c r="B9" s="7">
        <v>2167.6</v>
      </c>
      <c r="C9" s="8">
        <v>5</v>
      </c>
      <c r="D9" s="8">
        <v>75</v>
      </c>
      <c r="E9" s="8">
        <f t="shared" ref="E9:E72" si="0">B9+C9-D9</f>
        <v>2097.6</v>
      </c>
      <c r="F9" s="7">
        <v>74900</v>
      </c>
      <c r="G9" s="9">
        <f t="shared" ref="G9:G72" si="1">(E9*2000)/F9</f>
        <v>56.010680907877166</v>
      </c>
      <c r="J9" t="s">
        <v>0</v>
      </c>
    </row>
    <row r="10" spans="1:10">
      <c r="A10" s="6">
        <v>1900</v>
      </c>
      <c r="B10" s="8">
        <f ca="1">B9+(B$15-B$10)/5</f>
        <v>2355.4191999999998</v>
      </c>
      <c r="C10" s="8">
        <v>10</v>
      </c>
      <c r="D10" s="8">
        <v>75</v>
      </c>
      <c r="E10" s="8">
        <f t="shared" ca="1" si="0"/>
        <v>2290.4191999999998</v>
      </c>
      <c r="F10" s="8">
        <f ca="1">F9+(F$15-F$10)/5</f>
        <v>76353</v>
      </c>
      <c r="G10" s="9">
        <f t="shared" ca="1" si="1"/>
        <v>59.995526043508434</v>
      </c>
      <c r="I10" s="10"/>
      <c r="J10" t="s">
        <v>1</v>
      </c>
    </row>
    <row r="11" spans="1:10">
      <c r="A11" s="6">
        <v>1901</v>
      </c>
      <c r="B11" s="8">
        <f ca="1">B10+(B$15-B$10)/5</f>
        <v>2543.2383999999997</v>
      </c>
      <c r="C11" s="8">
        <v>15</v>
      </c>
      <c r="D11" s="8">
        <v>75</v>
      </c>
      <c r="E11" s="8">
        <f t="shared" ca="1" si="0"/>
        <v>2483.2383999999997</v>
      </c>
      <c r="F11" s="8">
        <f ca="1">F10+(F$15-F$10)/5</f>
        <v>77806</v>
      </c>
      <c r="G11" s="9">
        <f t="shared" ca="1" si="1"/>
        <v>63.831539984062921</v>
      </c>
      <c r="I11" s="7"/>
      <c r="J11" t="s">
        <v>2</v>
      </c>
    </row>
    <row r="12" spans="1:10">
      <c r="A12" s="6">
        <v>1902</v>
      </c>
      <c r="B12" s="8">
        <f ca="1">B11+(B$15-B$10)/5</f>
        <v>2731.0575999999996</v>
      </c>
      <c r="C12" s="8">
        <v>20</v>
      </c>
      <c r="D12" s="8">
        <v>75</v>
      </c>
      <c r="E12" s="8">
        <f t="shared" ca="1" si="0"/>
        <v>2676.0575999999996</v>
      </c>
      <c r="F12" s="8">
        <f ca="1">F11+(F$15-F$10)/5</f>
        <v>79259</v>
      </c>
      <c r="G12" s="9">
        <f t="shared" ca="1" si="1"/>
        <v>67.526907985213029</v>
      </c>
      <c r="I12" s="11"/>
      <c r="J12" t="s">
        <v>3</v>
      </c>
    </row>
    <row r="13" spans="1:10">
      <c r="A13" s="6">
        <v>1903</v>
      </c>
      <c r="B13" s="8">
        <f ca="1">B12+(B$15-B$10)/5</f>
        <v>2918.8767999999995</v>
      </c>
      <c r="C13" s="8">
        <v>25</v>
      </c>
      <c r="D13" s="8">
        <v>75</v>
      </c>
      <c r="E13" s="8">
        <f t="shared" ca="1" si="0"/>
        <v>2868.8767999999995</v>
      </c>
      <c r="F13" s="8">
        <f ca="1">F12+(F$15-F$10)/5</f>
        <v>80712</v>
      </c>
      <c r="G13" s="9">
        <f t="shared" ca="1" si="1"/>
        <v>71.089225889582693</v>
      </c>
    </row>
    <row r="14" spans="1:10">
      <c r="A14" s="6">
        <v>1904</v>
      </c>
      <c r="B14" s="7">
        <v>3106.6959999999999</v>
      </c>
      <c r="C14" s="8">
        <v>30</v>
      </c>
      <c r="D14" s="7">
        <v>77.7</v>
      </c>
      <c r="E14" s="8">
        <f t="shared" si="0"/>
        <v>3058.9960000000001</v>
      </c>
      <c r="F14" s="7">
        <v>82165</v>
      </c>
      <c r="G14" s="9">
        <f t="shared" si="1"/>
        <v>74.459830828211523</v>
      </c>
    </row>
    <row r="15" spans="1:10">
      <c r="A15" s="6">
        <v>1905</v>
      </c>
      <c r="B15" s="8">
        <f ca="1">B14+(B$20-B$15)/5</f>
        <v>3309.6558</v>
      </c>
      <c r="C15" s="8">
        <v>35</v>
      </c>
      <c r="D15" s="8">
        <f ca="1">D14+(D$20-D$15)/5</f>
        <v>77.12</v>
      </c>
      <c r="E15" s="8">
        <f t="shared" ca="1" si="0"/>
        <v>3267.5358000000001</v>
      </c>
      <c r="F15" s="8">
        <f ca="1">F14+(F$20-F$15)/5</f>
        <v>83830.399999999994</v>
      </c>
      <c r="G15" s="9">
        <f t="shared" ca="1" si="1"/>
        <v>77.955868038325008</v>
      </c>
    </row>
    <row r="16" spans="1:10">
      <c r="A16" s="6">
        <v>1906</v>
      </c>
      <c r="B16" s="8">
        <f ca="1">B15+(B$20-B$15)/5</f>
        <v>3512.6156000000001</v>
      </c>
      <c r="C16" s="8">
        <v>40</v>
      </c>
      <c r="D16" s="8">
        <f ca="1">D15+(D$20-D$15)/5</f>
        <v>76.540000000000006</v>
      </c>
      <c r="E16" s="8">
        <f t="shared" ca="1" si="0"/>
        <v>3476.0756000000001</v>
      </c>
      <c r="F16" s="8">
        <f ca="1">F15+(F$20-F$15)/5</f>
        <v>85495.799999999988</v>
      </c>
      <c r="G16" s="9">
        <f t="shared" ca="1" si="1"/>
        <v>81.315704397175082</v>
      </c>
    </row>
    <row r="17" spans="1:7">
      <c r="A17" s="6">
        <v>1907</v>
      </c>
      <c r="B17" s="8">
        <f ca="1">B16+(B$20-B$15)/5</f>
        <v>3715.5754000000002</v>
      </c>
      <c r="C17" s="8">
        <v>45</v>
      </c>
      <c r="D17" s="8">
        <f ca="1">D16+(D$20-D$15)/5</f>
        <v>75.960000000000008</v>
      </c>
      <c r="E17" s="8">
        <f t="shared" ca="1" si="0"/>
        <v>3684.6154000000001</v>
      </c>
      <c r="F17" s="8">
        <f ca="1">F16+(F$20-F$15)/5</f>
        <v>87161.199999999983</v>
      </c>
      <c r="G17" s="9">
        <f t="shared" ca="1" si="1"/>
        <v>84.547147125096956</v>
      </c>
    </row>
    <row r="18" spans="1:7">
      <c r="A18" s="6">
        <v>1908</v>
      </c>
      <c r="B18" s="8">
        <f ca="1">B17+(B$20-B$15)/5</f>
        <v>3918.5352000000003</v>
      </c>
      <c r="C18" s="8">
        <v>50</v>
      </c>
      <c r="D18" s="8">
        <f ca="1">D17+(D$20-D$15)/5</f>
        <v>75.38000000000001</v>
      </c>
      <c r="E18" s="8">
        <f t="shared" ca="1" si="0"/>
        <v>3893.1552000000001</v>
      </c>
      <c r="F18" s="8">
        <f ca="1">F17+(F$20-F$15)/5</f>
        <v>88826.599999999977</v>
      </c>
      <c r="G18" s="9">
        <f t="shared" ca="1" si="1"/>
        <v>87.657417935618412</v>
      </c>
    </row>
    <row r="19" spans="1:7">
      <c r="A19" s="6">
        <v>1909</v>
      </c>
      <c r="B19" s="7">
        <v>4121.4949999999999</v>
      </c>
      <c r="C19" s="7">
        <v>56</v>
      </c>
      <c r="D19" s="7">
        <v>74.8</v>
      </c>
      <c r="E19" s="7">
        <f t="shared" si="0"/>
        <v>4102.6949999999997</v>
      </c>
      <c r="F19" s="7">
        <v>90492</v>
      </c>
      <c r="G19" s="7">
        <f t="shared" si="1"/>
        <v>90.675308314547138</v>
      </c>
    </row>
    <row r="20" spans="1:7">
      <c r="A20" s="6">
        <v>1910</v>
      </c>
      <c r="B20" s="8">
        <f t="shared" ref="B20:D23" ca="1" si="2">B19+(B$25-B$20)/5</f>
        <v>4327.7370000000001</v>
      </c>
      <c r="C20" s="8">
        <f t="shared" ca="1" si="2"/>
        <v>114.66</v>
      </c>
      <c r="D20" s="8">
        <f t="shared" ca="1" si="2"/>
        <v>81.179999999999993</v>
      </c>
      <c r="E20" s="8">
        <f t="shared" ca="1" si="0"/>
        <v>4361.2169999999996</v>
      </c>
      <c r="F20" s="8">
        <f ca="1">F19+(F$25-F$20)/5</f>
        <v>92217.2</v>
      </c>
      <c r="G20" s="9">
        <f t="shared" ca="1" si="1"/>
        <v>94.585760573949329</v>
      </c>
    </row>
    <row r="21" spans="1:7">
      <c r="A21" s="6">
        <v>1911</v>
      </c>
      <c r="B21" s="8">
        <f t="shared" ca="1" si="2"/>
        <v>4533.9790000000003</v>
      </c>
      <c r="C21" s="8">
        <f t="shared" ca="1" si="2"/>
        <v>173.32</v>
      </c>
      <c r="D21" s="8">
        <f t="shared" ca="1" si="2"/>
        <v>87.559999999999988</v>
      </c>
      <c r="E21" s="8">
        <f t="shared" ca="1" si="0"/>
        <v>4619.7389999999996</v>
      </c>
      <c r="F21" s="8">
        <f ca="1">F20+(F$25-F$20)/5</f>
        <v>93942.399999999994</v>
      </c>
      <c r="G21" s="9">
        <f t="shared" ca="1" si="1"/>
        <v>98.352586265626599</v>
      </c>
    </row>
    <row r="22" spans="1:7">
      <c r="A22" s="6">
        <v>1912</v>
      </c>
      <c r="B22" s="8">
        <f t="shared" ca="1" si="2"/>
        <v>4740.2210000000005</v>
      </c>
      <c r="C22" s="8">
        <f t="shared" ca="1" si="2"/>
        <v>231.98</v>
      </c>
      <c r="D22" s="8">
        <f t="shared" ca="1" si="2"/>
        <v>93.939999999999984</v>
      </c>
      <c r="E22" s="8">
        <f t="shared" ca="1" si="0"/>
        <v>4878.2610000000004</v>
      </c>
      <c r="F22" s="8">
        <f ca="1">F21+(F$25-F$20)/5</f>
        <v>95667.599999999991</v>
      </c>
      <c r="G22" s="9">
        <f t="shared" ca="1" si="1"/>
        <v>101.98355556113043</v>
      </c>
    </row>
    <row r="23" spans="1:7">
      <c r="A23" s="6">
        <v>1913</v>
      </c>
      <c r="B23" s="8">
        <f t="shared" ca="1" si="2"/>
        <v>4946.4630000000006</v>
      </c>
      <c r="C23" s="8">
        <f t="shared" ca="1" si="2"/>
        <v>290.64</v>
      </c>
      <c r="D23" s="8">
        <f t="shared" ca="1" si="2"/>
        <v>100.31999999999998</v>
      </c>
      <c r="E23" s="8">
        <f t="shared" ca="1" si="0"/>
        <v>5136.7830000000013</v>
      </c>
      <c r="F23" s="8">
        <f ca="1">F22+(F$25-F$20)/5</f>
        <v>97392.799999999988</v>
      </c>
      <c r="G23" s="9">
        <f t="shared" ca="1" si="1"/>
        <v>105.48588807386176</v>
      </c>
    </row>
    <row r="24" spans="1:7">
      <c r="A24" s="6">
        <v>1914</v>
      </c>
      <c r="B24" s="7">
        <v>5152.7049999999999</v>
      </c>
      <c r="C24" s="7">
        <v>349.3</v>
      </c>
      <c r="D24" s="7">
        <v>106.7</v>
      </c>
      <c r="E24" s="7">
        <f t="shared" si="0"/>
        <v>5395.3050000000003</v>
      </c>
      <c r="F24" s="7">
        <v>99118</v>
      </c>
      <c r="G24" s="7">
        <f t="shared" si="1"/>
        <v>108.86630077281625</v>
      </c>
    </row>
    <row r="25" spans="1:7">
      <c r="A25" s="6">
        <v>1915</v>
      </c>
      <c r="B25" s="8">
        <f t="shared" ref="B25:D28" ca="1" si="3">B24+(B$30-B$25)/5</f>
        <v>5315.3792000000003</v>
      </c>
      <c r="C25" s="8">
        <f t="shared" ca="1" si="3"/>
        <v>420.94</v>
      </c>
      <c r="D25" s="8">
        <f t="shared" ca="1" si="3"/>
        <v>169.46</v>
      </c>
      <c r="E25" s="8">
        <f t="shared" ca="1" si="0"/>
        <v>5566.8591999999999</v>
      </c>
      <c r="F25" s="8">
        <f ca="1">F24+(F$30-F$25)/5</f>
        <v>100307</v>
      </c>
      <c r="G25" s="9">
        <f t="shared" ca="1" si="1"/>
        <v>110.99642497532575</v>
      </c>
    </row>
    <row r="26" spans="1:7">
      <c r="A26" s="6">
        <v>1916</v>
      </c>
      <c r="B26" s="8">
        <f t="shared" ca="1" si="3"/>
        <v>5478.0534000000007</v>
      </c>
      <c r="C26" s="8">
        <f t="shared" ca="1" si="3"/>
        <v>492.58</v>
      </c>
      <c r="D26" s="8">
        <f t="shared" ca="1" si="3"/>
        <v>232.22000000000003</v>
      </c>
      <c r="E26" s="8">
        <f t="shared" ca="1" si="0"/>
        <v>5738.4134000000004</v>
      </c>
      <c r="F26" s="8">
        <f ca="1">F25+(F$30-F$25)/5</f>
        <v>101496</v>
      </c>
      <c r="G26" s="9">
        <f t="shared" ca="1" si="1"/>
        <v>113.0766414439978</v>
      </c>
    </row>
    <row r="27" spans="1:7">
      <c r="A27" s="6">
        <v>1917</v>
      </c>
      <c r="B27" s="8">
        <f t="shared" ca="1" si="3"/>
        <v>5640.7276000000011</v>
      </c>
      <c r="C27" s="8">
        <f t="shared" ca="1" si="3"/>
        <v>564.22</v>
      </c>
      <c r="D27" s="8">
        <f t="shared" ca="1" si="3"/>
        <v>294.98</v>
      </c>
      <c r="E27" s="8">
        <f t="shared" ca="1" si="0"/>
        <v>5909.9676000000018</v>
      </c>
      <c r="F27" s="8">
        <f ca="1">F26+(F$30-F$25)/5</f>
        <v>102685</v>
      </c>
      <c r="G27" s="9">
        <f t="shared" ca="1" si="1"/>
        <v>115.10868383892489</v>
      </c>
    </row>
    <row r="28" spans="1:7">
      <c r="A28" s="6">
        <v>1918</v>
      </c>
      <c r="B28" s="8">
        <f t="shared" ca="1" si="3"/>
        <v>5803.4018000000015</v>
      </c>
      <c r="C28" s="8">
        <f t="shared" ca="1" si="3"/>
        <v>635.86</v>
      </c>
      <c r="D28" s="8">
        <f t="shared" ca="1" si="3"/>
        <v>357.74</v>
      </c>
      <c r="E28" s="8">
        <f t="shared" ca="1" si="0"/>
        <v>6081.5218000000013</v>
      </c>
      <c r="F28" s="8">
        <f ca="1">F27+(F$30-F$25)/5</f>
        <v>103874</v>
      </c>
      <c r="G28" s="9">
        <f t="shared" ca="1" si="1"/>
        <v>117.09420644242066</v>
      </c>
    </row>
    <row r="29" spans="1:7">
      <c r="A29" s="6">
        <v>1919</v>
      </c>
      <c r="B29" s="7">
        <v>5966.076</v>
      </c>
      <c r="C29" s="7">
        <v>707.5</v>
      </c>
      <c r="D29" s="7">
        <v>420.5</v>
      </c>
      <c r="E29" s="7">
        <f t="shared" si="0"/>
        <v>6253.076</v>
      </c>
      <c r="F29" s="7">
        <v>105063</v>
      </c>
      <c r="G29" s="7">
        <f t="shared" si="1"/>
        <v>119.03478865061915</v>
      </c>
    </row>
    <row r="30" spans="1:7">
      <c r="A30" s="6">
        <v>1920</v>
      </c>
      <c r="B30" s="7">
        <v>7185.1220000000003</v>
      </c>
      <c r="C30" s="7">
        <v>822.3</v>
      </c>
      <c r="D30" s="7">
        <v>367.8</v>
      </c>
      <c r="E30" s="7">
        <f t="shared" si="0"/>
        <v>7639.6220000000003</v>
      </c>
      <c r="F30" s="8">
        <f ca="1">F29+(F$35-F$30)/5</f>
        <v>106873</v>
      </c>
      <c r="G30" s="9">
        <f t="shared" ca="1" si="1"/>
        <v>142.96636194361531</v>
      </c>
    </row>
    <row r="31" spans="1:7">
      <c r="A31" s="6">
        <v>1921</v>
      </c>
      <c r="B31" s="7">
        <v>5333.3969999999999</v>
      </c>
      <c r="C31" s="7">
        <v>860.7</v>
      </c>
      <c r="D31" s="7">
        <v>167</v>
      </c>
      <c r="E31" s="7">
        <f t="shared" si="0"/>
        <v>6027.0969999999998</v>
      </c>
      <c r="F31" s="8">
        <f ca="1">F30+(F$35-F$30)/5</f>
        <v>108683</v>
      </c>
      <c r="G31" s="9">
        <f t="shared" ca="1" si="1"/>
        <v>110.91149489800613</v>
      </c>
    </row>
    <row r="32" spans="1:7">
      <c r="A32" s="6">
        <v>1922</v>
      </c>
      <c r="B32" s="7">
        <v>6874.8339999999998</v>
      </c>
      <c r="C32" s="7">
        <v>1142</v>
      </c>
      <c r="D32" s="7">
        <v>151.9</v>
      </c>
      <c r="E32" s="7">
        <f t="shared" si="0"/>
        <v>7864.9340000000002</v>
      </c>
      <c r="F32" s="8">
        <f ca="1">F31+(F$35-F$30)/5</f>
        <v>110493</v>
      </c>
      <c r="G32" s="9">
        <f t="shared" ca="1" si="1"/>
        <v>142.36076493533528</v>
      </c>
    </row>
    <row r="33" spans="1:7">
      <c r="A33" s="6">
        <v>1923</v>
      </c>
      <c r="B33" s="7">
        <v>7870.7560000000003</v>
      </c>
      <c r="C33" s="7">
        <v>1468.5</v>
      </c>
      <c r="D33" s="7">
        <v>145.6</v>
      </c>
      <c r="E33" s="7">
        <f t="shared" si="0"/>
        <v>9193.6560000000009</v>
      </c>
      <c r="F33" s="8">
        <f ca="1">F32+(F$35-F$30)/5</f>
        <v>112303</v>
      </c>
      <c r="G33" s="9">
        <f t="shared" ca="1" si="1"/>
        <v>163.72948184821419</v>
      </c>
    </row>
    <row r="34" spans="1:7">
      <c r="A34" s="6">
        <v>1924</v>
      </c>
      <c r="B34" s="7">
        <v>7929.9849999999997</v>
      </c>
      <c r="C34" s="7">
        <v>1500.4</v>
      </c>
      <c r="D34" s="7">
        <v>149.5</v>
      </c>
      <c r="E34" s="7">
        <f t="shared" si="0"/>
        <v>9280.8850000000002</v>
      </c>
      <c r="F34" s="7">
        <v>114113</v>
      </c>
      <c r="G34" s="7">
        <f t="shared" si="1"/>
        <v>162.66130940383655</v>
      </c>
    </row>
    <row r="35" spans="1:7">
      <c r="A35" s="6">
        <v>1925</v>
      </c>
      <c r="B35" s="7">
        <v>9001.7420000000002</v>
      </c>
      <c r="C35" s="7">
        <v>1567.1</v>
      </c>
      <c r="D35" s="7">
        <v>152.4</v>
      </c>
      <c r="E35" s="7">
        <f t="shared" si="0"/>
        <v>10416.442000000001</v>
      </c>
      <c r="F35" s="8">
        <f ca="1">F34+(F$40-F$35)/5</f>
        <v>115644.4</v>
      </c>
      <c r="G35" s="9">
        <f t="shared" ca="1" si="1"/>
        <v>180.14606846505322</v>
      </c>
    </row>
    <row r="36" spans="1:7">
      <c r="A36" s="6">
        <v>1926</v>
      </c>
      <c r="B36" s="7">
        <v>9794.0859999999993</v>
      </c>
      <c r="C36" s="7">
        <v>1973.5</v>
      </c>
      <c r="D36" s="7">
        <v>183.1</v>
      </c>
      <c r="E36" s="7">
        <f t="shared" si="0"/>
        <v>11584.485999999999</v>
      </c>
      <c r="F36" s="8">
        <f ca="1">F35+(F$40-F$35)/5</f>
        <v>117175.79999999999</v>
      </c>
      <c r="G36" s="9">
        <f t="shared" ca="1" si="1"/>
        <v>197.72830226036433</v>
      </c>
    </row>
    <row r="37" spans="1:7">
      <c r="A37" s="6">
        <v>1927</v>
      </c>
      <c r="B37" s="7">
        <v>10002.07</v>
      </c>
      <c r="C37" s="7">
        <v>2107.3000000000002</v>
      </c>
      <c r="D37" s="7">
        <v>184.2</v>
      </c>
      <c r="E37" s="7">
        <f t="shared" si="0"/>
        <v>11925.169999999998</v>
      </c>
      <c r="F37" s="8">
        <f ca="1">F36+(F$40-F$35)/5</f>
        <v>118707.19999999998</v>
      </c>
      <c r="G37" s="9">
        <f t="shared" ca="1" si="1"/>
        <v>200.91738327582487</v>
      </c>
    </row>
    <row r="38" spans="1:7">
      <c r="A38" s="6">
        <v>1928</v>
      </c>
      <c r="B38" s="7">
        <v>10403.338</v>
      </c>
      <c r="C38" s="7">
        <v>2266.8000000000002</v>
      </c>
      <c r="D38" s="7">
        <v>218.7</v>
      </c>
      <c r="E38" s="7">
        <f t="shared" si="0"/>
        <v>12451.437999999998</v>
      </c>
      <c r="F38" s="8">
        <f ca="1">F37+(F$40-F$35)/5</f>
        <v>120238.59999999998</v>
      </c>
      <c r="G38" s="9">
        <f t="shared" ca="1" si="1"/>
        <v>207.1121586578686</v>
      </c>
    </row>
    <row r="39" spans="1:7">
      <c r="A39" s="6">
        <v>1929</v>
      </c>
      <c r="B39" s="7">
        <v>11140.235000000001</v>
      </c>
      <c r="C39" s="7">
        <v>2533.6</v>
      </c>
      <c r="D39" s="7">
        <v>262.39999999999998</v>
      </c>
      <c r="E39" s="7">
        <f t="shared" si="0"/>
        <v>13411.435000000001</v>
      </c>
      <c r="F39" s="7">
        <v>121770</v>
      </c>
      <c r="G39" s="7">
        <f t="shared" si="1"/>
        <v>220.27486244559418</v>
      </c>
    </row>
    <row r="40" spans="1:7">
      <c r="A40" s="6">
        <v>1930</v>
      </c>
      <c r="B40" s="7">
        <v>10169.14</v>
      </c>
      <c r="C40" s="7">
        <v>2365.3000000000002</v>
      </c>
      <c r="D40" s="7">
        <v>215.8</v>
      </c>
      <c r="E40" s="7">
        <f t="shared" si="0"/>
        <v>12318.64</v>
      </c>
      <c r="F40" s="8">
        <f ca="1">F39+(F$45-F$40)/5</f>
        <v>122713</v>
      </c>
      <c r="G40" s="9">
        <f t="shared" ca="1" si="1"/>
        <v>200.7715563958179</v>
      </c>
    </row>
    <row r="41" spans="1:7">
      <c r="A41" s="6">
        <v>1931</v>
      </c>
      <c r="B41" s="7">
        <v>9381.84</v>
      </c>
      <c r="C41" s="7">
        <v>2143.4</v>
      </c>
      <c r="D41" s="7">
        <v>170.9</v>
      </c>
      <c r="E41" s="7">
        <f t="shared" si="0"/>
        <v>11354.34</v>
      </c>
      <c r="F41" s="8">
        <f ca="1">F40+(F$45-F$40)/5</f>
        <v>123656</v>
      </c>
      <c r="G41" s="9">
        <f t="shared" ca="1" si="1"/>
        <v>183.643980073753</v>
      </c>
    </row>
    <row r="42" spans="1:7">
      <c r="A42" s="6">
        <v>1932</v>
      </c>
      <c r="B42" s="7">
        <v>7997.8720000000003</v>
      </c>
      <c r="C42" s="7">
        <v>1855.3</v>
      </c>
      <c r="D42" s="7">
        <v>119.3</v>
      </c>
      <c r="E42" s="7">
        <f t="shared" si="0"/>
        <v>9733.8720000000012</v>
      </c>
      <c r="F42" s="8">
        <f ca="1">F41+(F$45-F$40)/5</f>
        <v>124599</v>
      </c>
      <c r="G42" s="9">
        <f t="shared" ca="1" si="1"/>
        <v>156.24318012183087</v>
      </c>
    </row>
    <row r="43" spans="1:7">
      <c r="A43" s="6">
        <v>1933</v>
      </c>
      <c r="B43" s="7">
        <v>9190.0169999999998</v>
      </c>
      <c r="C43" s="7">
        <v>1852.4</v>
      </c>
      <c r="D43" s="7">
        <v>126.9</v>
      </c>
      <c r="E43" s="7">
        <f t="shared" si="0"/>
        <v>10915.517</v>
      </c>
      <c r="F43" s="8">
        <f ca="1">F42+(F$45-F$40)/5</f>
        <v>125542</v>
      </c>
      <c r="G43" s="9">
        <f t="shared" ca="1" si="1"/>
        <v>173.89426646062671</v>
      </c>
    </row>
    <row r="44" spans="1:7">
      <c r="A44" s="6">
        <v>1934</v>
      </c>
      <c r="B44" s="7">
        <v>9186.598</v>
      </c>
      <c r="C44" s="7">
        <v>2265.3000000000002</v>
      </c>
      <c r="D44" s="7">
        <v>163.19999999999999</v>
      </c>
      <c r="E44" s="7">
        <f t="shared" si="0"/>
        <v>11288.698</v>
      </c>
      <c r="F44" s="7">
        <v>126485</v>
      </c>
      <c r="G44" s="7">
        <f t="shared" si="1"/>
        <v>178.4986045776179</v>
      </c>
    </row>
    <row r="45" spans="1:7">
      <c r="A45" s="6">
        <v>1935</v>
      </c>
      <c r="B45" s="7">
        <v>10479.094999999999</v>
      </c>
      <c r="C45" s="7">
        <v>2457</v>
      </c>
      <c r="D45" s="7">
        <v>178.4</v>
      </c>
      <c r="E45" s="7">
        <f t="shared" si="0"/>
        <v>12757.695</v>
      </c>
      <c r="F45" s="8">
        <f ca="1">F44+(F$50-F$45)/5</f>
        <v>127393.60000000001</v>
      </c>
      <c r="G45" s="9">
        <f t="shared" ca="1" si="1"/>
        <v>200.28784805516131</v>
      </c>
    </row>
    <row r="46" spans="1:7">
      <c r="A46" s="6">
        <v>1936</v>
      </c>
      <c r="B46" s="7">
        <v>11975.552</v>
      </c>
      <c r="C46" s="7">
        <v>2855.1</v>
      </c>
      <c r="D46" s="7">
        <v>179.7</v>
      </c>
      <c r="E46" s="7">
        <f t="shared" si="0"/>
        <v>14650.951999999999</v>
      </c>
      <c r="F46" s="8">
        <f ca="1">F45+(F$50-F$45)/5</f>
        <v>128302.20000000001</v>
      </c>
      <c r="G46" s="9">
        <f t="shared" ca="1" si="1"/>
        <v>228.38192953823082</v>
      </c>
    </row>
    <row r="47" spans="1:7">
      <c r="A47" s="6">
        <v>1937</v>
      </c>
      <c r="B47" s="7">
        <v>12837.003000000001</v>
      </c>
      <c r="C47" s="7">
        <v>3412.4</v>
      </c>
      <c r="D47" s="7">
        <v>221.4</v>
      </c>
      <c r="E47" s="7">
        <f t="shared" si="0"/>
        <v>16028.003000000001</v>
      </c>
      <c r="F47" s="8">
        <f ca="1">F46+(F$50-F$45)/5</f>
        <v>129210.80000000002</v>
      </c>
      <c r="G47" s="9">
        <f t="shared" ca="1" si="1"/>
        <v>248.09076331080681</v>
      </c>
    </row>
    <row r="48" spans="1:7">
      <c r="A48" s="6">
        <v>1938</v>
      </c>
      <c r="B48" s="7">
        <v>11380.814</v>
      </c>
      <c r="C48" s="7">
        <v>2357.5</v>
      </c>
      <c r="D48" s="7">
        <v>195.9</v>
      </c>
      <c r="E48" s="7">
        <f t="shared" si="0"/>
        <v>13542.414000000001</v>
      </c>
      <c r="F48" s="8">
        <f ca="1">F47+(F$50-F$45)/5</f>
        <v>130119.40000000002</v>
      </c>
      <c r="G48" s="9">
        <f t="shared" ca="1" si="1"/>
        <v>208.15364964793869</v>
      </c>
    </row>
    <row r="49" spans="1:7">
      <c r="A49" s="6">
        <v>1939</v>
      </c>
      <c r="B49" s="7">
        <v>13509.642</v>
      </c>
      <c r="C49" s="7">
        <v>2687.5</v>
      </c>
      <c r="D49" s="7">
        <v>248.6</v>
      </c>
      <c r="E49" s="7">
        <f t="shared" si="0"/>
        <v>15948.541999999999</v>
      </c>
      <c r="F49" s="7">
        <v>131028</v>
      </c>
      <c r="G49" s="7">
        <f t="shared" si="1"/>
        <v>243.43715846994536</v>
      </c>
    </row>
    <row r="50" spans="1:7">
      <c r="A50" s="6">
        <v>1940</v>
      </c>
      <c r="B50" s="7">
        <v>14483.709000000001</v>
      </c>
      <c r="C50" s="7">
        <v>2826.9</v>
      </c>
      <c r="D50" s="7">
        <v>553.29999999999995</v>
      </c>
      <c r="E50" s="7">
        <f t="shared" si="0"/>
        <v>16757.309000000001</v>
      </c>
      <c r="F50" s="8">
        <f ca="1">F49+(F$55-F$50)/5</f>
        <v>132501.79999999999</v>
      </c>
      <c r="G50" s="9">
        <f t="shared" ca="1" si="1"/>
        <v>252.93707708121707</v>
      </c>
    </row>
    <row r="51" spans="1:7">
      <c r="A51" s="6">
        <v>1941</v>
      </c>
      <c r="B51" s="7">
        <v>17762.365000000002</v>
      </c>
      <c r="C51" s="7">
        <v>3123.5</v>
      </c>
      <c r="D51" s="7">
        <v>464.4</v>
      </c>
      <c r="E51" s="7">
        <f t="shared" si="0"/>
        <v>20421.465</v>
      </c>
      <c r="F51" s="8">
        <f ca="1">F50+(F$55-F$50)/5</f>
        <v>133975.59999999998</v>
      </c>
      <c r="G51" s="9">
        <f t="shared" ca="1" si="1"/>
        <v>304.85349571115938</v>
      </c>
    </row>
    <row r="52" spans="1:7">
      <c r="A52" s="6">
        <v>1942</v>
      </c>
      <c r="B52" s="7">
        <v>17083.862000000001</v>
      </c>
      <c r="C52" s="7">
        <v>3038.5</v>
      </c>
      <c r="D52" s="7">
        <v>341.9</v>
      </c>
      <c r="E52" s="7">
        <f t="shared" si="0"/>
        <v>19780.462</v>
      </c>
      <c r="F52" s="8">
        <f ca="1">F51+(F$55-F$50)/5</f>
        <v>135449.39999999997</v>
      </c>
      <c r="G52" s="9">
        <f t="shared" ca="1" si="1"/>
        <v>292.07160755234065</v>
      </c>
    </row>
    <row r="53" spans="1:7">
      <c r="A53" s="6">
        <v>1943</v>
      </c>
      <c r="B53" s="7">
        <v>17035.687999999998</v>
      </c>
      <c r="C53" s="7">
        <v>2720.9</v>
      </c>
      <c r="D53" s="7">
        <v>319.89999999999998</v>
      </c>
      <c r="E53" s="7">
        <f t="shared" si="0"/>
        <v>19436.687999999998</v>
      </c>
      <c r="F53" s="8">
        <f ca="1">F52+(F$55-F$50)/5</f>
        <v>136923.19999999995</v>
      </c>
      <c r="G53" s="9">
        <f t="shared" ca="1" si="1"/>
        <v>283.90642345490033</v>
      </c>
    </row>
    <row r="54" spans="1:7">
      <c r="A54" s="6">
        <v>1944</v>
      </c>
      <c r="B54" s="7">
        <v>17182.804</v>
      </c>
      <c r="C54" s="7">
        <v>2576.3000000000002</v>
      </c>
      <c r="D54" s="7">
        <v>313.89999999999998</v>
      </c>
      <c r="E54" s="7">
        <f t="shared" si="0"/>
        <v>19445.203999999998</v>
      </c>
      <c r="F54" s="7">
        <v>138397</v>
      </c>
      <c r="G54" s="7">
        <f t="shared" si="1"/>
        <v>281.00614897721766</v>
      </c>
    </row>
    <row r="55" spans="1:7">
      <c r="A55" s="6">
        <v>1945</v>
      </c>
      <c r="B55" s="7">
        <v>17370.965</v>
      </c>
      <c r="C55" s="7">
        <v>2753.2</v>
      </c>
      <c r="D55" s="7">
        <v>458.7</v>
      </c>
      <c r="E55" s="7">
        <f t="shared" si="0"/>
        <v>19665.465</v>
      </c>
      <c r="F55" s="8">
        <f ca="1">F54+(F$58-F$55)/3</f>
        <v>140306.66666666666</v>
      </c>
      <c r="G55" s="9">
        <f t="shared" ca="1" si="1"/>
        <v>280.32117742088758</v>
      </c>
    </row>
    <row r="56" spans="1:7">
      <c r="A56" s="6">
        <v>1946</v>
      </c>
      <c r="B56" s="7">
        <v>19277.667000000001</v>
      </c>
      <c r="C56" s="7">
        <v>3626</v>
      </c>
      <c r="D56" s="7">
        <v>393.3</v>
      </c>
      <c r="E56" s="7">
        <f t="shared" si="0"/>
        <v>22510.367000000002</v>
      </c>
      <c r="F56" s="8">
        <f ca="1">F55+(F$58-F$55)/3</f>
        <v>142216.33333333331</v>
      </c>
      <c r="G56" s="9">
        <f t="shared" ca="1" si="1"/>
        <v>316.56514371298198</v>
      </c>
    </row>
    <row r="57" spans="1:7">
      <c r="A57" s="6">
        <v>1947</v>
      </c>
      <c r="B57" s="7">
        <v>21101.832999999999</v>
      </c>
      <c r="C57" s="7">
        <v>4121.8999999999996</v>
      </c>
      <c r="D57" s="7">
        <v>474.5</v>
      </c>
      <c r="E57" s="7">
        <f t="shared" si="0"/>
        <v>24749.233</v>
      </c>
      <c r="F57" s="7">
        <v>144126</v>
      </c>
      <c r="G57" s="7">
        <f t="shared" si="1"/>
        <v>343.43883823876331</v>
      </c>
    </row>
    <row r="58" spans="1:7">
      <c r="A58" s="6">
        <v>1948</v>
      </c>
      <c r="B58" s="7">
        <v>21897.300999999999</v>
      </c>
      <c r="C58" s="7">
        <v>4582.3</v>
      </c>
      <c r="D58" s="7">
        <v>397</v>
      </c>
      <c r="E58" s="7">
        <f t="shared" si="0"/>
        <v>26082.600999999999</v>
      </c>
      <c r="F58" s="7">
        <v>146631</v>
      </c>
      <c r="G58" s="7">
        <f t="shared" si="1"/>
        <v>355.75834577954186</v>
      </c>
    </row>
    <row r="59" spans="1:7">
      <c r="A59" s="6">
        <v>1949</v>
      </c>
      <c r="B59" s="7">
        <v>20315.436000000002</v>
      </c>
      <c r="C59" s="7">
        <v>4751.8</v>
      </c>
      <c r="D59" s="7">
        <v>372.3</v>
      </c>
      <c r="E59" s="7">
        <f t="shared" si="0"/>
        <v>24694.936000000002</v>
      </c>
      <c r="F59" s="7">
        <v>149188</v>
      </c>
      <c r="G59" s="7">
        <f t="shared" si="1"/>
        <v>331.05794031691556</v>
      </c>
    </row>
    <row r="60" spans="1:7">
      <c r="A60" s="6">
        <v>1950</v>
      </c>
      <c r="B60" s="7">
        <v>24375.468000000001</v>
      </c>
      <c r="C60" s="7">
        <v>4543.5</v>
      </c>
      <c r="D60" s="7">
        <v>337.1</v>
      </c>
      <c r="E60" s="7">
        <f t="shared" si="0"/>
        <v>28581.868000000002</v>
      </c>
      <c r="F60" s="7">
        <v>152271</v>
      </c>
      <c r="G60" s="7">
        <f t="shared" si="1"/>
        <v>375.40789776122841</v>
      </c>
    </row>
    <row r="61" spans="1:7">
      <c r="A61" s="6">
        <v>1951</v>
      </c>
      <c r="B61" s="7">
        <v>26046.697</v>
      </c>
      <c r="C61" s="7">
        <v>4674.2</v>
      </c>
      <c r="D61" s="7">
        <v>576.29999999999995</v>
      </c>
      <c r="E61" s="7">
        <f t="shared" si="0"/>
        <v>30144.597000000002</v>
      </c>
      <c r="F61" s="7">
        <v>154878</v>
      </c>
      <c r="G61" s="7">
        <f t="shared" si="1"/>
        <v>389.26893425793207</v>
      </c>
    </row>
    <row r="62" spans="1:7">
      <c r="A62" s="6">
        <v>1952</v>
      </c>
      <c r="B62" s="7">
        <v>24418.383000000002</v>
      </c>
      <c r="C62" s="7">
        <v>4709.1000000000004</v>
      </c>
      <c r="D62" s="7">
        <v>537.4</v>
      </c>
      <c r="E62" s="7">
        <f t="shared" si="0"/>
        <v>28590.082999999999</v>
      </c>
      <c r="F62" s="7">
        <v>157553</v>
      </c>
      <c r="G62" s="7">
        <f t="shared" si="1"/>
        <v>362.92654535299232</v>
      </c>
    </row>
    <row r="63" spans="1:7">
      <c r="A63" s="6">
        <v>1953</v>
      </c>
      <c r="B63" s="7">
        <v>26604.582999999999</v>
      </c>
      <c r="C63" s="7">
        <v>4745.3999999999996</v>
      </c>
      <c r="D63" s="7">
        <v>431.2</v>
      </c>
      <c r="E63" s="7">
        <f t="shared" si="0"/>
        <v>30918.782999999999</v>
      </c>
      <c r="F63" s="7">
        <v>160184</v>
      </c>
      <c r="G63" s="7">
        <f t="shared" si="1"/>
        <v>386.04084053338659</v>
      </c>
    </row>
    <row r="64" spans="1:7">
      <c r="A64" s="6">
        <v>1954</v>
      </c>
      <c r="B64" s="7">
        <v>26876.241999999998</v>
      </c>
      <c r="C64" s="7">
        <v>4708.3</v>
      </c>
      <c r="D64" s="7">
        <v>623.29999999999995</v>
      </c>
      <c r="E64" s="7">
        <f t="shared" si="0"/>
        <v>30961.241999999998</v>
      </c>
      <c r="F64" s="7">
        <v>163026</v>
      </c>
      <c r="G64" s="7">
        <f t="shared" si="1"/>
        <v>379.83195318538145</v>
      </c>
    </row>
    <row r="65" spans="1:7">
      <c r="A65" s="6">
        <v>1955</v>
      </c>
      <c r="B65" s="7">
        <v>30178.101999999999</v>
      </c>
      <c r="C65" s="7">
        <v>4884</v>
      </c>
      <c r="D65" s="7">
        <v>766.8</v>
      </c>
      <c r="E65" s="7">
        <f t="shared" si="0"/>
        <v>34295.301999999996</v>
      </c>
      <c r="F65" s="7">
        <v>165931</v>
      </c>
      <c r="G65" s="7">
        <f t="shared" si="1"/>
        <v>413.36823137328156</v>
      </c>
    </row>
    <row r="66" spans="1:7">
      <c r="A66" s="6">
        <v>1956</v>
      </c>
      <c r="B66" s="7">
        <v>31441.191999999999</v>
      </c>
      <c r="C66" s="7">
        <v>5322.7</v>
      </c>
      <c r="D66" s="7">
        <v>713.2</v>
      </c>
      <c r="E66" s="7">
        <f t="shared" si="0"/>
        <v>36050.692000000003</v>
      </c>
      <c r="F66" s="7">
        <v>168903</v>
      </c>
      <c r="G66" s="7">
        <f t="shared" si="1"/>
        <v>426.88042249101557</v>
      </c>
    </row>
    <row r="67" spans="1:7">
      <c r="A67" s="6">
        <v>1957</v>
      </c>
      <c r="B67" s="7">
        <v>30666.469000000001</v>
      </c>
      <c r="C67" s="7">
        <v>4963.8</v>
      </c>
      <c r="D67" s="7">
        <v>789</v>
      </c>
      <c r="E67" s="7">
        <f t="shared" si="0"/>
        <v>34841.269</v>
      </c>
      <c r="F67" s="7">
        <v>171984</v>
      </c>
      <c r="G67" s="7">
        <f t="shared" si="1"/>
        <v>405.16872499767419</v>
      </c>
    </row>
    <row r="68" spans="1:7">
      <c r="A68" s="6">
        <v>1958</v>
      </c>
      <c r="B68" s="7">
        <v>30823.251</v>
      </c>
      <c r="C68" s="7">
        <v>4670.8</v>
      </c>
      <c r="D68" s="7">
        <v>773.9</v>
      </c>
      <c r="E68" s="7">
        <f t="shared" si="0"/>
        <v>34720.150999999998</v>
      </c>
      <c r="F68" s="7">
        <v>174882</v>
      </c>
      <c r="G68" s="7">
        <f t="shared" si="1"/>
        <v>397.06946398142748</v>
      </c>
    </row>
    <row r="69" spans="1:7">
      <c r="A69" s="6">
        <v>1959</v>
      </c>
      <c r="B69" s="7">
        <f>33748-145-1171</f>
        <v>32432</v>
      </c>
      <c r="C69" s="7">
        <v>5100.3999999999996</v>
      </c>
      <c r="D69" s="7">
        <v>827.3</v>
      </c>
      <c r="E69" s="7">
        <f t="shared" si="0"/>
        <v>36705.1</v>
      </c>
      <c r="F69" s="7">
        <v>177830</v>
      </c>
      <c r="G69" s="7">
        <f t="shared" si="1"/>
        <v>412.81111173592757</v>
      </c>
    </row>
    <row r="70" spans="1:7">
      <c r="A70" s="6">
        <v>1960</v>
      </c>
      <c r="B70" s="7">
        <f>33904-175-1098</f>
        <v>32631</v>
      </c>
      <c r="C70" s="7">
        <v>5190.2</v>
      </c>
      <c r="D70" s="7">
        <v>931.7</v>
      </c>
      <c r="E70" s="7">
        <f t="shared" si="0"/>
        <v>36889.5</v>
      </c>
      <c r="F70" s="7">
        <v>180700</v>
      </c>
      <c r="G70" s="7">
        <f t="shared" si="1"/>
        <v>408.2955174322081</v>
      </c>
    </row>
    <row r="71" spans="1:7">
      <c r="A71" s="6">
        <v>1961</v>
      </c>
      <c r="B71" s="7">
        <f>35178-155-1084</f>
        <v>33939</v>
      </c>
      <c r="C71" s="7">
        <v>5242</v>
      </c>
      <c r="D71" s="7">
        <v>1102.8</v>
      </c>
      <c r="E71" s="7">
        <f t="shared" si="0"/>
        <v>38078.199999999997</v>
      </c>
      <c r="F71" s="7">
        <v>183700</v>
      </c>
      <c r="G71" s="7">
        <f t="shared" si="1"/>
        <v>414.5694066412629</v>
      </c>
    </row>
    <row r="72" spans="1:7">
      <c r="A72" s="6">
        <v>1962</v>
      </c>
      <c r="B72" s="7">
        <f>37062-146-1080</f>
        <v>35836</v>
      </c>
      <c r="C72" s="7">
        <v>5323.4</v>
      </c>
      <c r="D72" s="7">
        <v>1082.0999999999999</v>
      </c>
      <c r="E72" s="7">
        <f t="shared" si="0"/>
        <v>40077.300000000003</v>
      </c>
      <c r="F72" s="7">
        <v>186500</v>
      </c>
      <c r="G72" s="7">
        <f t="shared" si="1"/>
        <v>429.78337801608581</v>
      </c>
    </row>
    <row r="73" spans="1:7">
      <c r="A73" s="6">
        <v>1963</v>
      </c>
      <c r="B73" s="7">
        <f>38646-141-1139</f>
        <v>37366</v>
      </c>
      <c r="C73" s="7">
        <v>5285.1</v>
      </c>
      <c r="D73" s="7">
        <v>1216.4000000000001</v>
      </c>
      <c r="E73" s="7">
        <f t="shared" ref="E73:E116" si="4">B73+C73-D73</f>
        <v>41434.699999999997</v>
      </c>
      <c r="F73" s="7">
        <v>189200</v>
      </c>
      <c r="G73" s="7">
        <f t="shared" ref="G73:G112" si="5">(E73*2000)/F73</f>
        <v>437.99894291754759</v>
      </c>
    </row>
    <row r="74" spans="1:7">
      <c r="A74" s="6">
        <v>1964</v>
      </c>
      <c r="B74" s="7">
        <f>40962-148-1215</f>
        <v>39599</v>
      </c>
      <c r="C74" s="7">
        <v>5793.2</v>
      </c>
      <c r="D74" s="7">
        <v>1546.7</v>
      </c>
      <c r="E74" s="7">
        <f t="shared" si="4"/>
        <v>43845.5</v>
      </c>
      <c r="F74" s="7">
        <v>191900</v>
      </c>
      <c r="G74" s="7">
        <f t="shared" si="5"/>
        <v>456.96195935383014</v>
      </c>
    </row>
    <row r="75" spans="1:7">
      <c r="A75" s="6">
        <v>1965</v>
      </c>
      <c r="B75" s="7">
        <f>43455-144-1248</f>
        <v>42063</v>
      </c>
      <c r="C75" s="7">
        <v>6169.3</v>
      </c>
      <c r="D75" s="7">
        <v>1613.4</v>
      </c>
      <c r="E75" s="7">
        <f t="shared" si="4"/>
        <v>46618.9</v>
      </c>
      <c r="F75" s="7">
        <v>194300</v>
      </c>
      <c r="G75" s="7">
        <f t="shared" si="5"/>
        <v>479.86515697375194</v>
      </c>
    </row>
    <row r="76" spans="1:7">
      <c r="A76" s="6">
        <v>1966</v>
      </c>
      <c r="B76" s="7">
        <f>46701-148-1155</f>
        <v>45398</v>
      </c>
      <c r="C76" s="7">
        <v>6826.5</v>
      </c>
      <c r="D76" s="7">
        <v>1775.3</v>
      </c>
      <c r="E76" s="7">
        <f t="shared" si="4"/>
        <v>50449.2</v>
      </c>
      <c r="F76" s="7">
        <v>196600</v>
      </c>
      <c r="G76" s="7">
        <f t="shared" si="5"/>
        <v>513.21668362156663</v>
      </c>
    </row>
    <row r="77" spans="1:7">
      <c r="A77" s="6">
        <v>1967</v>
      </c>
      <c r="B77" s="7">
        <f>46568-144-1176</f>
        <v>45248</v>
      </c>
      <c r="C77" s="7">
        <v>6454.4</v>
      </c>
      <c r="D77" s="7">
        <v>1901.2</v>
      </c>
      <c r="E77" s="7">
        <f t="shared" si="4"/>
        <v>49801.200000000004</v>
      </c>
      <c r="F77" s="7">
        <v>198700</v>
      </c>
      <c r="G77" s="7">
        <f t="shared" si="5"/>
        <v>501.2702566683443</v>
      </c>
    </row>
    <row r="78" spans="1:7">
      <c r="A78" s="6">
        <v>1968</v>
      </c>
      <c r="B78" s="7">
        <f>50146-155-1333</f>
        <v>48658</v>
      </c>
      <c r="C78" s="7">
        <v>6403.4</v>
      </c>
      <c r="D78" s="7">
        <v>2394.3000000000002</v>
      </c>
      <c r="E78" s="7">
        <f t="shared" si="4"/>
        <v>52667.1</v>
      </c>
      <c r="F78" s="7">
        <v>200700</v>
      </c>
      <c r="G78" s="7">
        <f t="shared" si="5"/>
        <v>524.83408071748875</v>
      </c>
    </row>
    <row r="79" spans="1:7">
      <c r="A79" s="6">
        <v>1969</v>
      </c>
      <c r="B79" s="7">
        <f>52927-148-1352</f>
        <v>51427</v>
      </c>
      <c r="C79" s="7">
        <v>6798.1</v>
      </c>
      <c r="D79" s="7">
        <v>2509</v>
      </c>
      <c r="E79" s="7">
        <f t="shared" si="4"/>
        <v>55716.1</v>
      </c>
      <c r="F79" s="7">
        <v>202700</v>
      </c>
      <c r="G79" s="7">
        <f t="shared" si="5"/>
        <v>549.73951652688697</v>
      </c>
    </row>
    <row r="80" spans="1:7">
      <c r="A80" s="6">
        <v>1970</v>
      </c>
      <c r="B80" s="7">
        <v>50312.255994206003</v>
      </c>
      <c r="C80" s="7">
        <v>6902.7415938571203</v>
      </c>
      <c r="D80" s="7">
        <v>2800</v>
      </c>
      <c r="E80" s="7">
        <f t="shared" si="4"/>
        <v>54414.997588063125</v>
      </c>
      <c r="F80" s="7">
        <v>205100</v>
      </c>
      <c r="G80" s="7">
        <f t="shared" si="5"/>
        <v>530.61918662177595</v>
      </c>
    </row>
    <row r="81" spans="1:7">
      <c r="A81" s="6">
        <v>1971</v>
      </c>
      <c r="B81" s="7">
        <v>51577.241761594007</v>
      </c>
      <c r="C81" s="7">
        <v>6932.3843826688008</v>
      </c>
      <c r="D81" s="7">
        <v>2900</v>
      </c>
      <c r="E81" s="7">
        <f t="shared" si="4"/>
        <v>55609.626144262809</v>
      </c>
      <c r="F81" s="7">
        <v>207700</v>
      </c>
      <c r="G81" s="7">
        <f t="shared" si="5"/>
        <v>535.4802710087896</v>
      </c>
    </row>
    <row r="82" spans="1:7">
      <c r="A82" s="6">
        <v>1972</v>
      </c>
      <c r="B82" s="7">
        <v>55756.178765188008</v>
      </c>
      <c r="C82" s="7">
        <v>7353.7379315624003</v>
      </c>
      <c r="D82" s="7">
        <v>2868.6481887872997</v>
      </c>
      <c r="E82" s="7">
        <f t="shared" si="4"/>
        <v>60241.268507963105</v>
      </c>
      <c r="F82" s="7">
        <v>209900</v>
      </c>
      <c r="G82" s="7">
        <f t="shared" si="5"/>
        <v>573.99969993295008</v>
      </c>
    </row>
    <row r="83" spans="1:7">
      <c r="A83" s="6">
        <v>1973</v>
      </c>
      <c r="B83" s="7">
        <v>58203.139614323998</v>
      </c>
      <c r="C83" s="7">
        <v>7977.5424945929599</v>
      </c>
      <c r="D83" s="7">
        <v>2713.9640306960005</v>
      </c>
      <c r="E83" s="7">
        <f t="shared" si="4"/>
        <v>63466.718078220954</v>
      </c>
      <c r="F83" s="7">
        <v>211900</v>
      </c>
      <c r="G83" s="7">
        <f t="shared" si="5"/>
        <v>599.02518242775795</v>
      </c>
    </row>
    <row r="84" spans="1:7">
      <c r="A84" s="6">
        <v>1974</v>
      </c>
      <c r="B84" s="7">
        <v>57600.148665784007</v>
      </c>
      <c r="C84" s="7">
        <v>8223.2999656579213</v>
      </c>
      <c r="D84" s="7">
        <v>3183.2861225594002</v>
      </c>
      <c r="E84" s="7">
        <f t="shared" si="4"/>
        <v>62640.162508882531</v>
      </c>
      <c r="F84" s="7">
        <v>213900</v>
      </c>
      <c r="G84" s="7">
        <f t="shared" si="5"/>
        <v>585.69576913401147</v>
      </c>
    </row>
    <row r="85" spans="1:7">
      <c r="A85" s="6">
        <v>1975</v>
      </c>
      <c r="B85" s="7">
        <v>49611.267312857999</v>
      </c>
      <c r="C85" s="7">
        <v>6048.7587730716796</v>
      </c>
      <c r="D85" s="7">
        <v>2515.5310413818997</v>
      </c>
      <c r="E85" s="7">
        <f t="shared" si="4"/>
        <v>53144.495044547773</v>
      </c>
      <c r="F85" s="7">
        <v>216000</v>
      </c>
      <c r="G85" s="7">
        <f t="shared" si="5"/>
        <v>492.07865781988681</v>
      </c>
    </row>
    <row r="86" spans="1:7">
      <c r="A86" s="6">
        <v>1976</v>
      </c>
      <c r="B86" s="7">
        <v>56763.159996162009</v>
      </c>
      <c r="C86" s="7">
        <v>6978.8340101276808</v>
      </c>
      <c r="D86" s="7">
        <v>2765.5803402143006</v>
      </c>
      <c r="E86" s="7">
        <f t="shared" si="4"/>
        <v>60976.413666075394</v>
      </c>
      <c r="F86" s="7">
        <v>218000</v>
      </c>
      <c r="G86" s="7">
        <f t="shared" si="5"/>
        <v>559.41663913830632</v>
      </c>
    </row>
    <row r="87" spans="1:7">
      <c r="A87" s="6">
        <v>1977</v>
      </c>
      <c r="B87" s="7">
        <v>58507.13477430401</v>
      </c>
      <c r="C87" s="7">
        <v>7329.1814441942397</v>
      </c>
      <c r="D87" s="7">
        <v>2655.3428771806002</v>
      </c>
      <c r="E87" s="7">
        <f t="shared" si="4"/>
        <v>63180.973341317651</v>
      </c>
      <c r="F87" s="7">
        <v>220200</v>
      </c>
      <c r="G87" s="7">
        <f t="shared" si="5"/>
        <v>573.85080237345733</v>
      </c>
    </row>
    <row r="88" spans="1:7">
      <c r="A88" s="6">
        <v>1978</v>
      </c>
      <c r="B88" s="7">
        <v>60485.105531894005</v>
      </c>
      <c r="C88" s="7">
        <v>8643.5087857017606</v>
      </c>
      <c r="D88" s="7">
        <v>2671.8977688133</v>
      </c>
      <c r="E88" s="7">
        <f t="shared" si="4"/>
        <v>66456.716548782468</v>
      </c>
      <c r="F88" s="7">
        <v>222600</v>
      </c>
      <c r="G88" s="7">
        <f t="shared" si="5"/>
        <v>597.09538678151364</v>
      </c>
    </row>
    <row r="89" spans="1:7">
      <c r="A89" s="6">
        <v>1979</v>
      </c>
      <c r="B89" s="7">
        <v>62937.066524059992</v>
      </c>
      <c r="C89" s="7">
        <v>8847.7899282464005</v>
      </c>
      <c r="D89" s="7">
        <v>2950.0366699567003</v>
      </c>
      <c r="E89" s="7">
        <f t="shared" si="4"/>
        <v>68834.819782349703</v>
      </c>
      <c r="F89" s="7">
        <v>225100</v>
      </c>
      <c r="G89" s="7">
        <f t="shared" si="5"/>
        <v>611.59324551176996</v>
      </c>
    </row>
    <row r="90" spans="1:7">
      <c r="A90" s="6">
        <v>1980</v>
      </c>
      <c r="B90" s="7">
        <v>62410.063684228</v>
      </c>
      <c r="C90" s="7">
        <v>8488.6924808718395</v>
      </c>
      <c r="D90" s="7">
        <v>4299.3725371801002</v>
      </c>
      <c r="E90" s="7">
        <f t="shared" si="4"/>
        <v>66599.383627919742</v>
      </c>
      <c r="F90" s="7">
        <v>227700</v>
      </c>
      <c r="G90" s="7">
        <f t="shared" si="5"/>
        <v>584.97482325796875</v>
      </c>
    </row>
    <row r="91" spans="1:7">
      <c r="A91" s="6">
        <v>1981</v>
      </c>
      <c r="B91" s="7">
        <v>63252.045684666002</v>
      </c>
      <c r="C91" s="7">
        <v>8177.8308278761606</v>
      </c>
      <c r="D91" s="7">
        <v>3698.9836854636001</v>
      </c>
      <c r="E91" s="7">
        <f t="shared" si="4"/>
        <v>67730.892827078569</v>
      </c>
      <c r="F91" s="7">
        <v>229500</v>
      </c>
      <c r="G91" s="7">
        <f t="shared" si="5"/>
        <v>590.24743204425761</v>
      </c>
    </row>
    <row r="92" spans="1:7">
      <c r="A92" s="6">
        <v>1982</v>
      </c>
      <c r="B92" s="7">
        <v>60087.087069940004</v>
      </c>
      <c r="C92" s="7">
        <v>7741.8043696777604</v>
      </c>
      <c r="D92" s="7">
        <v>3541.9694201051007</v>
      </c>
      <c r="E92" s="7">
        <f t="shared" si="4"/>
        <v>64286.922019512655</v>
      </c>
      <c r="F92" s="7">
        <v>231700</v>
      </c>
      <c r="G92" s="7">
        <f t="shared" si="5"/>
        <v>554.91516633157232</v>
      </c>
    </row>
    <row r="93" spans="1:7">
      <c r="A93" s="6">
        <v>1983</v>
      </c>
      <c r="B93" s="7">
        <v>65705.999216358003</v>
      </c>
      <c r="C93" s="7">
        <v>8834.2623068779212</v>
      </c>
      <c r="D93" s="7">
        <v>3841.4211430282003</v>
      </c>
      <c r="E93" s="7">
        <f t="shared" si="4"/>
        <v>70698.840380207723</v>
      </c>
      <c r="F93" s="7">
        <v>233800</v>
      </c>
      <c r="G93" s="7">
        <f t="shared" si="5"/>
        <v>604.78049940297444</v>
      </c>
    </row>
    <row r="94" spans="1:7">
      <c r="A94" s="6">
        <v>1984</v>
      </c>
      <c r="B94" s="7">
        <v>69147.944590786006</v>
      </c>
      <c r="C94" s="7">
        <v>10647.437552199521</v>
      </c>
      <c r="D94" s="7">
        <v>3605.6702250306002</v>
      </c>
      <c r="E94" s="7">
        <f t="shared" si="4"/>
        <v>76189.711917954934</v>
      </c>
      <c r="F94" s="7">
        <v>235800</v>
      </c>
      <c r="G94" s="7">
        <f t="shared" si="5"/>
        <v>646.22317148392654</v>
      </c>
    </row>
    <row r="95" spans="1:7">
      <c r="A95" s="6">
        <v>1985</v>
      </c>
      <c r="B95" s="7">
        <v>67661.967162062007</v>
      </c>
      <c r="C95" s="7">
        <v>10861.107791609602</v>
      </c>
      <c r="D95" s="7">
        <v>3345.6762158144998</v>
      </c>
      <c r="E95" s="7">
        <f t="shared" si="4"/>
        <v>75177.398737857104</v>
      </c>
      <c r="F95" s="7">
        <v>237900</v>
      </c>
      <c r="G95" s="7">
        <f t="shared" si="5"/>
        <v>632.00839628295171</v>
      </c>
    </row>
    <row r="96" spans="1:7">
      <c r="A96" s="6">
        <v>1986</v>
      </c>
      <c r="B96" s="7">
        <v>71503.905901170001</v>
      </c>
      <c r="C96" s="7">
        <v>11352.009468693599</v>
      </c>
      <c r="D96" s="7">
        <v>4046.8158401808</v>
      </c>
      <c r="E96" s="7">
        <f t="shared" si="4"/>
        <v>78809.09952968279</v>
      </c>
      <c r="F96" s="7">
        <v>240100</v>
      </c>
      <c r="G96" s="7">
        <f t="shared" si="5"/>
        <v>656.4689673442964</v>
      </c>
    </row>
    <row r="97" spans="1:15">
      <c r="A97" s="6">
        <v>1987</v>
      </c>
      <c r="B97" s="7">
        <v>74959.85238155401</v>
      </c>
      <c r="C97" s="7">
        <v>12264.001451321761</v>
      </c>
      <c r="D97" s="7">
        <v>4201.0126110963001</v>
      </c>
      <c r="E97" s="7">
        <f t="shared" si="4"/>
        <v>83022.841221779468</v>
      </c>
      <c r="F97" s="7">
        <v>242800</v>
      </c>
      <c r="G97" s="7">
        <f t="shared" si="5"/>
        <v>683.87842851548157</v>
      </c>
    </row>
    <row r="98" spans="1:15">
      <c r="A98" s="6">
        <v>1988</v>
      </c>
      <c r="B98" s="7">
        <v>77317.818775637992</v>
      </c>
      <c r="C98" s="7">
        <v>12626.19682730784</v>
      </c>
      <c r="D98" s="7">
        <v>4365.2070917978999</v>
      </c>
      <c r="E98" s="7">
        <f t="shared" si="4"/>
        <v>85578.80851114793</v>
      </c>
      <c r="F98" s="7">
        <v>244500</v>
      </c>
      <c r="G98" s="7">
        <f t="shared" si="5"/>
        <v>700.03115346542279</v>
      </c>
    </row>
    <row r="99" spans="1:15">
      <c r="A99" s="6">
        <v>1989</v>
      </c>
      <c r="B99" s="7">
        <v>77490.815523364014</v>
      </c>
      <c r="C99" s="7">
        <v>12216.67301276282</v>
      </c>
      <c r="D99" s="7">
        <v>4746.4444323265998</v>
      </c>
      <c r="E99" s="7">
        <f t="shared" si="4"/>
        <v>84961.044103800232</v>
      </c>
      <c r="F99" s="7">
        <v>246800</v>
      </c>
      <c r="G99" s="7">
        <f t="shared" si="5"/>
        <v>688.50116777795984</v>
      </c>
    </row>
    <row r="100" spans="1:15">
      <c r="A100" s="6">
        <v>1990</v>
      </c>
      <c r="B100" s="7">
        <v>79400.786319886</v>
      </c>
      <c r="C100" s="7">
        <v>12336.12142861442</v>
      </c>
      <c r="D100" s="7">
        <v>5172.5562509704005</v>
      </c>
      <c r="E100" s="7">
        <f t="shared" si="4"/>
        <v>86564.35149753002</v>
      </c>
      <c r="F100" s="7">
        <v>249500</v>
      </c>
      <c r="G100" s="7">
        <f t="shared" si="5"/>
        <v>693.90261721466948</v>
      </c>
    </row>
    <row r="101" spans="1:15">
      <c r="A101" s="6">
        <v>1991</v>
      </c>
      <c r="B101" s="7">
        <v>80207.775123397994</v>
      </c>
      <c r="C101" s="7">
        <v>11179.17999300846</v>
      </c>
      <c r="D101" s="7">
        <v>6454.6636165660002</v>
      </c>
      <c r="E101" s="7">
        <f t="shared" si="4"/>
        <v>84932.291499840459</v>
      </c>
      <c r="F101" s="7">
        <v>252200</v>
      </c>
      <c r="G101" s="7">
        <f t="shared" si="5"/>
        <v>673.53125693767208</v>
      </c>
    </row>
    <row r="102" spans="1:15">
      <c r="A102" s="6">
        <v>1992</v>
      </c>
      <c r="B102" s="7">
        <f>84701-93-945</f>
        <v>83663</v>
      </c>
      <c r="C102" s="7">
        <v>11931.596957711441</v>
      </c>
      <c r="D102" s="7">
        <v>7045.4984569233002</v>
      </c>
      <c r="E102" s="7">
        <f t="shared" si="4"/>
        <v>88549.098500788139</v>
      </c>
      <c r="F102" s="7">
        <v>255000</v>
      </c>
      <c r="G102" s="7">
        <f t="shared" si="5"/>
        <v>694.50273333951475</v>
      </c>
    </row>
    <row r="103" spans="1:15">
      <c r="A103" s="6">
        <v>1993</v>
      </c>
      <c r="B103" s="7">
        <f>86693-95-943</f>
        <v>85655</v>
      </c>
      <c r="C103" s="12">
        <v>13160.724775366662</v>
      </c>
      <c r="D103" s="7">
        <v>6861.4295951184995</v>
      </c>
      <c r="E103" s="7">
        <f t="shared" si="4"/>
        <v>91954.295180248155</v>
      </c>
      <c r="F103" s="7">
        <v>257800</v>
      </c>
      <c r="G103" s="7">
        <f t="shared" si="5"/>
        <v>713.37699907097101</v>
      </c>
    </row>
    <row r="104" spans="1:15">
      <c r="A104" s="6">
        <v>1994</v>
      </c>
      <c r="B104" s="7">
        <f>90897-96-934</f>
        <v>89867</v>
      </c>
      <c r="C104" s="12">
        <v>13838.621672076582</v>
      </c>
      <c r="D104" s="7">
        <v>7563.5558732148002</v>
      </c>
      <c r="E104" s="7">
        <f t="shared" si="4"/>
        <v>96142.065798861775</v>
      </c>
      <c r="F104" s="7">
        <v>260300</v>
      </c>
      <c r="G104" s="7">
        <f t="shared" si="5"/>
        <v>738.70200383297561</v>
      </c>
    </row>
    <row r="105" spans="1:15">
      <c r="A105" s="6">
        <v>1995</v>
      </c>
      <c r="B105" s="7">
        <f>91267-96-934</f>
        <v>90237</v>
      </c>
      <c r="C105" s="7">
        <v>14367.214173571259</v>
      </c>
      <c r="D105" s="7">
        <v>7644.2735654178005</v>
      </c>
      <c r="E105" s="7">
        <f t="shared" si="4"/>
        <v>96959.940608153469</v>
      </c>
      <c r="F105" s="7">
        <v>262800</v>
      </c>
      <c r="G105" s="7">
        <f t="shared" si="5"/>
        <v>737.8990913862516</v>
      </c>
    </row>
    <row r="106" spans="1:15">
      <c r="A106" s="6">
        <v>1996</v>
      </c>
      <c r="B106" s="7">
        <f>92267-96-934</f>
        <v>91237</v>
      </c>
      <c r="C106" s="7">
        <v>13179.005648595281</v>
      </c>
      <c r="D106" s="7">
        <v>9138.4562794495996</v>
      </c>
      <c r="E106" s="7">
        <f t="shared" si="4"/>
        <v>95277.54936914568</v>
      </c>
      <c r="F106" s="7">
        <v>265200</v>
      </c>
      <c r="G106" s="7">
        <f t="shared" si="5"/>
        <v>718.53355482010318</v>
      </c>
    </row>
    <row r="107" spans="1:15">
      <c r="A107" s="6">
        <v>1997</v>
      </c>
      <c r="B107" s="7">
        <f>96915-98-934</f>
        <v>95883</v>
      </c>
      <c r="C107" s="7">
        <v>14644.040083232201</v>
      </c>
      <c r="D107" s="7">
        <v>10390.610893221341</v>
      </c>
      <c r="E107" s="7">
        <f t="shared" si="4"/>
        <v>100136.42919001087</v>
      </c>
      <c r="F107" s="7">
        <v>267800</v>
      </c>
      <c r="G107" s="7">
        <f t="shared" si="5"/>
        <v>747.84487819276217</v>
      </c>
    </row>
    <row r="108" spans="1:15">
      <c r="A108" s="6">
        <v>1998</v>
      </c>
      <c r="B108" s="7">
        <f>96403-96-934</f>
        <v>95373</v>
      </c>
      <c r="C108" s="7">
        <v>15785.576552702882</v>
      </c>
      <c r="D108" s="7">
        <v>9159.6220867267202</v>
      </c>
      <c r="E108" s="7">
        <f t="shared" si="4"/>
        <v>101998.95446597616</v>
      </c>
      <c r="F108" s="7">
        <v>270200</v>
      </c>
      <c r="G108" s="7">
        <f t="shared" si="5"/>
        <v>754.98856007384279</v>
      </c>
    </row>
    <row r="109" spans="1:15">
      <c r="A109" s="6">
        <v>1999</v>
      </c>
      <c r="B109" s="7">
        <f>98837-96-934</f>
        <v>97807</v>
      </c>
      <c r="C109" s="7">
        <v>17341.792761414239</v>
      </c>
      <c r="D109" s="7">
        <v>8885.5152885979205</v>
      </c>
      <c r="E109" s="7">
        <f t="shared" si="4"/>
        <v>106263.27747281632</v>
      </c>
      <c r="F109" s="7">
        <v>272700</v>
      </c>
      <c r="G109" s="7">
        <f t="shared" si="5"/>
        <v>779.34196899755273</v>
      </c>
      <c r="H109" t="s">
        <v>4</v>
      </c>
      <c r="O109" s="13"/>
    </row>
    <row r="110" spans="1:15">
      <c r="A110" s="6">
        <v>2000</v>
      </c>
      <c r="B110" s="7">
        <f>94505+787</f>
        <v>95292</v>
      </c>
      <c r="C110" s="7">
        <v>17948.544741681122</v>
      </c>
      <c r="D110" s="7">
        <v>8767.8515167286405</v>
      </c>
      <c r="E110" s="7">
        <f t="shared" si="4"/>
        <v>104472.69322495248</v>
      </c>
      <c r="F110" s="7">
        <v>274972.72727272724</v>
      </c>
      <c r="G110" s="7">
        <f t="shared" si="5"/>
        <v>759.87676495155063</v>
      </c>
      <c r="H110" t="s">
        <v>5</v>
      </c>
      <c r="I110" t="s">
        <v>6</v>
      </c>
      <c r="J110" t="s">
        <v>7</v>
      </c>
      <c r="O110" s="13"/>
    </row>
    <row r="111" spans="1:15">
      <c r="A111" s="6">
        <v>2001</v>
      </c>
      <c r="B111" s="7">
        <f>88914+787</f>
        <v>89701</v>
      </c>
      <c r="C111" s="7">
        <f>17116.9+376.8</f>
        <v>17493.7</v>
      </c>
      <c r="D111" s="7">
        <f>9219.1+39.8</f>
        <v>9258.9</v>
      </c>
      <c r="E111" s="7">
        <f t="shared" si="4"/>
        <v>97935.8</v>
      </c>
      <c r="F111" s="7">
        <v>277245.45454545447</v>
      </c>
      <c r="G111" s="7">
        <f t="shared" si="5"/>
        <v>706.49165491687722</v>
      </c>
      <c r="H111">
        <v>88913</v>
      </c>
      <c r="I111">
        <v>18136</v>
      </c>
      <c r="J111" s="14">
        <v>11456</v>
      </c>
      <c r="K111" s="13"/>
      <c r="L111" s="13"/>
      <c r="M111" s="13"/>
      <c r="O111" s="13"/>
    </row>
    <row r="112" spans="1:15">
      <c r="A112" s="6">
        <v>2002</v>
      </c>
      <c r="B112" s="7">
        <f t="shared" ref="B112:D123" si="6">H112</f>
        <v>89687</v>
      </c>
      <c r="C112" s="7">
        <f t="shared" si="6"/>
        <v>19150</v>
      </c>
      <c r="D112" s="7">
        <f t="shared" si="6"/>
        <v>11506</v>
      </c>
      <c r="E112" s="7">
        <f t="shared" si="4"/>
        <v>97331</v>
      </c>
      <c r="F112" s="7">
        <v>279518.18181818177</v>
      </c>
      <c r="G112" s="7">
        <f t="shared" si="5"/>
        <v>696.41981331512034</v>
      </c>
      <c r="H112">
        <v>89687</v>
      </c>
      <c r="I112">
        <v>19150</v>
      </c>
      <c r="J112" s="14">
        <v>11506</v>
      </c>
      <c r="K112" s="13"/>
      <c r="L112" s="13"/>
      <c r="M112" s="13"/>
      <c r="O112" s="13"/>
    </row>
    <row r="113" spans="1:15">
      <c r="A113" s="15">
        <v>2003</v>
      </c>
      <c r="B113" s="7">
        <f t="shared" si="6"/>
        <v>88388</v>
      </c>
      <c r="C113" s="7">
        <f t="shared" si="6"/>
        <v>19826</v>
      </c>
      <c r="D113" s="7">
        <f t="shared" si="6"/>
        <v>11797</v>
      </c>
      <c r="E113" s="7">
        <f t="shared" si="4"/>
        <v>96417</v>
      </c>
      <c r="F113" s="16">
        <f ca="1">F112+(F$116-F$113)/3</f>
        <v>281790.909090909</v>
      </c>
      <c r="G113" s="16">
        <f ca="1">G112+(G$116-G$113)/3</f>
        <v>692.49166290940627</v>
      </c>
      <c r="H113">
        <v>88388</v>
      </c>
      <c r="I113">
        <v>19826</v>
      </c>
      <c r="J113">
        <v>11797</v>
      </c>
      <c r="K113" s="13"/>
      <c r="L113" s="13"/>
      <c r="M113" s="13"/>
      <c r="O113" s="13"/>
    </row>
    <row r="114" spans="1:15">
      <c r="A114" s="15">
        <v>2004</v>
      </c>
      <c r="B114" s="7">
        <f t="shared" si="6"/>
        <v>91899</v>
      </c>
      <c r="C114" s="7">
        <f t="shared" si="6"/>
        <v>20894</v>
      </c>
      <c r="D114" s="7">
        <f t="shared" si="6"/>
        <v>12574</v>
      </c>
      <c r="E114" s="7">
        <f t="shared" si="4"/>
        <v>100219</v>
      </c>
      <c r="F114" s="16">
        <f ca="1">F113+(F$116-F$113)/3</f>
        <v>284063.63636363624</v>
      </c>
      <c r="G114" s="16">
        <f ca="1">G113+(G$116-G$113)/3</f>
        <v>688.56351250369221</v>
      </c>
      <c r="H114">
        <v>91899</v>
      </c>
      <c r="I114">
        <v>20894</v>
      </c>
      <c r="J114">
        <v>12574</v>
      </c>
      <c r="K114" s="13"/>
      <c r="L114" s="13"/>
      <c r="M114" s="13"/>
      <c r="O114" s="13"/>
    </row>
    <row r="115" spans="1:15">
      <c r="A115" s="6">
        <v>2005</v>
      </c>
      <c r="B115" s="7">
        <f t="shared" si="6"/>
        <v>91125</v>
      </c>
      <c r="C115" s="7">
        <f t="shared" si="6"/>
        <v>20204</v>
      </c>
      <c r="D115" s="7">
        <f t="shared" si="6"/>
        <v>13311</v>
      </c>
      <c r="E115" s="7">
        <f t="shared" si="4"/>
        <v>98018</v>
      </c>
      <c r="F115" s="16">
        <v>286336.36363636347</v>
      </c>
      <c r="G115" s="16">
        <f t="shared" ref="G115:G160" si="7">(E115*2000)/F115</f>
        <v>684.63536209797803</v>
      </c>
      <c r="H115" s="17">
        <v>91125</v>
      </c>
      <c r="I115">
        <f>16252+1963+1989</f>
        <v>20204</v>
      </c>
      <c r="J115">
        <f>3739+6733+2839</f>
        <v>13311</v>
      </c>
      <c r="K115" s="13"/>
      <c r="L115" s="13"/>
      <c r="M115" s="13"/>
      <c r="O115" s="13"/>
    </row>
    <row r="116" spans="1:15">
      <c r="A116" s="6">
        <v>2006</v>
      </c>
      <c r="B116" s="7">
        <f t="shared" si="6"/>
        <v>92224</v>
      </c>
      <c r="C116" s="7">
        <f t="shared" si="6"/>
        <v>20293</v>
      </c>
      <c r="D116" s="7">
        <f t="shared" si="6"/>
        <v>13349</v>
      </c>
      <c r="E116" s="7">
        <f t="shared" si="4"/>
        <v>99168</v>
      </c>
      <c r="F116" s="16">
        <v>288609.09090909077</v>
      </c>
      <c r="G116" s="16">
        <f t="shared" si="7"/>
        <v>687.21327999496054</v>
      </c>
      <c r="H116" s="18">
        <v>92224</v>
      </c>
      <c r="I116" s="19">
        <v>20293</v>
      </c>
      <c r="J116" s="19">
        <v>13349</v>
      </c>
    </row>
    <row r="117" spans="1:15">
      <c r="A117" s="6">
        <v>2007</v>
      </c>
      <c r="B117" s="7">
        <f t="shared" si="6"/>
        <v>91667</v>
      </c>
      <c r="C117" s="7">
        <f t="shared" si="6"/>
        <v>18634</v>
      </c>
      <c r="D117" s="7">
        <f t="shared" si="6"/>
        <v>14501</v>
      </c>
      <c r="E117" s="7">
        <f>B117+C117-D117</f>
        <v>95800</v>
      </c>
      <c r="F117" s="16">
        <v>290881.818181818</v>
      </c>
      <c r="G117" s="16">
        <f t="shared" si="7"/>
        <v>658.68675188298948</v>
      </c>
      <c r="H117" s="18">
        <v>91667</v>
      </c>
      <c r="I117" s="18">
        <v>18634</v>
      </c>
      <c r="J117" s="20">
        <f>4346+7667+2488</f>
        <v>14501</v>
      </c>
      <c r="K117" s="13">
        <f>4346+7667+2488</f>
        <v>14501</v>
      </c>
    </row>
    <row r="118" spans="1:15">
      <c r="A118" s="6">
        <v>2008</v>
      </c>
      <c r="B118" s="7">
        <f t="shared" si="6"/>
        <v>87401</v>
      </c>
      <c r="C118" s="7">
        <f t="shared" si="6"/>
        <v>16783</v>
      </c>
      <c r="D118" s="7">
        <f t="shared" si="6"/>
        <v>14893</v>
      </c>
      <c r="E118" s="7">
        <f t="shared" ref="E118:E160" si="8">B118+C118-D118</f>
        <v>89291</v>
      </c>
      <c r="F118" s="16">
        <v>293154.54545454524</v>
      </c>
      <c r="G118" s="16">
        <f t="shared" si="7"/>
        <v>609.17356653332138</v>
      </c>
      <c r="H118" s="21">
        <v>87401</v>
      </c>
      <c r="I118" s="19">
        <f>12885+1784+2114</f>
        <v>16783</v>
      </c>
      <c r="J118" s="20">
        <f>4837+4931+5125</f>
        <v>14893</v>
      </c>
      <c r="K118" s="13">
        <f>4837+4931+5125</f>
        <v>14893</v>
      </c>
    </row>
    <row r="119" spans="1:15">
      <c r="A119" s="6">
        <v>2009</v>
      </c>
      <c r="B119" s="22">
        <f t="shared" si="6"/>
        <v>78299</v>
      </c>
      <c r="C119" s="22">
        <f t="shared" si="6"/>
        <v>13408</v>
      </c>
      <c r="D119" s="22">
        <f t="shared" si="6"/>
        <v>13739</v>
      </c>
      <c r="E119" s="7">
        <f t="shared" si="8"/>
        <v>77968</v>
      </c>
      <c r="F119" s="16">
        <v>295427.27272727253</v>
      </c>
      <c r="G119" s="16">
        <f t="shared" si="7"/>
        <v>527.83210757916152</v>
      </c>
      <c r="H119" s="21">
        <v>78299</v>
      </c>
      <c r="I119" s="19">
        <f>9869+1547+1992</f>
        <v>13408</v>
      </c>
      <c r="J119" s="19">
        <f>4127+7339+2273</f>
        <v>13739</v>
      </c>
      <c r="K119">
        <f>4127+7339+2279</f>
        <v>13745</v>
      </c>
    </row>
    <row r="120" spans="1:15">
      <c r="A120" s="6">
        <v>2010</v>
      </c>
      <c r="B120" s="22">
        <f t="shared" si="6"/>
        <v>82968</v>
      </c>
      <c r="C120" s="22">
        <f t="shared" si="6"/>
        <v>13639</v>
      </c>
      <c r="D120" s="22">
        <f t="shared" si="6"/>
        <v>15581</v>
      </c>
      <c r="E120" s="7">
        <f t="shared" si="8"/>
        <v>81026</v>
      </c>
      <c r="F120" s="16">
        <v>297700</v>
      </c>
      <c r="G120" s="16">
        <f t="shared" si="7"/>
        <v>544.34665770910317</v>
      </c>
      <c r="H120" s="21">
        <f>35508+47460</f>
        <v>82968</v>
      </c>
      <c r="I120" s="19">
        <f>9661+1860+2118</f>
        <v>13639</v>
      </c>
      <c r="J120" s="19">
        <f>4700+8408+2473</f>
        <v>15581</v>
      </c>
    </row>
    <row r="121" spans="1:15">
      <c r="A121" s="6">
        <v>2011</v>
      </c>
      <c r="B121" s="22">
        <f t="shared" si="6"/>
        <v>82003</v>
      </c>
      <c r="C121" s="22">
        <f t="shared" si="6"/>
        <v>13057</v>
      </c>
      <c r="D121" s="22">
        <f t="shared" si="6"/>
        <v>16381</v>
      </c>
      <c r="E121" s="7">
        <f t="shared" si="8"/>
        <v>78679</v>
      </c>
      <c r="F121" s="16">
        <f t="shared" ref="F121:F129" ca="1" si="9">F120+(F$131-F$121)/10</f>
        <v>300200</v>
      </c>
      <c r="G121" s="16">
        <f t="shared" ca="1" si="7"/>
        <v>524.17721518987344</v>
      </c>
      <c r="H121" s="19">
        <f>34344+47659</f>
        <v>82003</v>
      </c>
      <c r="I121" s="19">
        <f>9219+1783+2055</f>
        <v>13057</v>
      </c>
      <c r="J121" s="19">
        <f>4782+9048+2551</f>
        <v>16381</v>
      </c>
      <c r="K121" t="s">
        <v>8</v>
      </c>
    </row>
    <row r="122" spans="1:15">
      <c r="A122" s="6">
        <v>2012</v>
      </c>
      <c r="B122" s="22">
        <f t="shared" si="6"/>
        <v>81051</v>
      </c>
      <c r="C122" s="22">
        <f t="shared" si="6"/>
        <v>12507</v>
      </c>
      <c r="D122" s="22">
        <f t="shared" si="6"/>
        <v>15691</v>
      </c>
      <c r="E122" s="7">
        <f t="shared" si="8"/>
        <v>77867</v>
      </c>
      <c r="F122" s="16">
        <f t="shared" ca="1" si="9"/>
        <v>302700</v>
      </c>
      <c r="G122" s="16">
        <f t="shared" ca="1" si="7"/>
        <v>514.48298645523619</v>
      </c>
      <c r="H122" s="23">
        <v>81051</v>
      </c>
      <c r="I122" s="23">
        <f>8738+1703+2066</f>
        <v>12507</v>
      </c>
      <c r="J122" s="23">
        <f>4638+8410+2643</f>
        <v>15691</v>
      </c>
      <c r="K122" t="s">
        <v>9</v>
      </c>
    </row>
    <row r="123" spans="1:15">
      <c r="A123" s="6">
        <v>2013</v>
      </c>
      <c r="B123" s="22">
        <f t="shared" si="6"/>
        <v>80477</v>
      </c>
      <c r="C123" s="22">
        <f t="shared" si="6"/>
        <v>13089</v>
      </c>
      <c r="D123" s="22">
        <f t="shared" si="6"/>
        <v>15644</v>
      </c>
      <c r="E123" s="7">
        <f t="shared" si="8"/>
        <v>77922</v>
      </c>
      <c r="F123" s="16">
        <f t="shared" ca="1" si="9"/>
        <v>305200</v>
      </c>
      <c r="G123" s="16">
        <f t="shared" ca="1" si="7"/>
        <v>510.62909567496723</v>
      </c>
      <c r="H123" s="23">
        <v>80477</v>
      </c>
      <c r="I123" s="23">
        <f>13089</f>
        <v>13089</v>
      </c>
      <c r="J123" s="23">
        <v>15644</v>
      </c>
      <c r="K123" t="s">
        <v>10</v>
      </c>
    </row>
    <row r="124" spans="1:15">
      <c r="A124" s="6">
        <v>2014</v>
      </c>
      <c r="B124" s="24">
        <v>96839</v>
      </c>
      <c r="C124" s="24">
        <v>19047</v>
      </c>
      <c r="D124" s="24">
        <v>9316</v>
      </c>
      <c r="E124" s="7">
        <f t="shared" si="8"/>
        <v>106570</v>
      </c>
      <c r="F124" s="16">
        <f t="shared" ca="1" si="9"/>
        <v>307700</v>
      </c>
      <c r="G124" s="16">
        <f t="shared" ca="1" si="7"/>
        <v>692.68768280792983</v>
      </c>
    </row>
    <row r="125" spans="1:15">
      <c r="A125" s="6">
        <v>2015</v>
      </c>
      <c r="B125" s="24">
        <v>98498</v>
      </c>
      <c r="C125" s="24">
        <v>18942</v>
      </c>
      <c r="D125" s="24">
        <v>9443</v>
      </c>
      <c r="E125" s="7">
        <f t="shared" si="8"/>
        <v>107997</v>
      </c>
      <c r="F125" s="16">
        <f t="shared" ca="1" si="9"/>
        <v>310200</v>
      </c>
      <c r="G125" s="16">
        <f t="shared" ca="1" si="7"/>
        <v>696.30560928433272</v>
      </c>
    </row>
    <row r="126" spans="1:15">
      <c r="A126" s="6">
        <v>2016</v>
      </c>
      <c r="B126" s="24">
        <v>98879</v>
      </c>
      <c r="C126" s="24">
        <v>19150</v>
      </c>
      <c r="D126" s="24">
        <v>9572</v>
      </c>
      <c r="E126" s="7">
        <f t="shared" si="8"/>
        <v>108457</v>
      </c>
      <c r="F126" s="16">
        <f t="shared" ca="1" si="9"/>
        <v>312700</v>
      </c>
      <c r="G126" s="16">
        <f t="shared" ca="1" si="7"/>
        <v>693.68084425967379</v>
      </c>
    </row>
    <row r="127" spans="1:15">
      <c r="A127" s="6">
        <v>2017</v>
      </c>
      <c r="B127" s="24">
        <v>100299</v>
      </c>
      <c r="C127" s="24">
        <v>19307</v>
      </c>
      <c r="D127" s="24">
        <v>9672</v>
      </c>
      <c r="E127" s="7">
        <f t="shared" si="8"/>
        <v>109934</v>
      </c>
      <c r="F127" s="16">
        <f t="shared" ca="1" si="9"/>
        <v>315200</v>
      </c>
      <c r="G127" s="16">
        <f t="shared" ca="1" si="7"/>
        <v>697.55076142131975</v>
      </c>
    </row>
    <row r="128" spans="1:15">
      <c r="A128" s="6">
        <v>2018</v>
      </c>
      <c r="B128" s="24">
        <v>101477</v>
      </c>
      <c r="C128" s="24">
        <v>19299</v>
      </c>
      <c r="D128" s="24">
        <v>9775</v>
      </c>
      <c r="E128" s="7">
        <f t="shared" si="8"/>
        <v>111001</v>
      </c>
      <c r="F128" s="16">
        <f t="shared" ca="1" si="9"/>
        <v>317700</v>
      </c>
      <c r="G128" s="16">
        <f t="shared" ca="1" si="7"/>
        <v>698.77872206484108</v>
      </c>
    </row>
    <row r="129" spans="1:7">
      <c r="A129" s="6">
        <v>2019</v>
      </c>
      <c r="B129" s="24">
        <v>102765</v>
      </c>
      <c r="C129" s="24">
        <v>19069</v>
      </c>
      <c r="D129" s="24">
        <v>9879</v>
      </c>
      <c r="E129" s="7">
        <f t="shared" si="8"/>
        <v>111955</v>
      </c>
      <c r="F129" s="16">
        <f t="shared" ca="1" si="9"/>
        <v>320200</v>
      </c>
      <c r="G129" s="16">
        <f t="shared" ca="1" si="7"/>
        <v>699.28169893816369</v>
      </c>
    </row>
    <row r="130" spans="1:7">
      <c r="A130" s="6">
        <v>2020</v>
      </c>
      <c r="B130" s="24">
        <v>104142</v>
      </c>
      <c r="C130" s="24">
        <v>18868</v>
      </c>
      <c r="D130" s="24">
        <v>9986</v>
      </c>
      <c r="E130" s="7">
        <f t="shared" si="8"/>
        <v>113024</v>
      </c>
      <c r="F130" s="16">
        <v>322700</v>
      </c>
      <c r="G130" s="16">
        <f t="shared" si="7"/>
        <v>700.4896188410288</v>
      </c>
    </row>
    <row r="131" spans="1:7">
      <c r="A131" s="6">
        <v>2021</v>
      </c>
      <c r="B131" s="25">
        <v>111317.40606394707</v>
      </c>
      <c r="C131" s="25">
        <v>27403.733737596471</v>
      </c>
      <c r="D131" s="25">
        <v>10806.026571113562</v>
      </c>
      <c r="E131" s="25">
        <f t="shared" si="8"/>
        <v>127915.11323043</v>
      </c>
      <c r="F131" s="16">
        <f t="shared" ref="F131:F139" ca="1" si="10">F130+(F$141-F$131)/10</f>
        <v>325120</v>
      </c>
      <c r="G131" s="16">
        <f t="shared" ca="1" si="7"/>
        <v>786.87938749034197</v>
      </c>
    </row>
    <row r="132" spans="1:7">
      <c r="A132" s="6">
        <v>2022</v>
      </c>
      <c r="B132" s="25">
        <v>113123.92337375965</v>
      </c>
      <c r="C132" s="25">
        <v>27302.998346196251</v>
      </c>
      <c r="D132" s="25">
        <v>10931.35578831312</v>
      </c>
      <c r="E132" s="25">
        <f t="shared" si="8"/>
        <v>129495.56593164278</v>
      </c>
      <c r="F132" s="16">
        <f t="shared" ca="1" si="10"/>
        <v>327540</v>
      </c>
      <c r="G132" s="16">
        <f t="shared" ca="1" si="7"/>
        <v>790.71604037151349</v>
      </c>
    </row>
    <row r="133" spans="1:7">
      <c r="A133" s="6">
        <v>2023</v>
      </c>
      <c r="B133" s="25">
        <v>113785.76990077177</v>
      </c>
      <c r="C133" s="25">
        <v>27722.087651598675</v>
      </c>
      <c r="D133" s="25">
        <v>11059.250385887543</v>
      </c>
      <c r="E133" s="25">
        <f t="shared" si="8"/>
        <v>130448.60716648292</v>
      </c>
      <c r="F133" s="16">
        <f t="shared" ca="1" si="10"/>
        <v>329960</v>
      </c>
      <c r="G133" s="16">
        <f t="shared" ca="1" si="7"/>
        <v>790.69346082242043</v>
      </c>
    </row>
    <row r="134" spans="1:7">
      <c r="A134" s="6">
        <v>2024</v>
      </c>
      <c r="B134" s="25">
        <v>115394.98996692392</v>
      </c>
      <c r="C134" s="25">
        <v>28170.286218302095</v>
      </c>
      <c r="D134" s="25">
        <v>11189.755126791621</v>
      </c>
      <c r="E134" s="25">
        <f t="shared" si="8"/>
        <v>132375.52105843439</v>
      </c>
      <c r="F134" s="16">
        <f t="shared" ca="1" si="10"/>
        <v>332380</v>
      </c>
      <c r="G134" s="16">
        <f t="shared" ca="1" si="7"/>
        <v>796.53120559861839</v>
      </c>
    </row>
    <row r="135" spans="1:7">
      <c r="A135" s="6">
        <v>2025</v>
      </c>
      <c r="B135" s="25">
        <v>116298.33373759646</v>
      </c>
      <c r="C135" s="25">
        <v>28594.654796030871</v>
      </c>
      <c r="D135" s="25">
        <v>11322.918191841234</v>
      </c>
      <c r="E135" s="25">
        <f t="shared" si="8"/>
        <v>133570.07034178611</v>
      </c>
      <c r="F135" s="16">
        <f t="shared" ca="1" si="10"/>
        <v>334800</v>
      </c>
      <c r="G135" s="16">
        <f t="shared" ca="1" si="7"/>
        <v>797.90961972393131</v>
      </c>
    </row>
    <row r="136" spans="1:7">
      <c r="A136" s="6">
        <v>2026</v>
      </c>
      <c r="B136" s="25">
        <v>116818.46427783904</v>
      </c>
      <c r="C136" s="25">
        <v>29439.541014332965</v>
      </c>
      <c r="D136" s="25">
        <v>11458.784454244764</v>
      </c>
      <c r="E136" s="25">
        <f t="shared" si="8"/>
        <v>134799.22083792725</v>
      </c>
      <c r="F136" s="16">
        <f t="shared" ca="1" si="10"/>
        <v>337220</v>
      </c>
      <c r="G136" s="16">
        <f t="shared" ca="1" si="7"/>
        <v>799.47346443228309</v>
      </c>
    </row>
    <row r="137" spans="1:7">
      <c r="A137" s="6">
        <v>2027</v>
      </c>
      <c r="B137" s="25">
        <v>118410.57794928335</v>
      </c>
      <c r="C137" s="25">
        <v>29470.126901874311</v>
      </c>
      <c r="D137" s="25">
        <v>11428.177398015436</v>
      </c>
      <c r="E137" s="25">
        <f t="shared" si="8"/>
        <v>136452.52745314225</v>
      </c>
      <c r="F137" s="16">
        <f t="shared" ca="1" si="10"/>
        <v>339640</v>
      </c>
      <c r="G137" s="16">
        <f t="shared" ca="1" si="7"/>
        <v>803.5127043525041</v>
      </c>
    </row>
    <row r="138" spans="1:7">
      <c r="A138" s="6">
        <v>2028</v>
      </c>
      <c r="B138" s="25">
        <v>118571.18577728777</v>
      </c>
      <c r="C138" s="25">
        <v>29996.728776185224</v>
      </c>
      <c r="D138" s="25">
        <v>11401.380044101434</v>
      </c>
      <c r="E138" s="25">
        <f t="shared" si="8"/>
        <v>137166.53450937156</v>
      </c>
      <c r="F138" s="16">
        <f t="shared" ca="1" si="10"/>
        <v>342060</v>
      </c>
      <c r="G138" s="16">
        <f t="shared" ca="1" si="7"/>
        <v>802.00277442186484</v>
      </c>
    </row>
    <row r="139" spans="1:7">
      <c r="A139" s="6">
        <v>2029</v>
      </c>
      <c r="B139" s="25">
        <v>120114.35237045203</v>
      </c>
      <c r="C139" s="25">
        <v>30120.124696802643</v>
      </c>
      <c r="D139" s="25">
        <v>11378.315104740903</v>
      </c>
      <c r="E139" s="25">
        <f t="shared" si="8"/>
        <v>138856.16196251378</v>
      </c>
      <c r="F139" s="16">
        <f t="shared" ca="1" si="10"/>
        <v>344480</v>
      </c>
      <c r="G139" s="16">
        <f t="shared" ca="1" si="7"/>
        <v>806.178367176694</v>
      </c>
    </row>
    <row r="140" spans="1:7">
      <c r="A140" s="6">
        <v>2030</v>
      </c>
      <c r="B140" s="25">
        <v>120868.81168687981</v>
      </c>
      <c r="C140" s="25">
        <v>30770.680485115765</v>
      </c>
      <c r="D140" s="25">
        <v>11358.904630650495</v>
      </c>
      <c r="E140" s="25">
        <f t="shared" si="8"/>
        <v>140280.58754134507</v>
      </c>
      <c r="F140" s="16">
        <v>346900</v>
      </c>
      <c r="G140" s="16">
        <f t="shared" si="7"/>
        <v>808.7667197540793</v>
      </c>
    </row>
    <row r="141" spans="1:7">
      <c r="A141" s="6">
        <v>2031</v>
      </c>
      <c r="B141" s="25">
        <v>121287.17761852259</v>
      </c>
      <c r="C141" s="25">
        <v>30789.900441014332</v>
      </c>
      <c r="D141" s="25">
        <v>11343.078610804851</v>
      </c>
      <c r="E141" s="25">
        <f t="shared" si="8"/>
        <v>140733.99944873207</v>
      </c>
      <c r="F141" s="16">
        <f t="shared" ref="F141:F149" ca="1" si="11">F140+(F$151-F$141)/10</f>
        <v>349210</v>
      </c>
      <c r="G141" s="16">
        <f t="shared" ca="1" si="7"/>
        <v>806.01357033723025</v>
      </c>
    </row>
    <row r="142" spans="1:7">
      <c r="A142" s="6">
        <v>2032</v>
      </c>
      <c r="B142" s="25">
        <v>122866.06879823594</v>
      </c>
      <c r="C142" s="25">
        <v>30827.138147739799</v>
      </c>
      <c r="D142" s="25">
        <v>11320.027342888645</v>
      </c>
      <c r="E142" s="25">
        <f t="shared" si="8"/>
        <v>142373.1796030871</v>
      </c>
      <c r="F142" s="16">
        <f t="shared" ca="1" si="11"/>
        <v>351520</v>
      </c>
      <c r="G142" s="16">
        <f t="shared" ca="1" si="7"/>
        <v>810.04312473308539</v>
      </c>
    </row>
    <row r="143" spans="1:7">
      <c r="A143" s="6">
        <v>2033</v>
      </c>
      <c r="B143" s="25">
        <v>122759.12425578831</v>
      </c>
      <c r="C143" s="25">
        <v>31532.630760749722</v>
      </c>
      <c r="D143" s="25">
        <v>11300.105622932744</v>
      </c>
      <c r="E143" s="25">
        <f t="shared" si="8"/>
        <v>142991.64939360527</v>
      </c>
      <c r="F143" s="16">
        <f t="shared" ca="1" si="11"/>
        <v>353830</v>
      </c>
      <c r="G143" s="16">
        <f t="shared" ca="1" si="7"/>
        <v>808.25056888113079</v>
      </c>
    </row>
    <row r="144" spans="1:7">
      <c r="A144" s="6">
        <v>2034</v>
      </c>
      <c r="B144" s="25">
        <v>124201.97916207276</v>
      </c>
      <c r="C144" s="25">
        <v>31630.171113561191</v>
      </c>
      <c r="D144" s="25">
        <v>11283.241345093715</v>
      </c>
      <c r="E144" s="25">
        <f t="shared" si="8"/>
        <v>144548.90893054026</v>
      </c>
      <c r="F144" s="16">
        <f t="shared" ca="1" si="11"/>
        <v>356140</v>
      </c>
      <c r="G144" s="16">
        <f t="shared" ca="1" si="7"/>
        <v>811.75329325849532</v>
      </c>
    </row>
    <row r="145" spans="1:7">
      <c r="A145" s="6">
        <v>2035</v>
      </c>
      <c r="B145" s="25">
        <v>124141.69911797132</v>
      </c>
      <c r="C145" s="25">
        <v>32360.374531422272</v>
      </c>
      <c r="D145" s="25">
        <v>11269.366041896363</v>
      </c>
      <c r="E145" s="25">
        <f t="shared" si="8"/>
        <v>145232.70760749723</v>
      </c>
      <c r="F145" s="16">
        <f t="shared" ca="1" si="11"/>
        <v>358450</v>
      </c>
      <c r="G145" s="16">
        <f t="shared" ca="1" si="7"/>
        <v>810.33732798157189</v>
      </c>
    </row>
    <row r="146" spans="1:7">
      <c r="A146" s="6">
        <v>2036</v>
      </c>
      <c r="B146" s="25">
        <v>125591.00551267916</v>
      </c>
      <c r="C146" s="25">
        <v>32189.50992282249</v>
      </c>
      <c r="D146" s="25">
        <v>11258.419625137816</v>
      </c>
      <c r="E146" s="25">
        <f t="shared" si="8"/>
        <v>146522.09581036383</v>
      </c>
      <c r="F146" s="16">
        <f t="shared" ca="1" si="11"/>
        <v>360760</v>
      </c>
      <c r="G146" s="16">
        <f t="shared" ca="1" si="7"/>
        <v>812.29679460230534</v>
      </c>
    </row>
    <row r="147" spans="1:7">
      <c r="A147" s="6">
        <v>2037</v>
      </c>
      <c r="B147" s="25">
        <v>125922.0697905182</v>
      </c>
      <c r="C147" s="25">
        <v>32942.098015435498</v>
      </c>
      <c r="D147" s="25">
        <v>11230.861742006617</v>
      </c>
      <c r="E147" s="25">
        <f t="shared" si="8"/>
        <v>147633.30606394709</v>
      </c>
      <c r="F147" s="16">
        <f t="shared" ca="1" si="11"/>
        <v>363070</v>
      </c>
      <c r="G147" s="16">
        <f t="shared" ca="1" si="7"/>
        <v>813.24981994627524</v>
      </c>
    </row>
    <row r="148" spans="1:7">
      <c r="A148" s="6">
        <v>2038</v>
      </c>
      <c r="B148" s="25">
        <v>127108.70143329658</v>
      </c>
      <c r="C148" s="25">
        <v>32603.271334068355</v>
      </c>
      <c r="D148" s="25">
        <v>11206.343439911798</v>
      </c>
      <c r="E148" s="25">
        <f t="shared" si="8"/>
        <v>148505.62932745315</v>
      </c>
      <c r="F148" s="16">
        <f t="shared" ca="1" si="11"/>
        <v>365380</v>
      </c>
      <c r="G148" s="16">
        <f t="shared" ca="1" si="7"/>
        <v>812.88318642209833</v>
      </c>
    </row>
    <row r="149" spans="1:7">
      <c r="A149" s="6">
        <v>2039</v>
      </c>
      <c r="B149" s="25">
        <v>127055.38257993384</v>
      </c>
      <c r="C149" s="25">
        <v>33412.182579933848</v>
      </c>
      <c r="D149" s="25">
        <v>11184.801433296583</v>
      </c>
      <c r="E149" s="25">
        <f t="shared" si="8"/>
        <v>149282.76372657111</v>
      </c>
      <c r="F149" s="16">
        <f t="shared" ca="1" si="11"/>
        <v>367690</v>
      </c>
      <c r="G149" s="16">
        <f t="shared" ca="1" si="7"/>
        <v>812.00339267628226</v>
      </c>
    </row>
    <row r="150" spans="1:7">
      <c r="A150" s="6">
        <v>2040</v>
      </c>
      <c r="B150" s="25">
        <v>128603.5670341786</v>
      </c>
      <c r="C150" s="25">
        <v>32931.580154355019</v>
      </c>
      <c r="D150" s="25">
        <v>11166.169018743109</v>
      </c>
      <c r="E150" s="25">
        <f t="shared" si="8"/>
        <v>150368.97816979053</v>
      </c>
      <c r="F150" s="16">
        <v>370000</v>
      </c>
      <c r="G150" s="16">
        <f t="shared" si="7"/>
        <v>812.80528740427314</v>
      </c>
    </row>
    <row r="151" spans="1:7">
      <c r="A151" s="6">
        <v>2041</v>
      </c>
      <c r="B151" s="25">
        <v>128397.33836824696</v>
      </c>
      <c r="C151" s="25">
        <v>33691.045314222712</v>
      </c>
      <c r="D151" s="25">
        <v>11150.386549062845</v>
      </c>
      <c r="E151" s="25">
        <f t="shared" si="8"/>
        <v>150937.99713340681</v>
      </c>
      <c r="F151" s="16">
        <f t="shared" ref="F151:F159" ca="1" si="12">F150+(F$161-F$151)/10</f>
        <v>372390</v>
      </c>
      <c r="G151" s="16">
        <f t="shared" ca="1" si="7"/>
        <v>810.64473875993883</v>
      </c>
    </row>
    <row r="152" spans="1:7">
      <c r="A152" s="6">
        <v>2042</v>
      </c>
      <c r="B152" s="25">
        <v>129865.19415656007</v>
      </c>
      <c r="C152" s="25">
        <v>33399.700771775082</v>
      </c>
      <c r="D152" s="25">
        <v>11132.161521499449</v>
      </c>
      <c r="E152" s="25">
        <f t="shared" si="8"/>
        <v>152132.7334068357</v>
      </c>
      <c r="F152" s="16">
        <f t="shared" ca="1" si="12"/>
        <v>374780</v>
      </c>
      <c r="G152" s="16">
        <f t="shared" ca="1" si="7"/>
        <v>811.85086401000967</v>
      </c>
    </row>
    <row r="153" spans="1:7">
      <c r="A153" s="6">
        <v>2043</v>
      </c>
      <c r="B153" s="25">
        <v>128944.52480705622</v>
      </c>
      <c r="C153" s="25">
        <v>33942.185887541345</v>
      </c>
      <c r="D153" s="25">
        <v>11117.100771775082</v>
      </c>
      <c r="E153" s="25">
        <f t="shared" si="8"/>
        <v>151769.60992282248</v>
      </c>
      <c r="F153" s="16">
        <f t="shared" ca="1" si="12"/>
        <v>377170</v>
      </c>
      <c r="G153" s="16">
        <f t="shared" ca="1" si="7"/>
        <v>804.78092066082922</v>
      </c>
    </row>
    <row r="154" spans="1:7">
      <c r="A154" s="6">
        <v>2044</v>
      </c>
      <c r="B154" s="25">
        <v>131607.84762954796</v>
      </c>
      <c r="C154" s="25">
        <v>34145.266813671442</v>
      </c>
      <c r="D154" s="25">
        <v>11105.122271223814</v>
      </c>
      <c r="E154" s="25">
        <f t="shared" si="8"/>
        <v>154647.9921719956</v>
      </c>
      <c r="F154" s="16">
        <f t="shared" ca="1" si="12"/>
        <v>379560</v>
      </c>
      <c r="G154" s="16">
        <f t="shared" ca="1" si="7"/>
        <v>814.88034656968921</v>
      </c>
    </row>
    <row r="155" spans="1:7">
      <c r="A155" s="6">
        <v>2045</v>
      </c>
      <c r="B155" s="25">
        <v>132078.82469680265</v>
      </c>
      <c r="C155" s="25">
        <v>34663.446968026459</v>
      </c>
      <c r="D155" s="25">
        <v>11096.148511576626</v>
      </c>
      <c r="E155" s="25">
        <f t="shared" si="8"/>
        <v>155646.12315325247</v>
      </c>
      <c r="F155" s="16">
        <f t="shared" ca="1" si="12"/>
        <v>381950</v>
      </c>
      <c r="G155" s="16">
        <f t="shared" ca="1" si="7"/>
        <v>815.00784476110744</v>
      </c>
    </row>
    <row r="156" spans="1:7">
      <c r="A156" s="6">
        <v>2046</v>
      </c>
      <c r="B156" s="25">
        <v>132383.86317530318</v>
      </c>
      <c r="C156" s="25">
        <v>34286.744321940459</v>
      </c>
      <c r="D156" s="25">
        <v>11090.105402425579</v>
      </c>
      <c r="E156" s="25">
        <f t="shared" si="8"/>
        <v>155580.50209481808</v>
      </c>
      <c r="F156" s="16">
        <f t="shared" ca="1" si="12"/>
        <v>384340</v>
      </c>
      <c r="G156" s="16">
        <f t="shared" ca="1" si="7"/>
        <v>809.59828326387094</v>
      </c>
    </row>
    <row r="157" spans="1:7">
      <c r="A157" s="6">
        <v>2047</v>
      </c>
      <c r="B157" s="25">
        <v>133420.4011025358</v>
      </c>
      <c r="C157" s="25">
        <v>34689.397243660416</v>
      </c>
      <c r="D157" s="25">
        <v>11078.63847850055</v>
      </c>
      <c r="E157" s="25">
        <f t="shared" si="8"/>
        <v>157031.15986769565</v>
      </c>
      <c r="F157" s="16">
        <f t="shared" ca="1" si="12"/>
        <v>386730</v>
      </c>
      <c r="G157" s="16">
        <f t="shared" ca="1" si="7"/>
        <v>812.09712133889616</v>
      </c>
    </row>
    <row r="158" spans="1:7">
      <c r="A158" s="6">
        <v>2048</v>
      </c>
      <c r="B158" s="25">
        <v>134016.66549062845</v>
      </c>
      <c r="C158" s="25">
        <v>34715.143880926131</v>
      </c>
      <c r="D158" s="25">
        <v>11070.542337375966</v>
      </c>
      <c r="E158" s="25">
        <f t="shared" si="8"/>
        <v>157661.26703417863</v>
      </c>
      <c r="F158" s="16">
        <f t="shared" ca="1" si="12"/>
        <v>389120</v>
      </c>
      <c r="G158" s="16">
        <f t="shared" ca="1" si="7"/>
        <v>810.34779520034238</v>
      </c>
    </row>
    <row r="159" spans="1:7">
      <c r="A159" s="6">
        <v>2049</v>
      </c>
      <c r="B159" s="25">
        <v>134518.44729878718</v>
      </c>
      <c r="C159" s="25">
        <v>34934.032304299886</v>
      </c>
      <c r="D159" s="25">
        <v>11065.721168687982</v>
      </c>
      <c r="E159" s="25">
        <f t="shared" si="8"/>
        <v>158386.75843439909</v>
      </c>
      <c r="F159" s="16">
        <f t="shared" ca="1" si="12"/>
        <v>391510</v>
      </c>
      <c r="G159" s="16">
        <f t="shared" ca="1" si="7"/>
        <v>809.10709016065539</v>
      </c>
    </row>
    <row r="160" spans="1:7">
      <c r="A160" s="6">
        <v>2050</v>
      </c>
      <c r="B160" s="25">
        <v>136458.5914002205</v>
      </c>
      <c r="C160" s="25">
        <v>34919.101212789414</v>
      </c>
      <c r="D160" s="25">
        <v>11064.082579933847</v>
      </c>
      <c r="E160" s="25">
        <f t="shared" si="8"/>
        <v>160313.61003307608</v>
      </c>
      <c r="F160" s="16">
        <v>393900</v>
      </c>
      <c r="G160" s="16">
        <f t="shared" si="7"/>
        <v>813.98126444821571</v>
      </c>
    </row>
    <row r="161" spans="2:6">
      <c r="B161" s="13"/>
      <c r="C161" s="13"/>
      <c r="D161" s="13"/>
      <c r="E161" s="13"/>
      <c r="F161" s="13"/>
    </row>
    <row r="162" spans="2:6">
      <c r="B162" s="13"/>
      <c r="C162" s="13"/>
      <c r="D162" s="13"/>
      <c r="E162" s="13"/>
      <c r="F162" s="13"/>
    </row>
    <row r="163" spans="2:6">
      <c r="B163" s="13"/>
      <c r="C163" s="13"/>
      <c r="D163" s="13"/>
      <c r="E163" s="13"/>
      <c r="F163" s="13"/>
    </row>
    <row r="164" spans="2:6">
      <c r="B164" s="13"/>
      <c r="C164" s="13"/>
      <c r="D164" s="13"/>
      <c r="E164" s="13"/>
      <c r="F164" s="13"/>
    </row>
    <row r="165" spans="2:6">
      <c r="B165" s="13"/>
      <c r="C165" s="13"/>
      <c r="D165" s="13"/>
      <c r="E165" s="13"/>
      <c r="F165" s="13"/>
    </row>
    <row r="166" spans="2:6">
      <c r="B166" s="13"/>
      <c r="C166" s="13"/>
      <c r="D166" s="13"/>
      <c r="E166" s="13"/>
      <c r="F166" s="13"/>
    </row>
    <row r="167" spans="2:6">
      <c r="B167" s="13"/>
      <c r="C167" s="13"/>
      <c r="D167" s="13"/>
      <c r="E167" s="13"/>
      <c r="F167" s="13"/>
    </row>
    <row r="168" spans="2:6">
      <c r="B168" s="13"/>
      <c r="C168" s="13"/>
      <c r="D168" s="13"/>
      <c r="E168" s="13"/>
      <c r="F168" s="13"/>
    </row>
    <row r="169" spans="2:6">
      <c r="B169" s="13"/>
      <c r="C169" s="13"/>
      <c r="D169" s="13"/>
      <c r="E169" s="13"/>
      <c r="F169" s="13"/>
    </row>
    <row r="170" spans="2:6">
      <c r="B170" s="13"/>
      <c r="C170" s="13"/>
      <c r="D170" s="13"/>
      <c r="E170" s="13"/>
      <c r="F170" s="13"/>
    </row>
    <row r="171" spans="2:6">
      <c r="B171" s="13"/>
      <c r="C171" s="13"/>
      <c r="D171" s="13"/>
      <c r="E171" s="13"/>
      <c r="F171" s="13"/>
    </row>
    <row r="172" spans="2:6">
      <c r="B172" s="13"/>
      <c r="C172" s="13"/>
      <c r="D172" s="13"/>
      <c r="E172" s="13"/>
      <c r="F172" s="13"/>
    </row>
    <row r="173" spans="2:6">
      <c r="B173" s="13"/>
      <c r="C173" s="13"/>
      <c r="D173" s="13"/>
      <c r="E173" s="13"/>
      <c r="F173" s="13"/>
    </row>
    <row r="174" spans="2:6">
      <c r="B174" s="13"/>
      <c r="C174" s="13"/>
      <c r="D174" s="13"/>
      <c r="E174" s="13"/>
      <c r="F174" s="13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USFS Pham</cp:lastModifiedBy>
  <dcterms:created xsi:type="dcterms:W3CDTF">2015-10-27T02:35:03Z</dcterms:created>
  <dcterms:modified xsi:type="dcterms:W3CDTF">2017-04-29T20:48:01Z</dcterms:modified>
</cp:coreProperties>
</file>