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yadav\Downloads\"/>
    </mc:Choice>
  </mc:AlternateContent>
  <xr:revisionPtr revIDLastSave="0" documentId="13_ncr:1_{CA2B20DC-4EEE-49DB-A50E-E2CED4B165FC}" xr6:coauthVersionLast="47" xr6:coauthVersionMax="47" xr10:uidLastSave="{00000000-0000-0000-0000-000000000000}"/>
  <bookViews>
    <workbookView xWindow="-108" yWindow="-108" windowWidth="23256" windowHeight="13896" xr2:uid="{26D4546B-D2A1-4444-8EAF-A6228F96F0C1}"/>
  </bookViews>
  <sheets>
    <sheet name="Data" sheetId="1" r:id="rId1"/>
    <sheet name="ANALYSIS" sheetId="4" r:id="rId2"/>
    <sheet name="ALL STAFF" sheetId="3" r:id="rId3"/>
    <sheet name="Salary Spread" sheetId="7" r:id="rId4"/>
    <sheet name="sal vs rating" sheetId="8" r:id="rId5"/>
    <sheet name="INFO Finder " sheetId="5" r:id="rId6"/>
    <sheet name="NZ vs IND" sheetId="10" r:id="rId7"/>
    <sheet name="M vs F" sheetId="6" r:id="rId8"/>
    <sheet name="India Staff" sheetId="2" r:id="rId9"/>
    <sheet name="Sheet10" sheetId="12" r:id="rId10"/>
    <sheet name="PIVOT" sheetId="11" r:id="rId11"/>
  </sheets>
  <definedNames>
    <definedName name="_xlnm._FilterDatabase" localSheetId="0" hidden="1">Data!$C$5:$I$105</definedName>
    <definedName name="_xlnm._FilterDatabase" localSheetId="8" hidden="1">'India Staff'!$B$2:$H$114</definedName>
    <definedName name="_xlchart.v1.0" hidden="1">'ALL STAFF'!$G$2</definedName>
    <definedName name="_xlchart.v1.1" hidden="1">'ALL STAFF'!$G$3:$G$197</definedName>
    <definedName name="_xlchart.v1.2" hidden="1">'ALL STAFF'!$G$2</definedName>
    <definedName name="_xlchart.v1.3" hidden="1">'ALL STAFF'!$G$3:$G$197</definedName>
    <definedName name="_xlchart.v1.4" hidden="1">'ALL STAFF'!$G$2</definedName>
    <definedName name="_xlchart.v1.5" hidden="1">'ALL STAFF'!$G$3:$G$197</definedName>
    <definedName name="_xlcn.WorksheetConnection_blankdatafile.xlsxstaff1" hidden="1">staff[]</definedName>
    <definedName name="ExternalData_1" localSheetId="2" hidden="1">'ALL STAFF'!$A$2:$H$185</definedName>
    <definedName name="ExternalData_1" localSheetId="9" hidden="1">Sheet10!$A$3:$I$7</definedName>
    <definedName name="Slicer_country">#N/A</definedName>
  </definedNames>
  <calcPr calcId="191029"/>
  <pivotCaches>
    <pivotCache cacheId="65" r:id="rId12"/>
    <pivotCache cacheId="85" r:id="rId13"/>
    <pivotCache cacheId="102" r:id="rId14"/>
    <pivotCache cacheId="106" r:id="rId15"/>
  </pivotCaches>
  <extLst>
    <ext xmlns:x14="http://schemas.microsoft.com/office/spreadsheetml/2009/9/main" uri="{876F7934-8845-4945-9796-88D515C7AA90}">
      <x14:pivotCaches>
        <pivotCache cacheId="56"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10" l="1"/>
  <c r="L3" i="10"/>
  <c r="J3" i="10"/>
  <c r="C3" i="10"/>
  <c r="G3" i="10"/>
  <c r="E3" i="10"/>
  <c r="O15" i="3"/>
  <c r="O11" i="3"/>
  <c r="Q9" i="3"/>
  <c r="Q8" i="3"/>
  <c r="I3" i="3"/>
  <c r="N20" i="3" s="1" a="1"/>
  <c r="N20" i="3" s="1"/>
  <c r="I4" i="3"/>
  <c r="J4" i="3" s="1"/>
  <c r="I5" i="3"/>
  <c r="J5" i="3" s="1"/>
  <c r="I6" i="3"/>
  <c r="J6" i="3" s="1"/>
  <c r="I7" i="3"/>
  <c r="J7" i="3" s="1"/>
  <c r="I8" i="3"/>
  <c r="J8" i="3" s="1"/>
  <c r="I9" i="3"/>
  <c r="J9" i="3" s="1"/>
  <c r="I10" i="3"/>
  <c r="J10" i="3" s="1"/>
  <c r="I11" i="3"/>
  <c r="J11" i="3" s="1"/>
  <c r="I12" i="3"/>
  <c r="J12" i="3" s="1"/>
  <c r="I13" i="3"/>
  <c r="J13" i="3" s="1"/>
  <c r="I14" i="3"/>
  <c r="J14" i="3" s="1"/>
  <c r="I15" i="3"/>
  <c r="J15" i="3" s="1"/>
  <c r="I16" i="3"/>
  <c r="J16" i="3" s="1"/>
  <c r="I17" i="3"/>
  <c r="J17" i="3" s="1"/>
  <c r="I18" i="3"/>
  <c r="J18" i="3" s="1"/>
  <c r="I19" i="3"/>
  <c r="J19" i="3" s="1"/>
  <c r="I20" i="3"/>
  <c r="J20" i="3" s="1"/>
  <c r="I21" i="3"/>
  <c r="J21" i="3" s="1"/>
  <c r="I22" i="3"/>
  <c r="J22" i="3" s="1"/>
  <c r="I23" i="3"/>
  <c r="J23" i="3" s="1"/>
  <c r="I24" i="3"/>
  <c r="J24" i="3" s="1"/>
  <c r="I25" i="3"/>
  <c r="J25" i="3" s="1"/>
  <c r="I26" i="3"/>
  <c r="J26" i="3" s="1"/>
  <c r="I27" i="3"/>
  <c r="J27" i="3" s="1"/>
  <c r="I28" i="3"/>
  <c r="J28" i="3" s="1"/>
  <c r="I29" i="3"/>
  <c r="J29" i="3" s="1"/>
  <c r="I30" i="3"/>
  <c r="J30" i="3" s="1"/>
  <c r="I31" i="3"/>
  <c r="J31" i="3" s="1"/>
  <c r="I32" i="3"/>
  <c r="J32" i="3" s="1"/>
  <c r="I33" i="3"/>
  <c r="J33" i="3" s="1"/>
  <c r="I34" i="3"/>
  <c r="J34" i="3" s="1"/>
  <c r="I35" i="3"/>
  <c r="J35" i="3" s="1"/>
  <c r="I36" i="3"/>
  <c r="J36" i="3" s="1"/>
  <c r="I37" i="3"/>
  <c r="J37" i="3" s="1"/>
  <c r="I38" i="3"/>
  <c r="J38" i="3" s="1"/>
  <c r="I39" i="3"/>
  <c r="J39" i="3" s="1"/>
  <c r="I40" i="3"/>
  <c r="J40" i="3" s="1"/>
  <c r="I41" i="3"/>
  <c r="J41" i="3" s="1"/>
  <c r="I42" i="3"/>
  <c r="J42" i="3" s="1"/>
  <c r="I43" i="3"/>
  <c r="J43" i="3" s="1"/>
  <c r="I44" i="3"/>
  <c r="J44" i="3" s="1"/>
  <c r="I45" i="3"/>
  <c r="J45" i="3" s="1"/>
  <c r="I46" i="3"/>
  <c r="J46" i="3" s="1"/>
  <c r="I47" i="3"/>
  <c r="J47" i="3" s="1"/>
  <c r="I48" i="3"/>
  <c r="J48" i="3" s="1"/>
  <c r="I49" i="3"/>
  <c r="J49" i="3" s="1"/>
  <c r="I50" i="3"/>
  <c r="J50" i="3" s="1"/>
  <c r="I51" i="3"/>
  <c r="J51" i="3" s="1"/>
  <c r="I52" i="3"/>
  <c r="J52" i="3" s="1"/>
  <c r="I53" i="3"/>
  <c r="J53" i="3" s="1"/>
  <c r="I54" i="3"/>
  <c r="J54" i="3" s="1"/>
  <c r="I55" i="3"/>
  <c r="J55" i="3" s="1"/>
  <c r="I56" i="3"/>
  <c r="J56" i="3" s="1"/>
  <c r="I57" i="3"/>
  <c r="J57" i="3" s="1"/>
  <c r="I58" i="3"/>
  <c r="J58" i="3" s="1"/>
  <c r="I59" i="3"/>
  <c r="J59" i="3" s="1"/>
  <c r="I60" i="3"/>
  <c r="J60" i="3" s="1"/>
  <c r="I61" i="3"/>
  <c r="J61" i="3" s="1"/>
  <c r="I62" i="3"/>
  <c r="J62" i="3" s="1"/>
  <c r="I63" i="3"/>
  <c r="J63" i="3" s="1"/>
  <c r="I64" i="3"/>
  <c r="J64" i="3" s="1"/>
  <c r="I65" i="3"/>
  <c r="J65" i="3" s="1"/>
  <c r="I66" i="3"/>
  <c r="J66" i="3" s="1"/>
  <c r="I67" i="3"/>
  <c r="J67" i="3" s="1"/>
  <c r="I68" i="3"/>
  <c r="J68" i="3" s="1"/>
  <c r="I69" i="3"/>
  <c r="J69" i="3" s="1"/>
  <c r="I70" i="3"/>
  <c r="J70" i="3" s="1"/>
  <c r="I71" i="3"/>
  <c r="J71" i="3" s="1"/>
  <c r="I72" i="3"/>
  <c r="J72" i="3" s="1"/>
  <c r="I73" i="3"/>
  <c r="J73" i="3" s="1"/>
  <c r="I74" i="3"/>
  <c r="J74" i="3" s="1"/>
  <c r="I75" i="3"/>
  <c r="J75" i="3" s="1"/>
  <c r="I76" i="3"/>
  <c r="J76" i="3" s="1"/>
  <c r="I77" i="3"/>
  <c r="J77" i="3" s="1"/>
  <c r="I78" i="3"/>
  <c r="J78" i="3" s="1"/>
  <c r="I79" i="3"/>
  <c r="J79" i="3" s="1"/>
  <c r="I80" i="3"/>
  <c r="J80" i="3" s="1"/>
  <c r="I81" i="3"/>
  <c r="J81" i="3" s="1"/>
  <c r="I82" i="3"/>
  <c r="J82" i="3" s="1"/>
  <c r="I83" i="3"/>
  <c r="J83" i="3" s="1"/>
  <c r="I84" i="3"/>
  <c r="J84" i="3" s="1"/>
  <c r="I85" i="3"/>
  <c r="J85" i="3" s="1"/>
  <c r="I86" i="3"/>
  <c r="J86" i="3" s="1"/>
  <c r="I87" i="3"/>
  <c r="J87" i="3" s="1"/>
  <c r="I88" i="3"/>
  <c r="J88" i="3" s="1"/>
  <c r="I89" i="3"/>
  <c r="J89" i="3" s="1"/>
  <c r="I90" i="3"/>
  <c r="J90" i="3" s="1"/>
  <c r="I91" i="3"/>
  <c r="J91" i="3" s="1"/>
  <c r="I92" i="3"/>
  <c r="J92" i="3" s="1"/>
  <c r="I93" i="3"/>
  <c r="J93" i="3" s="1"/>
  <c r="I94" i="3"/>
  <c r="J94" i="3" s="1"/>
  <c r="I95" i="3"/>
  <c r="J95" i="3" s="1"/>
  <c r="I96" i="3"/>
  <c r="J96" i="3" s="1"/>
  <c r="I97" i="3"/>
  <c r="J97" i="3" s="1"/>
  <c r="I98" i="3"/>
  <c r="J98" i="3" s="1"/>
  <c r="I99" i="3"/>
  <c r="J99" i="3" s="1"/>
  <c r="I100" i="3"/>
  <c r="J100" i="3" s="1"/>
  <c r="I101" i="3"/>
  <c r="J101" i="3" s="1"/>
  <c r="I102" i="3"/>
  <c r="J102" i="3" s="1"/>
  <c r="I103" i="3"/>
  <c r="J103" i="3" s="1"/>
  <c r="I104" i="3"/>
  <c r="J104" i="3" s="1"/>
  <c r="I105" i="3"/>
  <c r="J105" i="3" s="1"/>
  <c r="I106" i="3"/>
  <c r="J106" i="3" s="1"/>
  <c r="I107" i="3"/>
  <c r="J107" i="3" s="1"/>
  <c r="I108" i="3"/>
  <c r="J108" i="3" s="1"/>
  <c r="I109" i="3"/>
  <c r="J109" i="3" s="1"/>
  <c r="I110" i="3"/>
  <c r="J110" i="3" s="1"/>
  <c r="I111" i="3"/>
  <c r="J111" i="3" s="1"/>
  <c r="I112" i="3"/>
  <c r="J112" i="3" s="1"/>
  <c r="I113" i="3"/>
  <c r="J113" i="3" s="1"/>
  <c r="I114" i="3"/>
  <c r="J114" i="3" s="1"/>
  <c r="I115" i="3"/>
  <c r="J115" i="3" s="1"/>
  <c r="I116" i="3"/>
  <c r="J116" i="3" s="1"/>
  <c r="I117" i="3"/>
  <c r="J117" i="3" s="1"/>
  <c r="I118" i="3"/>
  <c r="J118" i="3" s="1"/>
  <c r="I119" i="3"/>
  <c r="J119" i="3" s="1"/>
  <c r="I120" i="3"/>
  <c r="J120" i="3" s="1"/>
  <c r="I121" i="3"/>
  <c r="J121" i="3" s="1"/>
  <c r="I122" i="3"/>
  <c r="J122" i="3" s="1"/>
  <c r="I123" i="3"/>
  <c r="J123" i="3" s="1"/>
  <c r="I124" i="3"/>
  <c r="J124" i="3" s="1"/>
  <c r="I125" i="3"/>
  <c r="J125" i="3" s="1"/>
  <c r="I126" i="3"/>
  <c r="J126" i="3" s="1"/>
  <c r="I127" i="3"/>
  <c r="J127" i="3" s="1"/>
  <c r="I128" i="3"/>
  <c r="J128" i="3" s="1"/>
  <c r="I129" i="3"/>
  <c r="J129" i="3" s="1"/>
  <c r="I130" i="3"/>
  <c r="J130" i="3" s="1"/>
  <c r="I131" i="3"/>
  <c r="J131" i="3" s="1"/>
  <c r="I132" i="3"/>
  <c r="J132" i="3" s="1"/>
  <c r="I133" i="3"/>
  <c r="J133" i="3" s="1"/>
  <c r="I134" i="3"/>
  <c r="J134" i="3" s="1"/>
  <c r="I135" i="3"/>
  <c r="J135" i="3" s="1"/>
  <c r="I136" i="3"/>
  <c r="J136" i="3" s="1"/>
  <c r="I137" i="3"/>
  <c r="J137" i="3" s="1"/>
  <c r="I138" i="3"/>
  <c r="J138" i="3" s="1"/>
  <c r="I139" i="3"/>
  <c r="J139" i="3" s="1"/>
  <c r="I140" i="3"/>
  <c r="J140" i="3" s="1"/>
  <c r="I141" i="3"/>
  <c r="J141" i="3" s="1"/>
  <c r="I142" i="3"/>
  <c r="J142" i="3" s="1"/>
  <c r="I143" i="3"/>
  <c r="J143" i="3" s="1"/>
  <c r="I144" i="3"/>
  <c r="J144" i="3" s="1"/>
  <c r="I145" i="3"/>
  <c r="J145" i="3" s="1"/>
  <c r="I146" i="3"/>
  <c r="J146" i="3" s="1"/>
  <c r="I147" i="3"/>
  <c r="J147" i="3" s="1"/>
  <c r="I148" i="3"/>
  <c r="J148" i="3" s="1"/>
  <c r="I149" i="3"/>
  <c r="J149" i="3" s="1"/>
  <c r="I150" i="3"/>
  <c r="J150" i="3" s="1"/>
  <c r="I151" i="3"/>
  <c r="J151" i="3" s="1"/>
  <c r="I152" i="3"/>
  <c r="J152" i="3" s="1"/>
  <c r="I153" i="3"/>
  <c r="J153" i="3" s="1"/>
  <c r="I154" i="3"/>
  <c r="J154" i="3" s="1"/>
  <c r="I155" i="3"/>
  <c r="J155" i="3" s="1"/>
  <c r="I156" i="3"/>
  <c r="J156" i="3" s="1"/>
  <c r="I157" i="3"/>
  <c r="J157" i="3" s="1"/>
  <c r="I158" i="3"/>
  <c r="J158" i="3" s="1"/>
  <c r="I159" i="3"/>
  <c r="J159" i="3" s="1"/>
  <c r="I160" i="3"/>
  <c r="J160" i="3" s="1"/>
  <c r="I161" i="3"/>
  <c r="J161" i="3" s="1"/>
  <c r="I162" i="3"/>
  <c r="J162" i="3" s="1"/>
  <c r="I163" i="3"/>
  <c r="J163" i="3" s="1"/>
  <c r="I164" i="3"/>
  <c r="J164" i="3" s="1"/>
  <c r="I165" i="3"/>
  <c r="J165" i="3" s="1"/>
  <c r="I166" i="3"/>
  <c r="J166" i="3" s="1"/>
  <c r="I167" i="3"/>
  <c r="J167" i="3" s="1"/>
  <c r="I168" i="3"/>
  <c r="J168" i="3" s="1"/>
  <c r="I169" i="3"/>
  <c r="J169" i="3" s="1"/>
  <c r="I170" i="3"/>
  <c r="J170" i="3" s="1"/>
  <c r="I171" i="3"/>
  <c r="J171" i="3" s="1"/>
  <c r="I172" i="3"/>
  <c r="J172" i="3" s="1"/>
  <c r="I173" i="3"/>
  <c r="J173" i="3" s="1"/>
  <c r="I174" i="3"/>
  <c r="J174" i="3" s="1"/>
  <c r="I175" i="3"/>
  <c r="J175" i="3" s="1"/>
  <c r="I176" i="3"/>
  <c r="J176" i="3" s="1"/>
  <c r="I177" i="3"/>
  <c r="J177" i="3" s="1"/>
  <c r="I178" i="3"/>
  <c r="J178" i="3" s="1"/>
  <c r="I179" i="3"/>
  <c r="J179" i="3" s="1"/>
  <c r="I180" i="3"/>
  <c r="J180" i="3" s="1"/>
  <c r="I181" i="3"/>
  <c r="J181" i="3" s="1"/>
  <c r="I182" i="3"/>
  <c r="J182" i="3" s="1"/>
  <c r="I183" i="3"/>
  <c r="J183" i="3" s="1"/>
  <c r="I184" i="3"/>
  <c r="J184" i="3" s="1"/>
  <c r="I185" i="3"/>
  <c r="J185" i="3" s="1"/>
  <c r="O9" i="3"/>
  <c r="O8" i="3"/>
  <c r="O7" i="3"/>
  <c r="O16" i="3" s="1"/>
  <c r="J3" i="3" l="1"/>
  <c r="C6" i="5" a="1"/>
  <c r="C6" i="5" s="1"/>
  <c r="O12" i="3"/>
  <c r="O10"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D5CDE0-C812-4113-93DA-1F7C814DA4D1}" keepAlive="1" name="ModelConnection_ExternalData_1" description="Data Model" type="5" refreshedVersion="8" minRefreshableVersion="5" saveData="1">
    <dbPr connection="Data Model Connection" command="DRILLTHROUGH MAXROWS 1000 SELECT FROM [Model] WHERE (([staff].[country].&amp;[IND],[Measures].[Count of Name],[staff].[Department].&amp;[HR])) RETURN [$staff].[Name],[$staff].[Gender],[$staff].[Age],[$staff].[Rating],[$staff].[Date Joined],[$staff].[Department],[$staff].[Salary],[$staff].[country],[$staff].[Tenure]" commandType="4"/>
    <extLst>
      <ext xmlns:x15="http://schemas.microsoft.com/office/spreadsheetml/2010/11/main" uri="{DE250136-89BD-433C-8126-D09CA5730AF9}">
        <x15:connection id="" model="1"/>
      </ext>
    </extLst>
  </connection>
  <connection id="2" xr16:uid="{DB2D012B-B18F-429A-BD29-3B060975033F}"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3" xr16:uid="{E15458B4-9C77-46E5-88DD-2EBBFFADD332}"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4" xr16:uid="{FF8B7A84-4D15-4397-BBCC-F90FF49D2422}"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5" xr16:uid="{9C22AF41-51C3-4CB0-B158-746B01D3AE2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6" xr16:uid="{222C9CAA-C720-4992-9FCB-09CA30F79875}"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NZ]}"/>
    <s v="{[staff].[country].&amp;[IND]}"/>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<sst xmlns="http://schemas.openxmlformats.org/spreadsheetml/2006/main" count="1863" uniqueCount="245">
  <si>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</si>
  <si>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</si>
  <si>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</si>
  <si>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</si>
  <si>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</si>
  <si>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</si>
  <si>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</si>
  <si>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</si>
  <si>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</si>
  <si>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</si>
  <si>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</si>
  <si>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</si>
  <si>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</si>
  <si>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</si>
  <si>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</si>
  <si>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</si>
  <si>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</si>
  <si>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</si>
  <si>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</si>
  <si>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</si>
  <si>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</si>
  <si>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</si>
  <si>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</si>
  <si>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</si>
  <si>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</si>
  <si>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</si>
  <si>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</si>
  <si>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</si>
  <si>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</si>
  <si>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</si>
  <si>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</si>
  <si>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</si>
  <si>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</si>
  <si>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</si>
  <si>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</si>
  <si>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</si>
  <si>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</si>
  <si>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</si>
  <si>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</si>
  <si>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</si>
  <si>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</si>
  <si>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</si>
  <si>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</si>
  <si>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</si>
  <si>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</si>
  <si>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</si>
  <si>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</si>
  <si>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</si>
  <si>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</si>
  <si>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</si>
  <si>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</si>
  <si>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</si>
  <si>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</si>
  <si>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</si>
  <si>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</si>
  <si>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</si>
  <si>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</si>
  <si>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</si>
  <si>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</si>
  <si>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</si>
  <si>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</si>
  <si>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</si>
  <si>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</si>
  <si>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</si>
  <si>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</si>
  <si>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</si>
  <si>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</si>
  <si>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</si>
  <si>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</si>
  <si>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</si>
  <si>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</si>
  <si>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</si>
  <si>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</si>
  <si>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</si>
  <si>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</si>
  <si>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</si>
  <si>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</si>
  <si>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</si>
  <si>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</si>
  <si>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</si>
  <si>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</si>
  <si>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</si>
  <si>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</si>
  <si>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</si>
  <si>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</si>
  <si>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</si>
  <si>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</si>
  <si>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</si>
  <si>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</si>
  <si>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</si>
  <si>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</si>
  <si>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</si>
  <si>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</si>
  <si>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</si>
  <si>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</si>
  <si>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</si>
  <si>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</si>
  <si>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</si>
  <si>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</si>
  <si>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</si>
  <si>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</si>
  <si>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</si>
  <si>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</si>
  <si>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</si>
  <si>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</si>
  <si>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</si>
  <si>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</si>
  <si>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</si>
  <si>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</si>
  <si>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</si>
  <si>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</si>
  <si>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</si>
  <si>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</si>
  <si>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</si>
  <si>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</si>
  <si>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</si>
  <si>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</si>
  <si>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</si>
  <si>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</si>
  <si>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</si>
  <si>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</si>
  <si>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</si>
  <si>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</si>
  <si>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</si>
  <si>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</si>
  <si>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</si>
  <si>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</si>
  <si>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</si>
  <si>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</si>
  <si>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</si>
  <si>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</si>
  <si>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</si>
  <si>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</si>
  <si>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</si>
  <si>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</si>
  <si>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</si>
  <si>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</si>
  <si>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</si>
  <si>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</si>
  <si>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</si>
  <si>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</si>
  <si>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</si>
  <si>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</si>
  <si>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</si>
  <si>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</si>
  <si>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</si>
  <si>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</si>
  <si>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</si>
  <si>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</si>
  <si>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</si>
  <si>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</si>
  <si>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</si>
  <si>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</si>
  <si>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</si>
  <si>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</si>
  <si>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</si>
  <si>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</si>
  <si>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</si>
  <si>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</si>
  <si>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</si>
  <si>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</si>
  <si>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</si>
  <si>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</si>
  <si>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</si>
  <si>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</si>
  <si>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</si>
  <si>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</si>
  <si>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</si>
  <si>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</si>
  <si>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</si>
  <si>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</si>
  <si>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</si>
  <si>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</si>
  <si>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</si>
  <si>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</si>
  <si>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</si>
  <si>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</si>
  <si>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</si>
  <si>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</si>
  <si>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</si>
  <si>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</si>
  <si>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</si>
  <si>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</si>
  <si>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</si>
  <si>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</si>
  <si>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</si>
  <si>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</si>
  <si>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</si>
  <si>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</si>
  <si>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</si>
  <si>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</si>
  <si>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</si>
  <si>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</si>
  <si>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</si>
  <si>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</si>
  <si>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</si>
  <si>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</si>
  <si>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</si>
  <si>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</si>
  <si>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</si>
  <si>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</si>
  <si>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</si>
  <si>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country</t>
  </si>
  <si>
    <t>IND</t>
  </si>
  <si>
    <t>Other</t>
  </si>
  <si>
    <t>NZ</t>
  </si>
  <si>
    <t>No.of Employees:</t>
  </si>
  <si>
    <t>AVG age:</t>
  </si>
  <si>
    <t>AVG Salary :</t>
  </si>
  <si>
    <t>AVG Tenure:</t>
  </si>
  <si>
    <t>Tenure</t>
  </si>
  <si>
    <t>Female ratio:</t>
  </si>
  <si>
    <t>Female cpunt:</t>
  </si>
  <si>
    <t>sales</t>
  </si>
  <si>
    <t>DEPARTMENT NAME:</t>
  </si>
  <si>
    <t>Column Labels</t>
  </si>
  <si>
    <t>Grand Total</t>
  </si>
  <si>
    <t>Count of Name</t>
  </si>
  <si>
    <t>Average of Age</t>
  </si>
  <si>
    <t>Values</t>
  </si>
  <si>
    <t>Average of Salary</t>
  </si>
  <si>
    <t>Average of Tenure</t>
  </si>
  <si>
    <t>Bonus</t>
  </si>
  <si>
    <t>NAME:</t>
  </si>
  <si>
    <t>AGE:</t>
  </si>
  <si>
    <t>RATING:</t>
  </si>
  <si>
    <t>JOIN DATE:</t>
  </si>
  <si>
    <t>DEPT:</t>
  </si>
  <si>
    <t>SALARY:</t>
  </si>
  <si>
    <t>COUNTRY:</t>
  </si>
  <si>
    <t>TEINURE:</t>
  </si>
  <si>
    <t>Row Labels</t>
  </si>
  <si>
    <t>staff[Name]</t>
  </si>
  <si>
    <t>staff[Gender]</t>
  </si>
  <si>
    <t>staff[Age]</t>
  </si>
  <si>
    <t>staff[Rating]</t>
  </si>
  <si>
    <t>staff[Date Joined]</t>
  </si>
  <si>
    <t>staff[Department]</t>
  </si>
  <si>
    <t>staff[Salary]</t>
  </si>
  <si>
    <t>staff[country]</t>
  </si>
  <si>
    <t>staff[Tenure]</t>
  </si>
  <si>
    <t>Data returned for Count of Name, HR, IND (First 1000 rows).</t>
  </si>
  <si>
    <t>NEWZEALAND</t>
  </si>
  <si>
    <t>INDIA</t>
  </si>
  <si>
    <t xml:space="preserve">      HEAD COUNT  BY DEPARMENT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</si>
</sst>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 #,##0.00;[Red]&quot;₹&quot;\ \-#,##0.00"/>
    <numFmt numFmtId="44" formatCode="_ &quot;₹&quot;\ * #,##0.00_ ;_ &quot;₹&quot;\ * \-#,##0.00_ ;_ &quot;₹&quot;\ * &quot;-&quot;??_ ;_ @_ "/>
    <numFmt numFmtId="165" formatCode="[$-F800]dddd\,\ mmmm\ dd\,\ yyyy"/>
    <numFmt numFmtId="167" formatCode="[$-14009]dd/mm/yy;@"/>
    <numFmt numFmtId="174" formatCode="0.0"/>
    <numFmt numFmtId="176" formatCode="_ &quot;₹&quot;\ * #,##0_ ;_ &quot;₹&quot;\ * \-#,##0_ ;_ &quot;₹&quot;\ * &quot;-&quot;??_ ;_ @_ "/>
  </numFmts>
  <fonts count="12" x14ac:knownFonts="1">
    <font>
      <sz val="11"/>
      <color theme="1"/>
      <name val="Calibri"/>
      <family val="2"/>
      <scheme val="minor"/>
    </font>
    <font>
      <sz val="28"/>
      <color theme="1"/>
      <name val="Segoe UI Light"/>
      <family val="2"/>
    </font>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b/>
      <sz val="26"/>
      <color theme="1"/>
      <name val="Calibri"/>
      <family val="2"/>
      <scheme val="minor"/>
    </font>
    <font>
      <b/>
      <sz val="48"/>
      <color theme="0"/>
      <name val="Calibri"/>
      <family val="2"/>
      <scheme val="minor"/>
    </font>
    <font>
      <b/>
      <sz val="18"/>
      <color theme="1"/>
      <name val="Calibri"/>
      <family val="2"/>
      <scheme val="minor"/>
    </font>
    <font>
      <b/>
      <sz val="22"/>
      <color theme="1"/>
      <name val="Calibri"/>
      <family val="2"/>
      <scheme val="minor"/>
    </font>
    <font>
      <b/>
      <sz val="26"/>
      <color theme="0"/>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1"/>
        <bgColor indexed="64"/>
      </patternFill>
    </fill>
    <fill>
      <patternFill patternType="solid">
        <fgColor theme="5"/>
        <bgColor indexed="64"/>
      </patternFill>
    </fill>
    <fill>
      <patternFill patternType="solid">
        <fgColor theme="0" tint="-0.249977111117893"/>
        <bgColor indexed="64"/>
      </patternFill>
    </fill>
  </fills>
  <borders count="2">
    <border>
      <left/>
      <right/>
      <top/>
      <bottom/>
      <diagonal/>
    </border>
    <border>
      <left/>
      <right/>
      <top style="thin">
        <color theme="4" tint="0.39997558519241921"/>
      </top>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42">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0" fontId="0" fillId="5" borderId="1" xfId="0" applyFont="1" applyFill="1" applyBorder="1"/>
    <xf numFmtId="15" fontId="0" fillId="5" borderId="1" xfId="0" applyNumberFormat="1" applyFont="1" applyFill="1" applyBorder="1"/>
    <xf numFmtId="0" fontId="0" fillId="0" borderId="1" xfId="0" applyFont="1" applyBorder="1"/>
    <xf numFmtId="15" fontId="0" fillId="0" borderId="1" xfId="0" applyNumberFormat="1" applyFont="1" applyBorder="1"/>
    <xf numFmtId="165" fontId="0" fillId="0" borderId="0" xfId="0" applyNumberFormat="1"/>
    <xf numFmtId="0" fontId="3" fillId="4" borderId="0" xfId="0" applyFont="1" applyFill="1" applyBorder="1"/>
    <xf numFmtId="15" fontId="3" fillId="4" borderId="0" xfId="0" applyNumberFormat="1" applyFont="1" applyFill="1" applyBorder="1"/>
    <xf numFmtId="8" fontId="0" fillId="5" borderId="1" xfId="0" applyNumberFormat="1" applyFont="1" applyFill="1" applyBorder="1"/>
    <xf numFmtId="8" fontId="0" fillId="0" borderId="1" xfId="0" applyNumberFormat="1" applyFont="1" applyBorder="1"/>
    <xf numFmtId="8" fontId="0" fillId="0" borderId="0" xfId="0" applyNumberFormat="1"/>
    <xf numFmtId="0" fontId="0" fillId="0" borderId="0" xfId="0" applyNumberFormat="1"/>
    <xf numFmtId="167" fontId="0" fillId="0" borderId="0" xfId="0" applyNumberFormat="1"/>
    <xf numFmtId="2" fontId="0" fillId="0" borderId="0" xfId="0" applyNumberFormat="1"/>
    <xf numFmtId="9" fontId="0" fillId="0" borderId="0" xfId="2" applyFont="1"/>
    <xf numFmtId="0" fontId="0" fillId="0" borderId="0" xfId="0" applyAlignment="1">
      <alignment horizontal="left"/>
    </xf>
    <xf numFmtId="0" fontId="0" fillId="6" borderId="0" xfId="0" applyFill="1"/>
    <xf numFmtId="44" fontId="0" fillId="0" borderId="0" xfId="1" applyFont="1" applyAlignment="1"/>
    <xf numFmtId="165" fontId="0" fillId="0" borderId="0" xfId="0" applyNumberFormat="1" applyAlignment="1">
      <alignment horizontal="left"/>
    </xf>
    <xf numFmtId="0" fontId="0" fillId="0" borderId="0" xfId="0" pivotButton="1"/>
    <xf numFmtId="174" fontId="0" fillId="0" borderId="0" xfId="0" applyNumberFormat="1"/>
    <xf numFmtId="44" fontId="0" fillId="0" borderId="0" xfId="0" applyNumberFormat="1"/>
    <xf numFmtId="176" fontId="0" fillId="0" borderId="0" xfId="1" applyNumberFormat="1" applyFont="1"/>
    <xf numFmtId="0" fontId="3" fillId="7" borderId="0" xfId="0" applyFont="1" applyFill="1" applyAlignment="1">
      <alignment horizontal="center"/>
    </xf>
    <xf numFmtId="0" fontId="5" fillId="7" borderId="0" xfId="0" applyFont="1" applyFill="1" applyAlignment="1">
      <alignment horizontal="center"/>
    </xf>
    <xf numFmtId="0" fontId="8" fillId="2" borderId="0" xfId="0" applyFont="1" applyFill="1" applyAlignment="1">
      <alignment horizontal="center" vertical="center"/>
    </xf>
    <xf numFmtId="0" fontId="8" fillId="8" borderId="0" xfId="0" applyFont="1" applyFill="1" applyAlignment="1">
      <alignment horizontal="center" vertical="center"/>
    </xf>
    <xf numFmtId="9" fontId="8" fillId="2" borderId="0" xfId="2" applyFont="1" applyFill="1" applyAlignment="1">
      <alignment horizontal="center" vertical="center"/>
    </xf>
    <xf numFmtId="176" fontId="11" fillId="2" borderId="0" xfId="1" applyNumberFormat="1" applyFont="1" applyFill="1" applyAlignment="1">
      <alignment horizontal="center" vertical="center"/>
    </xf>
    <xf numFmtId="9" fontId="8" fillId="8" borderId="0" xfId="2" applyFont="1" applyFill="1" applyAlignment="1">
      <alignment horizontal="center" vertical="center"/>
    </xf>
    <xf numFmtId="176" fontId="11" fillId="8" borderId="0" xfId="1" applyNumberFormat="1" applyFont="1" applyFill="1" applyAlignment="1">
      <alignment horizontal="center" vertical="center"/>
    </xf>
    <xf numFmtId="14" fontId="0" fillId="0" borderId="0" xfId="0" applyNumberFormat="1"/>
    <xf numFmtId="0" fontId="4" fillId="0" borderId="0" xfId="0" applyFont="1"/>
    <xf numFmtId="0" fontId="9" fillId="9" borderId="0" xfId="0" applyFont="1" applyFill="1" applyAlignment="1">
      <alignment horizontal="center"/>
    </xf>
    <xf numFmtId="9" fontId="0" fillId="0" borderId="0" xfId="2" applyFont="1" applyAlignment="1">
      <alignment vertical="center"/>
    </xf>
    <xf numFmtId="0" fontId="10" fillId="9" borderId="0" xfId="0" applyFont="1" applyFill="1" applyAlignment="1">
      <alignment horizontal="center"/>
    </xf>
    <xf numFmtId="0" fontId="6" fillId="0" borderId="0" xfId="0" applyFont="1"/>
    <xf numFmtId="0" fontId="7" fillId="9" borderId="0" xfId="0" applyFont="1" applyFill="1" applyAlignment="1">
      <alignment horizontal="center"/>
    </xf>
  </cellXfs>
  <cellStyles count="3">
    <cellStyle name="Currency" xfId="1" builtinId="4"/>
    <cellStyle name="Normal" xfId="0" builtinId="0"/>
    <cellStyle name="Percent" xfId="2" builtinId="5"/>
  </cellStyles>
  <dxfs count="29">
    <dxf>
      <numFmt numFmtId="19" formatCode="dd/mm/yy"/>
    </dxf>
    <dxf>
      <font>
        <color rgb="FF9C0006"/>
      </font>
      <fill>
        <patternFill>
          <bgColor rgb="FFFFC7CE"/>
        </patternFill>
      </fill>
    </dxf>
    <dxf>
      <numFmt numFmtId="34" formatCode="_ &quot;₹&quot;\ * #,##0.00_ ;_ &quot;₹&quot;\ * \-#,##0.00_ ;_ &quot;₹&quot;\ * &quot;-&quot;??_ ;_ @_ "/>
    </dxf>
    <dxf>
      <numFmt numFmtId="34" formatCode="_ &quot;₹&quot;\ * #,##0.00_ ;_ &quot;₹&quot;\ * \-#,##0.00_ ;_ &quot;₹&quot;\ * &quot;-&quot;??_ ;_ @_ "/>
    </dxf>
    <dxf>
      <numFmt numFmtId="176" formatCode="_ &quot;₹&quot;\ * #,##0_ ;_ &quot;₹&quot;\ * \-#,##0_ ;_ &quot;₹&quot;\ * &quot;-&quot;??_ ;_ @_ "/>
    </dxf>
    <dxf>
      <numFmt numFmtId="2" formatCode="0.00"/>
    </dxf>
    <dxf>
      <numFmt numFmtId="34" formatCode="_ &quot;₹&quot;\ * #,##0.00_ ;_ &quot;₹&quot;\ * \-#,##0.00_ ;_ &quot;₹&quot;\ * &quot;-&quot;??_ ;_ @_ "/>
    </dxf>
    <dxf>
      <numFmt numFmtId="34" formatCode="_ &quot;₹&quot;\ * #,##0.00_ ;_ &quot;₹&quot;\ * \-#,##0.00_ ;_ &quot;₹&quot;\ * &quot;-&quot;??_ ;_ @_ "/>
    </dxf>
    <dxf>
      <numFmt numFmtId="2" formatCode="0.00"/>
    </dxf>
    <dxf>
      <numFmt numFmtId="174" formatCode="0.0"/>
    </dxf>
    <dxf>
      <numFmt numFmtId="174" formatCode="0.0"/>
    </dxf>
    <dxf>
      <numFmt numFmtId="174" formatCode="0.0"/>
    </dxf>
    <dxf>
      <numFmt numFmtId="167" formatCode="[$-14009]dd/mm/yy;@"/>
    </dxf>
    <dxf>
      <numFmt numFmtId="0" formatCode="General"/>
    </dxf>
    <dxf>
      <numFmt numFmtId="0" formatCode="General"/>
    </dxf>
    <dxf>
      <numFmt numFmtId="0" formatCode="General"/>
    </dxf>
    <dxf>
      <numFmt numFmtId="0" formatCode="General"/>
    </dxf>
    <dxf>
      <numFmt numFmtId="12" formatCode="&quot;₹&quot;\ #,##0.00;[Red]&quot;₹&quot;\ \-#,##0.00"/>
    </dxf>
    <dxf>
      <font>
        <b val="0"/>
        <i val="0"/>
        <strike val="0"/>
        <condense val="0"/>
        <extend val="0"/>
        <outline val="0"/>
        <shadow val="0"/>
        <u val="none"/>
        <vertAlign val="baseline"/>
        <sz val="11"/>
        <color theme="1"/>
        <name val="Calibri"/>
        <family val="2"/>
        <scheme val="minor"/>
      </font>
      <numFmt numFmtId="12" formatCode="&quot;₹&quot;\ #,##0.00;[Red]&quot;₹&quot;\ \-#,##0.0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65" formatCode="[$-F800]dddd\,\ mmmm\ dd\,\ yyyy"/>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numFmt numFmtId="20" formatCode="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[blank-data-file.xlsx]PIVOT!PivotTable5</c:name>
    <c:fmtId val="1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diamond"/>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PIVOT!$D$4</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PIVOT!$C$5:$C$10</c:f>
              <c:strCache>
                <c:ptCount val="5"/>
                <c:pt idx="0">
                  <c:v>Finance</c:v>
                </c:pt>
                <c:pt idx="1">
                  <c:v>HR</c:v>
                </c:pt>
                <c:pt idx="2">
                  <c:v>Procurement</c:v>
                </c:pt>
                <c:pt idx="3">
                  <c:v>Sales</c:v>
                </c:pt>
                <c:pt idx="4">
                  <c:v>Website</c:v>
                </c:pt>
              </c:strCache>
            </c:strRef>
          </c:cat>
          <c:val>
            <c:numRef>
              <c:f>PIVOT!$D$5:$D$10</c:f>
              <c:numCache>
                <c:formatCode>General</c:formatCode>
                <c:ptCount val="5"/>
                <c:pt idx="0">
                  <c:v>19</c:v>
                </c:pt>
                <c:pt idx="1">
                  <c:v>4</c:v>
                </c:pt>
                <c:pt idx="2">
                  <c:v>28</c:v>
                </c:pt>
                <c:pt idx="3">
                  <c:v>14</c:v>
                </c:pt>
                <c:pt idx="4">
                  <c:v>27</c:v>
                </c:pt>
              </c:numCache>
            </c:numRef>
          </c:val>
          <c:extLst>
            <c:ext xmlns:c16="http://schemas.microsoft.com/office/drawing/2014/chart" uri="{C3380CC4-5D6E-409C-BE32-E72D297353CC}">
              <c16:uniqueId val="{00000000-DE9B-467E-A54D-1F248B0E1648}"/>
            </c:ext>
          </c:extLst>
        </c:ser>
        <c:dLbls>
          <c:dLblPos val="ctr"/>
          <c:showLegendKey val="0"/>
          <c:showVal val="1"/>
          <c:showCatName val="0"/>
          <c:showSerName val="0"/>
          <c:showPercent val="0"/>
          <c:showBubbleSize val="0"/>
        </c:dLbls>
        <c:gapWidth val="79"/>
        <c:overlap val="100"/>
        <c:axId val="650543680"/>
        <c:axId val="650542240"/>
      </c:barChart>
      <c:catAx>
        <c:axId val="6505436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50542240"/>
        <c:crosses val="autoZero"/>
        <c:auto val="1"/>
        <c:lblAlgn val="ctr"/>
        <c:lblOffset val="100"/>
        <c:noMultiLvlLbl val="0"/>
      </c:catAx>
      <c:valAx>
        <c:axId val="650542240"/>
        <c:scaling>
          <c:orientation val="minMax"/>
        </c:scaling>
        <c:delete val="0"/>
        <c:axPos val="b"/>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543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[blank-data-file.xlsx]PIVOT!PivotTable6</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PIVOT!$H$4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PIVOT!$G$5:$G$10</c:f>
              <c:strCache>
                <c:ptCount val="5"/>
                <c:pt idx="0">
                  <c:v>Finance</c:v>
                </c:pt>
                <c:pt idx="1">
                  <c:v>HR</c:v>
                </c:pt>
                <c:pt idx="2">
                  <c:v>Procurement</c:v>
                </c:pt>
                <c:pt idx="3">
                  <c:v>Sales</c:v>
                </c:pt>
                <c:pt idx="4">
                  <c:v>Website</c:v>
                </c:pt>
              </c:strCache>
            </c:strRef>
          </c:cat>
          <c:val>
            <c:numRef>
              <c:f>PIVOT!$H$5:$H$10</c:f>
              <c:numCache>
                <c:formatCode>General</c:formatCode>
                <c:ptCount val="5"/>
                <c:pt idx="0">
                  <c:v>19</c:v>
                </c:pt>
                <c:pt idx="1">
                  <c:v>4</c:v>
                </c:pt>
                <c:pt idx="2">
                  <c:v>27</c:v>
                </c:pt>
                <c:pt idx="3">
                  <c:v>14</c:v>
                </c:pt>
                <c:pt idx="4">
                  <c:v>27</c:v>
                </c:pt>
              </c:numCache>
            </c:numRef>
          </c:val>
          <c:extLst>
            <c:ext xmlns:c16="http://schemas.microsoft.com/office/drawing/2014/chart" uri="{C3380CC4-5D6E-409C-BE32-E72D297353CC}">
              <c16:uniqueId val="{00000000-240C-4078-98C9-EFC2E192370F}"/>
            </c:ext>
          </c:extLst>
        </c:ser>
        <c:dLbls>
          <c:dLblPos val="ctr"/>
          <c:showLegendKey val="0"/>
          <c:showVal val="1"/>
          <c:showCatName val="0"/>
          <c:showSerName val="0"/>
          <c:showPercent val="0"/>
          <c:showBubbleSize val="0"/>
        </c:dLbls>
        <c:gapWidth val="79"/>
        <c:overlap val="100"/>
        <c:axId val="650553760"/>
        <c:axId val="650537440"/>
      </c:barChart>
      <c:catAx>
        <c:axId val="650553760"/>
        <c:scaling>
          <c:orientation val="maxMin"/>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50537440"/>
        <c:crosses val="autoZero"/>
        <c:auto val="1"/>
        <c:lblAlgn val="ctr"/>
        <c:lblOffset val="100"/>
        <c:noMultiLvlLbl val="0"/>
      </c:catAx>
      <c:valAx>
        <c:axId val="650537440"/>
        <c:scaling>
          <c:orientation val="minMax"/>
        </c:scaling>
        <c:delete val="1"/>
        <c:axPos val="t"/>
        <c:numFmt formatCode="General" sourceLinked="1"/>
        <c:majorTickMark val="none"/>
        <c:minorTickMark val="none"/>
        <c:tickLblPos val="nextTo"/>
        <c:crossAx val="650553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a:t>
          </a:r>
        </a:p>
      </cx:txPr>
    </cx:title>
    <cx:plotArea>
      <cx:plotAreaRegion>
        <cx:series layoutId="clusteredColumn" uniqueId="{C3BC0599-2376-4C1C-97B8-3E22073D4787}">
          <cx:tx>
            <cx:txData>
              <cx:f>_xlchart.v1.0</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BOX-PLOT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BOX-PLOT</a:t>
          </a:r>
        </a:p>
      </cx:txPr>
    </cx:title>
    <cx:plotArea>
      <cx:plotAreaRegion>
        <cx:series layoutId="boxWhisker" uniqueId="{A46463F7-4304-4DC8-A44F-2F3BA462305A}">
          <cx:tx>
            <cx:txData>
              <cx:f>_xlchart.v1.4</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0</xdr:colOff>
      <xdr:row>0</xdr:row>
      <xdr:rowOff>160020</xdr:rowOff>
    </xdr:from>
    <xdr:to>
      <xdr:col>12</xdr:col>
      <xdr:colOff>289560</xdr:colOff>
      <xdr:row>25</xdr:row>
      <xdr:rowOff>49530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BB061A3-BD61-4E22-A184-A184298B63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38400" y="160020"/>
              <a:ext cx="5166360" cy="44615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160020</xdr:colOff>
      <xdr:row>1</xdr:row>
      <xdr:rowOff>0</xdr:rowOff>
    </xdr:from>
    <xdr:to>
      <xdr:col>20</xdr:col>
      <xdr:colOff>464820</xdr:colOff>
      <xdr:row>26</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C344798-A560-4BBB-8950-09FEC390C27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084820" y="182880"/>
              <a:ext cx="4572000" cy="4572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342900</xdr:colOff>
      <xdr:row>8</xdr:row>
      <xdr:rowOff>91440</xdr:rowOff>
    </xdr:from>
    <xdr:to>
      <xdr:col>13</xdr:col>
      <xdr:colOff>579120</xdr:colOff>
      <xdr:row>24</xdr:row>
      <xdr:rowOff>152400</xdr:rowOff>
    </xdr:to>
    <xdr:graphicFrame macro="">
      <xdr:nvGraphicFramePr>
        <xdr:cNvPr id="2" name="Chart 1">
          <a:extLst>
            <a:ext uri="{FF2B5EF4-FFF2-40B4-BE49-F238E27FC236}">
              <a16:creationId xmlns:a16="http://schemas.microsoft.com/office/drawing/2014/main" id="{DF777E7C-DD01-4FFE-BE9F-51A3A46DB1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243840</xdr:colOff>
      <xdr:row>8</xdr:row>
      <xdr:rowOff>144780</xdr:rowOff>
    </xdr:from>
    <xdr:to>
      <xdr:col>6</xdr:col>
      <xdr:colOff>1325880</xdr:colOff>
      <xdr:row>24</xdr:row>
      <xdr:rowOff>121920</xdr:rowOff>
    </xdr:to>
    <xdr:graphicFrame macro="">
      <xdr:nvGraphicFramePr>
        <xdr:cNvPr id="3" name="Chart 2">
          <a:extLst>
            <a:ext uri="{FF2B5EF4-FFF2-40B4-BE49-F238E27FC236}">
              <a16:creationId xmlns:a16="http://schemas.microsoft.com/office/drawing/2014/main" id="{9B472DEB-98E0-4C97-9F2B-03C5B3D1E5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601980</xdr:colOff>
      <xdr:row>1</xdr:row>
      <xdr:rowOff>7620</xdr:rowOff>
    </xdr:from>
    <xdr:to>
      <xdr:col>7</xdr:col>
      <xdr:colOff>601980</xdr:colOff>
      <xdr:row>25</xdr:row>
      <xdr:rowOff>22860</xdr:rowOff>
    </xdr:to>
    <xdr:cxnSp macro="">
      <xdr:nvCxnSpPr>
        <xdr:cNvPr id="5" name="Straight Connector 4">
          <a:extLst>
            <a:ext uri="{FF2B5EF4-FFF2-40B4-BE49-F238E27FC236}">
              <a16:creationId xmlns:a16="http://schemas.microsoft.com/office/drawing/2014/main" id="{51417F64-E70F-CF22-8396-C7DDBD0293BA}"/>
            </a:ext>
          </a:extLst>
        </xdr:cNvPr>
        <xdr:cNvCxnSpPr/>
      </xdr:nvCxnSpPr>
      <xdr:spPr>
        <a:xfrm>
          <a:off x="7033260" y="190500"/>
          <a:ext cx="0" cy="550926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609600</xdr:colOff>
      <xdr:row>6</xdr:row>
      <xdr:rowOff>1</xdr:rowOff>
    </xdr:from>
    <xdr:to>
      <xdr:col>7</xdr:col>
      <xdr:colOff>762000</xdr:colOff>
      <xdr:row>12</xdr:row>
      <xdr:rowOff>68581</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42F8663C-F3A4-DD74-3EC2-B483299C4C1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4770120" y="1097281"/>
              <a:ext cx="1828800" cy="1165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xman yadav" refreshedDate="45802.811099305552" backgroundQuery="1" createdVersion="8" refreshedVersion="8" minRefreshableVersion="3" recordCount="0" supportSubquery="1" supportAdvancedDrill="1" xr:uid="{196CCF4E-9949-4D2F-8A6E-270A01C0F54B}">
  <cacheSource type="external" connectionId="5"/>
  <cacheFields count="6">
    <cacheField name="[staff].[Gender].[Gender]" caption="Gender" numFmtId="0" hierarchy="1" level="1">
      <sharedItems count="3">
        <s v="Female"/>
        <s v="Male"/>
        <s v="Other" u="1"/>
      </sharedItems>
    </cacheField>
    <cacheField name="[Measures].[Count of Name]" caption="Count of Name" numFmtId="0" hierarchy="11" level="32767"/>
    <cacheField name="[Measures].[Average of Age]" caption="Average of Age" numFmtId="0" hierarchy="13" level="32767"/>
    <cacheField name="[Measures].[Average of Salary]" caption="Average of Salary" numFmtId="0" hierarchy="15" level="32767"/>
    <cacheField name="[Measures].[Average of Tenure]" caption="Average of Tenure" numFmtId="0" hierarchy="17" level="32767"/>
    <cacheField name="[staff].[country].[country]" caption="country" numFmtId="0" hierarchy="7" level="1">
      <sharedItems containsSemiMixedTypes="0" containsNonDate="0" containsString="0"/>
    </cacheField>
  </cacheFields>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xman yadav" refreshedDate="45802.872619212962" backgroundQuery="1" createdVersion="8" refreshedVersion="8" minRefreshableVersion="3" recordCount="0" supportSubquery="1" supportAdvancedDrill="1" xr:uid="{0D9012D1-7469-4FC6-9CDA-68491FFA1424}">
  <cacheSource type="external" connectionId="5"/>
  <cacheFields count="3">
    <cacheField name="[staff].[Rating].[Rating]" caption="Rating" numFmtId="0" hierarchy="3" level="1">
      <sharedItems count="5">
        <s v="Above average"/>
        <s v="Average"/>
        <s v="Exceptional"/>
        <s v="Poor"/>
        <s v="Very poor"/>
      </sharedItems>
    </cacheField>
    <cacheField name="[Measures].[Count of Name]" caption="Count of Name" numFmtId="0" hierarchy="11" level="32767"/>
    <cacheField name="[Measures].[Average of Salary]" caption="Average of Salary" numFmtId="0" hierarchy="15" level="32767"/>
  </cacheFields>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xman yadav" refreshedDate="45802.88974849537" backgroundQuery="1" createdVersion="8" refreshedVersion="8" minRefreshableVersion="3" recordCount="0" supportSubquery="1" supportAdvancedDrill="1" xr:uid="{352FD56B-8A82-47E8-8375-BC0A04824097}">
  <cacheSource type="external" connectionId="5"/>
  <cacheFields count="3">
    <cacheField name="[staff].[country].[country]" caption="country" numFmtId="0" hierarchy="7" level="1">
      <sharedItems containsSemiMixedTypes="0" containsNonDate="0" containsString="0"/>
    </cacheField>
    <cacheField name="[staff].[Department].[Department]" caption="Department" numFmtId="0" hierarchy="5" level="1">
      <sharedItems count="5">
        <s v="Finance"/>
        <s v="HR"/>
        <s v="Procurement"/>
        <s v="Sales"/>
        <s v="Website"/>
      </sharedItems>
    </cacheField>
    <cacheField name="[Measures].[Count of Name]" caption="Count of Name" numFmtId="0" hierarchy="11" level="32767"/>
  </cacheFields>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1"/>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0"/>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xman yadav" refreshedDate="45802.889974652775" backgroundQuery="1" createdVersion="8" refreshedVersion="8" minRefreshableVersion="3" recordCount="0" supportSubquery="1" supportAdvancedDrill="1" xr:uid="{5C34A4CC-AC01-4904-B4E2-D4099CCD6C80}">
  <cacheSource type="external" connectionId="5"/>
  <cacheFields count="3">
    <cacheField name="[staff].[country].[country]" caption="country" numFmtId="0" hierarchy="7" level="1">
      <sharedItems containsSemiMixedTypes="0" containsNonDate="0" containsString="0"/>
    </cacheField>
    <cacheField name="[staff].[Department].[Department]" caption="Department" numFmtId="0" hierarchy="5" level="1">
      <sharedItems count="5">
        <s v="Finance"/>
        <s v="HR"/>
        <s v="Procurement"/>
        <s v="Sales"/>
        <s v="Website"/>
      </sharedItems>
    </cacheField>
    <cacheField name="[Measures].[Count of Name]" caption="Count of Name" numFmtId="0" hierarchy="11" level="32767"/>
  </cacheFields>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1"/>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0"/>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xman yadav" refreshedDate="45802.811023842594" backgroundQuery="1" createdVersion="3" refreshedVersion="8" minRefreshableVersion="3" recordCount="0" supportSubquery="1" supportAdvancedDrill="1" xr:uid="{45A4BAE8-A774-4509-A769-AB7E548F13D8}">
  <cacheSource type="external" connectionId="5">
    <extLst>
      <ext xmlns:x14="http://schemas.microsoft.com/office/spreadsheetml/2009/9/main" uri="{F057638F-6D5F-4e77-A914-E7F072B9BCA8}">
        <x14:sourceConnection name="ThisWorkbookDataModel"/>
      </ext>
    </extLst>
  </cacheSource>
  <cacheFields count="0"/>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4465118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511547-106E-4F93-9EA0-8E5E4D17B676}" name="PivotTable4" cacheId="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E11"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dataFields>
  <formats count="2">
    <format dxfId="3">
      <pivotArea dataOnly="0" labelOnly="1" outline="0" fieldPosition="0">
        <references count="1">
          <reference field="4294967294" count="1">
            <x v="1"/>
          </reference>
        </references>
      </pivotArea>
    </format>
    <format dxfId="2">
      <pivotArea collapsedLevelsAreSubtotals="1" fieldPosition="0">
        <references count="2">
          <reference field="4294967294" count="1" selected="0">
            <x v="1"/>
          </reference>
          <reference field="0" count="0"/>
        </references>
      </pivotArea>
    </format>
  </format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lary"/>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185982-1A35-4642-A5C7-AED392EF64BB}" name="PivotTable3" cacheId="65"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C7:E12" firstHeaderRow="1" firstDataRow="2" firstDataCol="1"/>
  <pivotFields count="6">
    <pivotField axis="axisCol" allDrilled="1" subtotalTop="0" showAll="0" dataSourceSort="1" defaultSubtotal="0" defaultAttributeDrillState="1">
      <items count="3">
        <item s="1" x="0"/>
        <item s="1" x="1"/>
        <item x="2"/>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dataField name="Average of Salary" fld="3" subtotal="average" baseField="0" baseItem="0"/>
    <dataField name="Average of Tenure" fld="4" subtotal="average" baseField="0" baseItem="0"/>
  </dataFields>
  <formats count="6">
    <format dxfId="11">
      <pivotArea collapsedLevelsAreSubtotals="1" fieldPosition="0">
        <references count="2">
          <reference field="4294967294" count="1">
            <x v="1"/>
          </reference>
          <reference field="0" count="1" selected="0">
            <x v="0"/>
          </reference>
        </references>
      </pivotArea>
    </format>
    <format dxfId="10">
      <pivotArea collapsedLevelsAreSubtotals="1" fieldPosition="0">
        <references count="2">
          <reference field="4294967294" count="3">
            <x v="1"/>
            <x v="2"/>
            <x v="3"/>
          </reference>
          <reference field="0" count="2" selected="0">
            <x v="1"/>
            <x v="2"/>
          </reference>
        </references>
      </pivotArea>
    </format>
    <format dxfId="9">
      <pivotArea field="0" grandCol="1" collapsedLevelsAreSubtotals="1" axis="axisCol" fieldPosition="0">
        <references count="1">
          <reference field="4294967294" count="3">
            <x v="1"/>
            <x v="2"/>
            <x v="3"/>
          </reference>
        </references>
      </pivotArea>
    </format>
    <format dxfId="8">
      <pivotArea collapsedLevelsAreSubtotals="1" fieldPosition="0">
        <references count="2">
          <reference field="4294967294" count="2">
            <x v="2"/>
            <x v="3"/>
          </reference>
          <reference field="0" count="1" selected="0">
            <x v="0"/>
          </reference>
        </references>
      </pivotArea>
    </format>
    <format dxfId="7">
      <pivotArea collapsedLevelsAreSubtotals="1" fieldPosition="0">
        <references count="2">
          <reference field="4294967294" count="1">
            <x v="2"/>
          </reference>
          <reference field="0" count="1" selected="0">
            <x v="0"/>
          </reference>
        </references>
      </pivotArea>
    </format>
    <format dxfId="6">
      <pivotArea collapsedLevelsAreSubtotals="1" fieldPosition="0">
        <references count="2">
          <reference field="4294967294" count="1">
            <x v="2"/>
          </reference>
          <reference field="0" count="1" selected="0">
            <x v="1"/>
          </reference>
        </references>
      </pivotArea>
    </format>
  </formats>
  <pivotHierarchies count="18">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012ACB-549D-4F86-ADC8-C8C6947BDCB4}" name="PivotTable6" cacheId="10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4:H10" firstHeaderRow="1" firstDataRow="1" firstDataCol="1" rowPageCount="1" colPageCount="1"/>
  <pivotFields count="3">
    <pivotField axis="axisPage" allDrilled="1" subtotalTop="0" showAll="0" dataSourceSort="1" defaultSubtotal="0" defaultAttributeDrillState="1"/>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1"/>
  </rowFields>
  <rowItems count="6">
    <i>
      <x/>
    </i>
    <i>
      <x v="1"/>
    </i>
    <i>
      <x v="2"/>
    </i>
    <i>
      <x v="3"/>
    </i>
    <i>
      <x v="4"/>
    </i>
    <i t="grand">
      <x/>
    </i>
  </rowItems>
  <colItems count="1">
    <i/>
  </colItems>
  <pageFields count="1">
    <pageField fld="0" hier="7" name="[staff].[country].&amp;[NZ]" cap="NZ"/>
  </pageFields>
  <dataFields count="1">
    <dataField name="Count of Name" fld="2" subtotal="count"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9FB5A7B-6182-4CCA-864E-82D5A8C81CE6}" name="PivotTable5" cacheId="1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C4:D10" firstHeaderRow="1" firstDataRow="1" firstDataCol="1" rowPageCount="1" colPageCount="1"/>
  <pivotFields count="3">
    <pivotField axis="axisPage" allDrilled="1" subtotalTop="0" showAll="0" dataSourceSort="1" defaultSubtotal="0" defaultAttributeDrillState="1"/>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1"/>
  </rowFields>
  <rowItems count="6">
    <i>
      <x/>
    </i>
    <i>
      <x v="1"/>
    </i>
    <i>
      <x v="2"/>
    </i>
    <i>
      <x v="3"/>
    </i>
    <i>
      <x v="4"/>
    </i>
    <i t="grand">
      <x/>
    </i>
  </rowItems>
  <colItems count="1">
    <i/>
  </colItems>
  <pageFields count="1">
    <pageField fld="0" hier="7" name="[staff].[country].&amp;[IND]" cap="IND"/>
  </pageFields>
  <dataFields count="1">
    <dataField name="Count of Name" fld="2" subtotal="count" baseField="0" baseItem="0"/>
  </dataFields>
  <chartFormats count="1">
    <chartFormat chart="18" format="2" series="1">
      <pivotArea type="data" outline="0" fieldPosition="0">
        <references count="1">
          <reference field="4294967294" count="1" selected="0">
            <x v="0"/>
          </reference>
        </references>
      </pivotArea>
    </chartFormat>
  </chart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ACC4E9F2-EA19-4C50-A986-B06C31434B83}" autoFormatId="16" applyNumberFormats="0" applyBorderFormats="0" applyFontFormats="0" applyPatternFormats="0" applyAlignmentFormats="0" applyWidthHeightFormats="0">
  <queryTableRefresh nextId="11" unboundColumnsRight="2">
    <queryTableFields count="10">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3B8E6136-984D-4D4A-9C72-82F87B7FB99E}" autoFormatId="16" applyNumberFormats="0" applyBorderFormats="0" applyFontFormats="0" applyPatternFormats="0" applyAlignmentFormats="0" applyWidthHeightFormats="0">
  <queryTableRefresh nextId="10">
    <queryTableFields count="9">
      <queryTableField id="1" name="staff[Name]" tableColumnId="1"/>
      <queryTableField id="2" name="staff[Gender]" tableColumnId="2"/>
      <queryTableField id="3" name="staff[Age]" tableColumnId="3"/>
      <queryTableField id="4" name="staff[Rating]" tableColumnId="4"/>
      <queryTableField id="5" name="staff[Date Joined]" tableColumnId="5"/>
      <queryTableField id="6" name="staff[Department]" tableColumnId="6"/>
      <queryTableField id="7" name="staff[Salary]" tableColumnId="7"/>
      <queryTableField id="8" name="staff[country]" tableColumnId="8"/>
      <queryTableField id="9" name="staff[Tenure]" tableColumnId="9"/>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EBC4E69-B6A5-40A9-A3F9-267E0FF471B2}" sourceName="[staff].[country]">
  <pivotTables>
    <pivotTable tabId="6" name="PivotTable3"/>
  </pivotTables>
  <data>
    <olap pivotCacheId="144651183">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7A57FBE-ED0D-49CD-AF16-5EC04E963D15}" cache="Slicer_country" caption="country" level="1"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220E75-BBFB-4087-A154-8820144A9A88}" name="nz_staff" displayName="nz_staff" ref="C5:I105" totalsRowShown="0" headerRowDxfId="21" dataDxfId="22" tableBorderDxfId="27">
  <autoFilter ref="C5:I105" xr:uid="{AD220E75-BBFB-4087-A154-8820144A9A88}"/>
  <tableColumns count="7">
    <tableColumn id="1" xr3:uid="{E233F8C7-704D-4169-8D79-729D90436CFF}" name="Name" dataDxfId="26"/>
    <tableColumn id="2" xr3:uid="{1BBC6EC8-EEC7-47E7-B639-B4AC8C65F43B}" name="Gender" dataDxfId="25"/>
    <tableColumn id="3" xr3:uid="{2E065541-8BBB-454B-A103-326F64116308}" name="Department" dataDxfId="24"/>
    <tableColumn id="4" xr3:uid="{710E7148-F0C9-4EBA-B602-6DEA1DC87E23}" name="Age" dataDxfId="23"/>
    <tableColumn id="5" xr3:uid="{DEA16553-6FF3-4913-99B1-DA84C63EFFE4}" name="Date Joined" dataDxfId="20"/>
    <tableColumn id="6" xr3:uid="{DDA3B53C-825C-4057-B62A-1B37A1F076B9}" name="Salary" dataDxfId="18"/>
    <tableColumn id="7" xr3:uid="{0AF8E1AA-AADE-4427-ACAF-66FF96A2A8E6}" name="Rating" dataDxfId="19"/>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DBE5FF-FACD-40E6-AC74-59088D841AC9}" name="staff" displayName="staff" ref="A2:J185" tableType="queryTable" totalsRowShown="0">
  <autoFilter ref="A2:J185" xr:uid="{48DBE5FF-FACD-40E6-AC74-59088D841AC9}"/>
  <tableColumns count="10">
    <tableColumn id="1" xr3:uid="{40604578-1F23-467C-969E-68CF5283D2A9}" uniqueName="1" name="Name" queryTableFieldId="1" dataDxfId="16"/>
    <tableColumn id="2" xr3:uid="{0DDBC1F0-8F0A-4899-B0A9-DC09E6C9418A}" uniqueName="2" name="Gender" queryTableFieldId="2" dataDxfId="15"/>
    <tableColumn id="3" xr3:uid="{58AAF2A5-EA6D-428D-A171-50828BB920D2}" uniqueName="3" name="Age" queryTableFieldId="3"/>
    <tableColumn id="4" xr3:uid="{5FD2ED0D-7390-40C2-98A1-55872B834F32}" uniqueName="4" name="Rating" queryTableFieldId="4" dataDxfId="14"/>
    <tableColumn id="5" xr3:uid="{8165D578-6C16-47B1-B805-9DF57FCA7F59}" uniqueName="5" name="Date Joined" queryTableFieldId="5" dataDxfId="12"/>
    <tableColumn id="6" xr3:uid="{AD1F7B0A-2766-406C-ABD8-0CCA7B419B45}" uniqueName="6" name="Department" queryTableFieldId="6" dataDxfId="13"/>
    <tableColumn id="7" xr3:uid="{3F6C99DE-157F-468B-9B66-668FBADF63B8}" uniqueName="7" name="Salary" queryTableFieldId="7"/>
    <tableColumn id="8" xr3:uid="{4520141D-EA81-4550-9516-265FBB6CEA2E}" uniqueName="8" name="country" queryTableFieldId="8"/>
    <tableColumn id="9" xr3:uid="{253637B8-A0EA-46CF-A1FD-BD3E15232E25}" uniqueName="9" name="Tenure" queryTableFieldId="9" dataDxfId="5">
      <calculatedColumnFormula>(TODAY()-staff[[#This Row],[Date Joined]])/365</calculatedColumnFormula>
    </tableColumn>
    <tableColumn id="10" xr3:uid="{F7AA3365-829D-47E2-A6B4-75520A0A8430}" uniqueName="10" name="Bonus" queryTableFieldId="10" dataDxfId="4" dataCellStyle="Currency">
      <calculatedColumnFormula>IF(staff[[#This Row],[Tenure]]&gt;2,3%,2%)*staff[[#This Row],[Salary]]</calculatedColumnFormula>
    </tableColumn>
  </tableColumns>
  <tableStyleInfo name="TableStyleMedium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36B93F-1FDD-4190-9D99-8811D4020782}" name="india_staff" displayName="india_staff" ref="B2:H114" totalsRowShown="0">
  <autoFilter ref="B2:H114" xr:uid="{4936B93F-1FDD-4190-9D99-8811D4020782}"/>
  <tableColumns count="7">
    <tableColumn id="1" xr3:uid="{A65E069E-C870-4ECA-A36D-94152BCE6C28}" name="Name"/>
    <tableColumn id="2" xr3:uid="{20534A1B-F4AE-4692-BF28-50FC91FD33BD}" name="Gender"/>
    <tableColumn id="3" xr3:uid="{249D4AF5-9629-4C55-8F98-91BCBFCFBE6D}" name="Age"/>
    <tableColumn id="4" xr3:uid="{4ED6FF3F-D0B4-4351-9DB8-1319A8DC8C55}" name="Rating"/>
    <tableColumn id="5" xr3:uid="{B93DF511-C17F-42F1-9A6C-7625B21F50D0}" name="Date Joined" dataDxfId="28"/>
    <tableColumn id="6" xr3:uid="{39B3CA4F-74F8-484E-B37B-5AA2E1A5C7BB}" name="Department"/>
    <tableColumn id="7" xr3:uid="{89754607-9F7C-4401-B097-DD65FB37B7FE}" name="Salary" dataDxfId="17"/>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8DC63AB-BB96-468F-85ED-8AD17A53DEF7}" name="Table_ExternalData_1" displayName="Table_ExternalData_1" ref="A3:I7" tableType="queryTable" totalsRowShown="0">
  <autoFilter ref="A3:I7" xr:uid="{E8DC63AB-BB96-468F-85ED-8AD17A53DEF7}"/>
  <tableColumns count="9">
    <tableColumn id="1" xr3:uid="{0DA577EF-8508-44E4-82F3-210C25F106C0}" uniqueName="1" name="staff[Name]" queryTableFieldId="1"/>
    <tableColumn id="2" xr3:uid="{58AFC2DE-F662-472C-A2B4-D4716FD68BFA}" uniqueName="2" name="staff[Gender]" queryTableFieldId="2"/>
    <tableColumn id="3" xr3:uid="{4F75DA4C-195E-4B7F-B3F7-889E86E1F796}" uniqueName="3" name="staff[Age]" queryTableFieldId="3"/>
    <tableColumn id="4" xr3:uid="{B2086F02-0672-4CFE-847D-40B8C193FCBA}" uniqueName="4" name="staff[Rating]" queryTableFieldId="4"/>
    <tableColumn id="5" xr3:uid="{BB533BD5-EB30-4EFA-95F5-B267AD752769}" uniqueName="5" name="staff[Date Joined]" queryTableFieldId="5" dataDxfId="0"/>
    <tableColumn id="6" xr3:uid="{CE552DC2-A9E5-483A-A459-D5A293F783BB}" uniqueName="6" name="staff[Department]" queryTableFieldId="6"/>
    <tableColumn id="7" xr3:uid="{7F560889-ABE2-4177-B3AE-8E6D3AA44BE2}" uniqueName="7" name="staff[Salary]" queryTableFieldId="7"/>
    <tableColumn id="8" xr3:uid="{DFF254FC-F470-4C52-9447-E86CEBAABC0E}" uniqueName="8" name="staff[country]" queryTableFieldId="8"/>
    <tableColumn id="9" xr3:uid="{FA9B4B55-9085-4D1B-933E-C2EB95B877B7}" uniqueName="9" name="staff[Tenure]" queryTableFieldId="9"/>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7"/>
  <sheetViews>
    <sheetView showGridLines="0" tabSelected="1" workbookViewId="0">
      <selection activeCell="M11" sqref="M11"/>
    </sheetView>
  </sheetViews>
  <sheetFormatPr defaultRowHeight="14.4" x14ac:dyDescent="0.3"/>
  <cols>
    <col min="1" max="1" width="1.6640625" customWidth="1"/>
    <col min="2" max="2" width="3.6640625" customWidth="1"/>
    <col min="3" max="3" width="19.6640625" bestFit="1" customWidth="1"/>
    <col min="4" max="4" width="9" customWidth="1"/>
    <col min="5" max="5" width="13" customWidth="1"/>
    <col min="7" max="7" width="16.77734375" bestFit="1" customWidth="1"/>
    <col min="8" max="8" width="11.88671875" bestFit="1" customWidth="1"/>
    <col min="9" max="9" width="13.6640625" customWidth="1"/>
  </cols>
  <sheetData>
    <row r="1" spans="1:9" s="2" customFormat="1" ht="52.5" customHeight="1" x14ac:dyDescent="0.3">
      <c r="A1" s="1"/>
      <c r="C1" s="3"/>
    </row>
    <row r="5" spans="1:9" x14ac:dyDescent="0.3">
      <c r="C5" s="10" t="s">
        <v>0</v>
      </c>
      <c r="D5" s="10" t="s">
        <v>1</v>
      </c>
      <c r="E5" s="10" t="s">
        <v>2</v>
      </c>
      <c r="F5" s="10" t="s">
        <v>3</v>
      </c>
      <c r="G5" s="11" t="s">
        <v>4</v>
      </c>
      <c r="H5" s="10" t="s">
        <v>5</v>
      </c>
      <c r="I5" s="10" t="s">
        <v>6</v>
      </c>
    </row>
    <row r="6" spans="1:9" x14ac:dyDescent="0.3">
      <c r="C6" s="5" t="s">
        <v>58</v>
      </c>
      <c r="D6" s="5" t="s">
        <v>15</v>
      </c>
      <c r="E6" s="5" t="s">
        <v>19</v>
      </c>
      <c r="F6" s="5">
        <v>22</v>
      </c>
      <c r="G6" s="6">
        <v>44446</v>
      </c>
      <c r="H6" s="12">
        <v>112780</v>
      </c>
      <c r="I6" s="5" t="s">
        <v>13</v>
      </c>
    </row>
    <row r="7" spans="1:9" x14ac:dyDescent="0.3">
      <c r="C7" s="7" t="s">
        <v>70</v>
      </c>
      <c r="D7" s="7" t="s">
        <v>15</v>
      </c>
      <c r="E7" s="7" t="s">
        <v>9</v>
      </c>
      <c r="F7" s="7">
        <v>46</v>
      </c>
      <c r="G7" s="8">
        <v>44758</v>
      </c>
      <c r="H7" s="13">
        <v>70610</v>
      </c>
      <c r="I7" s="7" t="s">
        <v>16</v>
      </c>
    </row>
    <row r="8" spans="1:9" x14ac:dyDescent="0.3">
      <c r="C8" s="5" t="s">
        <v>75</v>
      </c>
      <c r="D8" s="5" t="s">
        <v>8</v>
      </c>
      <c r="E8" s="5" t="s">
        <v>19</v>
      </c>
      <c r="F8" s="5">
        <v>28</v>
      </c>
      <c r="G8" s="6">
        <v>44357</v>
      </c>
      <c r="H8" s="12">
        <v>53240</v>
      </c>
      <c r="I8" s="5" t="s">
        <v>16</v>
      </c>
    </row>
    <row r="9" spans="1:9" x14ac:dyDescent="0.3">
      <c r="C9" s="7" t="s">
        <v>49</v>
      </c>
      <c r="D9" s="7"/>
      <c r="E9" s="7" t="s">
        <v>21</v>
      </c>
      <c r="F9" s="7">
        <v>37</v>
      </c>
      <c r="G9" s="8">
        <v>44146</v>
      </c>
      <c r="H9" s="13">
        <v>115440</v>
      </c>
      <c r="I9" s="7" t="s">
        <v>24</v>
      </c>
    </row>
    <row r="10" spans="1:9" x14ac:dyDescent="0.3">
      <c r="C10" s="5" t="s">
        <v>65</v>
      </c>
      <c r="D10" s="5" t="s">
        <v>15</v>
      </c>
      <c r="E10" s="5" t="s">
        <v>19</v>
      </c>
      <c r="F10" s="5">
        <v>32</v>
      </c>
      <c r="G10" s="6">
        <v>44465</v>
      </c>
      <c r="H10" s="12">
        <v>53540</v>
      </c>
      <c r="I10" s="5" t="s">
        <v>16</v>
      </c>
    </row>
    <row r="11" spans="1:9" x14ac:dyDescent="0.3">
      <c r="C11" s="7" t="s">
        <v>81</v>
      </c>
      <c r="D11" s="7" t="s">
        <v>8</v>
      </c>
      <c r="E11" s="7" t="s">
        <v>9</v>
      </c>
      <c r="F11" s="7">
        <v>30</v>
      </c>
      <c r="G11" s="8">
        <v>44861</v>
      </c>
      <c r="H11" s="13">
        <v>112570</v>
      </c>
      <c r="I11" s="7" t="s">
        <v>16</v>
      </c>
    </row>
    <row r="12" spans="1:9" x14ac:dyDescent="0.3">
      <c r="C12" s="5" t="s">
        <v>51</v>
      </c>
      <c r="D12" s="5" t="s">
        <v>15</v>
      </c>
      <c r="E12" s="5" t="s">
        <v>9</v>
      </c>
      <c r="F12" s="5">
        <v>33</v>
      </c>
      <c r="G12" s="6">
        <v>44701</v>
      </c>
      <c r="H12" s="12">
        <v>48530</v>
      </c>
      <c r="I12" s="5" t="s">
        <v>13</v>
      </c>
    </row>
    <row r="13" spans="1:9" x14ac:dyDescent="0.3">
      <c r="C13" s="7" t="s">
        <v>61</v>
      </c>
      <c r="D13" s="7" t="s">
        <v>8</v>
      </c>
      <c r="E13" s="7" t="s">
        <v>12</v>
      </c>
      <c r="F13" s="7">
        <v>24</v>
      </c>
      <c r="G13" s="8">
        <v>44148</v>
      </c>
      <c r="H13" s="13">
        <v>62780</v>
      </c>
      <c r="I13" s="7" t="s">
        <v>16</v>
      </c>
    </row>
    <row r="14" spans="1:9" x14ac:dyDescent="0.3">
      <c r="C14" s="5" t="s">
        <v>82</v>
      </c>
      <c r="D14" s="5" t="s">
        <v>15</v>
      </c>
      <c r="E14" s="5" t="s">
        <v>12</v>
      </c>
      <c r="F14" s="5">
        <v>33</v>
      </c>
      <c r="G14" s="6">
        <v>44509</v>
      </c>
      <c r="H14" s="12">
        <v>53870</v>
      </c>
      <c r="I14" s="5" t="s">
        <v>16</v>
      </c>
    </row>
    <row r="15" spans="1:9" x14ac:dyDescent="0.3">
      <c r="C15" s="7" t="s">
        <v>60</v>
      </c>
      <c r="D15" s="7" t="s">
        <v>8</v>
      </c>
      <c r="E15" s="7" t="s">
        <v>56</v>
      </c>
      <c r="F15" s="7">
        <v>27</v>
      </c>
      <c r="G15" s="8">
        <v>44122</v>
      </c>
      <c r="H15" s="13">
        <v>119110</v>
      </c>
      <c r="I15" s="7" t="s">
        <v>16</v>
      </c>
    </row>
    <row r="16" spans="1:9" x14ac:dyDescent="0.3">
      <c r="C16" s="5" t="s">
        <v>87</v>
      </c>
      <c r="D16" s="5" t="s">
        <v>15</v>
      </c>
      <c r="E16" s="5" t="s">
        <v>12</v>
      </c>
      <c r="F16" s="5">
        <v>29</v>
      </c>
      <c r="G16" s="6">
        <v>44180</v>
      </c>
      <c r="H16" s="12">
        <v>112110</v>
      </c>
      <c r="I16" s="5" t="s">
        <v>24</v>
      </c>
    </row>
    <row r="17" spans="3:9" x14ac:dyDescent="0.3">
      <c r="C17" s="7" t="s">
        <v>76</v>
      </c>
      <c r="D17" s="7" t="s">
        <v>15</v>
      </c>
      <c r="E17" s="7" t="s">
        <v>19</v>
      </c>
      <c r="F17" s="7">
        <v>25</v>
      </c>
      <c r="G17" s="8">
        <v>44383</v>
      </c>
      <c r="H17" s="13">
        <v>65700</v>
      </c>
      <c r="I17" s="7" t="s">
        <v>16</v>
      </c>
    </row>
    <row r="18" spans="3:9" x14ac:dyDescent="0.3">
      <c r="C18" s="5" t="s">
        <v>97</v>
      </c>
      <c r="D18" s="5" t="s">
        <v>15</v>
      </c>
      <c r="E18" s="5" t="s">
        <v>12</v>
      </c>
      <c r="F18" s="5">
        <v>37</v>
      </c>
      <c r="G18" s="6">
        <v>44701</v>
      </c>
      <c r="H18" s="12">
        <v>69070</v>
      </c>
      <c r="I18" s="5" t="s">
        <v>16</v>
      </c>
    </row>
    <row r="19" spans="3:9" x14ac:dyDescent="0.3">
      <c r="C19" s="7" t="s">
        <v>22</v>
      </c>
      <c r="D19" s="7" t="s">
        <v>15</v>
      </c>
      <c r="E19" s="7" t="s">
        <v>12</v>
      </c>
      <c r="F19" s="7">
        <v>20</v>
      </c>
      <c r="G19" s="8">
        <v>44459</v>
      </c>
      <c r="H19" s="13">
        <v>107700</v>
      </c>
      <c r="I19" s="7" t="s">
        <v>16</v>
      </c>
    </row>
    <row r="20" spans="3:9" x14ac:dyDescent="0.3">
      <c r="C20" s="5" t="s">
        <v>84</v>
      </c>
      <c r="D20" s="5" t="s">
        <v>8</v>
      </c>
      <c r="E20" s="5" t="s">
        <v>12</v>
      </c>
      <c r="F20" s="5">
        <v>32</v>
      </c>
      <c r="G20" s="6">
        <v>44354</v>
      </c>
      <c r="H20" s="12">
        <v>43840</v>
      </c>
      <c r="I20" s="5" t="s">
        <v>13</v>
      </c>
    </row>
    <row r="21" spans="3:9" x14ac:dyDescent="0.3">
      <c r="C21" s="7" t="s">
        <v>105</v>
      </c>
      <c r="D21" s="7" t="s">
        <v>15</v>
      </c>
      <c r="E21" s="7" t="s">
        <v>9</v>
      </c>
      <c r="F21" s="7">
        <v>40</v>
      </c>
      <c r="G21" s="8">
        <v>44263</v>
      </c>
      <c r="H21" s="13">
        <v>99750</v>
      </c>
      <c r="I21" s="7" t="s">
        <v>16</v>
      </c>
    </row>
    <row r="22" spans="3:9" x14ac:dyDescent="0.3">
      <c r="C22" s="5" t="s">
        <v>47</v>
      </c>
      <c r="D22" s="5" t="s">
        <v>15</v>
      </c>
      <c r="E22" s="5" t="s">
        <v>9</v>
      </c>
      <c r="F22" s="5">
        <v>21</v>
      </c>
      <c r="G22" s="6">
        <v>44104</v>
      </c>
      <c r="H22" s="12">
        <v>37920</v>
      </c>
      <c r="I22" s="5" t="s">
        <v>16</v>
      </c>
    </row>
    <row r="23" spans="3:9" x14ac:dyDescent="0.3">
      <c r="C23" s="7" t="s">
        <v>31</v>
      </c>
      <c r="D23" s="7" t="s">
        <v>15</v>
      </c>
      <c r="E23" s="7" t="s">
        <v>9</v>
      </c>
      <c r="F23" s="7">
        <v>21</v>
      </c>
      <c r="G23" s="8">
        <v>44762</v>
      </c>
      <c r="H23" s="13">
        <v>57090</v>
      </c>
      <c r="I23" s="7" t="s">
        <v>16</v>
      </c>
    </row>
    <row r="24" spans="3:9" x14ac:dyDescent="0.3">
      <c r="C24" s="5" t="s">
        <v>30</v>
      </c>
      <c r="D24" s="5" t="s">
        <v>8</v>
      </c>
      <c r="E24" s="5" t="s">
        <v>12</v>
      </c>
      <c r="F24" s="5">
        <v>31</v>
      </c>
      <c r="G24" s="6">
        <v>44145</v>
      </c>
      <c r="H24" s="12">
        <v>41980</v>
      </c>
      <c r="I24" s="5" t="s">
        <v>16</v>
      </c>
    </row>
    <row r="25" spans="3:9" x14ac:dyDescent="0.3">
      <c r="C25" s="7" t="s">
        <v>78</v>
      </c>
      <c r="D25" s="7" t="s">
        <v>15</v>
      </c>
      <c r="E25" s="7" t="s">
        <v>56</v>
      </c>
      <c r="F25" s="7">
        <v>21</v>
      </c>
      <c r="G25" s="8">
        <v>44242</v>
      </c>
      <c r="H25" s="13">
        <v>75880</v>
      </c>
      <c r="I25" s="7" t="s">
        <v>16</v>
      </c>
    </row>
    <row r="26" spans="3:9" x14ac:dyDescent="0.3">
      <c r="C26" s="5" t="s">
        <v>36</v>
      </c>
      <c r="D26" s="5" t="s">
        <v>8</v>
      </c>
      <c r="E26" s="5" t="s">
        <v>21</v>
      </c>
      <c r="F26" s="5">
        <v>34</v>
      </c>
      <c r="G26" s="6">
        <v>44653</v>
      </c>
      <c r="H26" s="12">
        <v>58940</v>
      </c>
      <c r="I26" s="5" t="s">
        <v>16</v>
      </c>
    </row>
    <row r="27" spans="3:9" x14ac:dyDescent="0.3">
      <c r="C27" s="7" t="s">
        <v>27</v>
      </c>
      <c r="D27" s="7" t="s">
        <v>8</v>
      </c>
      <c r="E27" s="7" t="s">
        <v>21</v>
      </c>
      <c r="F27" s="7">
        <v>30</v>
      </c>
      <c r="G27" s="8">
        <v>44389</v>
      </c>
      <c r="H27" s="13">
        <v>67910</v>
      </c>
      <c r="I27" s="7" t="s">
        <v>24</v>
      </c>
    </row>
    <row r="28" spans="3:9" x14ac:dyDescent="0.3">
      <c r="C28" s="5" t="s">
        <v>26</v>
      </c>
      <c r="D28" s="5" t="s">
        <v>8</v>
      </c>
      <c r="E28" s="5" t="s">
        <v>12</v>
      </c>
      <c r="F28" s="5">
        <v>31</v>
      </c>
      <c r="G28" s="6">
        <v>44663</v>
      </c>
      <c r="H28" s="12">
        <v>58100</v>
      </c>
      <c r="I28" s="5" t="s">
        <v>16</v>
      </c>
    </row>
    <row r="29" spans="3:9" x14ac:dyDescent="0.3">
      <c r="C29" s="7" t="s">
        <v>53</v>
      </c>
      <c r="D29" s="7" t="s">
        <v>15</v>
      </c>
      <c r="E29" s="7" t="s">
        <v>21</v>
      </c>
      <c r="F29" s="7">
        <v>27</v>
      </c>
      <c r="G29" s="8">
        <v>44567</v>
      </c>
      <c r="H29" s="13">
        <v>48980</v>
      </c>
      <c r="I29" s="7" t="s">
        <v>16</v>
      </c>
    </row>
    <row r="30" spans="3:9" x14ac:dyDescent="0.3">
      <c r="C30" s="5" t="s">
        <v>20</v>
      </c>
      <c r="D30" s="5"/>
      <c r="E30" s="5" t="s">
        <v>21</v>
      </c>
      <c r="F30" s="5">
        <v>30</v>
      </c>
      <c r="G30" s="6">
        <v>44597</v>
      </c>
      <c r="H30" s="12">
        <v>64000</v>
      </c>
      <c r="I30" s="5" t="s">
        <v>16</v>
      </c>
    </row>
    <row r="31" spans="3:9" x14ac:dyDescent="0.3">
      <c r="C31" s="7" t="s">
        <v>7</v>
      </c>
      <c r="D31" s="7" t="s">
        <v>8</v>
      </c>
      <c r="E31" s="7" t="s">
        <v>9</v>
      </c>
      <c r="F31" s="7">
        <v>42</v>
      </c>
      <c r="G31" s="8">
        <v>44779</v>
      </c>
      <c r="H31" s="13">
        <v>75000</v>
      </c>
      <c r="I31" s="7" t="s">
        <v>10</v>
      </c>
    </row>
    <row r="32" spans="3:9" x14ac:dyDescent="0.3">
      <c r="C32" s="5" t="s">
        <v>74</v>
      </c>
      <c r="D32" s="5" t="s">
        <v>8</v>
      </c>
      <c r="E32" s="5" t="s">
        <v>12</v>
      </c>
      <c r="F32" s="5">
        <v>40</v>
      </c>
      <c r="G32" s="6">
        <v>44337</v>
      </c>
      <c r="H32" s="12">
        <v>87620</v>
      </c>
      <c r="I32" s="5" t="s">
        <v>16</v>
      </c>
    </row>
    <row r="33" spans="3:9" x14ac:dyDescent="0.3">
      <c r="C33" s="7" t="s">
        <v>44</v>
      </c>
      <c r="D33" s="7" t="s">
        <v>8</v>
      </c>
      <c r="E33" s="7" t="s">
        <v>12</v>
      </c>
      <c r="F33" s="7">
        <v>29</v>
      </c>
      <c r="G33" s="8">
        <v>44023</v>
      </c>
      <c r="H33" s="13">
        <v>34980</v>
      </c>
      <c r="I33" s="7" t="s">
        <v>16</v>
      </c>
    </row>
    <row r="34" spans="3:9" x14ac:dyDescent="0.3">
      <c r="C34" s="5" t="s">
        <v>35</v>
      </c>
      <c r="D34" s="5" t="s">
        <v>8</v>
      </c>
      <c r="E34" s="5" t="s">
        <v>21</v>
      </c>
      <c r="F34" s="5">
        <v>28</v>
      </c>
      <c r="G34" s="6">
        <v>44185</v>
      </c>
      <c r="H34" s="12">
        <v>75970</v>
      </c>
      <c r="I34" s="5" t="s">
        <v>16</v>
      </c>
    </row>
    <row r="35" spans="3:9" x14ac:dyDescent="0.3">
      <c r="C35" s="7" t="s">
        <v>38</v>
      </c>
      <c r="D35" s="7" t="s">
        <v>8</v>
      </c>
      <c r="E35" s="7" t="s">
        <v>21</v>
      </c>
      <c r="F35" s="7">
        <v>34</v>
      </c>
      <c r="G35" s="8">
        <v>44612</v>
      </c>
      <c r="H35" s="13">
        <v>60130</v>
      </c>
      <c r="I35" s="7" t="s">
        <v>16</v>
      </c>
    </row>
    <row r="36" spans="3:9" x14ac:dyDescent="0.3">
      <c r="C36" s="5" t="s">
        <v>41</v>
      </c>
      <c r="D36" s="5" t="s">
        <v>8</v>
      </c>
      <c r="E36" s="5" t="s">
        <v>12</v>
      </c>
      <c r="F36" s="5">
        <v>33</v>
      </c>
      <c r="G36" s="6">
        <v>44374</v>
      </c>
      <c r="H36" s="12">
        <v>75480</v>
      </c>
      <c r="I36" s="5" t="s">
        <v>42</v>
      </c>
    </row>
    <row r="37" spans="3:9" x14ac:dyDescent="0.3">
      <c r="C37" s="7" t="s">
        <v>40</v>
      </c>
      <c r="D37" s="7" t="s">
        <v>15</v>
      </c>
      <c r="E37" s="7" t="s">
        <v>9</v>
      </c>
      <c r="F37" s="7">
        <v>33</v>
      </c>
      <c r="G37" s="8">
        <v>44164</v>
      </c>
      <c r="H37" s="13">
        <v>115920</v>
      </c>
      <c r="I37" s="7" t="s">
        <v>16</v>
      </c>
    </row>
    <row r="38" spans="3:9" x14ac:dyDescent="0.3">
      <c r="C38" s="5" t="s">
        <v>48</v>
      </c>
      <c r="D38" s="5" t="s">
        <v>8</v>
      </c>
      <c r="E38" s="5" t="s">
        <v>19</v>
      </c>
      <c r="F38" s="5">
        <v>36</v>
      </c>
      <c r="G38" s="6">
        <v>44494</v>
      </c>
      <c r="H38" s="12">
        <v>78540</v>
      </c>
      <c r="I38" s="5" t="s">
        <v>16</v>
      </c>
    </row>
    <row r="39" spans="3:9" x14ac:dyDescent="0.3">
      <c r="C39" s="7" t="s">
        <v>34</v>
      </c>
      <c r="D39" s="7" t="s">
        <v>15</v>
      </c>
      <c r="E39" s="7" t="s">
        <v>9</v>
      </c>
      <c r="F39" s="7">
        <v>25</v>
      </c>
      <c r="G39" s="8">
        <v>44726</v>
      </c>
      <c r="H39" s="13">
        <v>109190</v>
      </c>
      <c r="I39" s="7" t="s">
        <v>13</v>
      </c>
    </row>
    <row r="40" spans="3:9" x14ac:dyDescent="0.3">
      <c r="C40" s="5" t="s">
        <v>73</v>
      </c>
      <c r="D40" s="5" t="s">
        <v>8</v>
      </c>
      <c r="E40" s="5" t="s">
        <v>19</v>
      </c>
      <c r="F40" s="5">
        <v>34</v>
      </c>
      <c r="G40" s="6">
        <v>44721</v>
      </c>
      <c r="H40" s="12">
        <v>49630</v>
      </c>
      <c r="I40" s="5" t="s">
        <v>24</v>
      </c>
    </row>
    <row r="41" spans="3:9" x14ac:dyDescent="0.3">
      <c r="C41" s="7" t="s">
        <v>107</v>
      </c>
      <c r="D41" s="7" t="s">
        <v>8</v>
      </c>
      <c r="E41" s="7" t="s">
        <v>9</v>
      </c>
      <c r="F41" s="7">
        <v>28</v>
      </c>
      <c r="G41" s="8">
        <v>44630</v>
      </c>
      <c r="H41" s="13">
        <v>99970</v>
      </c>
      <c r="I41" s="7" t="s">
        <v>16</v>
      </c>
    </row>
    <row r="42" spans="3:9" x14ac:dyDescent="0.3">
      <c r="C42" s="5" t="s">
        <v>71</v>
      </c>
      <c r="D42" s="5" t="s">
        <v>8</v>
      </c>
      <c r="E42" s="5" t="s">
        <v>12</v>
      </c>
      <c r="F42" s="5">
        <v>33</v>
      </c>
      <c r="G42" s="6">
        <v>44190</v>
      </c>
      <c r="H42" s="12">
        <v>96140</v>
      </c>
      <c r="I42" s="5" t="s">
        <v>16</v>
      </c>
    </row>
    <row r="43" spans="3:9" x14ac:dyDescent="0.3">
      <c r="C43" s="7" t="s">
        <v>50</v>
      </c>
      <c r="D43" s="7" t="s">
        <v>15</v>
      </c>
      <c r="E43" s="7" t="s">
        <v>9</v>
      </c>
      <c r="F43" s="7">
        <v>31</v>
      </c>
      <c r="G43" s="8">
        <v>44724</v>
      </c>
      <c r="H43" s="13">
        <v>103550</v>
      </c>
      <c r="I43" s="7" t="s">
        <v>16</v>
      </c>
    </row>
    <row r="44" spans="3:9" x14ac:dyDescent="0.3">
      <c r="C44" s="5" t="s">
        <v>14</v>
      </c>
      <c r="D44" s="5" t="s">
        <v>15</v>
      </c>
      <c r="E44" s="5" t="s">
        <v>12</v>
      </c>
      <c r="F44" s="5">
        <v>31</v>
      </c>
      <c r="G44" s="6">
        <v>44511</v>
      </c>
      <c r="H44" s="12">
        <v>48950</v>
      </c>
      <c r="I44" s="5" t="s">
        <v>16</v>
      </c>
    </row>
    <row r="45" spans="3:9" x14ac:dyDescent="0.3">
      <c r="C45" s="7" t="s">
        <v>63</v>
      </c>
      <c r="D45" s="7" t="s">
        <v>15</v>
      </c>
      <c r="E45" s="7" t="s">
        <v>21</v>
      </c>
      <c r="F45" s="7">
        <v>24</v>
      </c>
      <c r="G45" s="8">
        <v>44436</v>
      </c>
      <c r="H45" s="13">
        <v>52610</v>
      </c>
      <c r="I45" s="7" t="s">
        <v>24</v>
      </c>
    </row>
    <row r="46" spans="3:9" x14ac:dyDescent="0.3">
      <c r="C46" s="5" t="s">
        <v>72</v>
      </c>
      <c r="D46" s="5" t="s">
        <v>8</v>
      </c>
      <c r="E46" s="5" t="s">
        <v>9</v>
      </c>
      <c r="F46" s="5">
        <v>36</v>
      </c>
      <c r="G46" s="6">
        <v>44529</v>
      </c>
      <c r="H46" s="12">
        <v>78390</v>
      </c>
      <c r="I46" s="5" t="s">
        <v>16</v>
      </c>
    </row>
    <row r="47" spans="3:9" x14ac:dyDescent="0.3">
      <c r="C47" s="7" t="s">
        <v>88</v>
      </c>
      <c r="D47" s="7" t="s">
        <v>8</v>
      </c>
      <c r="E47" s="7" t="s">
        <v>21</v>
      </c>
      <c r="F47" s="7">
        <v>33</v>
      </c>
      <c r="G47" s="8">
        <v>44809</v>
      </c>
      <c r="H47" s="13">
        <v>86570</v>
      </c>
      <c r="I47" s="7" t="s">
        <v>16</v>
      </c>
    </row>
    <row r="48" spans="3:9" x14ac:dyDescent="0.3">
      <c r="C48" s="5" t="s">
        <v>92</v>
      </c>
      <c r="D48" s="5" t="s">
        <v>8</v>
      </c>
      <c r="E48" s="5" t="s">
        <v>12</v>
      </c>
      <c r="F48" s="5">
        <v>27</v>
      </c>
      <c r="G48" s="6">
        <v>44686</v>
      </c>
      <c r="H48" s="12">
        <v>83750</v>
      </c>
      <c r="I48" s="5" t="s">
        <v>16</v>
      </c>
    </row>
    <row r="49" spans="3:9" x14ac:dyDescent="0.3">
      <c r="C49" s="7" t="s">
        <v>102</v>
      </c>
      <c r="D49" s="7" t="s">
        <v>8</v>
      </c>
      <c r="E49" s="7" t="s">
        <v>21</v>
      </c>
      <c r="F49" s="7">
        <v>34</v>
      </c>
      <c r="G49" s="8">
        <v>44445</v>
      </c>
      <c r="H49" s="13">
        <v>92450</v>
      </c>
      <c r="I49" s="7" t="s">
        <v>16</v>
      </c>
    </row>
    <row r="50" spans="3:9" x14ac:dyDescent="0.3">
      <c r="C50" s="5" t="s">
        <v>64</v>
      </c>
      <c r="D50" s="5" t="s">
        <v>15</v>
      </c>
      <c r="E50" s="5" t="s">
        <v>12</v>
      </c>
      <c r="F50" s="5">
        <v>20</v>
      </c>
      <c r="G50" s="6">
        <v>44183</v>
      </c>
      <c r="H50" s="12">
        <v>112650</v>
      </c>
      <c r="I50" s="5" t="s">
        <v>16</v>
      </c>
    </row>
    <row r="51" spans="3:9" x14ac:dyDescent="0.3">
      <c r="C51" s="7" t="s">
        <v>104</v>
      </c>
      <c r="D51" s="7" t="s">
        <v>15</v>
      </c>
      <c r="E51" s="7" t="s">
        <v>9</v>
      </c>
      <c r="F51" s="7">
        <v>20</v>
      </c>
      <c r="G51" s="8">
        <v>44744</v>
      </c>
      <c r="H51" s="13">
        <v>79570</v>
      </c>
      <c r="I51" s="7" t="s">
        <v>16</v>
      </c>
    </row>
    <row r="52" spans="3:9" x14ac:dyDescent="0.3">
      <c r="C52" s="5" t="s">
        <v>91</v>
      </c>
      <c r="D52" s="5" t="s">
        <v>8</v>
      </c>
      <c r="E52" s="5" t="s">
        <v>19</v>
      </c>
      <c r="F52" s="5">
        <v>20</v>
      </c>
      <c r="G52" s="6">
        <v>44537</v>
      </c>
      <c r="H52" s="12">
        <v>68900</v>
      </c>
      <c r="I52" s="5" t="s">
        <v>24</v>
      </c>
    </row>
    <row r="53" spans="3:9" x14ac:dyDescent="0.3">
      <c r="C53" s="7" t="s">
        <v>39</v>
      </c>
      <c r="D53" s="7" t="s">
        <v>8</v>
      </c>
      <c r="E53" s="7" t="s">
        <v>12</v>
      </c>
      <c r="F53" s="7">
        <v>25</v>
      </c>
      <c r="G53" s="8">
        <v>44694</v>
      </c>
      <c r="H53" s="13">
        <v>80700</v>
      </c>
      <c r="I53" s="7" t="s">
        <v>13</v>
      </c>
    </row>
    <row r="54" spans="3:9" x14ac:dyDescent="0.3">
      <c r="C54" s="5" t="s">
        <v>100</v>
      </c>
      <c r="D54" s="5" t="s">
        <v>15</v>
      </c>
      <c r="E54" s="5" t="s">
        <v>9</v>
      </c>
      <c r="F54" s="5">
        <v>19</v>
      </c>
      <c r="G54" s="6">
        <v>44277</v>
      </c>
      <c r="H54" s="12">
        <v>58960</v>
      </c>
      <c r="I54" s="5" t="s">
        <v>16</v>
      </c>
    </row>
    <row r="55" spans="3:9" x14ac:dyDescent="0.3">
      <c r="C55" s="7" t="s">
        <v>106</v>
      </c>
      <c r="D55" s="7" t="s">
        <v>15</v>
      </c>
      <c r="E55" s="7" t="s">
        <v>12</v>
      </c>
      <c r="F55" s="7">
        <v>36</v>
      </c>
      <c r="G55" s="8">
        <v>44019</v>
      </c>
      <c r="H55" s="13">
        <v>118840</v>
      </c>
      <c r="I55" s="7" t="s">
        <v>16</v>
      </c>
    </row>
    <row r="56" spans="3:9" x14ac:dyDescent="0.3">
      <c r="C56" s="5" t="s">
        <v>29</v>
      </c>
      <c r="D56" s="5" t="s">
        <v>15</v>
      </c>
      <c r="E56" s="5" t="s">
        <v>21</v>
      </c>
      <c r="F56" s="5">
        <v>28</v>
      </c>
      <c r="G56" s="6">
        <v>44041</v>
      </c>
      <c r="H56" s="12">
        <v>48170</v>
      </c>
      <c r="I56" s="5" t="s">
        <v>13</v>
      </c>
    </row>
    <row r="57" spans="3:9" x14ac:dyDescent="0.3">
      <c r="C57" s="7" t="s">
        <v>108</v>
      </c>
      <c r="D57" s="7" t="s">
        <v>8</v>
      </c>
      <c r="E57" s="7" t="s">
        <v>56</v>
      </c>
      <c r="F57" s="7">
        <v>32</v>
      </c>
      <c r="G57" s="8">
        <v>44400</v>
      </c>
      <c r="H57" s="13">
        <v>45510</v>
      </c>
      <c r="I57" s="7" t="s">
        <v>16</v>
      </c>
    </row>
    <row r="58" spans="3:9" x14ac:dyDescent="0.3">
      <c r="C58" s="5" t="s">
        <v>64</v>
      </c>
      <c r="D58" s="5" t="s">
        <v>15</v>
      </c>
      <c r="E58" s="5" t="s">
        <v>9</v>
      </c>
      <c r="F58" s="5">
        <v>34</v>
      </c>
      <c r="G58" s="6">
        <v>44703</v>
      </c>
      <c r="H58" s="12">
        <v>112650</v>
      </c>
      <c r="I58" s="5" t="s">
        <v>16</v>
      </c>
    </row>
    <row r="59" spans="3:9" x14ac:dyDescent="0.3">
      <c r="C59" s="7" t="s">
        <v>83</v>
      </c>
      <c r="D59" s="7" t="s">
        <v>8</v>
      </c>
      <c r="E59" s="7" t="s">
        <v>9</v>
      </c>
      <c r="F59" s="7">
        <v>36</v>
      </c>
      <c r="G59" s="8">
        <v>44085</v>
      </c>
      <c r="H59" s="13">
        <v>114890</v>
      </c>
      <c r="I59" s="7" t="s">
        <v>16</v>
      </c>
    </row>
    <row r="60" spans="3:9" x14ac:dyDescent="0.3">
      <c r="C60" s="5" t="s">
        <v>67</v>
      </c>
      <c r="D60" s="5" t="s">
        <v>15</v>
      </c>
      <c r="E60" s="5" t="s">
        <v>12</v>
      </c>
      <c r="F60" s="5">
        <v>30</v>
      </c>
      <c r="G60" s="6">
        <v>44850</v>
      </c>
      <c r="H60" s="12">
        <v>69710</v>
      </c>
      <c r="I60" s="5" t="s">
        <v>16</v>
      </c>
    </row>
    <row r="61" spans="3:9" x14ac:dyDescent="0.3">
      <c r="C61" s="7" t="s">
        <v>94</v>
      </c>
      <c r="D61" s="7" t="s">
        <v>15</v>
      </c>
      <c r="E61" s="7" t="s">
        <v>21</v>
      </c>
      <c r="F61" s="7">
        <v>36</v>
      </c>
      <c r="G61" s="8">
        <v>44333</v>
      </c>
      <c r="H61" s="13">
        <v>71380</v>
      </c>
      <c r="I61" s="7" t="s">
        <v>16</v>
      </c>
    </row>
    <row r="62" spans="3:9" x14ac:dyDescent="0.3">
      <c r="C62" s="5" t="s">
        <v>33</v>
      </c>
      <c r="D62" s="5" t="s">
        <v>8</v>
      </c>
      <c r="E62" s="5" t="s">
        <v>19</v>
      </c>
      <c r="F62" s="5">
        <v>38</v>
      </c>
      <c r="G62" s="6">
        <v>44377</v>
      </c>
      <c r="H62" s="12">
        <v>109160</v>
      </c>
      <c r="I62" s="5" t="s">
        <v>10</v>
      </c>
    </row>
    <row r="63" spans="3:9" x14ac:dyDescent="0.3">
      <c r="C63" s="7" t="s">
        <v>98</v>
      </c>
      <c r="D63" s="7" t="s">
        <v>15</v>
      </c>
      <c r="E63" s="7" t="s">
        <v>9</v>
      </c>
      <c r="F63" s="7">
        <v>27</v>
      </c>
      <c r="G63" s="8">
        <v>44609</v>
      </c>
      <c r="H63" s="13">
        <v>113280</v>
      </c>
      <c r="I63" s="7" t="s">
        <v>42</v>
      </c>
    </row>
    <row r="64" spans="3:9" x14ac:dyDescent="0.3">
      <c r="C64" s="5" t="s">
        <v>25</v>
      </c>
      <c r="D64" s="5" t="s">
        <v>15</v>
      </c>
      <c r="E64" s="5" t="s">
        <v>12</v>
      </c>
      <c r="F64" s="5">
        <v>30</v>
      </c>
      <c r="G64" s="6">
        <v>44273</v>
      </c>
      <c r="H64" s="12">
        <v>69120</v>
      </c>
      <c r="I64" s="5" t="s">
        <v>16</v>
      </c>
    </row>
    <row r="65" spans="3:9" x14ac:dyDescent="0.3">
      <c r="C65" s="7" t="s">
        <v>55</v>
      </c>
      <c r="D65" s="7" t="s">
        <v>8</v>
      </c>
      <c r="E65" s="7" t="s">
        <v>56</v>
      </c>
      <c r="F65" s="7">
        <v>37</v>
      </c>
      <c r="G65" s="8">
        <v>44451</v>
      </c>
      <c r="H65" s="13">
        <v>118100</v>
      </c>
      <c r="I65" s="7" t="s">
        <v>16</v>
      </c>
    </row>
    <row r="66" spans="3:9" x14ac:dyDescent="0.3">
      <c r="C66" s="5" t="s">
        <v>62</v>
      </c>
      <c r="D66" s="5" t="s">
        <v>8</v>
      </c>
      <c r="E66" s="5" t="s">
        <v>9</v>
      </c>
      <c r="F66" s="5">
        <v>22</v>
      </c>
      <c r="G66" s="6">
        <v>44450</v>
      </c>
      <c r="H66" s="12">
        <v>76900</v>
      </c>
      <c r="I66" s="5" t="s">
        <v>13</v>
      </c>
    </row>
    <row r="67" spans="3:9" x14ac:dyDescent="0.3">
      <c r="C67" s="7" t="s">
        <v>17</v>
      </c>
      <c r="D67" s="7" t="s">
        <v>8</v>
      </c>
      <c r="E67" s="7" t="s">
        <v>12</v>
      </c>
      <c r="F67" s="7">
        <v>43</v>
      </c>
      <c r="G67" s="8">
        <v>45045</v>
      </c>
      <c r="H67" s="13">
        <v>114870</v>
      </c>
      <c r="I67" s="7" t="s">
        <v>16</v>
      </c>
    </row>
    <row r="68" spans="3:9" x14ac:dyDescent="0.3">
      <c r="C68" s="5" t="s">
        <v>52</v>
      </c>
      <c r="D68" s="5"/>
      <c r="E68" s="5" t="s">
        <v>12</v>
      </c>
      <c r="F68" s="5">
        <v>32</v>
      </c>
      <c r="G68" s="6">
        <v>44774</v>
      </c>
      <c r="H68" s="12">
        <v>91310</v>
      </c>
      <c r="I68" s="5" t="s">
        <v>16</v>
      </c>
    </row>
    <row r="69" spans="3:9" x14ac:dyDescent="0.3">
      <c r="C69" s="7" t="s">
        <v>43</v>
      </c>
      <c r="D69" s="7" t="s">
        <v>8</v>
      </c>
      <c r="E69" s="7" t="s">
        <v>9</v>
      </c>
      <c r="F69" s="7">
        <v>28</v>
      </c>
      <c r="G69" s="8">
        <v>44486</v>
      </c>
      <c r="H69" s="13">
        <v>104770</v>
      </c>
      <c r="I69" s="7" t="s">
        <v>16</v>
      </c>
    </row>
    <row r="70" spans="3:9" x14ac:dyDescent="0.3">
      <c r="C70" s="5" t="s">
        <v>89</v>
      </c>
      <c r="D70" s="5" t="s">
        <v>15</v>
      </c>
      <c r="E70" s="5" t="s">
        <v>19</v>
      </c>
      <c r="F70" s="5">
        <v>27</v>
      </c>
      <c r="G70" s="6">
        <v>44134</v>
      </c>
      <c r="H70" s="12">
        <v>54970</v>
      </c>
      <c r="I70" s="5" t="s">
        <v>16</v>
      </c>
    </row>
    <row r="71" spans="3:9" x14ac:dyDescent="0.3">
      <c r="C71" s="7" t="s">
        <v>11</v>
      </c>
      <c r="D71" s="7"/>
      <c r="E71" s="7" t="s">
        <v>12</v>
      </c>
      <c r="F71" s="7">
        <v>26</v>
      </c>
      <c r="G71" s="8">
        <v>44271</v>
      </c>
      <c r="H71" s="13">
        <v>90700</v>
      </c>
      <c r="I71" s="7" t="s">
        <v>13</v>
      </c>
    </row>
    <row r="72" spans="3:9" x14ac:dyDescent="0.3">
      <c r="C72" s="5" t="s">
        <v>109</v>
      </c>
      <c r="D72" s="5" t="s">
        <v>8</v>
      </c>
      <c r="E72" s="5" t="s">
        <v>19</v>
      </c>
      <c r="F72" s="5">
        <v>38</v>
      </c>
      <c r="G72" s="6">
        <v>44329</v>
      </c>
      <c r="H72" s="12">
        <v>56870</v>
      </c>
      <c r="I72" s="5" t="s">
        <v>13</v>
      </c>
    </row>
    <row r="73" spans="3:9" x14ac:dyDescent="0.3">
      <c r="C73" s="7" t="s">
        <v>77</v>
      </c>
      <c r="D73" s="7" t="s">
        <v>8</v>
      </c>
      <c r="E73" s="7" t="s">
        <v>19</v>
      </c>
      <c r="F73" s="7">
        <v>25</v>
      </c>
      <c r="G73" s="8">
        <v>44205</v>
      </c>
      <c r="H73" s="13">
        <v>92700</v>
      </c>
      <c r="I73" s="7" t="s">
        <v>16</v>
      </c>
    </row>
    <row r="74" spans="3:9" x14ac:dyDescent="0.3">
      <c r="C74" s="5" t="s">
        <v>32</v>
      </c>
      <c r="D74" s="5" t="s">
        <v>8</v>
      </c>
      <c r="E74" s="5" t="s">
        <v>21</v>
      </c>
      <c r="F74" s="5">
        <v>21</v>
      </c>
      <c r="G74" s="6">
        <v>44317</v>
      </c>
      <c r="H74" s="12">
        <v>65920</v>
      </c>
      <c r="I74" s="5" t="s">
        <v>16</v>
      </c>
    </row>
    <row r="75" spans="3:9" x14ac:dyDescent="0.3">
      <c r="C75" s="7" t="s">
        <v>59</v>
      </c>
      <c r="D75" s="7" t="s">
        <v>15</v>
      </c>
      <c r="E75" s="7" t="s">
        <v>9</v>
      </c>
      <c r="F75" s="7">
        <v>26</v>
      </c>
      <c r="G75" s="8">
        <v>44225</v>
      </c>
      <c r="H75" s="13">
        <v>47360</v>
      </c>
      <c r="I75" s="7" t="s">
        <v>16</v>
      </c>
    </row>
    <row r="76" spans="3:9" x14ac:dyDescent="0.3">
      <c r="C76" s="5" t="s">
        <v>37</v>
      </c>
      <c r="D76" s="5" t="s">
        <v>15</v>
      </c>
      <c r="E76" s="5" t="s">
        <v>9</v>
      </c>
      <c r="F76" s="5">
        <v>30</v>
      </c>
      <c r="G76" s="6">
        <v>44666</v>
      </c>
      <c r="H76" s="12">
        <v>60570</v>
      </c>
      <c r="I76" s="5" t="s">
        <v>16</v>
      </c>
    </row>
    <row r="77" spans="3:9" x14ac:dyDescent="0.3">
      <c r="C77" s="7" t="s">
        <v>96</v>
      </c>
      <c r="D77" s="7" t="s">
        <v>8</v>
      </c>
      <c r="E77" s="7" t="s">
        <v>9</v>
      </c>
      <c r="F77" s="7">
        <v>28</v>
      </c>
      <c r="G77" s="8">
        <v>44649</v>
      </c>
      <c r="H77" s="13">
        <v>104120</v>
      </c>
      <c r="I77" s="7" t="s">
        <v>16</v>
      </c>
    </row>
    <row r="78" spans="3:9" x14ac:dyDescent="0.3">
      <c r="C78" s="5" t="s">
        <v>23</v>
      </c>
      <c r="D78" s="5" t="s">
        <v>15</v>
      </c>
      <c r="E78" s="5" t="s">
        <v>12</v>
      </c>
      <c r="F78" s="5">
        <v>37</v>
      </c>
      <c r="G78" s="6">
        <v>44338</v>
      </c>
      <c r="H78" s="12">
        <v>88050</v>
      </c>
      <c r="I78" s="5" t="s">
        <v>24</v>
      </c>
    </row>
    <row r="79" spans="3:9" x14ac:dyDescent="0.3">
      <c r="C79" s="7" t="s">
        <v>103</v>
      </c>
      <c r="D79" s="7" t="s">
        <v>15</v>
      </c>
      <c r="E79" s="7" t="s">
        <v>12</v>
      </c>
      <c r="F79" s="7">
        <v>24</v>
      </c>
      <c r="G79" s="8">
        <v>44686</v>
      </c>
      <c r="H79" s="13">
        <v>100420</v>
      </c>
      <c r="I79" s="7" t="s">
        <v>16</v>
      </c>
    </row>
    <row r="80" spans="3:9" x14ac:dyDescent="0.3">
      <c r="C80" s="5" t="s">
        <v>54</v>
      </c>
      <c r="D80" s="5" t="s">
        <v>8</v>
      </c>
      <c r="E80" s="5" t="s">
        <v>9</v>
      </c>
      <c r="F80" s="5">
        <v>30</v>
      </c>
      <c r="G80" s="6">
        <v>44850</v>
      </c>
      <c r="H80" s="12">
        <v>114180</v>
      </c>
      <c r="I80" s="5" t="s">
        <v>16</v>
      </c>
    </row>
    <row r="81" spans="3:9" x14ac:dyDescent="0.3">
      <c r="C81" s="7" t="s">
        <v>86</v>
      </c>
      <c r="D81" s="7" t="s">
        <v>8</v>
      </c>
      <c r="E81" s="7" t="s">
        <v>12</v>
      </c>
      <c r="F81" s="7">
        <v>21</v>
      </c>
      <c r="G81" s="8">
        <v>44678</v>
      </c>
      <c r="H81" s="13">
        <v>33920</v>
      </c>
      <c r="I81" s="7" t="s">
        <v>16</v>
      </c>
    </row>
    <row r="82" spans="3:9" x14ac:dyDescent="0.3">
      <c r="C82" s="5" t="s">
        <v>69</v>
      </c>
      <c r="D82" s="5" t="s">
        <v>15</v>
      </c>
      <c r="E82" s="5" t="s">
        <v>9</v>
      </c>
      <c r="F82" s="5">
        <v>23</v>
      </c>
      <c r="G82" s="6">
        <v>44440</v>
      </c>
      <c r="H82" s="12">
        <v>106460</v>
      </c>
      <c r="I82" s="5" t="s">
        <v>16</v>
      </c>
    </row>
    <row r="83" spans="3:9" x14ac:dyDescent="0.3">
      <c r="C83" s="7" t="s">
        <v>57</v>
      </c>
      <c r="D83" s="7" t="s">
        <v>15</v>
      </c>
      <c r="E83" s="7" t="s">
        <v>9</v>
      </c>
      <c r="F83" s="7">
        <v>35</v>
      </c>
      <c r="G83" s="8">
        <v>44727</v>
      </c>
      <c r="H83" s="13">
        <v>40400</v>
      </c>
      <c r="I83" s="7" t="s">
        <v>16</v>
      </c>
    </row>
    <row r="84" spans="3:9" x14ac:dyDescent="0.3">
      <c r="C84" s="5" t="s">
        <v>68</v>
      </c>
      <c r="D84" s="5" t="s">
        <v>15</v>
      </c>
      <c r="E84" s="5" t="s">
        <v>21</v>
      </c>
      <c r="F84" s="5">
        <v>27</v>
      </c>
      <c r="G84" s="6">
        <v>44236</v>
      </c>
      <c r="H84" s="12">
        <v>91650</v>
      </c>
      <c r="I84" s="5" t="s">
        <v>13</v>
      </c>
    </row>
    <row r="85" spans="3:9" x14ac:dyDescent="0.3">
      <c r="C85" s="7" t="s">
        <v>99</v>
      </c>
      <c r="D85" s="7" t="s">
        <v>15</v>
      </c>
      <c r="E85" s="7" t="s">
        <v>19</v>
      </c>
      <c r="F85" s="7">
        <v>43</v>
      </c>
      <c r="G85" s="8">
        <v>44620</v>
      </c>
      <c r="H85" s="13">
        <v>36040</v>
      </c>
      <c r="I85" s="7" t="s">
        <v>16</v>
      </c>
    </row>
    <row r="86" spans="3:9" x14ac:dyDescent="0.3">
      <c r="C86" s="5" t="s">
        <v>101</v>
      </c>
      <c r="D86" s="5" t="s">
        <v>8</v>
      </c>
      <c r="E86" s="5" t="s">
        <v>12</v>
      </c>
      <c r="F86" s="5">
        <v>40</v>
      </c>
      <c r="G86" s="6">
        <v>44381</v>
      </c>
      <c r="H86" s="12">
        <v>104410</v>
      </c>
      <c r="I86" s="5" t="s">
        <v>16</v>
      </c>
    </row>
    <row r="87" spans="3:9" x14ac:dyDescent="0.3">
      <c r="C87" s="7" t="s">
        <v>85</v>
      </c>
      <c r="D87" s="7" t="s">
        <v>15</v>
      </c>
      <c r="E87" s="7" t="s">
        <v>21</v>
      </c>
      <c r="F87" s="7">
        <v>30</v>
      </c>
      <c r="G87" s="8">
        <v>44606</v>
      </c>
      <c r="H87" s="13">
        <v>96800</v>
      </c>
      <c r="I87" s="7" t="s">
        <v>16</v>
      </c>
    </row>
    <row r="88" spans="3:9" x14ac:dyDescent="0.3">
      <c r="C88" s="5" t="s">
        <v>28</v>
      </c>
      <c r="D88" s="5" t="s">
        <v>8</v>
      </c>
      <c r="E88" s="5" t="s">
        <v>21</v>
      </c>
      <c r="F88" s="5">
        <v>34</v>
      </c>
      <c r="G88" s="6">
        <v>44459</v>
      </c>
      <c r="H88" s="12">
        <v>85000</v>
      </c>
      <c r="I88" s="5" t="s">
        <v>16</v>
      </c>
    </row>
    <row r="89" spans="3:9" x14ac:dyDescent="0.3">
      <c r="C89" s="7" t="s">
        <v>80</v>
      </c>
      <c r="D89" s="7" t="s">
        <v>15</v>
      </c>
      <c r="E89" s="7" t="s">
        <v>19</v>
      </c>
      <c r="F89" s="7">
        <v>28</v>
      </c>
      <c r="G89" s="8">
        <v>44820</v>
      </c>
      <c r="H89" s="13">
        <v>43510</v>
      </c>
      <c r="I89" s="7" t="s">
        <v>42</v>
      </c>
    </row>
    <row r="90" spans="3:9" x14ac:dyDescent="0.3">
      <c r="C90" s="5" t="s">
        <v>79</v>
      </c>
      <c r="D90" s="5" t="s">
        <v>15</v>
      </c>
      <c r="E90" s="5" t="s">
        <v>21</v>
      </c>
      <c r="F90" s="5">
        <v>33</v>
      </c>
      <c r="G90" s="6">
        <v>44243</v>
      </c>
      <c r="H90" s="12">
        <v>59430</v>
      </c>
      <c r="I90" s="5" t="s">
        <v>16</v>
      </c>
    </row>
    <row r="91" spans="3:9" x14ac:dyDescent="0.3">
      <c r="C91" s="7" t="s">
        <v>93</v>
      </c>
      <c r="D91" s="7" t="s">
        <v>8</v>
      </c>
      <c r="E91" s="7" t="s">
        <v>21</v>
      </c>
      <c r="F91" s="7">
        <v>33</v>
      </c>
      <c r="G91" s="8">
        <v>44067</v>
      </c>
      <c r="H91" s="13">
        <v>65360</v>
      </c>
      <c r="I91" s="7" t="s">
        <v>16</v>
      </c>
    </row>
    <row r="92" spans="3:9" x14ac:dyDescent="0.3">
      <c r="C92" s="5" t="s">
        <v>66</v>
      </c>
      <c r="D92" s="5" t="s">
        <v>8</v>
      </c>
      <c r="E92" s="5" t="s">
        <v>9</v>
      </c>
      <c r="F92" s="5">
        <v>32</v>
      </c>
      <c r="G92" s="6">
        <v>44611</v>
      </c>
      <c r="H92" s="12">
        <v>41570</v>
      </c>
      <c r="I92" s="5" t="s">
        <v>16</v>
      </c>
    </row>
    <row r="93" spans="3:9" x14ac:dyDescent="0.3">
      <c r="C93" s="7" t="s">
        <v>95</v>
      </c>
      <c r="D93" s="7" t="s">
        <v>8</v>
      </c>
      <c r="E93" s="7" t="s">
        <v>12</v>
      </c>
      <c r="F93" s="7">
        <v>33</v>
      </c>
      <c r="G93" s="8">
        <v>44312</v>
      </c>
      <c r="H93" s="13">
        <v>75280</v>
      </c>
      <c r="I93" s="7" t="s">
        <v>16</v>
      </c>
    </row>
    <row r="94" spans="3:9" x14ac:dyDescent="0.3">
      <c r="C94" s="5" t="s">
        <v>18</v>
      </c>
      <c r="D94" s="5" t="s">
        <v>15</v>
      </c>
      <c r="E94" s="5" t="s">
        <v>19</v>
      </c>
      <c r="F94" s="5">
        <v>33</v>
      </c>
      <c r="G94" s="6">
        <v>44385</v>
      </c>
      <c r="H94" s="12">
        <v>74550</v>
      </c>
      <c r="I94" s="5" t="s">
        <v>16</v>
      </c>
    </row>
    <row r="95" spans="3:9" x14ac:dyDescent="0.3">
      <c r="C95" s="7" t="s">
        <v>45</v>
      </c>
      <c r="D95" s="7" t="s">
        <v>15</v>
      </c>
      <c r="E95" s="7" t="s">
        <v>9</v>
      </c>
      <c r="F95" s="7">
        <v>30</v>
      </c>
      <c r="G95" s="8">
        <v>44701</v>
      </c>
      <c r="H95" s="13">
        <v>67950</v>
      </c>
      <c r="I95" s="7" t="s">
        <v>16</v>
      </c>
    </row>
    <row r="96" spans="3:9" x14ac:dyDescent="0.3">
      <c r="C96" s="5" t="s">
        <v>90</v>
      </c>
      <c r="D96" s="5" t="s">
        <v>15</v>
      </c>
      <c r="E96" s="5" t="s">
        <v>21</v>
      </c>
      <c r="F96" s="5">
        <v>42</v>
      </c>
      <c r="G96" s="6">
        <v>44731</v>
      </c>
      <c r="H96" s="12">
        <v>70270</v>
      </c>
      <c r="I96" s="5" t="s">
        <v>24</v>
      </c>
    </row>
    <row r="97" spans="3:9" x14ac:dyDescent="0.3">
      <c r="C97" s="7" t="s">
        <v>46</v>
      </c>
      <c r="D97" s="7" t="s">
        <v>15</v>
      </c>
      <c r="E97" s="7" t="s">
        <v>9</v>
      </c>
      <c r="F97" s="7">
        <v>26</v>
      </c>
      <c r="G97" s="8">
        <v>44411</v>
      </c>
      <c r="H97" s="13">
        <v>53540</v>
      </c>
      <c r="I97" s="7" t="s">
        <v>16</v>
      </c>
    </row>
    <row r="98" spans="3:9" x14ac:dyDescent="0.3">
      <c r="C98" s="5" t="s">
        <v>58</v>
      </c>
      <c r="D98" s="5" t="s">
        <v>15</v>
      </c>
      <c r="E98" s="5" t="s">
        <v>19</v>
      </c>
      <c r="F98" s="5">
        <v>22</v>
      </c>
      <c r="G98" s="6">
        <v>44446</v>
      </c>
      <c r="H98" s="12">
        <v>112780</v>
      </c>
      <c r="I98" s="5" t="s">
        <v>13</v>
      </c>
    </row>
    <row r="99" spans="3:9" x14ac:dyDescent="0.3">
      <c r="C99" s="7" t="s">
        <v>70</v>
      </c>
      <c r="D99" s="7" t="s">
        <v>15</v>
      </c>
      <c r="E99" s="7" t="s">
        <v>9</v>
      </c>
      <c r="F99" s="7">
        <v>46</v>
      </c>
      <c r="G99" s="8">
        <v>44758</v>
      </c>
      <c r="H99" s="13">
        <v>70610</v>
      </c>
      <c r="I99" s="7" t="s">
        <v>16</v>
      </c>
    </row>
    <row r="100" spans="3:9" x14ac:dyDescent="0.3">
      <c r="C100" s="5" t="s">
        <v>75</v>
      </c>
      <c r="D100" s="5" t="s">
        <v>8</v>
      </c>
      <c r="E100" s="5" t="s">
        <v>19</v>
      </c>
      <c r="F100" s="5">
        <v>28</v>
      </c>
      <c r="G100" s="6">
        <v>44357</v>
      </c>
      <c r="H100" s="12">
        <v>53240</v>
      </c>
      <c r="I100" s="5" t="s">
        <v>16</v>
      </c>
    </row>
    <row r="101" spans="3:9" x14ac:dyDescent="0.3">
      <c r="C101" s="7" t="s">
        <v>49</v>
      </c>
      <c r="D101" s="7"/>
      <c r="E101" s="7" t="s">
        <v>21</v>
      </c>
      <c r="F101" s="7">
        <v>37</v>
      </c>
      <c r="G101" s="8">
        <v>44146</v>
      </c>
      <c r="H101" s="13">
        <v>115440</v>
      </c>
      <c r="I101" s="7" t="s">
        <v>24</v>
      </c>
    </row>
    <row r="102" spans="3:9" x14ac:dyDescent="0.3">
      <c r="C102" s="5" t="s">
        <v>65</v>
      </c>
      <c r="D102" s="5" t="s">
        <v>15</v>
      </c>
      <c r="E102" s="5" t="s">
        <v>19</v>
      </c>
      <c r="F102" s="5">
        <v>32</v>
      </c>
      <c r="G102" s="6">
        <v>44465</v>
      </c>
      <c r="H102" s="12">
        <v>53540</v>
      </c>
      <c r="I102" s="5" t="s">
        <v>16</v>
      </c>
    </row>
    <row r="103" spans="3:9" x14ac:dyDescent="0.3">
      <c r="C103" s="7" t="s">
        <v>81</v>
      </c>
      <c r="D103" s="7" t="s">
        <v>8</v>
      </c>
      <c r="E103" s="7" t="s">
        <v>9</v>
      </c>
      <c r="F103" s="7">
        <v>30</v>
      </c>
      <c r="G103" s="8">
        <v>44861</v>
      </c>
      <c r="H103" s="13">
        <v>112570</v>
      </c>
      <c r="I103" s="7" t="s">
        <v>16</v>
      </c>
    </row>
    <row r="104" spans="3:9" x14ac:dyDescent="0.3">
      <c r="C104" s="5" t="s">
        <v>51</v>
      </c>
      <c r="D104" s="5" t="s">
        <v>15</v>
      </c>
      <c r="E104" s="5" t="s">
        <v>9</v>
      </c>
      <c r="F104" s="5">
        <v>33</v>
      </c>
      <c r="G104" s="6">
        <v>44701</v>
      </c>
      <c r="H104" s="12">
        <v>48530</v>
      </c>
      <c r="I104" s="5" t="s">
        <v>13</v>
      </c>
    </row>
    <row r="105" spans="3:9" x14ac:dyDescent="0.3">
      <c r="C105" s="7" t="s">
        <v>61</v>
      </c>
      <c r="D105" s="7" t="s">
        <v>8</v>
      </c>
      <c r="E105" s="7" t="s">
        <v>12</v>
      </c>
      <c r="F105" s="7">
        <v>24</v>
      </c>
      <c r="G105" s="8">
        <v>44148</v>
      </c>
      <c r="H105" s="13">
        <v>62780</v>
      </c>
      <c r="I105" s="7" t="s">
        <v>16</v>
      </c>
    </row>
    <row r="106" spans="3:9" x14ac:dyDescent="0.3">
      <c r="G106" s="9"/>
      <c r="H106" s="14"/>
    </row>
    <row r="107" spans="3:9" x14ac:dyDescent="0.3">
      <c r="G107" s="9"/>
    </row>
  </sheetData>
  <conditionalFormatting sqref="C1:C1048576">
    <cfRule type="duplicateValues" dxfId="1"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B6F1E-A34C-4F7D-853F-49C0500153B4}">
  <sheetPr>
    <tabColor rgb="FFFFFF00"/>
  </sheetPr>
  <dimension ref="A1"/>
  <sheetViews>
    <sheetView workbookViewId="0">
      <selection activeCell="C7" sqref="C7"/>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5012B-EFC3-4D34-AD9F-377E8CED7CF7}">
  <sheetPr>
    <tabColor rgb="FF00B0F0"/>
  </sheetPr>
  <dimension ref="A2:Q185"/>
  <sheetViews>
    <sheetView topLeftCell="D1" workbookViewId="0">
      <selection activeCell="L3" sqref="L3"/>
    </sheetView>
  </sheetViews>
  <sheetFormatPr defaultRowHeight="14.4" x14ac:dyDescent="0.3"/>
  <cols>
    <col min="1" max="1" width="27.21875" bestFit="1" customWidth="1"/>
    <col min="2" max="2" width="9.33203125" bestFit="1" customWidth="1"/>
    <col min="3" max="3" width="6.44140625" bestFit="1" customWidth="1"/>
    <col min="4" max="4" width="13.109375" bestFit="1" customWidth="1"/>
    <col min="5" max="5" width="13" style="16" bestFit="1" customWidth="1"/>
    <col min="6" max="6" width="13.33203125" bestFit="1" customWidth="1"/>
    <col min="7" max="7" width="8.33203125" bestFit="1" customWidth="1"/>
    <col min="8" max="8" width="9.77734375" bestFit="1" customWidth="1"/>
    <col min="9" max="9" width="12.5546875" style="17" customWidth="1"/>
    <col min="10" max="10" width="12.5546875" style="26" customWidth="1"/>
    <col min="11" max="11" width="12.5546875" style="17" customWidth="1"/>
    <col min="13" max="13" width="10.21875" bestFit="1" customWidth="1"/>
    <col min="14" max="14" width="17.6640625" customWidth="1"/>
    <col min="15" max="15" width="16.109375" customWidth="1"/>
  </cols>
  <sheetData>
    <row r="2" spans="1:17" x14ac:dyDescent="0.3">
      <c r="A2" t="s">
        <v>0</v>
      </c>
      <c r="B2" t="s">
        <v>1</v>
      </c>
      <c r="C2" t="s">
        <v>3</v>
      </c>
      <c r="D2" t="s">
        <v>6</v>
      </c>
      <c r="E2" s="16" t="s">
        <v>4</v>
      </c>
      <c r="F2" t="s">
        <v>2</v>
      </c>
      <c r="G2" t="s">
        <v>5</v>
      </c>
      <c r="H2" t="s">
        <v>202</v>
      </c>
      <c r="I2" s="17" t="s">
        <v>210</v>
      </c>
      <c r="J2" s="26" t="s">
        <v>222</v>
      </c>
    </row>
    <row r="3" spans="1:17" x14ac:dyDescent="0.3">
      <c r="A3" s="15" t="s">
        <v>155</v>
      </c>
      <c r="B3" s="15" t="s">
        <v>15</v>
      </c>
      <c r="C3">
        <v>20</v>
      </c>
      <c r="D3" s="15" t="s">
        <v>16</v>
      </c>
      <c r="E3" s="16">
        <v>44122</v>
      </c>
      <c r="F3" s="15" t="s">
        <v>12</v>
      </c>
      <c r="G3">
        <v>112650</v>
      </c>
      <c r="H3" t="s">
        <v>203</v>
      </c>
      <c r="I3" s="17">
        <f ca="1">(TODAY()-staff[[#This Row],[Date Joined]])/365</f>
        <v>4.602739726027397</v>
      </c>
      <c r="J3" s="26">
        <f ca="1">IF(staff[[#This Row],[Tenure]]&gt;2,3%,2%)*staff[[#This Row],[Salary]]</f>
        <v>3379.5</v>
      </c>
    </row>
    <row r="4" spans="1:17" x14ac:dyDescent="0.3">
      <c r="A4" s="15" t="s">
        <v>175</v>
      </c>
      <c r="B4" s="15" t="s">
        <v>8</v>
      </c>
      <c r="C4">
        <v>32</v>
      </c>
      <c r="D4" s="15" t="s">
        <v>13</v>
      </c>
      <c r="E4" s="16">
        <v>44293</v>
      </c>
      <c r="F4" s="15" t="s">
        <v>12</v>
      </c>
      <c r="G4">
        <v>43840</v>
      </c>
      <c r="H4" t="s">
        <v>203</v>
      </c>
      <c r="I4" s="17">
        <f ca="1">(TODAY()-staff[[#This Row],[Date Joined]])/365</f>
        <v>4.1342465753424653</v>
      </c>
      <c r="J4" s="26">
        <f ca="1">IF(staff[[#This Row],[Tenure]]&gt;2,3%,2%)*staff[[#This Row],[Salary]]</f>
        <v>1315.2</v>
      </c>
    </row>
    <row r="5" spans="1:17" x14ac:dyDescent="0.3">
      <c r="A5" s="15" t="s">
        <v>142</v>
      </c>
      <c r="B5" s="15" t="s">
        <v>15</v>
      </c>
      <c r="C5">
        <v>31</v>
      </c>
      <c r="D5" s="15" t="s">
        <v>16</v>
      </c>
      <c r="E5" s="16">
        <v>44663</v>
      </c>
      <c r="F5" s="15" t="s">
        <v>9</v>
      </c>
      <c r="G5">
        <v>103550</v>
      </c>
      <c r="H5" t="s">
        <v>203</v>
      </c>
      <c r="I5" s="17">
        <f ca="1">(TODAY()-staff[[#This Row],[Date Joined]])/365</f>
        <v>3.1205479452054794</v>
      </c>
      <c r="J5" s="26">
        <f ca="1">IF(staff[[#This Row],[Tenure]]&gt;2,3%,2%)*staff[[#This Row],[Salary]]</f>
        <v>3106.5</v>
      </c>
    </row>
    <row r="6" spans="1:17" ht="15.6" x14ac:dyDescent="0.3">
      <c r="A6" s="15" t="s">
        <v>200</v>
      </c>
      <c r="B6" s="15" t="s">
        <v>8</v>
      </c>
      <c r="C6">
        <v>32</v>
      </c>
      <c r="D6" s="15" t="s">
        <v>16</v>
      </c>
      <c r="E6" s="16">
        <v>44339</v>
      </c>
      <c r="F6" s="15" t="s">
        <v>56</v>
      </c>
      <c r="G6">
        <v>45510</v>
      </c>
      <c r="H6" t="s">
        <v>203</v>
      </c>
      <c r="I6" s="17">
        <f ca="1">(TODAY()-staff[[#This Row],[Date Joined]])/365</f>
        <v>4.0082191780821921</v>
      </c>
      <c r="J6" s="26">
        <f ca="1">IF(staff[[#This Row],[Tenure]]&gt;2,3%,2%)*staff[[#This Row],[Salary]]</f>
        <v>1365.3</v>
      </c>
      <c r="M6" s="28">
        <v>1</v>
      </c>
    </row>
    <row r="7" spans="1:17" x14ac:dyDescent="0.3">
      <c r="A7" s="15" t="s">
        <v>141</v>
      </c>
      <c r="B7" s="15" t="s">
        <v>204</v>
      </c>
      <c r="C7">
        <v>37</v>
      </c>
      <c r="D7" s="15" t="s">
        <v>24</v>
      </c>
      <c r="E7" s="16">
        <v>44085</v>
      </c>
      <c r="F7" s="15" t="s">
        <v>21</v>
      </c>
      <c r="G7">
        <v>115440</v>
      </c>
      <c r="H7" t="s">
        <v>203</v>
      </c>
      <c r="I7" s="17">
        <f ca="1">(TODAY()-staff[[#This Row],[Date Joined]])/365</f>
        <v>4.7041095890410958</v>
      </c>
      <c r="J7" s="26">
        <f ca="1">IF(staff[[#This Row],[Tenure]]&gt;2,3%,2%)*staff[[#This Row],[Salary]]</f>
        <v>3463.2</v>
      </c>
      <c r="N7" t="s">
        <v>206</v>
      </c>
      <c r="O7">
        <f>COUNTA(staff[Name])</f>
        <v>183</v>
      </c>
    </row>
    <row r="8" spans="1:17" x14ac:dyDescent="0.3">
      <c r="A8" s="15" t="s">
        <v>201</v>
      </c>
      <c r="B8" s="15" t="s">
        <v>8</v>
      </c>
      <c r="C8">
        <v>38</v>
      </c>
      <c r="D8" s="15" t="s">
        <v>13</v>
      </c>
      <c r="E8" s="16">
        <v>44268</v>
      </c>
      <c r="F8" s="15" t="s">
        <v>19</v>
      </c>
      <c r="G8">
        <v>56870</v>
      </c>
      <c r="H8" t="s">
        <v>203</v>
      </c>
      <c r="I8" s="17">
        <f ca="1">(TODAY()-staff[[#This Row],[Date Joined]])/365</f>
        <v>4.2027397260273975</v>
      </c>
      <c r="J8" s="26">
        <f ca="1">IF(staff[[#This Row],[Tenure]]&gt;2,3%,2%)*staff[[#This Row],[Salary]]</f>
        <v>1706.1</v>
      </c>
      <c r="N8" t="s">
        <v>208</v>
      </c>
      <c r="O8">
        <f>AVERAGE(staff[Salary])</f>
        <v>77173.715846994543</v>
      </c>
      <c r="Q8">
        <f>MEDIAN(G:G)</f>
        <v>75000</v>
      </c>
    </row>
    <row r="9" spans="1:17" x14ac:dyDescent="0.3">
      <c r="A9" s="15" t="s">
        <v>168</v>
      </c>
      <c r="B9" s="15" t="s">
        <v>8</v>
      </c>
      <c r="C9">
        <v>25</v>
      </c>
      <c r="D9" s="15" t="s">
        <v>16</v>
      </c>
      <c r="E9" s="16">
        <v>44144</v>
      </c>
      <c r="F9" s="15" t="s">
        <v>19</v>
      </c>
      <c r="G9">
        <v>92700</v>
      </c>
      <c r="H9" t="s">
        <v>203</v>
      </c>
      <c r="I9" s="17">
        <f ca="1">(TODAY()-staff[[#This Row],[Date Joined]])/365</f>
        <v>4.5424657534246577</v>
      </c>
      <c r="J9" s="26">
        <f ca="1">IF(staff[[#This Row],[Tenure]]&gt;2,3%,2%)*staff[[#This Row],[Salary]]</f>
        <v>2781</v>
      </c>
      <c r="N9" t="s">
        <v>207</v>
      </c>
      <c r="O9">
        <f>AVERAGE(staff[Age])</f>
        <v>30.42622950819672</v>
      </c>
      <c r="Q9" s="17">
        <f>AVERAGE(C:C)</f>
        <v>30.42622950819672</v>
      </c>
    </row>
    <row r="10" spans="1:17" x14ac:dyDescent="0.3">
      <c r="A10" s="15" t="s">
        <v>144</v>
      </c>
      <c r="B10" s="15" t="s">
        <v>204</v>
      </c>
      <c r="C10">
        <v>32</v>
      </c>
      <c r="D10" s="15" t="s">
        <v>16</v>
      </c>
      <c r="E10" s="16">
        <v>44713</v>
      </c>
      <c r="F10" s="15" t="s">
        <v>12</v>
      </c>
      <c r="G10">
        <v>91310</v>
      </c>
      <c r="H10" t="s">
        <v>203</v>
      </c>
      <c r="I10" s="17">
        <f ca="1">(TODAY()-staff[[#This Row],[Date Joined]])/365</f>
        <v>2.9835616438356163</v>
      </c>
      <c r="J10" s="26">
        <f ca="1">IF(staff[[#This Row],[Tenure]]&gt;2,3%,2%)*staff[[#This Row],[Salary]]</f>
        <v>2739.2999999999997</v>
      </c>
      <c r="N10" t="s">
        <v>209</v>
      </c>
      <c r="O10">
        <f ca="1">AVERAGE(staff[Tenure])</f>
        <v>3.7505951044239847</v>
      </c>
    </row>
    <row r="11" spans="1:17" x14ac:dyDescent="0.3">
      <c r="A11" s="15" t="s">
        <v>114</v>
      </c>
      <c r="B11" s="15" t="s">
        <v>15</v>
      </c>
      <c r="C11">
        <v>33</v>
      </c>
      <c r="D11" s="15" t="s">
        <v>16</v>
      </c>
      <c r="E11" s="16">
        <v>44324</v>
      </c>
      <c r="F11" s="15" t="s">
        <v>19</v>
      </c>
      <c r="G11">
        <v>74550</v>
      </c>
      <c r="H11" t="s">
        <v>203</v>
      </c>
      <c r="I11" s="17">
        <f ca="1">(TODAY()-staff[[#This Row],[Date Joined]])/365</f>
        <v>4.0493150684931507</v>
      </c>
      <c r="J11" s="26">
        <f ca="1">IF(staff[[#This Row],[Tenure]]&gt;2,3%,2%)*staff[[#This Row],[Salary]]</f>
        <v>2236.5</v>
      </c>
      <c r="N11" t="s">
        <v>212</v>
      </c>
      <c r="O11">
        <f>COUNTIF(B:B,"Female")</f>
        <v>86</v>
      </c>
    </row>
    <row r="12" spans="1:17" x14ac:dyDescent="0.3">
      <c r="A12" s="15" t="s">
        <v>127</v>
      </c>
      <c r="B12" s="15" t="s">
        <v>15</v>
      </c>
      <c r="C12">
        <v>25</v>
      </c>
      <c r="D12" s="15" t="s">
        <v>13</v>
      </c>
      <c r="E12" s="16">
        <v>44665</v>
      </c>
      <c r="F12" s="15" t="s">
        <v>9</v>
      </c>
      <c r="G12">
        <v>109190</v>
      </c>
      <c r="H12" t="s">
        <v>203</v>
      </c>
      <c r="I12" s="17">
        <f ca="1">(TODAY()-staff[[#This Row],[Date Joined]])/365</f>
        <v>3.1150684931506851</v>
      </c>
      <c r="J12" s="26">
        <f ca="1">IF(staff[[#This Row],[Tenure]]&gt;2,3%,2%)*staff[[#This Row],[Salary]]</f>
        <v>3275.7</v>
      </c>
      <c r="N12" t="s">
        <v>211</v>
      </c>
      <c r="O12" s="18">
        <f>O11/O7</f>
        <v>0.46994535519125685</v>
      </c>
    </row>
    <row r="13" spans="1:17" x14ac:dyDescent="0.3">
      <c r="A13" s="15" t="s">
        <v>193</v>
      </c>
      <c r="B13" s="15" t="s">
        <v>8</v>
      </c>
      <c r="C13">
        <v>40</v>
      </c>
      <c r="D13" s="15" t="s">
        <v>16</v>
      </c>
      <c r="E13" s="16">
        <v>44320</v>
      </c>
      <c r="F13" s="15" t="s">
        <v>12</v>
      </c>
      <c r="G13">
        <v>104410</v>
      </c>
      <c r="H13" t="s">
        <v>203</v>
      </c>
      <c r="I13" s="17">
        <f ca="1">(TODAY()-staff[[#This Row],[Date Joined]])/365</f>
        <v>4.0602739726027401</v>
      </c>
      <c r="J13" s="26">
        <f ca="1">IF(staff[[#This Row],[Tenure]]&gt;2,3%,2%)*staff[[#This Row],[Salary]]</f>
        <v>3132.2999999999997</v>
      </c>
    </row>
    <row r="14" spans="1:17" x14ac:dyDescent="0.3">
      <c r="A14" s="15" t="s">
        <v>176</v>
      </c>
      <c r="B14" s="15" t="s">
        <v>15</v>
      </c>
      <c r="C14">
        <v>30</v>
      </c>
      <c r="D14" s="15" t="s">
        <v>16</v>
      </c>
      <c r="E14" s="16">
        <v>44544</v>
      </c>
      <c r="F14" s="15" t="s">
        <v>21</v>
      </c>
      <c r="G14">
        <v>96800</v>
      </c>
      <c r="H14" t="s">
        <v>203</v>
      </c>
      <c r="I14" s="17">
        <f ca="1">(TODAY()-staff[[#This Row],[Date Joined]])/365</f>
        <v>3.4465753424657533</v>
      </c>
      <c r="J14" s="26">
        <f ca="1">IF(staff[[#This Row],[Tenure]]&gt;2,3%,2%)*staff[[#This Row],[Salary]]</f>
        <v>2904</v>
      </c>
    </row>
    <row r="15" spans="1:17" x14ac:dyDescent="0.3">
      <c r="A15" s="15" t="s">
        <v>122</v>
      </c>
      <c r="B15" s="15" t="s">
        <v>15</v>
      </c>
      <c r="C15">
        <v>28</v>
      </c>
      <c r="D15" s="15" t="s">
        <v>13</v>
      </c>
      <c r="E15" s="16">
        <v>43980</v>
      </c>
      <c r="F15" s="15" t="s">
        <v>21</v>
      </c>
      <c r="G15">
        <v>48170</v>
      </c>
      <c r="H15" t="s">
        <v>203</v>
      </c>
      <c r="I15" s="17">
        <f ca="1">(TODAY()-staff[[#This Row],[Date Joined]])/365</f>
        <v>4.9917808219178079</v>
      </c>
      <c r="J15" s="26">
        <f ca="1">IF(staff[[#This Row],[Tenure]]&gt;2,3%,2%)*staff[[#This Row],[Salary]]</f>
        <v>1445.1</v>
      </c>
      <c r="O15">
        <f>COUNTIFS(staff[Salary],"&gt;90000")</f>
        <v>63</v>
      </c>
    </row>
    <row r="16" spans="1:17" x14ac:dyDescent="0.3">
      <c r="A16" s="15" t="s">
        <v>139</v>
      </c>
      <c r="B16" s="15" t="s">
        <v>15</v>
      </c>
      <c r="C16">
        <v>21</v>
      </c>
      <c r="D16" s="15" t="s">
        <v>16</v>
      </c>
      <c r="E16" s="16">
        <v>44042</v>
      </c>
      <c r="F16" s="15" t="s">
        <v>9</v>
      </c>
      <c r="G16">
        <v>37920</v>
      </c>
      <c r="H16" t="s">
        <v>203</v>
      </c>
      <c r="I16" s="17">
        <f ca="1">(TODAY()-staff[[#This Row],[Date Joined]])/365</f>
        <v>4.8219178082191778</v>
      </c>
      <c r="J16" s="26">
        <f ca="1">IF(staff[[#This Row],[Tenure]]&gt;2,3%,2%)*staff[[#This Row],[Salary]]</f>
        <v>1137.5999999999999</v>
      </c>
      <c r="O16" s="18">
        <f>O15/O7</f>
        <v>0.34426229508196721</v>
      </c>
    </row>
    <row r="17" spans="1:14" x14ac:dyDescent="0.3">
      <c r="A17" s="15" t="s">
        <v>177</v>
      </c>
      <c r="B17" s="15" t="s">
        <v>15</v>
      </c>
      <c r="C17">
        <v>34</v>
      </c>
      <c r="D17" s="15" t="s">
        <v>16</v>
      </c>
      <c r="E17" s="16">
        <v>44642</v>
      </c>
      <c r="F17" s="15" t="s">
        <v>9</v>
      </c>
      <c r="G17">
        <v>112650</v>
      </c>
      <c r="H17" t="s">
        <v>203</v>
      </c>
      <c r="I17" s="17">
        <f ca="1">(TODAY()-staff[[#This Row],[Date Joined]])/365</f>
        <v>3.1780821917808217</v>
      </c>
      <c r="J17" s="26">
        <f ca="1">IF(staff[[#This Row],[Tenure]]&gt;2,3%,2%)*staff[[#This Row],[Salary]]</f>
        <v>3379.5</v>
      </c>
    </row>
    <row r="18" spans="1:14" x14ac:dyDescent="0.3">
      <c r="A18" s="15" t="s">
        <v>164</v>
      </c>
      <c r="B18" s="15" t="s">
        <v>8</v>
      </c>
      <c r="C18">
        <v>34</v>
      </c>
      <c r="D18" s="15" t="s">
        <v>24</v>
      </c>
      <c r="E18" s="16">
        <v>44660</v>
      </c>
      <c r="F18" s="15" t="s">
        <v>19</v>
      </c>
      <c r="G18">
        <v>49630</v>
      </c>
      <c r="H18" t="s">
        <v>203</v>
      </c>
      <c r="I18" s="17">
        <f ca="1">(TODAY()-staff[[#This Row],[Date Joined]])/365</f>
        <v>3.128767123287671</v>
      </c>
      <c r="J18" s="26">
        <f ca="1">IF(staff[[#This Row],[Tenure]]&gt;2,3%,2%)*staff[[#This Row],[Salary]]</f>
        <v>1488.8999999999999</v>
      </c>
      <c r="M18" s="27">
        <v>2</v>
      </c>
    </row>
    <row r="19" spans="1:14" x14ac:dyDescent="0.3">
      <c r="A19" s="15" t="s">
        <v>198</v>
      </c>
      <c r="B19" s="15" t="s">
        <v>15</v>
      </c>
      <c r="C19">
        <v>36</v>
      </c>
      <c r="D19" s="15" t="s">
        <v>16</v>
      </c>
      <c r="E19" s="16">
        <v>43958</v>
      </c>
      <c r="F19" s="15" t="s">
        <v>12</v>
      </c>
      <c r="G19">
        <v>118840</v>
      </c>
      <c r="H19" t="s">
        <v>203</v>
      </c>
      <c r="I19" s="17">
        <f ca="1">(TODAY()-staff[[#This Row],[Date Joined]])/365</f>
        <v>5.0520547945205481</v>
      </c>
      <c r="J19" s="26">
        <f ca="1">IF(staff[[#This Row],[Tenure]]&gt;2,3%,2%)*staff[[#This Row],[Salary]]</f>
        <v>3565.2</v>
      </c>
      <c r="N19" s="20" t="s">
        <v>155</v>
      </c>
    </row>
    <row r="20" spans="1:14" x14ac:dyDescent="0.3">
      <c r="A20" s="15" t="s">
        <v>158</v>
      </c>
      <c r="B20" s="15" t="s">
        <v>15</v>
      </c>
      <c r="C20">
        <v>30</v>
      </c>
      <c r="D20" s="15" t="s">
        <v>16</v>
      </c>
      <c r="E20" s="16">
        <v>44789</v>
      </c>
      <c r="F20" s="15" t="s">
        <v>12</v>
      </c>
      <c r="G20">
        <v>69710</v>
      </c>
      <c r="H20" t="s">
        <v>203</v>
      </c>
      <c r="I20" s="17">
        <f ca="1">(TODAY()-staff[[#This Row],[Date Joined]])/365</f>
        <v>2.7753424657534245</v>
      </c>
      <c r="J20" s="26">
        <f ca="1">IF(staff[[#This Row],[Tenure]]&gt;2,3%,2%)*staff[[#This Row],[Salary]]</f>
        <v>2091.2999999999997</v>
      </c>
      <c r="M20" t="s">
        <v>223</v>
      </c>
      <c r="N20" s="19" t="str" cm="1">
        <f t="array" aca="1" ref="N20:N27" ca="1">TRANSPOSE(_xlfn.XLOOKUP(N19,staff[Name],staff[[Gender]:[Tenure]]))</f>
        <v>Male</v>
      </c>
    </row>
    <row r="21" spans="1:14" x14ac:dyDescent="0.3">
      <c r="A21" s="15" t="s">
        <v>196</v>
      </c>
      <c r="B21" s="15" t="s">
        <v>15</v>
      </c>
      <c r="C21">
        <v>20</v>
      </c>
      <c r="D21" s="15" t="s">
        <v>16</v>
      </c>
      <c r="E21" s="16">
        <v>44683</v>
      </c>
      <c r="F21" s="15" t="s">
        <v>9</v>
      </c>
      <c r="G21">
        <v>79570</v>
      </c>
      <c r="H21" t="s">
        <v>203</v>
      </c>
      <c r="I21" s="17">
        <f ca="1">(TODAY()-staff[[#This Row],[Date Joined]])/365</f>
        <v>3.0657534246575344</v>
      </c>
      <c r="J21" s="26">
        <f ca="1">IF(staff[[#This Row],[Tenure]]&gt;2,3%,2%)*staff[[#This Row],[Salary]]</f>
        <v>2387.1</v>
      </c>
      <c r="M21" t="s">
        <v>224</v>
      </c>
      <c r="N21" s="19">
        <f ca="1"/>
        <v>20</v>
      </c>
    </row>
    <row r="22" spans="1:14" x14ac:dyDescent="0.3">
      <c r="A22" s="15" t="s">
        <v>153</v>
      </c>
      <c r="B22" s="15" t="s">
        <v>8</v>
      </c>
      <c r="C22">
        <v>22</v>
      </c>
      <c r="D22" s="15" t="s">
        <v>13</v>
      </c>
      <c r="E22" s="16">
        <v>44388</v>
      </c>
      <c r="F22" s="15" t="s">
        <v>9</v>
      </c>
      <c r="G22">
        <v>76900</v>
      </c>
      <c r="H22" t="s">
        <v>203</v>
      </c>
      <c r="I22" s="17">
        <f ca="1">(TODAY()-staff[[#This Row],[Date Joined]])/365</f>
        <v>3.8739726027397259</v>
      </c>
      <c r="J22" s="26">
        <f ca="1">IF(staff[[#This Row],[Tenure]]&gt;2,3%,2%)*staff[[#This Row],[Salary]]</f>
        <v>2307</v>
      </c>
      <c r="M22" t="s">
        <v>225</v>
      </c>
      <c r="N22" s="19" t="str">
        <f ca="1"/>
        <v>Average</v>
      </c>
    </row>
    <row r="23" spans="1:14" x14ac:dyDescent="0.3">
      <c r="A23" s="15" t="s">
        <v>181</v>
      </c>
      <c r="B23" s="15" t="s">
        <v>15</v>
      </c>
      <c r="C23">
        <v>27</v>
      </c>
      <c r="D23" s="15" t="s">
        <v>16</v>
      </c>
      <c r="E23" s="16">
        <v>44073</v>
      </c>
      <c r="F23" s="15" t="s">
        <v>19</v>
      </c>
      <c r="G23">
        <v>54970</v>
      </c>
      <c r="H23" t="s">
        <v>203</v>
      </c>
      <c r="I23" s="17">
        <f ca="1">(TODAY()-staff[[#This Row],[Date Joined]])/365</f>
        <v>4.7369863013698632</v>
      </c>
      <c r="J23" s="26">
        <f ca="1">IF(staff[[#This Row],[Tenure]]&gt;2,3%,2%)*staff[[#This Row],[Salary]]</f>
        <v>1649.1</v>
      </c>
      <c r="M23" t="s">
        <v>226</v>
      </c>
      <c r="N23" s="22">
        <f ca="1"/>
        <v>44122</v>
      </c>
    </row>
    <row r="24" spans="1:14" x14ac:dyDescent="0.3">
      <c r="A24" s="15" t="s">
        <v>117</v>
      </c>
      <c r="B24" s="15" t="s">
        <v>15</v>
      </c>
      <c r="C24">
        <v>37</v>
      </c>
      <c r="D24" s="15" t="s">
        <v>24</v>
      </c>
      <c r="E24" s="16">
        <v>44277</v>
      </c>
      <c r="F24" s="15" t="s">
        <v>12</v>
      </c>
      <c r="G24">
        <v>88050</v>
      </c>
      <c r="H24" t="s">
        <v>203</v>
      </c>
      <c r="I24" s="17">
        <f ca="1">(TODAY()-staff[[#This Row],[Date Joined]])/365</f>
        <v>4.1780821917808222</v>
      </c>
      <c r="J24" s="26">
        <f ca="1">IF(staff[[#This Row],[Tenure]]&gt;2,3%,2%)*staff[[#This Row],[Salary]]</f>
        <v>2641.5</v>
      </c>
      <c r="M24" t="s">
        <v>227</v>
      </c>
      <c r="N24" s="19" t="str">
        <f ca="1"/>
        <v>Website</v>
      </c>
    </row>
    <row r="25" spans="1:14" x14ac:dyDescent="0.3">
      <c r="A25" s="15" t="s">
        <v>191</v>
      </c>
      <c r="B25" s="15" t="s">
        <v>15</v>
      </c>
      <c r="C25">
        <v>43</v>
      </c>
      <c r="D25" s="15" t="s">
        <v>16</v>
      </c>
      <c r="E25" s="16">
        <v>44558</v>
      </c>
      <c r="F25" s="15" t="s">
        <v>19</v>
      </c>
      <c r="G25">
        <v>36040</v>
      </c>
      <c r="H25" t="s">
        <v>203</v>
      </c>
      <c r="I25" s="17">
        <f ca="1">(TODAY()-staff[[#This Row],[Date Joined]])/365</f>
        <v>3.408219178082192</v>
      </c>
      <c r="J25" s="26">
        <f ca="1">IF(staff[[#This Row],[Tenure]]&gt;2,3%,2%)*staff[[#This Row],[Salary]]</f>
        <v>1081.2</v>
      </c>
      <c r="M25" t="s">
        <v>228</v>
      </c>
      <c r="N25" s="21">
        <f ca="1"/>
        <v>112650</v>
      </c>
    </row>
    <row r="26" spans="1:14" x14ac:dyDescent="0.3">
      <c r="A26" s="15" t="s">
        <v>110</v>
      </c>
      <c r="B26" s="15" t="s">
        <v>8</v>
      </c>
      <c r="C26">
        <v>42</v>
      </c>
      <c r="D26" s="15" t="s">
        <v>10</v>
      </c>
      <c r="E26" s="16">
        <v>44718</v>
      </c>
      <c r="F26" s="15" t="s">
        <v>9</v>
      </c>
      <c r="G26">
        <v>75000</v>
      </c>
      <c r="H26" t="s">
        <v>203</v>
      </c>
      <c r="I26" s="17">
        <f ca="1">(TODAY()-staff[[#This Row],[Date Joined]])/365</f>
        <v>2.9698630136986299</v>
      </c>
      <c r="J26" s="26">
        <f ca="1">IF(staff[[#This Row],[Tenure]]&gt;2,3%,2%)*staff[[#This Row],[Salary]]</f>
        <v>2250</v>
      </c>
      <c r="M26" t="s">
        <v>229</v>
      </c>
      <c r="N26" s="19" t="str">
        <f ca="1"/>
        <v>IND</v>
      </c>
    </row>
    <row r="27" spans="1:14" x14ac:dyDescent="0.3">
      <c r="A27" s="15" t="s">
        <v>148</v>
      </c>
      <c r="B27" s="15" t="s">
        <v>15</v>
      </c>
      <c r="C27">
        <v>35</v>
      </c>
      <c r="D27" s="15" t="s">
        <v>16</v>
      </c>
      <c r="E27" s="16">
        <v>44666</v>
      </c>
      <c r="F27" s="15" t="s">
        <v>9</v>
      </c>
      <c r="G27">
        <v>40400</v>
      </c>
      <c r="H27" t="s">
        <v>203</v>
      </c>
      <c r="I27" s="17">
        <f ca="1">(TODAY()-staff[[#This Row],[Date Joined]])/365</f>
        <v>3.1123287671232878</v>
      </c>
      <c r="J27" s="26">
        <f ca="1">IF(staff[[#This Row],[Tenure]]&gt;2,3%,2%)*staff[[#This Row],[Salary]]</f>
        <v>1212</v>
      </c>
      <c r="M27" t="s">
        <v>230</v>
      </c>
      <c r="N27" s="19">
        <f ca="1"/>
        <v>4.602739726027397</v>
      </c>
    </row>
    <row r="28" spans="1:14" x14ac:dyDescent="0.3">
      <c r="A28" s="15" t="s">
        <v>195</v>
      </c>
      <c r="B28" s="15" t="s">
        <v>15</v>
      </c>
      <c r="C28">
        <v>24</v>
      </c>
      <c r="D28" s="15" t="s">
        <v>16</v>
      </c>
      <c r="E28" s="16">
        <v>44625</v>
      </c>
      <c r="F28" s="15" t="s">
        <v>12</v>
      </c>
      <c r="G28">
        <v>100420</v>
      </c>
      <c r="H28" t="s">
        <v>203</v>
      </c>
      <c r="I28" s="17">
        <f ca="1">(TODAY()-staff[[#This Row],[Date Joined]])/365</f>
        <v>3.2246575342465755</v>
      </c>
      <c r="J28" s="26">
        <f ca="1">IF(staff[[#This Row],[Tenure]]&gt;2,3%,2%)*staff[[#This Row],[Salary]]</f>
        <v>3012.6</v>
      </c>
      <c r="N28" s="19"/>
    </row>
    <row r="29" spans="1:14" x14ac:dyDescent="0.3">
      <c r="A29" s="15" t="s">
        <v>119</v>
      </c>
      <c r="B29" s="15" t="s">
        <v>8</v>
      </c>
      <c r="C29">
        <v>31</v>
      </c>
      <c r="D29" s="15" t="s">
        <v>16</v>
      </c>
      <c r="E29" s="16">
        <v>44604</v>
      </c>
      <c r="F29" s="15" t="s">
        <v>12</v>
      </c>
      <c r="G29">
        <v>58100</v>
      </c>
      <c r="H29" t="s">
        <v>203</v>
      </c>
      <c r="I29" s="17">
        <f ca="1">(TODAY()-staff[[#This Row],[Date Joined]])/365</f>
        <v>3.2821917808219179</v>
      </c>
      <c r="J29" s="26">
        <f ca="1">IF(staff[[#This Row],[Tenure]]&gt;2,3%,2%)*staff[[#This Row],[Salary]]</f>
        <v>1743</v>
      </c>
    </row>
    <row r="30" spans="1:14" x14ac:dyDescent="0.3">
      <c r="A30" s="15" t="s">
        <v>113</v>
      </c>
      <c r="B30" s="15" t="s">
        <v>8</v>
      </c>
      <c r="C30">
        <v>44</v>
      </c>
      <c r="D30" s="15" t="s">
        <v>16</v>
      </c>
      <c r="E30" s="16">
        <v>44985</v>
      </c>
      <c r="F30" s="15" t="s">
        <v>12</v>
      </c>
      <c r="G30">
        <v>114870</v>
      </c>
      <c r="H30" t="s">
        <v>203</v>
      </c>
      <c r="I30" s="17">
        <f ca="1">(TODAY()-staff[[#This Row],[Date Joined]])/365</f>
        <v>2.2383561643835614</v>
      </c>
      <c r="J30" s="26">
        <f ca="1">IF(staff[[#This Row],[Tenure]]&gt;2,3%,2%)*staff[[#This Row],[Salary]]</f>
        <v>3446.1</v>
      </c>
    </row>
    <row r="31" spans="1:14" x14ac:dyDescent="0.3">
      <c r="A31" s="15" t="s">
        <v>157</v>
      </c>
      <c r="B31" s="15" t="s">
        <v>8</v>
      </c>
      <c r="C31">
        <v>32</v>
      </c>
      <c r="D31" s="15" t="s">
        <v>16</v>
      </c>
      <c r="E31" s="16">
        <v>44549</v>
      </c>
      <c r="F31" s="15" t="s">
        <v>9</v>
      </c>
      <c r="G31">
        <v>41570</v>
      </c>
      <c r="H31" t="s">
        <v>203</v>
      </c>
      <c r="I31" s="17">
        <f ca="1">(TODAY()-staff[[#This Row],[Date Joined]])/365</f>
        <v>3.4328767123287673</v>
      </c>
      <c r="J31" s="26">
        <f ca="1">IF(staff[[#This Row],[Tenure]]&gt;2,3%,2%)*staff[[#This Row],[Salary]]</f>
        <v>1247.0999999999999</v>
      </c>
    </row>
    <row r="32" spans="1:14" x14ac:dyDescent="0.3">
      <c r="A32" s="15" t="s">
        <v>172</v>
      </c>
      <c r="B32" s="15" t="s">
        <v>8</v>
      </c>
      <c r="C32">
        <v>30</v>
      </c>
      <c r="D32" s="15" t="s">
        <v>16</v>
      </c>
      <c r="E32" s="16">
        <v>44800</v>
      </c>
      <c r="F32" s="15" t="s">
        <v>9</v>
      </c>
      <c r="G32">
        <v>112570</v>
      </c>
      <c r="H32" t="s">
        <v>203</v>
      </c>
      <c r="I32" s="17">
        <f ca="1">(TODAY()-staff[[#This Row],[Date Joined]])/365</f>
        <v>2.7452054794520548</v>
      </c>
      <c r="J32" s="26">
        <f ca="1">IF(staff[[#This Row],[Tenure]]&gt;2,3%,2%)*staff[[#This Row],[Salary]]</f>
        <v>3377.1</v>
      </c>
    </row>
    <row r="33" spans="1:10" x14ac:dyDescent="0.3">
      <c r="A33" s="15" t="s">
        <v>150</v>
      </c>
      <c r="B33" s="15" t="s">
        <v>15</v>
      </c>
      <c r="C33">
        <v>26</v>
      </c>
      <c r="D33" s="15" t="s">
        <v>16</v>
      </c>
      <c r="E33" s="16">
        <v>44164</v>
      </c>
      <c r="F33" s="15" t="s">
        <v>9</v>
      </c>
      <c r="G33">
        <v>47360</v>
      </c>
      <c r="H33" t="s">
        <v>203</v>
      </c>
      <c r="I33" s="17">
        <f ca="1">(TODAY()-staff[[#This Row],[Date Joined]])/365</f>
        <v>4.4876712328767123</v>
      </c>
      <c r="J33" s="26">
        <f ca="1">IF(staff[[#This Row],[Tenure]]&gt;2,3%,2%)*staff[[#This Row],[Salary]]</f>
        <v>1420.8</v>
      </c>
    </row>
    <row r="34" spans="1:10" x14ac:dyDescent="0.3">
      <c r="A34" s="15" t="s">
        <v>125</v>
      </c>
      <c r="B34" s="15" t="s">
        <v>8</v>
      </c>
      <c r="C34">
        <v>21</v>
      </c>
      <c r="D34" s="15" t="s">
        <v>16</v>
      </c>
      <c r="E34" s="16">
        <v>44256</v>
      </c>
      <c r="F34" s="15" t="s">
        <v>21</v>
      </c>
      <c r="G34">
        <v>65920</v>
      </c>
      <c r="H34" t="s">
        <v>203</v>
      </c>
      <c r="I34" s="17">
        <f ca="1">(TODAY()-staff[[#This Row],[Date Joined]])/365</f>
        <v>4.2356164383561641</v>
      </c>
      <c r="J34" s="26">
        <f ca="1">IF(staff[[#This Row],[Tenure]]&gt;2,3%,2%)*staff[[#This Row],[Salary]]</f>
        <v>1977.6</v>
      </c>
    </row>
    <row r="35" spans="1:10" x14ac:dyDescent="0.3">
      <c r="A35" s="15" t="s">
        <v>199</v>
      </c>
      <c r="B35" s="15" t="s">
        <v>8</v>
      </c>
      <c r="C35">
        <v>28</v>
      </c>
      <c r="D35" s="15" t="s">
        <v>16</v>
      </c>
      <c r="E35" s="16">
        <v>44571</v>
      </c>
      <c r="F35" s="15" t="s">
        <v>9</v>
      </c>
      <c r="G35">
        <v>99970</v>
      </c>
      <c r="H35" t="s">
        <v>203</v>
      </c>
      <c r="I35" s="17">
        <f ca="1">(TODAY()-staff[[#This Row],[Date Joined]])/365</f>
        <v>3.3726027397260272</v>
      </c>
      <c r="J35" s="26">
        <f ca="1">IF(staff[[#This Row],[Tenure]]&gt;2,3%,2%)*staff[[#This Row],[Salary]]</f>
        <v>2999.1</v>
      </c>
    </row>
    <row r="36" spans="1:10" x14ac:dyDescent="0.3">
      <c r="A36" s="15" t="s">
        <v>132</v>
      </c>
      <c r="B36" s="15" t="s">
        <v>8</v>
      </c>
      <c r="C36">
        <v>25</v>
      </c>
      <c r="D36" s="15" t="s">
        <v>13</v>
      </c>
      <c r="E36" s="16">
        <v>44633</v>
      </c>
      <c r="F36" s="15" t="s">
        <v>12</v>
      </c>
      <c r="G36">
        <v>80700</v>
      </c>
      <c r="H36" t="s">
        <v>203</v>
      </c>
      <c r="I36" s="17">
        <f ca="1">(TODAY()-staff[[#This Row],[Date Joined]])/365</f>
        <v>3.2027397260273971</v>
      </c>
      <c r="J36" s="26">
        <f ca="1">IF(staff[[#This Row],[Tenure]]&gt;2,3%,2%)*staff[[#This Row],[Salary]]</f>
        <v>2421</v>
      </c>
    </row>
    <row r="37" spans="1:10" x14ac:dyDescent="0.3">
      <c r="A37" s="15" t="s">
        <v>154</v>
      </c>
      <c r="B37" s="15" t="s">
        <v>15</v>
      </c>
      <c r="C37">
        <v>24</v>
      </c>
      <c r="D37" s="15" t="s">
        <v>24</v>
      </c>
      <c r="E37" s="16">
        <v>44375</v>
      </c>
      <c r="F37" s="15" t="s">
        <v>21</v>
      </c>
      <c r="G37">
        <v>52610</v>
      </c>
      <c r="H37" t="s">
        <v>203</v>
      </c>
      <c r="I37" s="17">
        <f ca="1">(TODAY()-staff[[#This Row],[Date Joined]])/365</f>
        <v>3.9095890410958902</v>
      </c>
      <c r="J37" s="26">
        <f ca="1">IF(staff[[#This Row],[Tenure]]&gt;2,3%,2%)*staff[[#This Row],[Salary]]</f>
        <v>1578.3</v>
      </c>
    </row>
    <row r="38" spans="1:10" x14ac:dyDescent="0.3">
      <c r="A38" s="15" t="s">
        <v>179</v>
      </c>
      <c r="B38" s="15" t="s">
        <v>15</v>
      </c>
      <c r="C38">
        <v>29</v>
      </c>
      <c r="D38" s="15" t="s">
        <v>24</v>
      </c>
      <c r="E38" s="16">
        <v>44119</v>
      </c>
      <c r="F38" s="15" t="s">
        <v>12</v>
      </c>
      <c r="G38">
        <v>112110</v>
      </c>
      <c r="H38" t="s">
        <v>203</v>
      </c>
      <c r="I38" s="17">
        <f ca="1">(TODAY()-staff[[#This Row],[Date Joined]])/365</f>
        <v>4.6109589041095891</v>
      </c>
      <c r="J38" s="26">
        <f ca="1">IF(staff[[#This Row],[Tenure]]&gt;2,3%,2%)*staff[[#This Row],[Salary]]</f>
        <v>3363.2999999999997</v>
      </c>
    </row>
    <row r="39" spans="1:10" x14ac:dyDescent="0.3">
      <c r="A39" s="15" t="s">
        <v>151</v>
      </c>
      <c r="B39" s="15" t="s">
        <v>8</v>
      </c>
      <c r="C39">
        <v>27</v>
      </c>
      <c r="D39" s="15" t="s">
        <v>16</v>
      </c>
      <c r="E39" s="16">
        <v>44061</v>
      </c>
      <c r="F39" s="15" t="s">
        <v>56</v>
      </c>
      <c r="G39">
        <v>119110</v>
      </c>
      <c r="H39" t="s">
        <v>203</v>
      </c>
      <c r="I39" s="17">
        <f ca="1">(TODAY()-staff[[#This Row],[Date Joined]])/365</f>
        <v>4.7698630136986298</v>
      </c>
      <c r="J39" s="26">
        <f ca="1">IF(staff[[#This Row],[Tenure]]&gt;2,3%,2%)*staff[[#This Row],[Salary]]</f>
        <v>3573.2999999999997</v>
      </c>
    </row>
    <row r="40" spans="1:10" x14ac:dyDescent="0.3">
      <c r="A40" s="15" t="s">
        <v>149</v>
      </c>
      <c r="B40" s="15" t="s">
        <v>15</v>
      </c>
      <c r="C40">
        <v>22</v>
      </c>
      <c r="D40" s="15" t="s">
        <v>13</v>
      </c>
      <c r="E40" s="16">
        <v>44384</v>
      </c>
      <c r="F40" s="15" t="s">
        <v>19</v>
      </c>
      <c r="G40">
        <v>112780</v>
      </c>
      <c r="H40" t="s">
        <v>203</v>
      </c>
      <c r="I40" s="17">
        <f ca="1">(TODAY()-staff[[#This Row],[Date Joined]])/365</f>
        <v>3.8849315068493149</v>
      </c>
      <c r="J40" s="26">
        <f ca="1">IF(staff[[#This Row],[Tenure]]&gt;2,3%,2%)*staff[[#This Row],[Salary]]</f>
        <v>3383.4</v>
      </c>
    </row>
    <row r="41" spans="1:10" x14ac:dyDescent="0.3">
      <c r="A41" s="15" t="s">
        <v>174</v>
      </c>
      <c r="B41" s="15" t="s">
        <v>8</v>
      </c>
      <c r="C41">
        <v>36</v>
      </c>
      <c r="D41" s="15" t="s">
        <v>16</v>
      </c>
      <c r="E41" s="16">
        <v>44023</v>
      </c>
      <c r="F41" s="15" t="s">
        <v>9</v>
      </c>
      <c r="G41">
        <v>114890</v>
      </c>
      <c r="H41" t="s">
        <v>203</v>
      </c>
      <c r="I41" s="17">
        <f ca="1">(TODAY()-staff[[#This Row],[Date Joined]])/365</f>
        <v>4.8739726027397259</v>
      </c>
      <c r="J41" s="26">
        <f ca="1">IF(staff[[#This Row],[Tenure]]&gt;2,3%,2%)*staff[[#This Row],[Salary]]</f>
        <v>3446.7</v>
      </c>
    </row>
    <row r="42" spans="1:10" x14ac:dyDescent="0.3">
      <c r="A42" s="15" t="s">
        <v>145</v>
      </c>
      <c r="B42" s="15" t="s">
        <v>15</v>
      </c>
      <c r="C42">
        <v>27</v>
      </c>
      <c r="D42" s="15" t="s">
        <v>16</v>
      </c>
      <c r="E42" s="16">
        <v>44506</v>
      </c>
      <c r="F42" s="15" t="s">
        <v>21</v>
      </c>
      <c r="G42">
        <v>48980</v>
      </c>
      <c r="H42" t="s">
        <v>203</v>
      </c>
      <c r="I42" s="17">
        <f ca="1">(TODAY()-staff[[#This Row],[Date Joined]])/365</f>
        <v>3.5506849315068494</v>
      </c>
      <c r="J42" s="26">
        <f ca="1">IF(staff[[#This Row],[Tenure]]&gt;2,3%,2%)*staff[[#This Row],[Salary]]</f>
        <v>1469.3999999999999</v>
      </c>
    </row>
    <row r="43" spans="1:10" x14ac:dyDescent="0.3">
      <c r="A43" s="15" t="s">
        <v>169</v>
      </c>
      <c r="B43" s="15" t="s">
        <v>15</v>
      </c>
      <c r="C43">
        <v>21</v>
      </c>
      <c r="D43" s="15" t="s">
        <v>16</v>
      </c>
      <c r="E43" s="16">
        <v>44180</v>
      </c>
      <c r="F43" s="15" t="s">
        <v>56</v>
      </c>
      <c r="G43">
        <v>75880</v>
      </c>
      <c r="H43" t="s">
        <v>203</v>
      </c>
      <c r="I43" s="17">
        <f ca="1">(TODAY()-staff[[#This Row],[Date Joined]])/365</f>
        <v>4.4438356164383563</v>
      </c>
      <c r="J43" s="26">
        <f ca="1">IF(staff[[#This Row],[Tenure]]&gt;2,3%,2%)*staff[[#This Row],[Salary]]</f>
        <v>2276.4</v>
      </c>
    </row>
    <row r="44" spans="1:10" x14ac:dyDescent="0.3">
      <c r="A44" s="15" t="s">
        <v>166</v>
      </c>
      <c r="B44" s="15" t="s">
        <v>8</v>
      </c>
      <c r="C44">
        <v>28</v>
      </c>
      <c r="D44" s="15" t="s">
        <v>16</v>
      </c>
      <c r="E44" s="16">
        <v>44296</v>
      </c>
      <c r="F44" s="15" t="s">
        <v>19</v>
      </c>
      <c r="G44">
        <v>53240</v>
      </c>
      <c r="H44" t="s">
        <v>203</v>
      </c>
      <c r="I44" s="17">
        <f ca="1">(TODAY()-staff[[#This Row],[Date Joined]])/365</f>
        <v>4.1260273972602741</v>
      </c>
      <c r="J44" s="26">
        <f ca="1">IF(staff[[#This Row],[Tenure]]&gt;2,3%,2%)*staff[[#This Row],[Salary]]</f>
        <v>1597.2</v>
      </c>
    </row>
    <row r="45" spans="1:10" x14ac:dyDescent="0.3">
      <c r="A45" s="15" t="s">
        <v>121</v>
      </c>
      <c r="B45" s="15" t="s">
        <v>8</v>
      </c>
      <c r="C45">
        <v>34</v>
      </c>
      <c r="D45" s="15" t="s">
        <v>16</v>
      </c>
      <c r="E45" s="16">
        <v>44397</v>
      </c>
      <c r="F45" s="15" t="s">
        <v>21</v>
      </c>
      <c r="G45">
        <v>85000</v>
      </c>
      <c r="H45" t="s">
        <v>203</v>
      </c>
      <c r="I45" s="17">
        <f ca="1">(TODAY()-staff[[#This Row],[Date Joined]])/365</f>
        <v>3.8493150684931505</v>
      </c>
      <c r="J45" s="26">
        <f ca="1">IF(staff[[#This Row],[Tenure]]&gt;2,3%,2%)*staff[[#This Row],[Salary]]</f>
        <v>2550</v>
      </c>
    </row>
    <row r="46" spans="1:10" x14ac:dyDescent="0.3">
      <c r="A46" s="15" t="s">
        <v>178</v>
      </c>
      <c r="B46" s="15" t="s">
        <v>8</v>
      </c>
      <c r="C46">
        <v>21</v>
      </c>
      <c r="D46" s="15" t="s">
        <v>16</v>
      </c>
      <c r="E46" s="16">
        <v>44619</v>
      </c>
      <c r="F46" s="15" t="s">
        <v>12</v>
      </c>
      <c r="G46">
        <v>33920</v>
      </c>
      <c r="H46" t="s">
        <v>203</v>
      </c>
      <c r="I46" s="17">
        <f ca="1">(TODAY()-staff[[#This Row],[Date Joined]])/365</f>
        <v>3.2410958904109588</v>
      </c>
      <c r="J46" s="26">
        <f ca="1">IF(staff[[#This Row],[Tenure]]&gt;2,3%,2%)*staff[[#This Row],[Salary]]</f>
        <v>1017.5999999999999</v>
      </c>
    </row>
    <row r="47" spans="1:10" x14ac:dyDescent="0.3">
      <c r="A47" s="15" t="s">
        <v>187</v>
      </c>
      <c r="B47" s="15" t="s">
        <v>8</v>
      </c>
      <c r="C47">
        <v>33</v>
      </c>
      <c r="D47" s="15" t="s">
        <v>16</v>
      </c>
      <c r="E47" s="16">
        <v>44253</v>
      </c>
      <c r="F47" s="15" t="s">
        <v>12</v>
      </c>
      <c r="G47">
        <v>75280</v>
      </c>
      <c r="H47" t="s">
        <v>203</v>
      </c>
      <c r="I47" s="17">
        <f ca="1">(TODAY()-staff[[#This Row],[Date Joined]])/365</f>
        <v>4.2438356164383562</v>
      </c>
      <c r="J47" s="26">
        <f ca="1">IF(staff[[#This Row],[Tenure]]&gt;2,3%,2%)*staff[[#This Row],[Salary]]</f>
        <v>2258.4</v>
      </c>
    </row>
    <row r="48" spans="1:10" x14ac:dyDescent="0.3">
      <c r="A48" s="15" t="s">
        <v>129</v>
      </c>
      <c r="B48" s="15" t="s">
        <v>8</v>
      </c>
      <c r="C48">
        <v>34</v>
      </c>
      <c r="D48" s="15" t="s">
        <v>16</v>
      </c>
      <c r="E48" s="16">
        <v>44594</v>
      </c>
      <c r="F48" s="15" t="s">
        <v>21</v>
      </c>
      <c r="G48">
        <v>58940</v>
      </c>
      <c r="H48" t="s">
        <v>203</v>
      </c>
      <c r="I48" s="17">
        <f ca="1">(TODAY()-staff[[#This Row],[Date Joined]])/365</f>
        <v>3.3095890410958906</v>
      </c>
      <c r="J48" s="26">
        <f ca="1">IF(staff[[#This Row],[Tenure]]&gt;2,3%,2%)*staff[[#This Row],[Salary]]</f>
        <v>1768.2</v>
      </c>
    </row>
    <row r="49" spans="1:10" x14ac:dyDescent="0.3">
      <c r="A49" s="15" t="s">
        <v>135</v>
      </c>
      <c r="B49" s="15" t="s">
        <v>8</v>
      </c>
      <c r="C49">
        <v>28</v>
      </c>
      <c r="D49" s="15" t="s">
        <v>16</v>
      </c>
      <c r="E49" s="16">
        <v>44425</v>
      </c>
      <c r="F49" s="15" t="s">
        <v>9</v>
      </c>
      <c r="G49">
        <v>104770</v>
      </c>
      <c r="H49" t="s">
        <v>203</v>
      </c>
      <c r="I49" s="17">
        <f ca="1">(TODAY()-staff[[#This Row],[Date Joined]])/365</f>
        <v>3.7726027397260276</v>
      </c>
      <c r="J49" s="26">
        <f ca="1">IF(staff[[#This Row],[Tenure]]&gt;2,3%,2%)*staff[[#This Row],[Salary]]</f>
        <v>3143.1</v>
      </c>
    </row>
    <row r="50" spans="1:10" x14ac:dyDescent="0.3">
      <c r="A50" s="15" t="s">
        <v>124</v>
      </c>
      <c r="B50" s="15" t="s">
        <v>15</v>
      </c>
      <c r="C50">
        <v>21</v>
      </c>
      <c r="D50" s="15" t="s">
        <v>16</v>
      </c>
      <c r="E50" s="16">
        <v>44701</v>
      </c>
      <c r="F50" s="15" t="s">
        <v>9</v>
      </c>
      <c r="G50">
        <v>57090</v>
      </c>
      <c r="H50" t="s">
        <v>203</v>
      </c>
      <c r="I50" s="17">
        <f ca="1">(TODAY()-staff[[#This Row],[Date Joined]])/365</f>
        <v>3.0164383561643837</v>
      </c>
      <c r="J50" s="26">
        <f ca="1">IF(staff[[#This Row],[Tenure]]&gt;2,3%,2%)*staff[[#This Row],[Salary]]</f>
        <v>1712.7</v>
      </c>
    </row>
    <row r="51" spans="1:10" x14ac:dyDescent="0.3">
      <c r="A51" s="15" t="s">
        <v>159</v>
      </c>
      <c r="B51" s="15" t="s">
        <v>15</v>
      </c>
      <c r="C51">
        <v>27</v>
      </c>
      <c r="D51" s="15" t="s">
        <v>13</v>
      </c>
      <c r="E51" s="16">
        <v>44174</v>
      </c>
      <c r="F51" s="15" t="s">
        <v>21</v>
      </c>
      <c r="G51">
        <v>91650</v>
      </c>
      <c r="H51" t="s">
        <v>203</v>
      </c>
      <c r="I51" s="17">
        <f ca="1">(TODAY()-staff[[#This Row],[Date Joined]])/365</f>
        <v>4.4602739726027396</v>
      </c>
      <c r="J51" s="26">
        <f ca="1">IF(staff[[#This Row],[Tenure]]&gt;2,3%,2%)*staff[[#This Row],[Salary]]</f>
        <v>2749.5</v>
      </c>
    </row>
    <row r="52" spans="1:10" x14ac:dyDescent="0.3">
      <c r="A52" s="15" t="s">
        <v>182</v>
      </c>
      <c r="B52" s="15" t="s">
        <v>15</v>
      </c>
      <c r="C52">
        <v>42</v>
      </c>
      <c r="D52" s="15" t="s">
        <v>24</v>
      </c>
      <c r="E52" s="16">
        <v>44670</v>
      </c>
      <c r="F52" s="15" t="s">
        <v>21</v>
      </c>
      <c r="G52">
        <v>70270</v>
      </c>
      <c r="H52" t="s">
        <v>203</v>
      </c>
      <c r="I52" s="17">
        <f ca="1">(TODAY()-staff[[#This Row],[Date Joined]])/365</f>
        <v>3.1013698630136988</v>
      </c>
      <c r="J52" s="26">
        <f ca="1">IF(staff[[#This Row],[Tenure]]&gt;2,3%,2%)*staff[[#This Row],[Salary]]</f>
        <v>2108.1</v>
      </c>
    </row>
    <row r="53" spans="1:10" x14ac:dyDescent="0.3">
      <c r="A53" s="15" t="s">
        <v>128</v>
      </c>
      <c r="B53" s="15" t="s">
        <v>8</v>
      </c>
      <c r="C53">
        <v>28</v>
      </c>
      <c r="D53" s="15" t="s">
        <v>16</v>
      </c>
      <c r="E53" s="16">
        <v>44124</v>
      </c>
      <c r="F53" s="15" t="s">
        <v>21</v>
      </c>
      <c r="G53">
        <v>75970</v>
      </c>
      <c r="H53" t="s">
        <v>203</v>
      </c>
      <c r="I53" s="17">
        <f ca="1">(TODAY()-staff[[#This Row],[Date Joined]])/365</f>
        <v>4.5972602739726032</v>
      </c>
      <c r="J53" s="26">
        <f ca="1">IF(staff[[#This Row],[Tenure]]&gt;2,3%,2%)*staff[[#This Row],[Salary]]</f>
        <v>2279.1</v>
      </c>
    </row>
    <row r="54" spans="1:10" x14ac:dyDescent="0.3">
      <c r="A54" s="15" t="s">
        <v>111</v>
      </c>
      <c r="B54" s="15" t="s">
        <v>204</v>
      </c>
      <c r="C54">
        <v>27</v>
      </c>
      <c r="D54" s="15" t="s">
        <v>13</v>
      </c>
      <c r="E54" s="16">
        <v>44212</v>
      </c>
      <c r="F54" s="15" t="s">
        <v>12</v>
      </c>
      <c r="G54">
        <v>90700</v>
      </c>
      <c r="H54" t="s">
        <v>203</v>
      </c>
      <c r="I54" s="17">
        <f ca="1">(TODAY()-staff[[#This Row],[Date Joined]])/365</f>
        <v>4.3561643835616435</v>
      </c>
      <c r="J54" s="26">
        <f ca="1">IF(staff[[#This Row],[Tenure]]&gt;2,3%,2%)*staff[[#This Row],[Salary]]</f>
        <v>2721</v>
      </c>
    </row>
    <row r="55" spans="1:10" x14ac:dyDescent="0.3">
      <c r="A55" s="15" t="s">
        <v>130</v>
      </c>
      <c r="B55" s="15" t="s">
        <v>15</v>
      </c>
      <c r="C55">
        <v>30</v>
      </c>
      <c r="D55" s="15" t="s">
        <v>16</v>
      </c>
      <c r="E55" s="16">
        <v>44607</v>
      </c>
      <c r="F55" s="15" t="s">
        <v>9</v>
      </c>
      <c r="G55">
        <v>60570</v>
      </c>
      <c r="H55" t="s">
        <v>203</v>
      </c>
      <c r="I55" s="17">
        <f ca="1">(TODAY()-staff[[#This Row],[Date Joined]])/365</f>
        <v>3.2739726027397262</v>
      </c>
      <c r="J55" s="26">
        <f ca="1">IF(staff[[#This Row],[Tenure]]&gt;2,3%,2%)*staff[[#This Row],[Salary]]</f>
        <v>1817.1</v>
      </c>
    </row>
    <row r="56" spans="1:10" x14ac:dyDescent="0.3">
      <c r="A56" s="15" t="s">
        <v>133</v>
      </c>
      <c r="B56" s="15" t="s">
        <v>15</v>
      </c>
      <c r="C56">
        <v>33</v>
      </c>
      <c r="D56" s="15" t="s">
        <v>16</v>
      </c>
      <c r="E56" s="16">
        <v>44103</v>
      </c>
      <c r="F56" s="15" t="s">
        <v>9</v>
      </c>
      <c r="G56">
        <v>115920</v>
      </c>
      <c r="H56" t="s">
        <v>203</v>
      </c>
      <c r="I56" s="17">
        <f ca="1">(TODAY()-staff[[#This Row],[Date Joined]])/365</f>
        <v>4.6547945205479451</v>
      </c>
      <c r="J56" s="26">
        <f ca="1">IF(staff[[#This Row],[Tenure]]&gt;2,3%,2%)*staff[[#This Row],[Salary]]</f>
        <v>3477.6</v>
      </c>
    </row>
    <row r="57" spans="1:10" x14ac:dyDescent="0.3">
      <c r="A57" s="15" t="s">
        <v>185</v>
      </c>
      <c r="B57" s="15" t="s">
        <v>8</v>
      </c>
      <c r="C57">
        <v>33</v>
      </c>
      <c r="D57" s="15" t="s">
        <v>16</v>
      </c>
      <c r="E57" s="16">
        <v>44006</v>
      </c>
      <c r="F57" s="15" t="s">
        <v>21</v>
      </c>
      <c r="G57">
        <v>65360</v>
      </c>
      <c r="H57" t="s">
        <v>203</v>
      </c>
      <c r="I57" s="17">
        <f ca="1">(TODAY()-staff[[#This Row],[Date Joined]])/365</f>
        <v>4.9205479452054792</v>
      </c>
      <c r="J57" s="26">
        <f ca="1">IF(staff[[#This Row],[Tenure]]&gt;2,3%,2%)*staff[[#This Row],[Salary]]</f>
        <v>1960.8</v>
      </c>
    </row>
    <row r="58" spans="1:10" x14ac:dyDescent="0.3">
      <c r="A58" s="15" t="s">
        <v>115</v>
      </c>
      <c r="B58" s="15" t="s">
        <v>204</v>
      </c>
      <c r="C58">
        <v>30</v>
      </c>
      <c r="D58" s="15" t="s">
        <v>16</v>
      </c>
      <c r="E58" s="16">
        <v>44535</v>
      </c>
      <c r="F58" s="15" t="s">
        <v>21</v>
      </c>
      <c r="G58">
        <v>64000</v>
      </c>
      <c r="H58" t="s">
        <v>203</v>
      </c>
      <c r="I58" s="17">
        <f ca="1">(TODAY()-staff[[#This Row],[Date Joined]])/365</f>
        <v>3.4712328767123286</v>
      </c>
      <c r="J58" s="26">
        <f ca="1">IF(staff[[#This Row],[Tenure]]&gt;2,3%,2%)*staff[[#This Row],[Salary]]</f>
        <v>1920</v>
      </c>
    </row>
    <row r="59" spans="1:10" x14ac:dyDescent="0.3">
      <c r="A59" s="15" t="s">
        <v>194</v>
      </c>
      <c r="B59" s="15" t="s">
        <v>8</v>
      </c>
      <c r="C59">
        <v>34</v>
      </c>
      <c r="D59" s="15" t="s">
        <v>16</v>
      </c>
      <c r="E59" s="16">
        <v>44383</v>
      </c>
      <c r="F59" s="15" t="s">
        <v>21</v>
      </c>
      <c r="G59">
        <v>92450</v>
      </c>
      <c r="H59" t="s">
        <v>203</v>
      </c>
      <c r="I59" s="17">
        <f ca="1">(TODAY()-staff[[#This Row],[Date Joined]])/365</f>
        <v>3.8876712328767122</v>
      </c>
      <c r="J59" s="26">
        <f ca="1">IF(staff[[#This Row],[Tenure]]&gt;2,3%,2%)*staff[[#This Row],[Salary]]</f>
        <v>2773.5</v>
      </c>
    </row>
    <row r="60" spans="1:10" x14ac:dyDescent="0.3">
      <c r="A60" s="15" t="s">
        <v>112</v>
      </c>
      <c r="B60" s="15" t="s">
        <v>15</v>
      </c>
      <c r="C60">
        <v>31</v>
      </c>
      <c r="D60" s="15" t="s">
        <v>16</v>
      </c>
      <c r="E60" s="16">
        <v>44450</v>
      </c>
      <c r="F60" s="15" t="s">
        <v>12</v>
      </c>
      <c r="G60">
        <v>48950</v>
      </c>
      <c r="H60" t="s">
        <v>203</v>
      </c>
      <c r="I60" s="17">
        <f ca="1">(TODAY()-staff[[#This Row],[Date Joined]])/365</f>
        <v>3.7041095890410958</v>
      </c>
      <c r="J60" s="26">
        <f ca="1">IF(staff[[#This Row],[Tenure]]&gt;2,3%,2%)*staff[[#This Row],[Salary]]</f>
        <v>1468.5</v>
      </c>
    </row>
    <row r="61" spans="1:10" x14ac:dyDescent="0.3">
      <c r="A61" s="15" t="s">
        <v>184</v>
      </c>
      <c r="B61" s="15" t="s">
        <v>8</v>
      </c>
      <c r="C61">
        <v>27</v>
      </c>
      <c r="D61" s="15" t="s">
        <v>16</v>
      </c>
      <c r="E61" s="16">
        <v>44625</v>
      </c>
      <c r="F61" s="15" t="s">
        <v>12</v>
      </c>
      <c r="G61">
        <v>83750</v>
      </c>
      <c r="H61" t="s">
        <v>203</v>
      </c>
      <c r="I61" s="17">
        <f ca="1">(TODAY()-staff[[#This Row],[Date Joined]])/365</f>
        <v>3.2246575342465755</v>
      </c>
      <c r="J61" s="26">
        <f ca="1">IF(staff[[#This Row],[Tenure]]&gt;2,3%,2%)*staff[[#This Row],[Salary]]</f>
        <v>2512.5</v>
      </c>
    </row>
    <row r="62" spans="1:10" x14ac:dyDescent="0.3">
      <c r="A62" s="15" t="s">
        <v>165</v>
      </c>
      <c r="B62" s="15" t="s">
        <v>8</v>
      </c>
      <c r="C62">
        <v>40</v>
      </c>
      <c r="D62" s="15" t="s">
        <v>16</v>
      </c>
      <c r="E62" s="16">
        <v>44276</v>
      </c>
      <c r="F62" s="15" t="s">
        <v>12</v>
      </c>
      <c r="G62">
        <v>87620</v>
      </c>
      <c r="H62" t="s">
        <v>203</v>
      </c>
      <c r="I62" s="17">
        <f ca="1">(TODAY()-staff[[#This Row],[Date Joined]])/365</f>
        <v>4.1808219178082195</v>
      </c>
      <c r="J62" s="26">
        <f ca="1">IF(staff[[#This Row],[Tenure]]&gt;2,3%,2%)*staff[[#This Row],[Salary]]</f>
        <v>2628.6</v>
      </c>
    </row>
    <row r="63" spans="1:10" x14ac:dyDescent="0.3">
      <c r="A63" s="15" t="s">
        <v>183</v>
      </c>
      <c r="B63" s="15" t="s">
        <v>8</v>
      </c>
      <c r="C63">
        <v>20</v>
      </c>
      <c r="D63" s="15" t="s">
        <v>24</v>
      </c>
      <c r="E63" s="16">
        <v>44476</v>
      </c>
      <c r="F63" s="15" t="s">
        <v>19</v>
      </c>
      <c r="G63">
        <v>68900</v>
      </c>
      <c r="H63" t="s">
        <v>203</v>
      </c>
      <c r="I63" s="17">
        <f ca="1">(TODAY()-staff[[#This Row],[Date Joined]])/365</f>
        <v>3.6328767123287671</v>
      </c>
      <c r="J63" s="26">
        <f ca="1">IF(staff[[#This Row],[Tenure]]&gt;2,3%,2%)*staff[[#This Row],[Salary]]</f>
        <v>2067</v>
      </c>
    </row>
    <row r="64" spans="1:10" x14ac:dyDescent="0.3">
      <c r="A64" s="15" t="s">
        <v>156</v>
      </c>
      <c r="B64" s="15" t="s">
        <v>15</v>
      </c>
      <c r="C64">
        <v>32</v>
      </c>
      <c r="D64" s="15" t="s">
        <v>16</v>
      </c>
      <c r="E64" s="16">
        <v>44403</v>
      </c>
      <c r="F64" s="15" t="s">
        <v>19</v>
      </c>
      <c r="G64">
        <v>53540</v>
      </c>
      <c r="H64" t="s">
        <v>203</v>
      </c>
      <c r="I64" s="17">
        <f ca="1">(TODAY()-staff[[#This Row],[Date Joined]])/365</f>
        <v>3.8328767123287673</v>
      </c>
      <c r="J64" s="26">
        <f ca="1">IF(staff[[#This Row],[Tenure]]&gt;2,3%,2%)*staff[[#This Row],[Salary]]</f>
        <v>1606.2</v>
      </c>
    </row>
    <row r="65" spans="1:10" x14ac:dyDescent="0.3">
      <c r="A65" s="15" t="s">
        <v>171</v>
      </c>
      <c r="B65" s="15" t="s">
        <v>15</v>
      </c>
      <c r="C65">
        <v>28</v>
      </c>
      <c r="D65" s="15" t="s">
        <v>42</v>
      </c>
      <c r="E65" s="16">
        <v>44758</v>
      </c>
      <c r="F65" s="15" t="s">
        <v>19</v>
      </c>
      <c r="G65">
        <v>43510</v>
      </c>
      <c r="H65" t="s">
        <v>203</v>
      </c>
      <c r="I65" s="17">
        <f ca="1">(TODAY()-staff[[#This Row],[Date Joined]])/365</f>
        <v>2.8602739726027395</v>
      </c>
      <c r="J65" s="26">
        <f ca="1">IF(staff[[#This Row],[Tenure]]&gt;2,3%,2%)*staff[[#This Row],[Salary]]</f>
        <v>1305.3</v>
      </c>
    </row>
    <row r="66" spans="1:10" x14ac:dyDescent="0.3">
      <c r="A66" s="15" t="s">
        <v>126</v>
      </c>
      <c r="B66" s="15" t="s">
        <v>8</v>
      </c>
      <c r="C66">
        <v>38</v>
      </c>
      <c r="D66" s="15" t="s">
        <v>10</v>
      </c>
      <c r="E66" s="16">
        <v>44316</v>
      </c>
      <c r="F66" s="15" t="s">
        <v>19</v>
      </c>
      <c r="G66">
        <v>109160</v>
      </c>
      <c r="H66" t="s">
        <v>203</v>
      </c>
      <c r="I66" s="17">
        <f ca="1">(TODAY()-staff[[#This Row],[Date Joined]])/365</f>
        <v>4.0712328767123287</v>
      </c>
      <c r="J66" s="26">
        <f ca="1">IF(staff[[#This Row],[Tenure]]&gt;2,3%,2%)*staff[[#This Row],[Salary]]</f>
        <v>3274.7999999999997</v>
      </c>
    </row>
    <row r="67" spans="1:10" x14ac:dyDescent="0.3">
      <c r="A67" s="15" t="s">
        <v>197</v>
      </c>
      <c r="B67" s="15" t="s">
        <v>15</v>
      </c>
      <c r="C67">
        <v>40</v>
      </c>
      <c r="D67" s="15" t="s">
        <v>16</v>
      </c>
      <c r="E67" s="16">
        <v>44204</v>
      </c>
      <c r="F67" s="15" t="s">
        <v>9</v>
      </c>
      <c r="G67">
        <v>99750</v>
      </c>
      <c r="H67" t="s">
        <v>203</v>
      </c>
      <c r="I67" s="17">
        <f ca="1">(TODAY()-staff[[#This Row],[Date Joined]])/365</f>
        <v>4.3780821917808215</v>
      </c>
      <c r="J67" s="26">
        <f ca="1">IF(staff[[#This Row],[Tenure]]&gt;2,3%,2%)*staff[[#This Row],[Salary]]</f>
        <v>2992.5</v>
      </c>
    </row>
    <row r="68" spans="1:10" x14ac:dyDescent="0.3">
      <c r="A68" s="15" t="s">
        <v>123</v>
      </c>
      <c r="B68" s="15" t="s">
        <v>8</v>
      </c>
      <c r="C68">
        <v>31</v>
      </c>
      <c r="D68" s="15" t="s">
        <v>16</v>
      </c>
      <c r="E68" s="16">
        <v>44084</v>
      </c>
      <c r="F68" s="15" t="s">
        <v>12</v>
      </c>
      <c r="G68">
        <v>41980</v>
      </c>
      <c r="H68" t="s">
        <v>203</v>
      </c>
      <c r="I68" s="17">
        <f ca="1">(TODAY()-staff[[#This Row],[Date Joined]])/365</f>
        <v>4.7068493150684931</v>
      </c>
      <c r="J68" s="26">
        <f ca="1">IF(staff[[#This Row],[Tenure]]&gt;2,3%,2%)*staff[[#This Row],[Salary]]</f>
        <v>1259.3999999999999</v>
      </c>
    </row>
    <row r="69" spans="1:10" x14ac:dyDescent="0.3">
      <c r="A69" s="15" t="s">
        <v>186</v>
      </c>
      <c r="B69" s="15" t="s">
        <v>15</v>
      </c>
      <c r="C69">
        <v>36</v>
      </c>
      <c r="D69" s="15" t="s">
        <v>16</v>
      </c>
      <c r="E69" s="16">
        <v>44272</v>
      </c>
      <c r="F69" s="15" t="s">
        <v>21</v>
      </c>
      <c r="G69">
        <v>71380</v>
      </c>
      <c r="H69" t="s">
        <v>203</v>
      </c>
      <c r="I69" s="17">
        <f ca="1">(TODAY()-staff[[#This Row],[Date Joined]])/365</f>
        <v>4.1917808219178081</v>
      </c>
      <c r="J69" s="26">
        <f ca="1">IF(staff[[#This Row],[Tenure]]&gt;2,3%,2%)*staff[[#This Row],[Salary]]</f>
        <v>2141.4</v>
      </c>
    </row>
    <row r="70" spans="1:10" x14ac:dyDescent="0.3">
      <c r="A70" s="15" t="s">
        <v>190</v>
      </c>
      <c r="B70" s="15" t="s">
        <v>15</v>
      </c>
      <c r="C70">
        <v>27</v>
      </c>
      <c r="D70" s="15" t="s">
        <v>42</v>
      </c>
      <c r="E70" s="16">
        <v>44547</v>
      </c>
      <c r="F70" s="15" t="s">
        <v>9</v>
      </c>
      <c r="G70">
        <v>113280</v>
      </c>
      <c r="H70" t="s">
        <v>203</v>
      </c>
      <c r="I70" s="17">
        <f ca="1">(TODAY()-staff[[#This Row],[Date Joined]])/365</f>
        <v>3.4383561643835616</v>
      </c>
      <c r="J70" s="26">
        <f ca="1">IF(staff[[#This Row],[Tenure]]&gt;2,3%,2%)*staff[[#This Row],[Salary]]</f>
        <v>3398.4</v>
      </c>
    </row>
    <row r="71" spans="1:10" x14ac:dyDescent="0.3">
      <c r="A71" s="15" t="s">
        <v>180</v>
      </c>
      <c r="B71" s="15" t="s">
        <v>8</v>
      </c>
      <c r="C71">
        <v>33</v>
      </c>
      <c r="D71" s="15" t="s">
        <v>16</v>
      </c>
      <c r="E71" s="16">
        <v>44747</v>
      </c>
      <c r="F71" s="15" t="s">
        <v>21</v>
      </c>
      <c r="G71">
        <v>86570</v>
      </c>
      <c r="H71" t="s">
        <v>203</v>
      </c>
      <c r="I71" s="17">
        <f ca="1">(TODAY()-staff[[#This Row],[Date Joined]])/365</f>
        <v>2.8904109589041096</v>
      </c>
      <c r="J71" s="26">
        <f ca="1">IF(staff[[#This Row],[Tenure]]&gt;2,3%,2%)*staff[[#This Row],[Salary]]</f>
        <v>2597.1</v>
      </c>
    </row>
    <row r="72" spans="1:10" x14ac:dyDescent="0.3">
      <c r="A72" s="15" t="s">
        <v>138</v>
      </c>
      <c r="B72" s="15" t="s">
        <v>15</v>
      </c>
      <c r="C72">
        <v>26</v>
      </c>
      <c r="D72" s="15" t="s">
        <v>16</v>
      </c>
      <c r="E72" s="16">
        <v>44350</v>
      </c>
      <c r="F72" s="15" t="s">
        <v>9</v>
      </c>
      <c r="G72">
        <v>53540</v>
      </c>
      <c r="H72" t="s">
        <v>203</v>
      </c>
      <c r="I72" s="17">
        <f ca="1">(TODAY()-staff[[#This Row],[Date Joined]])/365</f>
        <v>3.978082191780822</v>
      </c>
      <c r="J72" s="26">
        <f ca="1">IF(staff[[#This Row],[Tenure]]&gt;2,3%,2%)*staff[[#This Row],[Salary]]</f>
        <v>1606.2</v>
      </c>
    </row>
    <row r="73" spans="1:10" x14ac:dyDescent="0.3">
      <c r="A73" s="15" t="s">
        <v>189</v>
      </c>
      <c r="B73" s="15" t="s">
        <v>15</v>
      </c>
      <c r="C73">
        <v>37</v>
      </c>
      <c r="D73" s="15" t="s">
        <v>16</v>
      </c>
      <c r="E73" s="16">
        <v>44640</v>
      </c>
      <c r="F73" s="15" t="s">
        <v>12</v>
      </c>
      <c r="G73">
        <v>69070</v>
      </c>
      <c r="H73" t="s">
        <v>203</v>
      </c>
      <c r="I73" s="17">
        <f ca="1">(TODAY()-staff[[#This Row],[Date Joined]])/365</f>
        <v>3.1835616438356165</v>
      </c>
      <c r="J73" s="26">
        <f ca="1">IF(staff[[#This Row],[Tenure]]&gt;2,3%,2%)*staff[[#This Row],[Salary]]</f>
        <v>2072.1</v>
      </c>
    </row>
    <row r="74" spans="1:10" x14ac:dyDescent="0.3">
      <c r="A74" s="15" t="s">
        <v>120</v>
      </c>
      <c r="B74" s="15" t="s">
        <v>8</v>
      </c>
      <c r="C74">
        <v>30</v>
      </c>
      <c r="D74" s="15" t="s">
        <v>24</v>
      </c>
      <c r="E74" s="16">
        <v>44328</v>
      </c>
      <c r="F74" s="15" t="s">
        <v>21</v>
      </c>
      <c r="G74">
        <v>67910</v>
      </c>
      <c r="H74" t="s">
        <v>203</v>
      </c>
      <c r="I74" s="17">
        <f ca="1">(TODAY()-staff[[#This Row],[Date Joined]])/365</f>
        <v>4.0383561643835613</v>
      </c>
      <c r="J74" s="26">
        <f ca="1">IF(staff[[#This Row],[Tenure]]&gt;2,3%,2%)*staff[[#This Row],[Salary]]</f>
        <v>2037.3</v>
      </c>
    </row>
    <row r="75" spans="1:10" x14ac:dyDescent="0.3">
      <c r="A75" s="15" t="s">
        <v>118</v>
      </c>
      <c r="B75" s="15" t="s">
        <v>15</v>
      </c>
      <c r="C75">
        <v>30</v>
      </c>
      <c r="D75" s="15" t="s">
        <v>16</v>
      </c>
      <c r="E75" s="16">
        <v>44214</v>
      </c>
      <c r="F75" s="15" t="s">
        <v>12</v>
      </c>
      <c r="G75">
        <v>69120</v>
      </c>
      <c r="H75" t="s">
        <v>203</v>
      </c>
      <c r="I75" s="17">
        <f ca="1">(TODAY()-staff[[#This Row],[Date Joined]])/365</f>
        <v>4.3506849315068497</v>
      </c>
      <c r="J75" s="26">
        <f ca="1">IF(staff[[#This Row],[Tenure]]&gt;2,3%,2%)*staff[[#This Row],[Salary]]</f>
        <v>2073.6</v>
      </c>
    </row>
    <row r="76" spans="1:10" x14ac:dyDescent="0.3">
      <c r="A76" s="15" t="s">
        <v>131</v>
      </c>
      <c r="B76" s="15" t="s">
        <v>8</v>
      </c>
      <c r="C76">
        <v>34</v>
      </c>
      <c r="D76" s="15" t="s">
        <v>16</v>
      </c>
      <c r="E76" s="16">
        <v>44550</v>
      </c>
      <c r="F76" s="15" t="s">
        <v>21</v>
      </c>
      <c r="G76">
        <v>60130</v>
      </c>
      <c r="H76" t="s">
        <v>203</v>
      </c>
      <c r="I76" s="17">
        <f ca="1">(TODAY()-staff[[#This Row],[Date Joined]])/365</f>
        <v>3.43013698630137</v>
      </c>
      <c r="J76" s="26">
        <f ca="1">IF(staff[[#This Row],[Tenure]]&gt;2,3%,2%)*staff[[#This Row],[Salary]]</f>
        <v>1803.8999999999999</v>
      </c>
    </row>
    <row r="77" spans="1:10" x14ac:dyDescent="0.3">
      <c r="A77" s="15" t="s">
        <v>160</v>
      </c>
      <c r="B77" s="15" t="s">
        <v>15</v>
      </c>
      <c r="C77">
        <v>23</v>
      </c>
      <c r="D77" s="15" t="s">
        <v>16</v>
      </c>
      <c r="E77" s="16">
        <v>44378</v>
      </c>
      <c r="F77" s="15" t="s">
        <v>9</v>
      </c>
      <c r="G77">
        <v>106460</v>
      </c>
      <c r="H77" t="s">
        <v>203</v>
      </c>
      <c r="I77" s="17">
        <f ca="1">(TODAY()-staff[[#This Row],[Date Joined]])/365</f>
        <v>3.9013698630136986</v>
      </c>
      <c r="J77" s="26">
        <f ca="1">IF(staff[[#This Row],[Tenure]]&gt;2,3%,2%)*staff[[#This Row],[Salary]]</f>
        <v>3193.7999999999997</v>
      </c>
    </row>
    <row r="78" spans="1:10" x14ac:dyDescent="0.3">
      <c r="A78" s="15" t="s">
        <v>147</v>
      </c>
      <c r="B78" s="15" t="s">
        <v>8</v>
      </c>
      <c r="C78">
        <v>37</v>
      </c>
      <c r="D78" s="15" t="s">
        <v>16</v>
      </c>
      <c r="E78" s="16">
        <v>44389</v>
      </c>
      <c r="F78" s="15" t="s">
        <v>56</v>
      </c>
      <c r="G78">
        <v>118100</v>
      </c>
      <c r="H78" t="s">
        <v>203</v>
      </c>
      <c r="I78" s="17">
        <f ca="1">(TODAY()-staff[[#This Row],[Date Joined]])/365</f>
        <v>3.871232876712329</v>
      </c>
      <c r="J78" s="26">
        <f ca="1">IF(staff[[#This Row],[Tenure]]&gt;2,3%,2%)*staff[[#This Row],[Salary]]</f>
        <v>3543</v>
      </c>
    </row>
    <row r="79" spans="1:10" x14ac:dyDescent="0.3">
      <c r="A79" s="15" t="s">
        <v>163</v>
      </c>
      <c r="B79" s="15" t="s">
        <v>8</v>
      </c>
      <c r="C79">
        <v>36</v>
      </c>
      <c r="D79" s="15" t="s">
        <v>16</v>
      </c>
      <c r="E79" s="16">
        <v>44468</v>
      </c>
      <c r="F79" s="15" t="s">
        <v>9</v>
      </c>
      <c r="G79">
        <v>78390</v>
      </c>
      <c r="H79" t="s">
        <v>203</v>
      </c>
      <c r="I79" s="17">
        <f ca="1">(TODAY()-staff[[#This Row],[Date Joined]])/365</f>
        <v>3.6547945205479451</v>
      </c>
      <c r="J79" s="26">
        <f ca="1">IF(staff[[#This Row],[Tenure]]&gt;2,3%,2%)*staff[[#This Row],[Salary]]</f>
        <v>2351.6999999999998</v>
      </c>
    </row>
    <row r="80" spans="1:10" x14ac:dyDescent="0.3">
      <c r="A80" s="15" t="s">
        <v>146</v>
      </c>
      <c r="B80" s="15" t="s">
        <v>8</v>
      </c>
      <c r="C80">
        <v>30</v>
      </c>
      <c r="D80" s="15" t="s">
        <v>16</v>
      </c>
      <c r="E80" s="16">
        <v>44789</v>
      </c>
      <c r="F80" s="15" t="s">
        <v>9</v>
      </c>
      <c r="G80">
        <v>114180</v>
      </c>
      <c r="H80" t="s">
        <v>203</v>
      </c>
      <c r="I80" s="17">
        <f ca="1">(TODAY()-staff[[#This Row],[Date Joined]])/365</f>
        <v>2.7753424657534245</v>
      </c>
      <c r="J80" s="26">
        <f ca="1">IF(staff[[#This Row],[Tenure]]&gt;2,3%,2%)*staff[[#This Row],[Salary]]</f>
        <v>3425.4</v>
      </c>
    </row>
    <row r="81" spans="1:10" x14ac:dyDescent="0.3">
      <c r="A81" s="15" t="s">
        <v>188</v>
      </c>
      <c r="B81" s="15" t="s">
        <v>8</v>
      </c>
      <c r="C81">
        <v>28</v>
      </c>
      <c r="D81" s="15" t="s">
        <v>16</v>
      </c>
      <c r="E81" s="16">
        <v>44590</v>
      </c>
      <c r="F81" s="15" t="s">
        <v>9</v>
      </c>
      <c r="G81">
        <v>104120</v>
      </c>
      <c r="H81" t="s">
        <v>203</v>
      </c>
      <c r="I81" s="17">
        <f ca="1">(TODAY()-staff[[#This Row],[Date Joined]])/365</f>
        <v>3.3205479452054796</v>
      </c>
      <c r="J81" s="26">
        <f ca="1">IF(staff[[#This Row],[Tenure]]&gt;2,3%,2%)*staff[[#This Row],[Salary]]</f>
        <v>3123.6</v>
      </c>
    </row>
    <row r="82" spans="1:10" x14ac:dyDescent="0.3">
      <c r="A82" s="15" t="s">
        <v>137</v>
      </c>
      <c r="B82" s="15" t="s">
        <v>15</v>
      </c>
      <c r="C82">
        <v>30</v>
      </c>
      <c r="D82" s="15" t="s">
        <v>16</v>
      </c>
      <c r="E82" s="16">
        <v>44640</v>
      </c>
      <c r="F82" s="15" t="s">
        <v>9</v>
      </c>
      <c r="G82">
        <v>67950</v>
      </c>
      <c r="H82" t="s">
        <v>203</v>
      </c>
      <c r="I82" s="17">
        <f ca="1">(TODAY()-staff[[#This Row],[Date Joined]])/365</f>
        <v>3.1835616438356165</v>
      </c>
      <c r="J82" s="26">
        <f ca="1">IF(staff[[#This Row],[Tenure]]&gt;2,3%,2%)*staff[[#This Row],[Salary]]</f>
        <v>2038.5</v>
      </c>
    </row>
    <row r="83" spans="1:10" x14ac:dyDescent="0.3">
      <c r="A83" s="15" t="s">
        <v>136</v>
      </c>
      <c r="B83" s="15" t="s">
        <v>8</v>
      </c>
      <c r="C83">
        <v>29</v>
      </c>
      <c r="D83" s="15" t="s">
        <v>16</v>
      </c>
      <c r="E83" s="16">
        <v>43962</v>
      </c>
      <c r="F83" s="15" t="s">
        <v>12</v>
      </c>
      <c r="G83">
        <v>34980</v>
      </c>
      <c r="H83" t="s">
        <v>203</v>
      </c>
      <c r="I83" s="17">
        <f ca="1">(TODAY()-staff[[#This Row],[Date Joined]])/365</f>
        <v>5.0410958904109586</v>
      </c>
      <c r="J83" s="26">
        <f ca="1">IF(staff[[#This Row],[Tenure]]&gt;2,3%,2%)*staff[[#This Row],[Salary]]</f>
        <v>1049.3999999999999</v>
      </c>
    </row>
    <row r="84" spans="1:10" x14ac:dyDescent="0.3">
      <c r="A84" s="15" t="s">
        <v>152</v>
      </c>
      <c r="B84" s="15" t="s">
        <v>8</v>
      </c>
      <c r="C84">
        <v>24</v>
      </c>
      <c r="D84" s="15" t="s">
        <v>16</v>
      </c>
      <c r="E84" s="16">
        <v>44087</v>
      </c>
      <c r="F84" s="15" t="s">
        <v>12</v>
      </c>
      <c r="G84">
        <v>62780</v>
      </c>
      <c r="H84" t="s">
        <v>203</v>
      </c>
      <c r="I84" s="17">
        <f ca="1">(TODAY()-staff[[#This Row],[Date Joined]])/365</f>
        <v>4.6986301369863011</v>
      </c>
      <c r="J84" s="26">
        <f ca="1">IF(staff[[#This Row],[Tenure]]&gt;2,3%,2%)*staff[[#This Row],[Salary]]</f>
        <v>1883.3999999999999</v>
      </c>
    </row>
    <row r="85" spans="1:10" x14ac:dyDescent="0.3">
      <c r="A85" s="15" t="s">
        <v>116</v>
      </c>
      <c r="B85" s="15" t="s">
        <v>15</v>
      </c>
      <c r="C85">
        <v>20</v>
      </c>
      <c r="D85" s="15" t="s">
        <v>16</v>
      </c>
      <c r="E85" s="16">
        <v>44397</v>
      </c>
      <c r="F85" s="15" t="s">
        <v>12</v>
      </c>
      <c r="G85">
        <v>107700</v>
      </c>
      <c r="H85" t="s">
        <v>203</v>
      </c>
      <c r="I85" s="17">
        <f ca="1">(TODAY()-staff[[#This Row],[Date Joined]])/365</f>
        <v>3.8493150684931505</v>
      </c>
      <c r="J85" s="26">
        <f ca="1">IF(staff[[#This Row],[Tenure]]&gt;2,3%,2%)*staff[[#This Row],[Salary]]</f>
        <v>3231</v>
      </c>
    </row>
    <row r="86" spans="1:10" x14ac:dyDescent="0.3">
      <c r="A86" s="15" t="s">
        <v>167</v>
      </c>
      <c r="B86" s="15" t="s">
        <v>15</v>
      </c>
      <c r="C86">
        <v>25</v>
      </c>
      <c r="D86" s="15" t="s">
        <v>16</v>
      </c>
      <c r="E86" s="16">
        <v>44322</v>
      </c>
      <c r="F86" s="15" t="s">
        <v>19</v>
      </c>
      <c r="G86">
        <v>65700</v>
      </c>
      <c r="H86" t="s">
        <v>203</v>
      </c>
      <c r="I86" s="17">
        <f ca="1">(TODAY()-staff[[#This Row],[Date Joined]])/365</f>
        <v>4.0547945205479454</v>
      </c>
      <c r="J86" s="26">
        <f ca="1">IF(staff[[#This Row],[Tenure]]&gt;2,3%,2%)*staff[[#This Row],[Salary]]</f>
        <v>1971</v>
      </c>
    </row>
    <row r="87" spans="1:10" x14ac:dyDescent="0.3">
      <c r="A87" s="15" t="s">
        <v>134</v>
      </c>
      <c r="B87" s="15" t="s">
        <v>8</v>
      </c>
      <c r="C87">
        <v>33</v>
      </c>
      <c r="D87" s="15" t="s">
        <v>42</v>
      </c>
      <c r="E87" s="16">
        <v>44313</v>
      </c>
      <c r="F87" s="15" t="s">
        <v>12</v>
      </c>
      <c r="G87">
        <v>75480</v>
      </c>
      <c r="H87" t="s">
        <v>203</v>
      </c>
      <c r="I87" s="17">
        <f ca="1">(TODAY()-staff[[#This Row],[Date Joined]])/365</f>
        <v>4.0794520547945208</v>
      </c>
      <c r="J87" s="26">
        <f ca="1">IF(staff[[#This Row],[Tenure]]&gt;2,3%,2%)*staff[[#This Row],[Salary]]</f>
        <v>2264.4</v>
      </c>
    </row>
    <row r="88" spans="1:10" x14ac:dyDescent="0.3">
      <c r="A88" s="15" t="s">
        <v>173</v>
      </c>
      <c r="B88" s="15" t="s">
        <v>15</v>
      </c>
      <c r="C88">
        <v>33</v>
      </c>
      <c r="D88" s="15" t="s">
        <v>16</v>
      </c>
      <c r="E88" s="16">
        <v>44448</v>
      </c>
      <c r="F88" s="15" t="s">
        <v>12</v>
      </c>
      <c r="G88">
        <v>53870</v>
      </c>
      <c r="H88" t="s">
        <v>203</v>
      </c>
      <c r="I88" s="17">
        <f ca="1">(TODAY()-staff[[#This Row],[Date Joined]])/365</f>
        <v>3.7095890410958905</v>
      </c>
      <c r="J88" s="26">
        <f ca="1">IF(staff[[#This Row],[Tenure]]&gt;2,3%,2%)*staff[[#This Row],[Salary]]</f>
        <v>1616.1</v>
      </c>
    </row>
    <row r="89" spans="1:10" x14ac:dyDescent="0.3">
      <c r="A89" s="15" t="s">
        <v>140</v>
      </c>
      <c r="B89" s="15" t="s">
        <v>8</v>
      </c>
      <c r="C89">
        <v>36</v>
      </c>
      <c r="D89" s="15" t="s">
        <v>16</v>
      </c>
      <c r="E89" s="16">
        <v>44433</v>
      </c>
      <c r="F89" s="15" t="s">
        <v>19</v>
      </c>
      <c r="G89">
        <v>78540</v>
      </c>
      <c r="H89" t="s">
        <v>203</v>
      </c>
      <c r="I89" s="17">
        <f ca="1">(TODAY()-staff[[#This Row],[Date Joined]])/365</f>
        <v>3.7506849315068491</v>
      </c>
      <c r="J89" s="26">
        <f ca="1">IF(staff[[#This Row],[Tenure]]&gt;2,3%,2%)*staff[[#This Row],[Salary]]</f>
        <v>2356.1999999999998</v>
      </c>
    </row>
    <row r="90" spans="1:10" x14ac:dyDescent="0.3">
      <c r="A90" s="15" t="s">
        <v>192</v>
      </c>
      <c r="B90" s="15" t="s">
        <v>15</v>
      </c>
      <c r="C90">
        <v>19</v>
      </c>
      <c r="D90" s="15" t="s">
        <v>16</v>
      </c>
      <c r="E90" s="16">
        <v>44218</v>
      </c>
      <c r="F90" s="15" t="s">
        <v>9</v>
      </c>
      <c r="G90">
        <v>58960</v>
      </c>
      <c r="H90" t="s">
        <v>203</v>
      </c>
      <c r="I90" s="17">
        <f ca="1">(TODAY()-staff[[#This Row],[Date Joined]])/365</f>
        <v>4.3397260273972602</v>
      </c>
      <c r="J90" s="26">
        <f ca="1">IF(staff[[#This Row],[Tenure]]&gt;2,3%,2%)*staff[[#This Row],[Salary]]</f>
        <v>1768.8</v>
      </c>
    </row>
    <row r="91" spans="1:10" x14ac:dyDescent="0.3">
      <c r="A91" s="15" t="s">
        <v>161</v>
      </c>
      <c r="B91" s="15" t="s">
        <v>15</v>
      </c>
      <c r="C91">
        <v>46</v>
      </c>
      <c r="D91" s="15" t="s">
        <v>16</v>
      </c>
      <c r="E91" s="16">
        <v>44697</v>
      </c>
      <c r="F91" s="15" t="s">
        <v>9</v>
      </c>
      <c r="G91">
        <v>70610</v>
      </c>
      <c r="H91" t="s">
        <v>203</v>
      </c>
      <c r="I91" s="17">
        <f ca="1">(TODAY()-staff[[#This Row],[Date Joined]])/365</f>
        <v>3.0273972602739727</v>
      </c>
      <c r="J91" s="26">
        <f ca="1">IF(staff[[#This Row],[Tenure]]&gt;2,3%,2%)*staff[[#This Row],[Salary]]</f>
        <v>2118.2999999999997</v>
      </c>
    </row>
    <row r="92" spans="1:10" x14ac:dyDescent="0.3">
      <c r="A92" s="15" t="s">
        <v>170</v>
      </c>
      <c r="B92" s="15" t="s">
        <v>15</v>
      </c>
      <c r="C92">
        <v>33</v>
      </c>
      <c r="D92" s="15" t="s">
        <v>16</v>
      </c>
      <c r="E92" s="16">
        <v>44181</v>
      </c>
      <c r="F92" s="15" t="s">
        <v>21</v>
      </c>
      <c r="G92">
        <v>59430</v>
      </c>
      <c r="H92" t="s">
        <v>203</v>
      </c>
      <c r="I92" s="17">
        <f ca="1">(TODAY()-staff[[#This Row],[Date Joined]])/365</f>
        <v>4.441095890410959</v>
      </c>
      <c r="J92" s="26">
        <f ca="1">IF(staff[[#This Row],[Tenure]]&gt;2,3%,2%)*staff[[#This Row],[Salary]]</f>
        <v>1782.8999999999999</v>
      </c>
    </row>
    <row r="93" spans="1:10" x14ac:dyDescent="0.3">
      <c r="A93" s="15" t="s">
        <v>143</v>
      </c>
      <c r="B93" s="15" t="s">
        <v>15</v>
      </c>
      <c r="C93">
        <v>33</v>
      </c>
      <c r="D93" s="15" t="s">
        <v>13</v>
      </c>
      <c r="E93" s="16">
        <v>44640</v>
      </c>
      <c r="F93" s="15" t="s">
        <v>9</v>
      </c>
      <c r="G93">
        <v>48530</v>
      </c>
      <c r="H93" t="s">
        <v>203</v>
      </c>
      <c r="I93" s="17">
        <f ca="1">(TODAY()-staff[[#This Row],[Date Joined]])/365</f>
        <v>3.1835616438356165</v>
      </c>
      <c r="J93" s="26">
        <f ca="1">IF(staff[[#This Row],[Tenure]]&gt;2,3%,2%)*staff[[#This Row],[Salary]]</f>
        <v>1455.8999999999999</v>
      </c>
    </row>
    <row r="94" spans="1:10" x14ac:dyDescent="0.3">
      <c r="A94" s="15" t="s">
        <v>162</v>
      </c>
      <c r="B94" s="15" t="s">
        <v>8</v>
      </c>
      <c r="C94">
        <v>33</v>
      </c>
      <c r="D94" s="15" t="s">
        <v>16</v>
      </c>
      <c r="E94" s="16">
        <v>44129</v>
      </c>
      <c r="F94" s="15" t="s">
        <v>12</v>
      </c>
      <c r="G94">
        <v>96140</v>
      </c>
      <c r="H94" t="s">
        <v>203</v>
      </c>
      <c r="I94" s="17">
        <f ca="1">(TODAY()-staff[[#This Row],[Date Joined]])/365</f>
        <v>4.5835616438356164</v>
      </c>
      <c r="J94" s="26">
        <f ca="1">IF(staff[[#This Row],[Tenure]]&gt;2,3%,2%)*staff[[#This Row],[Salary]]</f>
        <v>2884.2</v>
      </c>
    </row>
    <row r="95" spans="1:10" x14ac:dyDescent="0.3">
      <c r="A95" s="15" t="s">
        <v>58</v>
      </c>
      <c r="B95" s="15" t="s">
        <v>15</v>
      </c>
      <c r="C95">
        <v>22</v>
      </c>
      <c r="D95" s="15" t="s">
        <v>13</v>
      </c>
      <c r="E95" s="16">
        <v>44446</v>
      </c>
      <c r="F95" s="15" t="s">
        <v>19</v>
      </c>
      <c r="G95">
        <v>112780</v>
      </c>
      <c r="H95" t="s">
        <v>205</v>
      </c>
      <c r="I95" s="17">
        <f ca="1">(TODAY()-staff[[#This Row],[Date Joined]])/365</f>
        <v>3.7150684931506848</v>
      </c>
      <c r="J95" s="26">
        <f ca="1">IF(staff[[#This Row],[Tenure]]&gt;2,3%,2%)*staff[[#This Row],[Salary]]</f>
        <v>3383.4</v>
      </c>
    </row>
    <row r="96" spans="1:10" x14ac:dyDescent="0.3">
      <c r="A96" s="15" t="s">
        <v>70</v>
      </c>
      <c r="B96" s="15" t="s">
        <v>15</v>
      </c>
      <c r="C96">
        <v>46</v>
      </c>
      <c r="D96" s="15" t="s">
        <v>16</v>
      </c>
      <c r="E96" s="16">
        <v>44758</v>
      </c>
      <c r="F96" s="15" t="s">
        <v>9</v>
      </c>
      <c r="G96">
        <v>70610</v>
      </c>
      <c r="H96" t="s">
        <v>205</v>
      </c>
      <c r="I96" s="17">
        <f ca="1">(TODAY()-staff[[#This Row],[Date Joined]])/365</f>
        <v>2.8602739726027395</v>
      </c>
      <c r="J96" s="26">
        <f ca="1">IF(staff[[#This Row],[Tenure]]&gt;2,3%,2%)*staff[[#This Row],[Salary]]</f>
        <v>2118.2999999999997</v>
      </c>
    </row>
    <row r="97" spans="1:10" x14ac:dyDescent="0.3">
      <c r="A97" s="15" t="s">
        <v>75</v>
      </c>
      <c r="B97" s="15" t="s">
        <v>8</v>
      </c>
      <c r="C97">
        <v>28</v>
      </c>
      <c r="D97" s="15" t="s">
        <v>16</v>
      </c>
      <c r="E97" s="16">
        <v>44357</v>
      </c>
      <c r="F97" s="15" t="s">
        <v>19</v>
      </c>
      <c r="G97">
        <v>53240</v>
      </c>
      <c r="H97" t="s">
        <v>205</v>
      </c>
      <c r="I97" s="17">
        <f ca="1">(TODAY()-staff[[#This Row],[Date Joined]])/365</f>
        <v>3.9589041095890409</v>
      </c>
      <c r="J97" s="26">
        <f ca="1">IF(staff[[#This Row],[Tenure]]&gt;2,3%,2%)*staff[[#This Row],[Salary]]</f>
        <v>1597.2</v>
      </c>
    </row>
    <row r="98" spans="1:10" x14ac:dyDescent="0.3">
      <c r="A98" s="15" t="s">
        <v>49</v>
      </c>
      <c r="B98" s="15" t="s">
        <v>204</v>
      </c>
      <c r="C98">
        <v>37</v>
      </c>
      <c r="D98" s="15" t="s">
        <v>24</v>
      </c>
      <c r="E98" s="16">
        <v>44146</v>
      </c>
      <c r="F98" s="15" t="s">
        <v>21</v>
      </c>
      <c r="G98">
        <v>115440</v>
      </c>
      <c r="H98" t="s">
        <v>205</v>
      </c>
      <c r="I98" s="17">
        <f ca="1">(TODAY()-staff[[#This Row],[Date Joined]])/365</f>
        <v>4.536986301369863</v>
      </c>
      <c r="J98" s="26">
        <f ca="1">IF(staff[[#This Row],[Tenure]]&gt;2,3%,2%)*staff[[#This Row],[Salary]]</f>
        <v>3463.2</v>
      </c>
    </row>
    <row r="99" spans="1:10" x14ac:dyDescent="0.3">
      <c r="A99" s="15" t="s">
        <v>65</v>
      </c>
      <c r="B99" s="15" t="s">
        <v>15</v>
      </c>
      <c r="C99">
        <v>32</v>
      </c>
      <c r="D99" s="15" t="s">
        <v>16</v>
      </c>
      <c r="E99" s="16">
        <v>44465</v>
      </c>
      <c r="F99" s="15" t="s">
        <v>19</v>
      </c>
      <c r="G99">
        <v>53540</v>
      </c>
      <c r="H99" t="s">
        <v>205</v>
      </c>
      <c r="I99" s="17">
        <f ca="1">(TODAY()-staff[[#This Row],[Date Joined]])/365</f>
        <v>3.6630136986301371</v>
      </c>
      <c r="J99" s="26">
        <f ca="1">IF(staff[[#This Row],[Tenure]]&gt;2,3%,2%)*staff[[#This Row],[Salary]]</f>
        <v>1606.2</v>
      </c>
    </row>
    <row r="100" spans="1:10" x14ac:dyDescent="0.3">
      <c r="A100" s="15" t="s">
        <v>81</v>
      </c>
      <c r="B100" s="15" t="s">
        <v>8</v>
      </c>
      <c r="C100">
        <v>30</v>
      </c>
      <c r="D100" s="15" t="s">
        <v>16</v>
      </c>
      <c r="E100" s="16">
        <v>44861</v>
      </c>
      <c r="F100" s="15" t="s">
        <v>9</v>
      </c>
      <c r="G100">
        <v>112570</v>
      </c>
      <c r="H100" t="s">
        <v>205</v>
      </c>
      <c r="I100" s="17">
        <f ca="1">(TODAY()-staff[[#This Row],[Date Joined]])/365</f>
        <v>2.5780821917808221</v>
      </c>
      <c r="J100" s="26">
        <f ca="1">IF(staff[[#This Row],[Tenure]]&gt;2,3%,2%)*staff[[#This Row],[Salary]]</f>
        <v>3377.1</v>
      </c>
    </row>
    <row r="101" spans="1:10" x14ac:dyDescent="0.3">
      <c r="A101" s="15" t="s">
        <v>51</v>
      </c>
      <c r="B101" s="15" t="s">
        <v>15</v>
      </c>
      <c r="C101">
        <v>33</v>
      </c>
      <c r="D101" s="15" t="s">
        <v>13</v>
      </c>
      <c r="E101" s="16">
        <v>44701</v>
      </c>
      <c r="F101" s="15" t="s">
        <v>9</v>
      </c>
      <c r="G101">
        <v>48530</v>
      </c>
      <c r="H101" t="s">
        <v>205</v>
      </c>
      <c r="I101" s="17">
        <f ca="1">(TODAY()-staff[[#This Row],[Date Joined]])/365</f>
        <v>3.0164383561643837</v>
      </c>
      <c r="J101" s="26">
        <f ca="1">IF(staff[[#This Row],[Tenure]]&gt;2,3%,2%)*staff[[#This Row],[Salary]]</f>
        <v>1455.8999999999999</v>
      </c>
    </row>
    <row r="102" spans="1:10" x14ac:dyDescent="0.3">
      <c r="A102" s="15" t="s">
        <v>61</v>
      </c>
      <c r="B102" s="15" t="s">
        <v>8</v>
      </c>
      <c r="C102">
        <v>24</v>
      </c>
      <c r="D102" s="15" t="s">
        <v>16</v>
      </c>
      <c r="E102" s="16">
        <v>44148</v>
      </c>
      <c r="F102" s="15" t="s">
        <v>12</v>
      </c>
      <c r="G102">
        <v>62780</v>
      </c>
      <c r="H102" t="s">
        <v>205</v>
      </c>
      <c r="I102" s="17">
        <f ca="1">(TODAY()-staff[[#This Row],[Date Joined]])/365</f>
        <v>4.5315068493150683</v>
      </c>
      <c r="J102" s="26">
        <f ca="1">IF(staff[[#This Row],[Tenure]]&gt;2,3%,2%)*staff[[#This Row],[Salary]]</f>
        <v>1883.3999999999999</v>
      </c>
    </row>
    <row r="103" spans="1:10" x14ac:dyDescent="0.3">
      <c r="A103" s="15" t="s">
        <v>82</v>
      </c>
      <c r="B103" s="15" t="s">
        <v>15</v>
      </c>
      <c r="C103">
        <v>33</v>
      </c>
      <c r="D103" s="15" t="s">
        <v>16</v>
      </c>
      <c r="E103" s="16">
        <v>44509</v>
      </c>
      <c r="F103" s="15" t="s">
        <v>12</v>
      </c>
      <c r="G103">
        <v>53870</v>
      </c>
      <c r="H103" t="s">
        <v>205</v>
      </c>
      <c r="I103" s="17">
        <f ca="1">(TODAY()-staff[[#This Row],[Date Joined]])/365</f>
        <v>3.5424657534246577</v>
      </c>
      <c r="J103" s="26">
        <f ca="1">IF(staff[[#This Row],[Tenure]]&gt;2,3%,2%)*staff[[#This Row],[Salary]]</f>
        <v>1616.1</v>
      </c>
    </row>
    <row r="104" spans="1:10" x14ac:dyDescent="0.3">
      <c r="A104" s="15" t="s">
        <v>60</v>
      </c>
      <c r="B104" s="15" t="s">
        <v>8</v>
      </c>
      <c r="C104">
        <v>27</v>
      </c>
      <c r="D104" s="15" t="s">
        <v>16</v>
      </c>
      <c r="E104" s="16">
        <v>44122</v>
      </c>
      <c r="F104" s="15" t="s">
        <v>56</v>
      </c>
      <c r="G104">
        <v>119110</v>
      </c>
      <c r="H104" t="s">
        <v>205</v>
      </c>
      <c r="I104" s="17">
        <f ca="1">(TODAY()-staff[[#This Row],[Date Joined]])/365</f>
        <v>4.602739726027397</v>
      </c>
      <c r="J104" s="26">
        <f ca="1">IF(staff[[#This Row],[Tenure]]&gt;2,3%,2%)*staff[[#This Row],[Salary]]</f>
        <v>3573.2999999999997</v>
      </c>
    </row>
    <row r="105" spans="1:10" x14ac:dyDescent="0.3">
      <c r="A105" s="15" t="s">
        <v>87</v>
      </c>
      <c r="B105" s="15" t="s">
        <v>15</v>
      </c>
      <c r="C105">
        <v>29</v>
      </c>
      <c r="D105" s="15" t="s">
        <v>24</v>
      </c>
      <c r="E105" s="16">
        <v>44180</v>
      </c>
      <c r="F105" s="15" t="s">
        <v>12</v>
      </c>
      <c r="G105">
        <v>112110</v>
      </c>
      <c r="H105" t="s">
        <v>205</v>
      </c>
      <c r="I105" s="17">
        <f ca="1">(TODAY()-staff[[#This Row],[Date Joined]])/365</f>
        <v>4.4438356164383563</v>
      </c>
      <c r="J105" s="26">
        <f ca="1">IF(staff[[#This Row],[Tenure]]&gt;2,3%,2%)*staff[[#This Row],[Salary]]</f>
        <v>3363.2999999999997</v>
      </c>
    </row>
    <row r="106" spans="1:10" x14ac:dyDescent="0.3">
      <c r="A106" s="15" t="s">
        <v>76</v>
      </c>
      <c r="B106" s="15" t="s">
        <v>15</v>
      </c>
      <c r="C106">
        <v>25</v>
      </c>
      <c r="D106" s="15" t="s">
        <v>16</v>
      </c>
      <c r="E106" s="16">
        <v>44383</v>
      </c>
      <c r="F106" s="15" t="s">
        <v>19</v>
      </c>
      <c r="G106">
        <v>65700</v>
      </c>
      <c r="H106" t="s">
        <v>205</v>
      </c>
      <c r="I106" s="17">
        <f ca="1">(TODAY()-staff[[#This Row],[Date Joined]])/365</f>
        <v>3.8876712328767122</v>
      </c>
      <c r="J106" s="26">
        <f ca="1">IF(staff[[#This Row],[Tenure]]&gt;2,3%,2%)*staff[[#This Row],[Salary]]</f>
        <v>1971</v>
      </c>
    </row>
    <row r="107" spans="1:10" x14ac:dyDescent="0.3">
      <c r="A107" s="15" t="s">
        <v>97</v>
      </c>
      <c r="B107" s="15" t="s">
        <v>15</v>
      </c>
      <c r="C107">
        <v>37</v>
      </c>
      <c r="D107" s="15" t="s">
        <v>16</v>
      </c>
      <c r="E107" s="16">
        <v>44701</v>
      </c>
      <c r="F107" s="15" t="s">
        <v>12</v>
      </c>
      <c r="G107">
        <v>69070</v>
      </c>
      <c r="H107" t="s">
        <v>205</v>
      </c>
      <c r="I107" s="17">
        <f ca="1">(TODAY()-staff[[#This Row],[Date Joined]])/365</f>
        <v>3.0164383561643837</v>
      </c>
      <c r="J107" s="26">
        <f ca="1">IF(staff[[#This Row],[Tenure]]&gt;2,3%,2%)*staff[[#This Row],[Salary]]</f>
        <v>2072.1</v>
      </c>
    </row>
    <row r="108" spans="1:10" x14ac:dyDescent="0.3">
      <c r="A108" s="15" t="s">
        <v>22</v>
      </c>
      <c r="B108" s="15" t="s">
        <v>15</v>
      </c>
      <c r="C108">
        <v>20</v>
      </c>
      <c r="D108" s="15" t="s">
        <v>16</v>
      </c>
      <c r="E108" s="16">
        <v>44459</v>
      </c>
      <c r="F108" s="15" t="s">
        <v>12</v>
      </c>
      <c r="G108">
        <v>107700</v>
      </c>
      <c r="H108" t="s">
        <v>205</v>
      </c>
      <c r="I108" s="17">
        <f ca="1">(TODAY()-staff[[#This Row],[Date Joined]])/365</f>
        <v>3.6794520547945204</v>
      </c>
      <c r="J108" s="26">
        <f ca="1">IF(staff[[#This Row],[Tenure]]&gt;2,3%,2%)*staff[[#This Row],[Salary]]</f>
        <v>3231</v>
      </c>
    </row>
    <row r="109" spans="1:10" x14ac:dyDescent="0.3">
      <c r="A109" s="15" t="s">
        <v>84</v>
      </c>
      <c r="B109" s="15" t="s">
        <v>8</v>
      </c>
      <c r="C109">
        <v>32</v>
      </c>
      <c r="D109" s="15" t="s">
        <v>13</v>
      </c>
      <c r="E109" s="16">
        <v>44354</v>
      </c>
      <c r="F109" s="15" t="s">
        <v>12</v>
      </c>
      <c r="G109">
        <v>43840</v>
      </c>
      <c r="H109" t="s">
        <v>205</v>
      </c>
      <c r="I109" s="17">
        <f ca="1">(TODAY()-staff[[#This Row],[Date Joined]])/365</f>
        <v>3.967123287671233</v>
      </c>
      <c r="J109" s="26">
        <f ca="1">IF(staff[[#This Row],[Tenure]]&gt;2,3%,2%)*staff[[#This Row],[Salary]]</f>
        <v>1315.2</v>
      </c>
    </row>
    <row r="110" spans="1:10" x14ac:dyDescent="0.3">
      <c r="A110" s="15" t="s">
        <v>105</v>
      </c>
      <c r="B110" s="15" t="s">
        <v>15</v>
      </c>
      <c r="C110">
        <v>40</v>
      </c>
      <c r="D110" s="15" t="s">
        <v>16</v>
      </c>
      <c r="E110" s="16">
        <v>44263</v>
      </c>
      <c r="F110" s="15" t="s">
        <v>9</v>
      </c>
      <c r="G110">
        <v>99750</v>
      </c>
      <c r="H110" t="s">
        <v>205</v>
      </c>
      <c r="I110" s="17">
        <f ca="1">(TODAY()-staff[[#This Row],[Date Joined]])/365</f>
        <v>4.2164383561643834</v>
      </c>
      <c r="J110" s="26">
        <f ca="1">IF(staff[[#This Row],[Tenure]]&gt;2,3%,2%)*staff[[#This Row],[Salary]]</f>
        <v>2992.5</v>
      </c>
    </row>
    <row r="111" spans="1:10" x14ac:dyDescent="0.3">
      <c r="A111" s="15" t="s">
        <v>47</v>
      </c>
      <c r="B111" s="15" t="s">
        <v>15</v>
      </c>
      <c r="C111">
        <v>21</v>
      </c>
      <c r="D111" s="15" t="s">
        <v>16</v>
      </c>
      <c r="E111" s="16">
        <v>44104</v>
      </c>
      <c r="F111" s="15" t="s">
        <v>9</v>
      </c>
      <c r="G111">
        <v>37920</v>
      </c>
      <c r="H111" t="s">
        <v>205</v>
      </c>
      <c r="I111" s="17">
        <f ca="1">(TODAY()-staff[[#This Row],[Date Joined]])/365</f>
        <v>4.6520547945205477</v>
      </c>
      <c r="J111" s="26">
        <f ca="1">IF(staff[[#This Row],[Tenure]]&gt;2,3%,2%)*staff[[#This Row],[Salary]]</f>
        <v>1137.5999999999999</v>
      </c>
    </row>
    <row r="112" spans="1:10" x14ac:dyDescent="0.3">
      <c r="A112" s="15" t="s">
        <v>31</v>
      </c>
      <c r="B112" s="15" t="s">
        <v>15</v>
      </c>
      <c r="C112">
        <v>21</v>
      </c>
      <c r="D112" s="15" t="s">
        <v>16</v>
      </c>
      <c r="E112" s="16">
        <v>44762</v>
      </c>
      <c r="F112" s="15" t="s">
        <v>9</v>
      </c>
      <c r="G112">
        <v>57090</v>
      </c>
      <c r="H112" t="s">
        <v>205</v>
      </c>
      <c r="I112" s="17">
        <f ca="1">(TODAY()-staff[[#This Row],[Date Joined]])/365</f>
        <v>2.8493150684931505</v>
      </c>
      <c r="J112" s="26">
        <f ca="1">IF(staff[[#This Row],[Tenure]]&gt;2,3%,2%)*staff[[#This Row],[Salary]]</f>
        <v>1712.7</v>
      </c>
    </row>
    <row r="113" spans="1:10" x14ac:dyDescent="0.3">
      <c r="A113" s="15" t="s">
        <v>30</v>
      </c>
      <c r="B113" s="15" t="s">
        <v>8</v>
      </c>
      <c r="C113">
        <v>31</v>
      </c>
      <c r="D113" s="15" t="s">
        <v>16</v>
      </c>
      <c r="E113" s="16">
        <v>44145</v>
      </c>
      <c r="F113" s="15" t="s">
        <v>12</v>
      </c>
      <c r="G113">
        <v>41980</v>
      </c>
      <c r="H113" t="s">
        <v>205</v>
      </c>
      <c r="I113" s="17">
        <f ca="1">(TODAY()-staff[[#This Row],[Date Joined]])/365</f>
        <v>4.5397260273972604</v>
      </c>
      <c r="J113" s="26">
        <f ca="1">IF(staff[[#This Row],[Tenure]]&gt;2,3%,2%)*staff[[#This Row],[Salary]]</f>
        <v>1259.3999999999999</v>
      </c>
    </row>
    <row r="114" spans="1:10" x14ac:dyDescent="0.3">
      <c r="A114" s="15" t="s">
        <v>78</v>
      </c>
      <c r="B114" s="15" t="s">
        <v>15</v>
      </c>
      <c r="C114">
        <v>21</v>
      </c>
      <c r="D114" s="15" t="s">
        <v>16</v>
      </c>
      <c r="E114" s="16">
        <v>44242</v>
      </c>
      <c r="F114" s="15" t="s">
        <v>56</v>
      </c>
      <c r="G114">
        <v>75880</v>
      </c>
      <c r="H114" t="s">
        <v>205</v>
      </c>
      <c r="I114" s="17">
        <f ca="1">(TODAY()-staff[[#This Row],[Date Joined]])/365</f>
        <v>4.2739726027397262</v>
      </c>
      <c r="J114" s="26">
        <f ca="1">IF(staff[[#This Row],[Tenure]]&gt;2,3%,2%)*staff[[#This Row],[Salary]]</f>
        <v>2276.4</v>
      </c>
    </row>
    <row r="115" spans="1:10" x14ac:dyDescent="0.3">
      <c r="A115" s="15" t="s">
        <v>36</v>
      </c>
      <c r="B115" s="15" t="s">
        <v>8</v>
      </c>
      <c r="C115">
        <v>34</v>
      </c>
      <c r="D115" s="15" t="s">
        <v>16</v>
      </c>
      <c r="E115" s="16">
        <v>44653</v>
      </c>
      <c r="F115" s="15" t="s">
        <v>21</v>
      </c>
      <c r="G115">
        <v>58940</v>
      </c>
      <c r="H115" t="s">
        <v>205</v>
      </c>
      <c r="I115" s="17">
        <f ca="1">(TODAY()-staff[[#This Row],[Date Joined]])/365</f>
        <v>3.1479452054794521</v>
      </c>
      <c r="J115" s="26">
        <f ca="1">IF(staff[[#This Row],[Tenure]]&gt;2,3%,2%)*staff[[#This Row],[Salary]]</f>
        <v>1768.2</v>
      </c>
    </row>
    <row r="116" spans="1:10" x14ac:dyDescent="0.3">
      <c r="A116" s="15" t="s">
        <v>27</v>
      </c>
      <c r="B116" s="15" t="s">
        <v>8</v>
      </c>
      <c r="C116">
        <v>30</v>
      </c>
      <c r="D116" s="15" t="s">
        <v>24</v>
      </c>
      <c r="E116" s="16">
        <v>44389</v>
      </c>
      <c r="F116" s="15" t="s">
        <v>21</v>
      </c>
      <c r="G116">
        <v>67910</v>
      </c>
      <c r="H116" t="s">
        <v>205</v>
      </c>
      <c r="I116" s="17">
        <f ca="1">(TODAY()-staff[[#This Row],[Date Joined]])/365</f>
        <v>3.871232876712329</v>
      </c>
      <c r="J116" s="26">
        <f ca="1">IF(staff[[#This Row],[Tenure]]&gt;2,3%,2%)*staff[[#This Row],[Salary]]</f>
        <v>2037.3</v>
      </c>
    </row>
    <row r="117" spans="1:10" x14ac:dyDescent="0.3">
      <c r="A117" s="15" t="s">
        <v>26</v>
      </c>
      <c r="B117" s="15" t="s">
        <v>8</v>
      </c>
      <c r="C117">
        <v>31</v>
      </c>
      <c r="D117" s="15" t="s">
        <v>16</v>
      </c>
      <c r="E117" s="16">
        <v>44663</v>
      </c>
      <c r="F117" s="15" t="s">
        <v>12</v>
      </c>
      <c r="G117">
        <v>58100</v>
      </c>
      <c r="H117" t="s">
        <v>205</v>
      </c>
      <c r="I117" s="17">
        <f ca="1">(TODAY()-staff[[#This Row],[Date Joined]])/365</f>
        <v>3.1205479452054794</v>
      </c>
      <c r="J117" s="26">
        <f ca="1">IF(staff[[#This Row],[Tenure]]&gt;2,3%,2%)*staff[[#This Row],[Salary]]</f>
        <v>1743</v>
      </c>
    </row>
    <row r="118" spans="1:10" x14ac:dyDescent="0.3">
      <c r="A118" s="15" t="s">
        <v>53</v>
      </c>
      <c r="B118" s="15" t="s">
        <v>15</v>
      </c>
      <c r="C118">
        <v>27</v>
      </c>
      <c r="D118" s="15" t="s">
        <v>16</v>
      </c>
      <c r="E118" s="16">
        <v>44567</v>
      </c>
      <c r="F118" s="15" t="s">
        <v>21</v>
      </c>
      <c r="G118">
        <v>48980</v>
      </c>
      <c r="H118" t="s">
        <v>205</v>
      </c>
      <c r="I118" s="17">
        <f ca="1">(TODAY()-staff[[#This Row],[Date Joined]])/365</f>
        <v>3.3835616438356166</v>
      </c>
      <c r="J118" s="26">
        <f ca="1">IF(staff[[#This Row],[Tenure]]&gt;2,3%,2%)*staff[[#This Row],[Salary]]</f>
        <v>1469.3999999999999</v>
      </c>
    </row>
    <row r="119" spans="1:10" x14ac:dyDescent="0.3">
      <c r="A119" s="15" t="s">
        <v>20</v>
      </c>
      <c r="B119" s="15" t="s">
        <v>204</v>
      </c>
      <c r="C119">
        <v>30</v>
      </c>
      <c r="D119" s="15" t="s">
        <v>16</v>
      </c>
      <c r="E119" s="16">
        <v>44597</v>
      </c>
      <c r="F119" s="15" t="s">
        <v>21</v>
      </c>
      <c r="G119">
        <v>64000</v>
      </c>
      <c r="H119" t="s">
        <v>205</v>
      </c>
      <c r="I119" s="17">
        <f ca="1">(TODAY()-staff[[#This Row],[Date Joined]])/365</f>
        <v>3.3013698630136985</v>
      </c>
      <c r="J119" s="26">
        <f ca="1">IF(staff[[#This Row],[Tenure]]&gt;2,3%,2%)*staff[[#This Row],[Salary]]</f>
        <v>1920</v>
      </c>
    </row>
    <row r="120" spans="1:10" x14ac:dyDescent="0.3">
      <c r="A120" s="15" t="s">
        <v>7</v>
      </c>
      <c r="B120" s="15" t="s">
        <v>8</v>
      </c>
      <c r="C120">
        <v>42</v>
      </c>
      <c r="D120" s="15" t="s">
        <v>10</v>
      </c>
      <c r="E120" s="16">
        <v>44779</v>
      </c>
      <c r="F120" s="15" t="s">
        <v>9</v>
      </c>
      <c r="G120">
        <v>75000</v>
      </c>
      <c r="H120" t="s">
        <v>205</v>
      </c>
      <c r="I120" s="17">
        <f ca="1">(TODAY()-staff[[#This Row],[Date Joined]])/365</f>
        <v>2.8027397260273972</v>
      </c>
      <c r="J120" s="26">
        <f ca="1">IF(staff[[#This Row],[Tenure]]&gt;2,3%,2%)*staff[[#This Row],[Salary]]</f>
        <v>2250</v>
      </c>
    </row>
    <row r="121" spans="1:10" x14ac:dyDescent="0.3">
      <c r="A121" s="15" t="s">
        <v>74</v>
      </c>
      <c r="B121" s="15" t="s">
        <v>8</v>
      </c>
      <c r="C121">
        <v>40</v>
      </c>
      <c r="D121" s="15" t="s">
        <v>16</v>
      </c>
      <c r="E121" s="16">
        <v>44337</v>
      </c>
      <c r="F121" s="15" t="s">
        <v>12</v>
      </c>
      <c r="G121">
        <v>87620</v>
      </c>
      <c r="H121" t="s">
        <v>205</v>
      </c>
      <c r="I121" s="17">
        <f ca="1">(TODAY()-staff[[#This Row],[Date Joined]])/365</f>
        <v>4.0136986301369859</v>
      </c>
      <c r="J121" s="26">
        <f ca="1">IF(staff[[#This Row],[Tenure]]&gt;2,3%,2%)*staff[[#This Row],[Salary]]</f>
        <v>2628.6</v>
      </c>
    </row>
    <row r="122" spans="1:10" x14ac:dyDescent="0.3">
      <c r="A122" s="15" t="s">
        <v>44</v>
      </c>
      <c r="B122" s="15" t="s">
        <v>8</v>
      </c>
      <c r="C122">
        <v>29</v>
      </c>
      <c r="D122" s="15" t="s">
        <v>16</v>
      </c>
      <c r="E122" s="16">
        <v>44023</v>
      </c>
      <c r="F122" s="15" t="s">
        <v>12</v>
      </c>
      <c r="G122">
        <v>34980</v>
      </c>
      <c r="H122" t="s">
        <v>205</v>
      </c>
      <c r="I122" s="17">
        <f ca="1">(TODAY()-staff[[#This Row],[Date Joined]])/365</f>
        <v>4.8739726027397259</v>
      </c>
      <c r="J122" s="26">
        <f ca="1">IF(staff[[#This Row],[Tenure]]&gt;2,3%,2%)*staff[[#This Row],[Salary]]</f>
        <v>1049.3999999999999</v>
      </c>
    </row>
    <row r="123" spans="1:10" x14ac:dyDescent="0.3">
      <c r="A123" s="15" t="s">
        <v>35</v>
      </c>
      <c r="B123" s="15" t="s">
        <v>8</v>
      </c>
      <c r="C123">
        <v>28</v>
      </c>
      <c r="D123" s="15" t="s">
        <v>16</v>
      </c>
      <c r="E123" s="16">
        <v>44185</v>
      </c>
      <c r="F123" s="15" t="s">
        <v>21</v>
      </c>
      <c r="G123">
        <v>75970</v>
      </c>
      <c r="H123" t="s">
        <v>205</v>
      </c>
      <c r="I123" s="17">
        <f ca="1">(TODAY()-staff[[#This Row],[Date Joined]])/365</f>
        <v>4.4301369863013695</v>
      </c>
      <c r="J123" s="26">
        <f ca="1">IF(staff[[#This Row],[Tenure]]&gt;2,3%,2%)*staff[[#This Row],[Salary]]</f>
        <v>2279.1</v>
      </c>
    </row>
    <row r="124" spans="1:10" x14ac:dyDescent="0.3">
      <c r="A124" s="15" t="s">
        <v>38</v>
      </c>
      <c r="B124" s="15" t="s">
        <v>8</v>
      </c>
      <c r="C124">
        <v>34</v>
      </c>
      <c r="D124" s="15" t="s">
        <v>16</v>
      </c>
      <c r="E124" s="16">
        <v>44612</v>
      </c>
      <c r="F124" s="15" t="s">
        <v>21</v>
      </c>
      <c r="G124">
        <v>60130</v>
      </c>
      <c r="H124" t="s">
        <v>205</v>
      </c>
      <c r="I124" s="17">
        <f ca="1">(TODAY()-staff[[#This Row],[Date Joined]])/365</f>
        <v>3.2602739726027399</v>
      </c>
      <c r="J124" s="26">
        <f ca="1">IF(staff[[#This Row],[Tenure]]&gt;2,3%,2%)*staff[[#This Row],[Salary]]</f>
        <v>1803.8999999999999</v>
      </c>
    </row>
    <row r="125" spans="1:10" x14ac:dyDescent="0.3">
      <c r="A125" s="15" t="s">
        <v>41</v>
      </c>
      <c r="B125" s="15" t="s">
        <v>8</v>
      </c>
      <c r="C125">
        <v>33</v>
      </c>
      <c r="D125" s="15" t="s">
        <v>42</v>
      </c>
      <c r="E125" s="16">
        <v>44374</v>
      </c>
      <c r="F125" s="15" t="s">
        <v>12</v>
      </c>
      <c r="G125">
        <v>75480</v>
      </c>
      <c r="H125" t="s">
        <v>205</v>
      </c>
      <c r="I125" s="17">
        <f ca="1">(TODAY()-staff[[#This Row],[Date Joined]])/365</f>
        <v>3.9123287671232876</v>
      </c>
      <c r="J125" s="26">
        <f ca="1">IF(staff[[#This Row],[Tenure]]&gt;2,3%,2%)*staff[[#This Row],[Salary]]</f>
        <v>2264.4</v>
      </c>
    </row>
    <row r="126" spans="1:10" x14ac:dyDescent="0.3">
      <c r="A126" s="15" t="s">
        <v>40</v>
      </c>
      <c r="B126" s="15" t="s">
        <v>15</v>
      </c>
      <c r="C126">
        <v>33</v>
      </c>
      <c r="D126" s="15" t="s">
        <v>16</v>
      </c>
      <c r="E126" s="16">
        <v>44164</v>
      </c>
      <c r="F126" s="15" t="s">
        <v>9</v>
      </c>
      <c r="G126">
        <v>115920</v>
      </c>
      <c r="H126" t="s">
        <v>205</v>
      </c>
      <c r="I126" s="17">
        <f ca="1">(TODAY()-staff[[#This Row],[Date Joined]])/365</f>
        <v>4.4876712328767123</v>
      </c>
      <c r="J126" s="26">
        <f ca="1">IF(staff[[#This Row],[Tenure]]&gt;2,3%,2%)*staff[[#This Row],[Salary]]</f>
        <v>3477.6</v>
      </c>
    </row>
    <row r="127" spans="1:10" x14ac:dyDescent="0.3">
      <c r="A127" s="15" t="s">
        <v>48</v>
      </c>
      <c r="B127" s="15" t="s">
        <v>8</v>
      </c>
      <c r="C127">
        <v>36</v>
      </c>
      <c r="D127" s="15" t="s">
        <v>16</v>
      </c>
      <c r="E127" s="16">
        <v>44494</v>
      </c>
      <c r="F127" s="15" t="s">
        <v>19</v>
      </c>
      <c r="G127">
        <v>78540</v>
      </c>
      <c r="H127" t="s">
        <v>205</v>
      </c>
      <c r="I127" s="17">
        <f ca="1">(TODAY()-staff[[#This Row],[Date Joined]])/365</f>
        <v>3.5835616438356164</v>
      </c>
      <c r="J127" s="26">
        <f ca="1">IF(staff[[#This Row],[Tenure]]&gt;2,3%,2%)*staff[[#This Row],[Salary]]</f>
        <v>2356.1999999999998</v>
      </c>
    </row>
    <row r="128" spans="1:10" x14ac:dyDescent="0.3">
      <c r="A128" s="15" t="s">
        <v>34</v>
      </c>
      <c r="B128" s="15" t="s">
        <v>15</v>
      </c>
      <c r="C128">
        <v>25</v>
      </c>
      <c r="D128" s="15" t="s">
        <v>13</v>
      </c>
      <c r="E128" s="16">
        <v>44726</v>
      </c>
      <c r="F128" s="15" t="s">
        <v>9</v>
      </c>
      <c r="G128">
        <v>109190</v>
      </c>
      <c r="H128" t="s">
        <v>205</v>
      </c>
      <c r="I128" s="17">
        <f ca="1">(TODAY()-staff[[#This Row],[Date Joined]])/365</f>
        <v>2.9479452054794519</v>
      </c>
      <c r="J128" s="26">
        <f ca="1">IF(staff[[#This Row],[Tenure]]&gt;2,3%,2%)*staff[[#This Row],[Salary]]</f>
        <v>3275.7</v>
      </c>
    </row>
    <row r="129" spans="1:10" x14ac:dyDescent="0.3">
      <c r="A129" s="15" t="s">
        <v>73</v>
      </c>
      <c r="B129" s="15" t="s">
        <v>8</v>
      </c>
      <c r="C129">
        <v>34</v>
      </c>
      <c r="D129" s="15" t="s">
        <v>24</v>
      </c>
      <c r="E129" s="16">
        <v>44721</v>
      </c>
      <c r="F129" s="15" t="s">
        <v>19</v>
      </c>
      <c r="G129">
        <v>49630</v>
      </c>
      <c r="H129" t="s">
        <v>205</v>
      </c>
      <c r="I129" s="17">
        <f ca="1">(TODAY()-staff[[#This Row],[Date Joined]])/365</f>
        <v>2.9616438356164383</v>
      </c>
      <c r="J129" s="26">
        <f ca="1">IF(staff[[#This Row],[Tenure]]&gt;2,3%,2%)*staff[[#This Row],[Salary]]</f>
        <v>1488.8999999999999</v>
      </c>
    </row>
    <row r="130" spans="1:10" x14ac:dyDescent="0.3">
      <c r="A130" s="15" t="s">
        <v>107</v>
      </c>
      <c r="B130" s="15" t="s">
        <v>8</v>
      </c>
      <c r="C130">
        <v>28</v>
      </c>
      <c r="D130" s="15" t="s">
        <v>16</v>
      </c>
      <c r="E130" s="16">
        <v>44630</v>
      </c>
      <c r="F130" s="15" t="s">
        <v>9</v>
      </c>
      <c r="G130">
        <v>99970</v>
      </c>
      <c r="H130" t="s">
        <v>205</v>
      </c>
      <c r="I130" s="17">
        <f ca="1">(TODAY()-staff[[#This Row],[Date Joined]])/365</f>
        <v>3.2109589041095892</v>
      </c>
      <c r="J130" s="26">
        <f ca="1">IF(staff[[#This Row],[Tenure]]&gt;2,3%,2%)*staff[[#This Row],[Salary]]</f>
        <v>2999.1</v>
      </c>
    </row>
    <row r="131" spans="1:10" x14ac:dyDescent="0.3">
      <c r="A131" s="15" t="s">
        <v>71</v>
      </c>
      <c r="B131" s="15" t="s">
        <v>8</v>
      </c>
      <c r="C131">
        <v>33</v>
      </c>
      <c r="D131" s="15" t="s">
        <v>16</v>
      </c>
      <c r="E131" s="16">
        <v>44190</v>
      </c>
      <c r="F131" s="15" t="s">
        <v>12</v>
      </c>
      <c r="G131">
        <v>96140</v>
      </c>
      <c r="H131" t="s">
        <v>205</v>
      </c>
      <c r="I131" s="17">
        <f ca="1">(TODAY()-staff[[#This Row],[Date Joined]])/365</f>
        <v>4.4164383561643836</v>
      </c>
      <c r="J131" s="26">
        <f ca="1">IF(staff[[#This Row],[Tenure]]&gt;2,3%,2%)*staff[[#This Row],[Salary]]</f>
        <v>2884.2</v>
      </c>
    </row>
    <row r="132" spans="1:10" x14ac:dyDescent="0.3">
      <c r="A132" s="15" t="s">
        <v>50</v>
      </c>
      <c r="B132" s="15" t="s">
        <v>15</v>
      </c>
      <c r="C132">
        <v>31</v>
      </c>
      <c r="D132" s="15" t="s">
        <v>16</v>
      </c>
      <c r="E132" s="16">
        <v>44724</v>
      </c>
      <c r="F132" s="15" t="s">
        <v>9</v>
      </c>
      <c r="G132">
        <v>103550</v>
      </c>
      <c r="H132" t="s">
        <v>205</v>
      </c>
      <c r="I132" s="17">
        <f ca="1">(TODAY()-staff[[#This Row],[Date Joined]])/365</f>
        <v>2.9534246575342467</v>
      </c>
      <c r="J132" s="26">
        <f ca="1">IF(staff[[#This Row],[Tenure]]&gt;2,3%,2%)*staff[[#This Row],[Salary]]</f>
        <v>3106.5</v>
      </c>
    </row>
    <row r="133" spans="1:10" x14ac:dyDescent="0.3">
      <c r="A133" s="15" t="s">
        <v>14</v>
      </c>
      <c r="B133" s="15" t="s">
        <v>15</v>
      </c>
      <c r="C133">
        <v>31</v>
      </c>
      <c r="D133" s="15" t="s">
        <v>16</v>
      </c>
      <c r="E133" s="16">
        <v>44511</v>
      </c>
      <c r="F133" s="15" t="s">
        <v>12</v>
      </c>
      <c r="G133">
        <v>48950</v>
      </c>
      <c r="H133" t="s">
        <v>205</v>
      </c>
      <c r="I133" s="17">
        <f ca="1">(TODAY()-staff[[#This Row],[Date Joined]])/365</f>
        <v>3.536986301369863</v>
      </c>
      <c r="J133" s="26">
        <f ca="1">IF(staff[[#This Row],[Tenure]]&gt;2,3%,2%)*staff[[#This Row],[Salary]]</f>
        <v>1468.5</v>
      </c>
    </row>
    <row r="134" spans="1:10" x14ac:dyDescent="0.3">
      <c r="A134" s="15" t="s">
        <v>63</v>
      </c>
      <c r="B134" s="15" t="s">
        <v>15</v>
      </c>
      <c r="C134">
        <v>24</v>
      </c>
      <c r="D134" s="15" t="s">
        <v>24</v>
      </c>
      <c r="E134" s="16">
        <v>44436</v>
      </c>
      <c r="F134" s="15" t="s">
        <v>21</v>
      </c>
      <c r="G134">
        <v>52610</v>
      </c>
      <c r="H134" t="s">
        <v>205</v>
      </c>
      <c r="I134" s="17">
        <f ca="1">(TODAY()-staff[[#This Row],[Date Joined]])/365</f>
        <v>3.7424657534246575</v>
      </c>
      <c r="J134" s="26">
        <f ca="1">IF(staff[[#This Row],[Tenure]]&gt;2,3%,2%)*staff[[#This Row],[Salary]]</f>
        <v>1578.3</v>
      </c>
    </row>
    <row r="135" spans="1:10" x14ac:dyDescent="0.3">
      <c r="A135" s="15" t="s">
        <v>72</v>
      </c>
      <c r="B135" s="15" t="s">
        <v>8</v>
      </c>
      <c r="C135">
        <v>36</v>
      </c>
      <c r="D135" s="15" t="s">
        <v>16</v>
      </c>
      <c r="E135" s="16">
        <v>44529</v>
      </c>
      <c r="F135" s="15" t="s">
        <v>9</v>
      </c>
      <c r="G135">
        <v>78390</v>
      </c>
      <c r="H135" t="s">
        <v>205</v>
      </c>
      <c r="I135" s="17">
        <f ca="1">(TODAY()-staff[[#This Row],[Date Joined]])/365</f>
        <v>3.4876712328767123</v>
      </c>
      <c r="J135" s="26">
        <f ca="1">IF(staff[[#This Row],[Tenure]]&gt;2,3%,2%)*staff[[#This Row],[Salary]]</f>
        <v>2351.6999999999998</v>
      </c>
    </row>
    <row r="136" spans="1:10" x14ac:dyDescent="0.3">
      <c r="A136" s="15" t="s">
        <v>88</v>
      </c>
      <c r="B136" s="15" t="s">
        <v>8</v>
      </c>
      <c r="C136">
        <v>33</v>
      </c>
      <c r="D136" s="15" t="s">
        <v>16</v>
      </c>
      <c r="E136" s="16">
        <v>44809</v>
      </c>
      <c r="F136" s="15" t="s">
        <v>21</v>
      </c>
      <c r="G136">
        <v>86570</v>
      </c>
      <c r="H136" t="s">
        <v>205</v>
      </c>
      <c r="I136" s="17">
        <f ca="1">(TODAY()-staff[[#This Row],[Date Joined]])/365</f>
        <v>2.7205479452054795</v>
      </c>
      <c r="J136" s="26">
        <f ca="1">IF(staff[[#This Row],[Tenure]]&gt;2,3%,2%)*staff[[#This Row],[Salary]]</f>
        <v>2597.1</v>
      </c>
    </row>
    <row r="137" spans="1:10" x14ac:dyDescent="0.3">
      <c r="A137" s="15" t="s">
        <v>92</v>
      </c>
      <c r="B137" s="15" t="s">
        <v>8</v>
      </c>
      <c r="C137">
        <v>27</v>
      </c>
      <c r="D137" s="15" t="s">
        <v>16</v>
      </c>
      <c r="E137" s="16">
        <v>44686</v>
      </c>
      <c r="F137" s="15" t="s">
        <v>12</v>
      </c>
      <c r="G137">
        <v>83750</v>
      </c>
      <c r="H137" t="s">
        <v>205</v>
      </c>
      <c r="I137" s="17">
        <f ca="1">(TODAY()-staff[[#This Row],[Date Joined]])/365</f>
        <v>3.0575342465753423</v>
      </c>
      <c r="J137" s="26">
        <f ca="1">IF(staff[[#This Row],[Tenure]]&gt;2,3%,2%)*staff[[#This Row],[Salary]]</f>
        <v>2512.5</v>
      </c>
    </row>
    <row r="138" spans="1:10" x14ac:dyDescent="0.3">
      <c r="A138" s="15" t="s">
        <v>102</v>
      </c>
      <c r="B138" s="15" t="s">
        <v>8</v>
      </c>
      <c r="C138">
        <v>34</v>
      </c>
      <c r="D138" s="15" t="s">
        <v>16</v>
      </c>
      <c r="E138" s="16">
        <v>44445</v>
      </c>
      <c r="F138" s="15" t="s">
        <v>21</v>
      </c>
      <c r="G138">
        <v>92450</v>
      </c>
      <c r="H138" t="s">
        <v>205</v>
      </c>
      <c r="I138" s="17">
        <f ca="1">(TODAY()-staff[[#This Row],[Date Joined]])/365</f>
        <v>3.7178082191780821</v>
      </c>
      <c r="J138" s="26">
        <f ca="1">IF(staff[[#This Row],[Tenure]]&gt;2,3%,2%)*staff[[#This Row],[Salary]]</f>
        <v>2773.5</v>
      </c>
    </row>
    <row r="139" spans="1:10" x14ac:dyDescent="0.3">
      <c r="A139" s="15" t="s">
        <v>64</v>
      </c>
      <c r="B139" s="15" t="s">
        <v>15</v>
      </c>
      <c r="C139">
        <v>20</v>
      </c>
      <c r="D139" s="15" t="s">
        <v>16</v>
      </c>
      <c r="E139" s="16">
        <v>44183</v>
      </c>
      <c r="F139" s="15" t="s">
        <v>12</v>
      </c>
      <c r="G139">
        <v>112650</v>
      </c>
      <c r="H139" t="s">
        <v>205</v>
      </c>
      <c r="I139" s="17">
        <f ca="1">(TODAY()-staff[[#This Row],[Date Joined]])/365</f>
        <v>4.4356164383561643</v>
      </c>
      <c r="J139" s="26">
        <f ca="1">IF(staff[[#This Row],[Tenure]]&gt;2,3%,2%)*staff[[#This Row],[Salary]]</f>
        <v>3379.5</v>
      </c>
    </row>
    <row r="140" spans="1:10" x14ac:dyDescent="0.3">
      <c r="A140" s="15" t="s">
        <v>104</v>
      </c>
      <c r="B140" s="15" t="s">
        <v>15</v>
      </c>
      <c r="C140">
        <v>20</v>
      </c>
      <c r="D140" s="15" t="s">
        <v>16</v>
      </c>
      <c r="E140" s="16">
        <v>44744</v>
      </c>
      <c r="F140" s="15" t="s">
        <v>9</v>
      </c>
      <c r="G140">
        <v>79570</v>
      </c>
      <c r="H140" t="s">
        <v>205</v>
      </c>
      <c r="I140" s="17">
        <f ca="1">(TODAY()-staff[[#This Row],[Date Joined]])/365</f>
        <v>2.8986301369863012</v>
      </c>
      <c r="J140" s="26">
        <f ca="1">IF(staff[[#This Row],[Tenure]]&gt;2,3%,2%)*staff[[#This Row],[Salary]]</f>
        <v>2387.1</v>
      </c>
    </row>
    <row r="141" spans="1:10" x14ac:dyDescent="0.3">
      <c r="A141" s="15" t="s">
        <v>91</v>
      </c>
      <c r="B141" s="15" t="s">
        <v>8</v>
      </c>
      <c r="C141">
        <v>20</v>
      </c>
      <c r="D141" s="15" t="s">
        <v>24</v>
      </c>
      <c r="E141" s="16">
        <v>44537</v>
      </c>
      <c r="F141" s="15" t="s">
        <v>19</v>
      </c>
      <c r="G141">
        <v>68900</v>
      </c>
      <c r="H141" t="s">
        <v>205</v>
      </c>
      <c r="I141" s="17">
        <f ca="1">(TODAY()-staff[[#This Row],[Date Joined]])/365</f>
        <v>3.4657534246575343</v>
      </c>
      <c r="J141" s="26">
        <f ca="1">IF(staff[[#This Row],[Tenure]]&gt;2,3%,2%)*staff[[#This Row],[Salary]]</f>
        <v>2067</v>
      </c>
    </row>
    <row r="142" spans="1:10" x14ac:dyDescent="0.3">
      <c r="A142" s="15" t="s">
        <v>39</v>
      </c>
      <c r="B142" s="15" t="s">
        <v>8</v>
      </c>
      <c r="C142">
        <v>25</v>
      </c>
      <c r="D142" s="15" t="s">
        <v>13</v>
      </c>
      <c r="E142" s="16">
        <v>44694</v>
      </c>
      <c r="F142" s="15" t="s">
        <v>12</v>
      </c>
      <c r="G142">
        <v>80700</v>
      </c>
      <c r="H142" t="s">
        <v>205</v>
      </c>
      <c r="I142" s="17">
        <f ca="1">(TODAY()-staff[[#This Row],[Date Joined]])/365</f>
        <v>3.0356164383561643</v>
      </c>
      <c r="J142" s="26">
        <f ca="1">IF(staff[[#This Row],[Tenure]]&gt;2,3%,2%)*staff[[#This Row],[Salary]]</f>
        <v>2421</v>
      </c>
    </row>
    <row r="143" spans="1:10" x14ac:dyDescent="0.3">
      <c r="A143" s="15" t="s">
        <v>100</v>
      </c>
      <c r="B143" s="15" t="s">
        <v>15</v>
      </c>
      <c r="C143">
        <v>19</v>
      </c>
      <c r="D143" s="15" t="s">
        <v>16</v>
      </c>
      <c r="E143" s="16">
        <v>44277</v>
      </c>
      <c r="F143" s="15" t="s">
        <v>9</v>
      </c>
      <c r="G143">
        <v>58960</v>
      </c>
      <c r="H143" t="s">
        <v>205</v>
      </c>
      <c r="I143" s="17">
        <f ca="1">(TODAY()-staff[[#This Row],[Date Joined]])/365</f>
        <v>4.1780821917808222</v>
      </c>
      <c r="J143" s="26">
        <f ca="1">IF(staff[[#This Row],[Tenure]]&gt;2,3%,2%)*staff[[#This Row],[Salary]]</f>
        <v>1768.8</v>
      </c>
    </row>
    <row r="144" spans="1:10" x14ac:dyDescent="0.3">
      <c r="A144" s="15" t="s">
        <v>106</v>
      </c>
      <c r="B144" s="15" t="s">
        <v>15</v>
      </c>
      <c r="C144">
        <v>36</v>
      </c>
      <c r="D144" s="15" t="s">
        <v>16</v>
      </c>
      <c r="E144" s="16">
        <v>44019</v>
      </c>
      <c r="F144" s="15" t="s">
        <v>12</v>
      </c>
      <c r="G144">
        <v>118840</v>
      </c>
      <c r="H144" t="s">
        <v>205</v>
      </c>
      <c r="I144" s="17">
        <f ca="1">(TODAY()-staff[[#This Row],[Date Joined]])/365</f>
        <v>4.8849315068493153</v>
      </c>
      <c r="J144" s="26">
        <f ca="1">IF(staff[[#This Row],[Tenure]]&gt;2,3%,2%)*staff[[#This Row],[Salary]]</f>
        <v>3565.2</v>
      </c>
    </row>
    <row r="145" spans="1:10" x14ac:dyDescent="0.3">
      <c r="A145" s="15" t="s">
        <v>29</v>
      </c>
      <c r="B145" s="15" t="s">
        <v>15</v>
      </c>
      <c r="C145">
        <v>28</v>
      </c>
      <c r="D145" s="15" t="s">
        <v>13</v>
      </c>
      <c r="E145" s="16">
        <v>44041</v>
      </c>
      <c r="F145" s="15" t="s">
        <v>21</v>
      </c>
      <c r="G145">
        <v>48170</v>
      </c>
      <c r="H145" t="s">
        <v>205</v>
      </c>
      <c r="I145" s="17">
        <f ca="1">(TODAY()-staff[[#This Row],[Date Joined]])/365</f>
        <v>4.8246575342465752</v>
      </c>
      <c r="J145" s="26">
        <f ca="1">IF(staff[[#This Row],[Tenure]]&gt;2,3%,2%)*staff[[#This Row],[Salary]]</f>
        <v>1445.1</v>
      </c>
    </row>
    <row r="146" spans="1:10" x14ac:dyDescent="0.3">
      <c r="A146" s="15" t="s">
        <v>108</v>
      </c>
      <c r="B146" s="15" t="s">
        <v>8</v>
      </c>
      <c r="C146">
        <v>32</v>
      </c>
      <c r="D146" s="15" t="s">
        <v>16</v>
      </c>
      <c r="E146" s="16">
        <v>44400</v>
      </c>
      <c r="F146" s="15" t="s">
        <v>56</v>
      </c>
      <c r="G146">
        <v>45510</v>
      </c>
      <c r="H146" t="s">
        <v>205</v>
      </c>
      <c r="I146" s="17">
        <f ca="1">(TODAY()-staff[[#This Row],[Date Joined]])/365</f>
        <v>3.8410958904109589</v>
      </c>
      <c r="J146" s="26">
        <f ca="1">IF(staff[[#This Row],[Tenure]]&gt;2,3%,2%)*staff[[#This Row],[Salary]]</f>
        <v>1365.3</v>
      </c>
    </row>
    <row r="147" spans="1:10" x14ac:dyDescent="0.3">
      <c r="A147" s="15" t="s">
        <v>83</v>
      </c>
      <c r="B147" s="15" t="s">
        <v>8</v>
      </c>
      <c r="C147">
        <v>36</v>
      </c>
      <c r="D147" s="15" t="s">
        <v>16</v>
      </c>
      <c r="E147" s="16">
        <v>44085</v>
      </c>
      <c r="F147" s="15" t="s">
        <v>9</v>
      </c>
      <c r="G147">
        <v>114890</v>
      </c>
      <c r="H147" t="s">
        <v>205</v>
      </c>
      <c r="I147" s="17">
        <f ca="1">(TODAY()-staff[[#This Row],[Date Joined]])/365</f>
        <v>4.7041095890410958</v>
      </c>
      <c r="J147" s="26">
        <f ca="1">IF(staff[[#This Row],[Tenure]]&gt;2,3%,2%)*staff[[#This Row],[Salary]]</f>
        <v>3446.7</v>
      </c>
    </row>
    <row r="148" spans="1:10" x14ac:dyDescent="0.3">
      <c r="A148" s="15" t="s">
        <v>67</v>
      </c>
      <c r="B148" s="15" t="s">
        <v>15</v>
      </c>
      <c r="C148">
        <v>30</v>
      </c>
      <c r="D148" s="15" t="s">
        <v>16</v>
      </c>
      <c r="E148" s="16">
        <v>44850</v>
      </c>
      <c r="F148" s="15" t="s">
        <v>12</v>
      </c>
      <c r="G148">
        <v>69710</v>
      </c>
      <c r="H148" t="s">
        <v>205</v>
      </c>
      <c r="I148" s="17">
        <f ca="1">(TODAY()-staff[[#This Row],[Date Joined]])/365</f>
        <v>2.6082191780821917</v>
      </c>
      <c r="J148" s="26">
        <f ca="1">IF(staff[[#This Row],[Tenure]]&gt;2,3%,2%)*staff[[#This Row],[Salary]]</f>
        <v>2091.2999999999997</v>
      </c>
    </row>
    <row r="149" spans="1:10" x14ac:dyDescent="0.3">
      <c r="A149" s="15" t="s">
        <v>94</v>
      </c>
      <c r="B149" s="15" t="s">
        <v>15</v>
      </c>
      <c r="C149">
        <v>36</v>
      </c>
      <c r="D149" s="15" t="s">
        <v>16</v>
      </c>
      <c r="E149" s="16">
        <v>44333</v>
      </c>
      <c r="F149" s="15" t="s">
        <v>21</v>
      </c>
      <c r="G149">
        <v>71380</v>
      </c>
      <c r="H149" t="s">
        <v>205</v>
      </c>
      <c r="I149" s="17">
        <f ca="1">(TODAY()-staff[[#This Row],[Date Joined]])/365</f>
        <v>4.0246575342465754</v>
      </c>
      <c r="J149" s="26">
        <f ca="1">IF(staff[[#This Row],[Tenure]]&gt;2,3%,2%)*staff[[#This Row],[Salary]]</f>
        <v>2141.4</v>
      </c>
    </row>
    <row r="150" spans="1:10" x14ac:dyDescent="0.3">
      <c r="A150" s="15" t="s">
        <v>33</v>
      </c>
      <c r="B150" s="15" t="s">
        <v>8</v>
      </c>
      <c r="C150">
        <v>38</v>
      </c>
      <c r="D150" s="15" t="s">
        <v>10</v>
      </c>
      <c r="E150" s="16">
        <v>44377</v>
      </c>
      <c r="F150" s="15" t="s">
        <v>19</v>
      </c>
      <c r="G150">
        <v>109160</v>
      </c>
      <c r="H150" t="s">
        <v>205</v>
      </c>
      <c r="I150" s="17">
        <f ca="1">(TODAY()-staff[[#This Row],[Date Joined]])/365</f>
        <v>3.904109589041096</v>
      </c>
      <c r="J150" s="26">
        <f ca="1">IF(staff[[#This Row],[Tenure]]&gt;2,3%,2%)*staff[[#This Row],[Salary]]</f>
        <v>3274.7999999999997</v>
      </c>
    </row>
    <row r="151" spans="1:10" x14ac:dyDescent="0.3">
      <c r="A151" s="15" t="s">
        <v>98</v>
      </c>
      <c r="B151" s="15" t="s">
        <v>15</v>
      </c>
      <c r="C151">
        <v>27</v>
      </c>
      <c r="D151" s="15" t="s">
        <v>42</v>
      </c>
      <c r="E151" s="16">
        <v>44609</v>
      </c>
      <c r="F151" s="15" t="s">
        <v>9</v>
      </c>
      <c r="G151">
        <v>113280</v>
      </c>
      <c r="H151" t="s">
        <v>205</v>
      </c>
      <c r="I151" s="17">
        <f ca="1">(TODAY()-staff[[#This Row],[Date Joined]])/365</f>
        <v>3.2684931506849315</v>
      </c>
      <c r="J151" s="26">
        <f ca="1">IF(staff[[#This Row],[Tenure]]&gt;2,3%,2%)*staff[[#This Row],[Salary]]</f>
        <v>3398.4</v>
      </c>
    </row>
    <row r="152" spans="1:10" x14ac:dyDescent="0.3">
      <c r="A152" s="15" t="s">
        <v>25</v>
      </c>
      <c r="B152" s="15" t="s">
        <v>15</v>
      </c>
      <c r="C152">
        <v>30</v>
      </c>
      <c r="D152" s="15" t="s">
        <v>16</v>
      </c>
      <c r="E152" s="16">
        <v>44273</v>
      </c>
      <c r="F152" s="15" t="s">
        <v>12</v>
      </c>
      <c r="G152">
        <v>69120</v>
      </c>
      <c r="H152" t="s">
        <v>205</v>
      </c>
      <c r="I152" s="17">
        <f ca="1">(TODAY()-staff[[#This Row],[Date Joined]])/365</f>
        <v>4.1890410958904107</v>
      </c>
      <c r="J152" s="26">
        <f ca="1">IF(staff[[#This Row],[Tenure]]&gt;2,3%,2%)*staff[[#This Row],[Salary]]</f>
        <v>2073.6</v>
      </c>
    </row>
    <row r="153" spans="1:10" x14ac:dyDescent="0.3">
      <c r="A153" s="15" t="s">
        <v>55</v>
      </c>
      <c r="B153" s="15" t="s">
        <v>8</v>
      </c>
      <c r="C153">
        <v>37</v>
      </c>
      <c r="D153" s="15" t="s">
        <v>16</v>
      </c>
      <c r="E153" s="16">
        <v>44451</v>
      </c>
      <c r="F153" s="15" t="s">
        <v>56</v>
      </c>
      <c r="G153">
        <v>118100</v>
      </c>
      <c r="H153" t="s">
        <v>205</v>
      </c>
      <c r="I153" s="17">
        <f ca="1">(TODAY()-staff[[#This Row],[Date Joined]])/365</f>
        <v>3.7013698630136984</v>
      </c>
      <c r="J153" s="26">
        <f ca="1">IF(staff[[#This Row],[Tenure]]&gt;2,3%,2%)*staff[[#This Row],[Salary]]</f>
        <v>3543</v>
      </c>
    </row>
    <row r="154" spans="1:10" x14ac:dyDescent="0.3">
      <c r="A154" s="15" t="s">
        <v>62</v>
      </c>
      <c r="B154" s="15" t="s">
        <v>8</v>
      </c>
      <c r="C154">
        <v>22</v>
      </c>
      <c r="D154" s="15" t="s">
        <v>13</v>
      </c>
      <c r="E154" s="16">
        <v>44450</v>
      </c>
      <c r="F154" s="15" t="s">
        <v>9</v>
      </c>
      <c r="G154">
        <v>76900</v>
      </c>
      <c r="H154" t="s">
        <v>205</v>
      </c>
      <c r="I154" s="17">
        <f ca="1">(TODAY()-staff[[#This Row],[Date Joined]])/365</f>
        <v>3.7041095890410958</v>
      </c>
      <c r="J154" s="26">
        <f ca="1">IF(staff[[#This Row],[Tenure]]&gt;2,3%,2%)*staff[[#This Row],[Salary]]</f>
        <v>2307</v>
      </c>
    </row>
    <row r="155" spans="1:10" x14ac:dyDescent="0.3">
      <c r="A155" s="15" t="s">
        <v>17</v>
      </c>
      <c r="B155" s="15" t="s">
        <v>8</v>
      </c>
      <c r="C155">
        <v>43</v>
      </c>
      <c r="D155" s="15" t="s">
        <v>16</v>
      </c>
      <c r="E155" s="16">
        <v>45045</v>
      </c>
      <c r="F155" s="15" t="s">
        <v>12</v>
      </c>
      <c r="G155">
        <v>114870</v>
      </c>
      <c r="H155" t="s">
        <v>205</v>
      </c>
      <c r="I155" s="17">
        <f ca="1">(TODAY()-staff[[#This Row],[Date Joined]])/365</f>
        <v>2.0739726027397261</v>
      </c>
      <c r="J155" s="26">
        <f ca="1">IF(staff[[#This Row],[Tenure]]&gt;2,3%,2%)*staff[[#This Row],[Salary]]</f>
        <v>3446.1</v>
      </c>
    </row>
    <row r="156" spans="1:10" x14ac:dyDescent="0.3">
      <c r="A156" s="15" t="s">
        <v>52</v>
      </c>
      <c r="B156" s="15" t="s">
        <v>204</v>
      </c>
      <c r="C156">
        <v>32</v>
      </c>
      <c r="D156" s="15" t="s">
        <v>16</v>
      </c>
      <c r="E156" s="16">
        <v>44774</v>
      </c>
      <c r="F156" s="15" t="s">
        <v>12</v>
      </c>
      <c r="G156">
        <v>91310</v>
      </c>
      <c r="H156" t="s">
        <v>205</v>
      </c>
      <c r="I156" s="17">
        <f ca="1">(TODAY()-staff[[#This Row],[Date Joined]])/365</f>
        <v>2.8164383561643835</v>
      </c>
      <c r="J156" s="26">
        <f ca="1">IF(staff[[#This Row],[Tenure]]&gt;2,3%,2%)*staff[[#This Row],[Salary]]</f>
        <v>2739.2999999999997</v>
      </c>
    </row>
    <row r="157" spans="1:10" x14ac:dyDescent="0.3">
      <c r="A157" s="15" t="s">
        <v>43</v>
      </c>
      <c r="B157" s="15" t="s">
        <v>8</v>
      </c>
      <c r="C157">
        <v>28</v>
      </c>
      <c r="D157" s="15" t="s">
        <v>16</v>
      </c>
      <c r="E157" s="16">
        <v>44486</v>
      </c>
      <c r="F157" s="15" t="s">
        <v>9</v>
      </c>
      <c r="G157">
        <v>104770</v>
      </c>
      <c r="H157" t="s">
        <v>205</v>
      </c>
      <c r="I157" s="17">
        <f ca="1">(TODAY()-staff[[#This Row],[Date Joined]])/365</f>
        <v>3.6054794520547944</v>
      </c>
      <c r="J157" s="26">
        <f ca="1">IF(staff[[#This Row],[Tenure]]&gt;2,3%,2%)*staff[[#This Row],[Salary]]</f>
        <v>3143.1</v>
      </c>
    </row>
    <row r="158" spans="1:10" x14ac:dyDescent="0.3">
      <c r="A158" s="15" t="s">
        <v>89</v>
      </c>
      <c r="B158" s="15" t="s">
        <v>15</v>
      </c>
      <c r="C158">
        <v>27</v>
      </c>
      <c r="D158" s="15" t="s">
        <v>16</v>
      </c>
      <c r="E158" s="16">
        <v>44134</v>
      </c>
      <c r="F158" s="15" t="s">
        <v>19</v>
      </c>
      <c r="G158">
        <v>54970</v>
      </c>
      <c r="H158" t="s">
        <v>205</v>
      </c>
      <c r="I158" s="17">
        <f ca="1">(TODAY()-staff[[#This Row],[Date Joined]])/365</f>
        <v>4.5698630136986305</v>
      </c>
      <c r="J158" s="26">
        <f ca="1">IF(staff[[#This Row],[Tenure]]&gt;2,3%,2%)*staff[[#This Row],[Salary]]</f>
        <v>1649.1</v>
      </c>
    </row>
    <row r="159" spans="1:10" x14ac:dyDescent="0.3">
      <c r="A159" s="15" t="s">
        <v>11</v>
      </c>
      <c r="B159" s="15" t="s">
        <v>204</v>
      </c>
      <c r="C159">
        <v>26</v>
      </c>
      <c r="D159" s="15" t="s">
        <v>13</v>
      </c>
      <c r="E159" s="16">
        <v>44271</v>
      </c>
      <c r="F159" s="15" t="s">
        <v>12</v>
      </c>
      <c r="G159">
        <v>90700</v>
      </c>
      <c r="H159" t="s">
        <v>205</v>
      </c>
      <c r="I159" s="17">
        <f ca="1">(TODAY()-staff[[#This Row],[Date Joined]])/365</f>
        <v>4.1945205479452055</v>
      </c>
      <c r="J159" s="26">
        <f ca="1">IF(staff[[#This Row],[Tenure]]&gt;2,3%,2%)*staff[[#This Row],[Salary]]</f>
        <v>2721</v>
      </c>
    </row>
    <row r="160" spans="1:10" x14ac:dyDescent="0.3">
      <c r="A160" s="15" t="s">
        <v>109</v>
      </c>
      <c r="B160" s="15" t="s">
        <v>8</v>
      </c>
      <c r="C160">
        <v>38</v>
      </c>
      <c r="D160" s="15" t="s">
        <v>13</v>
      </c>
      <c r="E160" s="16">
        <v>44329</v>
      </c>
      <c r="F160" s="15" t="s">
        <v>19</v>
      </c>
      <c r="G160">
        <v>56870</v>
      </c>
      <c r="H160" t="s">
        <v>205</v>
      </c>
      <c r="I160" s="17">
        <f ca="1">(TODAY()-staff[[#This Row],[Date Joined]])/365</f>
        <v>4.0356164383561648</v>
      </c>
      <c r="J160" s="26">
        <f ca="1">IF(staff[[#This Row],[Tenure]]&gt;2,3%,2%)*staff[[#This Row],[Salary]]</f>
        <v>1706.1</v>
      </c>
    </row>
    <row r="161" spans="1:10" x14ac:dyDescent="0.3">
      <c r="A161" s="15" t="s">
        <v>77</v>
      </c>
      <c r="B161" s="15" t="s">
        <v>8</v>
      </c>
      <c r="C161">
        <v>25</v>
      </c>
      <c r="D161" s="15" t="s">
        <v>16</v>
      </c>
      <c r="E161" s="16">
        <v>44205</v>
      </c>
      <c r="F161" s="15" t="s">
        <v>19</v>
      </c>
      <c r="G161">
        <v>92700</v>
      </c>
      <c r="H161" t="s">
        <v>205</v>
      </c>
      <c r="I161" s="17">
        <f ca="1">(TODAY()-staff[[#This Row],[Date Joined]])/365</f>
        <v>4.375342465753425</v>
      </c>
      <c r="J161" s="26">
        <f ca="1">IF(staff[[#This Row],[Tenure]]&gt;2,3%,2%)*staff[[#This Row],[Salary]]</f>
        <v>2781</v>
      </c>
    </row>
    <row r="162" spans="1:10" x14ac:dyDescent="0.3">
      <c r="A162" s="15" t="s">
        <v>32</v>
      </c>
      <c r="B162" s="15" t="s">
        <v>8</v>
      </c>
      <c r="C162">
        <v>21</v>
      </c>
      <c r="D162" s="15" t="s">
        <v>16</v>
      </c>
      <c r="E162" s="16">
        <v>44317</v>
      </c>
      <c r="F162" s="15" t="s">
        <v>21</v>
      </c>
      <c r="G162">
        <v>65920</v>
      </c>
      <c r="H162" t="s">
        <v>205</v>
      </c>
      <c r="I162" s="17">
        <f ca="1">(TODAY()-staff[[#This Row],[Date Joined]])/365</f>
        <v>4.0684931506849313</v>
      </c>
      <c r="J162" s="26">
        <f ca="1">IF(staff[[#This Row],[Tenure]]&gt;2,3%,2%)*staff[[#This Row],[Salary]]</f>
        <v>1977.6</v>
      </c>
    </row>
    <row r="163" spans="1:10" x14ac:dyDescent="0.3">
      <c r="A163" s="15" t="s">
        <v>59</v>
      </c>
      <c r="B163" s="15" t="s">
        <v>15</v>
      </c>
      <c r="C163">
        <v>26</v>
      </c>
      <c r="D163" s="15" t="s">
        <v>16</v>
      </c>
      <c r="E163" s="16">
        <v>44225</v>
      </c>
      <c r="F163" s="15" t="s">
        <v>9</v>
      </c>
      <c r="G163">
        <v>47360</v>
      </c>
      <c r="H163" t="s">
        <v>205</v>
      </c>
      <c r="I163" s="17">
        <f ca="1">(TODAY()-staff[[#This Row],[Date Joined]])/365</f>
        <v>4.3205479452054796</v>
      </c>
      <c r="J163" s="26">
        <f ca="1">IF(staff[[#This Row],[Tenure]]&gt;2,3%,2%)*staff[[#This Row],[Salary]]</f>
        <v>1420.8</v>
      </c>
    </row>
    <row r="164" spans="1:10" x14ac:dyDescent="0.3">
      <c r="A164" s="15" t="s">
        <v>37</v>
      </c>
      <c r="B164" s="15" t="s">
        <v>15</v>
      </c>
      <c r="C164">
        <v>30</v>
      </c>
      <c r="D164" s="15" t="s">
        <v>16</v>
      </c>
      <c r="E164" s="16">
        <v>44666</v>
      </c>
      <c r="F164" s="15" t="s">
        <v>9</v>
      </c>
      <c r="G164">
        <v>60570</v>
      </c>
      <c r="H164" t="s">
        <v>205</v>
      </c>
      <c r="I164" s="17">
        <f ca="1">(TODAY()-staff[[#This Row],[Date Joined]])/365</f>
        <v>3.1123287671232878</v>
      </c>
      <c r="J164" s="26">
        <f ca="1">IF(staff[[#This Row],[Tenure]]&gt;2,3%,2%)*staff[[#This Row],[Salary]]</f>
        <v>1817.1</v>
      </c>
    </row>
    <row r="165" spans="1:10" x14ac:dyDescent="0.3">
      <c r="A165" s="15" t="s">
        <v>96</v>
      </c>
      <c r="B165" s="15" t="s">
        <v>8</v>
      </c>
      <c r="C165">
        <v>28</v>
      </c>
      <c r="D165" s="15" t="s">
        <v>16</v>
      </c>
      <c r="E165" s="16">
        <v>44649</v>
      </c>
      <c r="F165" s="15" t="s">
        <v>9</v>
      </c>
      <c r="G165">
        <v>104120</v>
      </c>
      <c r="H165" t="s">
        <v>205</v>
      </c>
      <c r="I165" s="17">
        <f ca="1">(TODAY()-staff[[#This Row],[Date Joined]])/365</f>
        <v>3.1589041095890411</v>
      </c>
      <c r="J165" s="26">
        <f ca="1">IF(staff[[#This Row],[Tenure]]&gt;2,3%,2%)*staff[[#This Row],[Salary]]</f>
        <v>3123.6</v>
      </c>
    </row>
    <row r="166" spans="1:10" x14ac:dyDescent="0.3">
      <c r="A166" s="15" t="s">
        <v>23</v>
      </c>
      <c r="B166" s="15" t="s">
        <v>15</v>
      </c>
      <c r="C166">
        <v>37</v>
      </c>
      <c r="D166" s="15" t="s">
        <v>24</v>
      </c>
      <c r="E166" s="16">
        <v>44338</v>
      </c>
      <c r="F166" s="15" t="s">
        <v>12</v>
      </c>
      <c r="G166">
        <v>88050</v>
      </c>
      <c r="H166" t="s">
        <v>205</v>
      </c>
      <c r="I166" s="17">
        <f ca="1">(TODAY()-staff[[#This Row],[Date Joined]])/365</f>
        <v>4.0109589041095894</v>
      </c>
      <c r="J166" s="26">
        <f ca="1">IF(staff[[#This Row],[Tenure]]&gt;2,3%,2%)*staff[[#This Row],[Salary]]</f>
        <v>2641.5</v>
      </c>
    </row>
    <row r="167" spans="1:10" x14ac:dyDescent="0.3">
      <c r="A167" s="15" t="s">
        <v>103</v>
      </c>
      <c r="B167" s="15" t="s">
        <v>15</v>
      </c>
      <c r="C167">
        <v>24</v>
      </c>
      <c r="D167" s="15" t="s">
        <v>16</v>
      </c>
      <c r="E167" s="16">
        <v>44686</v>
      </c>
      <c r="F167" s="15" t="s">
        <v>12</v>
      </c>
      <c r="G167">
        <v>100420</v>
      </c>
      <c r="H167" t="s">
        <v>205</v>
      </c>
      <c r="I167" s="17">
        <f ca="1">(TODAY()-staff[[#This Row],[Date Joined]])/365</f>
        <v>3.0575342465753423</v>
      </c>
      <c r="J167" s="26">
        <f ca="1">IF(staff[[#This Row],[Tenure]]&gt;2,3%,2%)*staff[[#This Row],[Salary]]</f>
        <v>3012.6</v>
      </c>
    </row>
    <row r="168" spans="1:10" x14ac:dyDescent="0.3">
      <c r="A168" s="15" t="s">
        <v>54</v>
      </c>
      <c r="B168" s="15" t="s">
        <v>8</v>
      </c>
      <c r="C168">
        <v>30</v>
      </c>
      <c r="D168" s="15" t="s">
        <v>16</v>
      </c>
      <c r="E168" s="16">
        <v>44850</v>
      </c>
      <c r="F168" s="15" t="s">
        <v>9</v>
      </c>
      <c r="G168">
        <v>114180</v>
      </c>
      <c r="H168" t="s">
        <v>205</v>
      </c>
      <c r="I168" s="17">
        <f ca="1">(TODAY()-staff[[#This Row],[Date Joined]])/365</f>
        <v>2.6082191780821917</v>
      </c>
      <c r="J168" s="26">
        <f ca="1">IF(staff[[#This Row],[Tenure]]&gt;2,3%,2%)*staff[[#This Row],[Salary]]</f>
        <v>3425.4</v>
      </c>
    </row>
    <row r="169" spans="1:10" x14ac:dyDescent="0.3">
      <c r="A169" s="15" t="s">
        <v>86</v>
      </c>
      <c r="B169" s="15" t="s">
        <v>8</v>
      </c>
      <c r="C169">
        <v>21</v>
      </c>
      <c r="D169" s="15" t="s">
        <v>16</v>
      </c>
      <c r="E169" s="16">
        <v>44678</v>
      </c>
      <c r="F169" s="15" t="s">
        <v>12</v>
      </c>
      <c r="G169">
        <v>33920</v>
      </c>
      <c r="H169" t="s">
        <v>205</v>
      </c>
      <c r="I169" s="17">
        <f ca="1">(TODAY()-staff[[#This Row],[Date Joined]])/365</f>
        <v>3.0794520547945203</v>
      </c>
      <c r="J169" s="26">
        <f ca="1">IF(staff[[#This Row],[Tenure]]&gt;2,3%,2%)*staff[[#This Row],[Salary]]</f>
        <v>1017.5999999999999</v>
      </c>
    </row>
    <row r="170" spans="1:10" x14ac:dyDescent="0.3">
      <c r="A170" s="15" t="s">
        <v>69</v>
      </c>
      <c r="B170" s="15" t="s">
        <v>15</v>
      </c>
      <c r="C170">
        <v>23</v>
      </c>
      <c r="D170" s="15" t="s">
        <v>16</v>
      </c>
      <c r="E170" s="16">
        <v>44440</v>
      </c>
      <c r="F170" s="15" t="s">
        <v>9</v>
      </c>
      <c r="G170">
        <v>106460</v>
      </c>
      <c r="H170" t="s">
        <v>205</v>
      </c>
      <c r="I170" s="17">
        <f ca="1">(TODAY()-staff[[#This Row],[Date Joined]])/365</f>
        <v>3.7315068493150685</v>
      </c>
      <c r="J170" s="26">
        <f ca="1">IF(staff[[#This Row],[Tenure]]&gt;2,3%,2%)*staff[[#This Row],[Salary]]</f>
        <v>3193.7999999999997</v>
      </c>
    </row>
    <row r="171" spans="1:10" x14ac:dyDescent="0.3">
      <c r="A171" s="15" t="s">
        <v>57</v>
      </c>
      <c r="B171" s="15" t="s">
        <v>15</v>
      </c>
      <c r="C171">
        <v>35</v>
      </c>
      <c r="D171" s="15" t="s">
        <v>16</v>
      </c>
      <c r="E171" s="16">
        <v>44727</v>
      </c>
      <c r="F171" s="15" t="s">
        <v>9</v>
      </c>
      <c r="G171">
        <v>40400</v>
      </c>
      <c r="H171" t="s">
        <v>205</v>
      </c>
      <c r="I171" s="17">
        <f ca="1">(TODAY()-staff[[#This Row],[Date Joined]])/365</f>
        <v>2.9452054794520546</v>
      </c>
      <c r="J171" s="26">
        <f ca="1">IF(staff[[#This Row],[Tenure]]&gt;2,3%,2%)*staff[[#This Row],[Salary]]</f>
        <v>1212</v>
      </c>
    </row>
    <row r="172" spans="1:10" x14ac:dyDescent="0.3">
      <c r="A172" s="15" t="s">
        <v>68</v>
      </c>
      <c r="B172" s="15" t="s">
        <v>15</v>
      </c>
      <c r="C172">
        <v>27</v>
      </c>
      <c r="D172" s="15" t="s">
        <v>13</v>
      </c>
      <c r="E172" s="16">
        <v>44236</v>
      </c>
      <c r="F172" s="15" t="s">
        <v>21</v>
      </c>
      <c r="G172">
        <v>91650</v>
      </c>
      <c r="H172" t="s">
        <v>205</v>
      </c>
      <c r="I172" s="17">
        <f ca="1">(TODAY()-staff[[#This Row],[Date Joined]])/365</f>
        <v>4.2904109589041095</v>
      </c>
      <c r="J172" s="26">
        <f ca="1">IF(staff[[#This Row],[Tenure]]&gt;2,3%,2%)*staff[[#This Row],[Salary]]</f>
        <v>2749.5</v>
      </c>
    </row>
    <row r="173" spans="1:10" x14ac:dyDescent="0.3">
      <c r="A173" s="15" t="s">
        <v>99</v>
      </c>
      <c r="B173" s="15" t="s">
        <v>15</v>
      </c>
      <c r="C173">
        <v>43</v>
      </c>
      <c r="D173" s="15" t="s">
        <v>16</v>
      </c>
      <c r="E173" s="16">
        <v>44620</v>
      </c>
      <c r="F173" s="15" t="s">
        <v>19</v>
      </c>
      <c r="G173">
        <v>36040</v>
      </c>
      <c r="H173" t="s">
        <v>205</v>
      </c>
      <c r="I173" s="17">
        <f ca="1">(TODAY()-staff[[#This Row],[Date Joined]])/365</f>
        <v>3.2383561643835614</v>
      </c>
      <c r="J173" s="26">
        <f ca="1">IF(staff[[#This Row],[Tenure]]&gt;2,3%,2%)*staff[[#This Row],[Salary]]</f>
        <v>1081.2</v>
      </c>
    </row>
    <row r="174" spans="1:10" x14ac:dyDescent="0.3">
      <c r="A174" s="15" t="s">
        <v>101</v>
      </c>
      <c r="B174" s="15" t="s">
        <v>8</v>
      </c>
      <c r="C174">
        <v>40</v>
      </c>
      <c r="D174" s="15" t="s">
        <v>16</v>
      </c>
      <c r="E174" s="16">
        <v>44381</v>
      </c>
      <c r="F174" s="15" t="s">
        <v>12</v>
      </c>
      <c r="G174">
        <v>104410</v>
      </c>
      <c r="H174" t="s">
        <v>205</v>
      </c>
      <c r="I174" s="17">
        <f ca="1">(TODAY()-staff[[#This Row],[Date Joined]])/365</f>
        <v>3.893150684931507</v>
      </c>
      <c r="J174" s="26">
        <f ca="1">IF(staff[[#This Row],[Tenure]]&gt;2,3%,2%)*staff[[#This Row],[Salary]]</f>
        <v>3132.2999999999997</v>
      </c>
    </row>
    <row r="175" spans="1:10" x14ac:dyDescent="0.3">
      <c r="A175" s="15" t="s">
        <v>85</v>
      </c>
      <c r="B175" s="15" t="s">
        <v>15</v>
      </c>
      <c r="C175">
        <v>30</v>
      </c>
      <c r="D175" s="15" t="s">
        <v>16</v>
      </c>
      <c r="E175" s="16">
        <v>44606</v>
      </c>
      <c r="F175" s="15" t="s">
        <v>21</v>
      </c>
      <c r="G175">
        <v>96800</v>
      </c>
      <c r="H175" t="s">
        <v>205</v>
      </c>
      <c r="I175" s="17">
        <f ca="1">(TODAY()-staff[[#This Row],[Date Joined]])/365</f>
        <v>3.2767123287671232</v>
      </c>
      <c r="J175" s="26">
        <f ca="1">IF(staff[[#This Row],[Tenure]]&gt;2,3%,2%)*staff[[#This Row],[Salary]]</f>
        <v>2904</v>
      </c>
    </row>
    <row r="176" spans="1:10" x14ac:dyDescent="0.3">
      <c r="A176" s="15" t="s">
        <v>28</v>
      </c>
      <c r="B176" s="15" t="s">
        <v>8</v>
      </c>
      <c r="C176">
        <v>34</v>
      </c>
      <c r="D176" s="15" t="s">
        <v>16</v>
      </c>
      <c r="E176" s="16">
        <v>44459</v>
      </c>
      <c r="F176" s="15" t="s">
        <v>21</v>
      </c>
      <c r="G176">
        <v>85000</v>
      </c>
      <c r="H176" t="s">
        <v>205</v>
      </c>
      <c r="I176" s="17">
        <f ca="1">(TODAY()-staff[[#This Row],[Date Joined]])/365</f>
        <v>3.6794520547945204</v>
      </c>
      <c r="J176" s="26">
        <f ca="1">IF(staff[[#This Row],[Tenure]]&gt;2,3%,2%)*staff[[#This Row],[Salary]]</f>
        <v>2550</v>
      </c>
    </row>
    <row r="177" spans="1:10" x14ac:dyDescent="0.3">
      <c r="A177" s="15" t="s">
        <v>80</v>
      </c>
      <c r="B177" s="15" t="s">
        <v>15</v>
      </c>
      <c r="C177">
        <v>28</v>
      </c>
      <c r="D177" s="15" t="s">
        <v>42</v>
      </c>
      <c r="E177" s="16">
        <v>44820</v>
      </c>
      <c r="F177" s="15" t="s">
        <v>19</v>
      </c>
      <c r="G177">
        <v>43510</v>
      </c>
      <c r="H177" t="s">
        <v>205</v>
      </c>
      <c r="I177" s="17">
        <f ca="1">(TODAY()-staff[[#This Row],[Date Joined]])/365</f>
        <v>2.6904109589041094</v>
      </c>
      <c r="J177" s="26">
        <f ca="1">IF(staff[[#This Row],[Tenure]]&gt;2,3%,2%)*staff[[#This Row],[Salary]]</f>
        <v>1305.3</v>
      </c>
    </row>
    <row r="178" spans="1:10" x14ac:dyDescent="0.3">
      <c r="A178" s="15" t="s">
        <v>79</v>
      </c>
      <c r="B178" s="15" t="s">
        <v>15</v>
      </c>
      <c r="C178">
        <v>33</v>
      </c>
      <c r="D178" s="15" t="s">
        <v>16</v>
      </c>
      <c r="E178" s="16">
        <v>44243</v>
      </c>
      <c r="F178" s="15" t="s">
        <v>21</v>
      </c>
      <c r="G178">
        <v>59430</v>
      </c>
      <c r="H178" t="s">
        <v>205</v>
      </c>
      <c r="I178" s="17">
        <f ca="1">(TODAY()-staff[[#This Row],[Date Joined]])/365</f>
        <v>4.2712328767123289</v>
      </c>
      <c r="J178" s="26">
        <f ca="1">IF(staff[[#This Row],[Tenure]]&gt;2,3%,2%)*staff[[#This Row],[Salary]]</f>
        <v>1782.8999999999999</v>
      </c>
    </row>
    <row r="179" spans="1:10" x14ac:dyDescent="0.3">
      <c r="A179" s="15" t="s">
        <v>93</v>
      </c>
      <c r="B179" s="15" t="s">
        <v>8</v>
      </c>
      <c r="C179">
        <v>33</v>
      </c>
      <c r="D179" s="15" t="s">
        <v>16</v>
      </c>
      <c r="E179" s="16">
        <v>44067</v>
      </c>
      <c r="F179" s="15" t="s">
        <v>21</v>
      </c>
      <c r="G179">
        <v>65360</v>
      </c>
      <c r="H179" t="s">
        <v>205</v>
      </c>
      <c r="I179" s="17">
        <f ca="1">(TODAY()-staff[[#This Row],[Date Joined]])/365</f>
        <v>4.7534246575342465</v>
      </c>
      <c r="J179" s="26">
        <f ca="1">IF(staff[[#This Row],[Tenure]]&gt;2,3%,2%)*staff[[#This Row],[Salary]]</f>
        <v>1960.8</v>
      </c>
    </row>
    <row r="180" spans="1:10" x14ac:dyDescent="0.3">
      <c r="A180" s="15" t="s">
        <v>66</v>
      </c>
      <c r="B180" s="15" t="s">
        <v>8</v>
      </c>
      <c r="C180">
        <v>32</v>
      </c>
      <c r="D180" s="15" t="s">
        <v>16</v>
      </c>
      <c r="E180" s="16">
        <v>44611</v>
      </c>
      <c r="F180" s="15" t="s">
        <v>9</v>
      </c>
      <c r="G180">
        <v>41570</v>
      </c>
      <c r="H180" t="s">
        <v>205</v>
      </c>
      <c r="I180" s="17">
        <f ca="1">(TODAY()-staff[[#This Row],[Date Joined]])/365</f>
        <v>3.2630136986301368</v>
      </c>
      <c r="J180" s="26">
        <f ca="1">IF(staff[[#This Row],[Tenure]]&gt;2,3%,2%)*staff[[#This Row],[Salary]]</f>
        <v>1247.0999999999999</v>
      </c>
    </row>
    <row r="181" spans="1:10" x14ac:dyDescent="0.3">
      <c r="A181" s="15" t="s">
        <v>95</v>
      </c>
      <c r="B181" s="15" t="s">
        <v>8</v>
      </c>
      <c r="C181">
        <v>33</v>
      </c>
      <c r="D181" s="15" t="s">
        <v>16</v>
      </c>
      <c r="E181" s="16">
        <v>44312</v>
      </c>
      <c r="F181" s="15" t="s">
        <v>12</v>
      </c>
      <c r="G181">
        <v>75280</v>
      </c>
      <c r="H181" t="s">
        <v>205</v>
      </c>
      <c r="I181" s="17">
        <f ca="1">(TODAY()-staff[[#This Row],[Date Joined]])/365</f>
        <v>4.0821917808219181</v>
      </c>
      <c r="J181" s="26">
        <f ca="1">IF(staff[[#This Row],[Tenure]]&gt;2,3%,2%)*staff[[#This Row],[Salary]]</f>
        <v>2258.4</v>
      </c>
    </row>
    <row r="182" spans="1:10" x14ac:dyDescent="0.3">
      <c r="A182" s="15" t="s">
        <v>18</v>
      </c>
      <c r="B182" s="15" t="s">
        <v>15</v>
      </c>
      <c r="C182">
        <v>33</v>
      </c>
      <c r="D182" s="15" t="s">
        <v>16</v>
      </c>
      <c r="E182" s="16">
        <v>44385</v>
      </c>
      <c r="F182" s="15" t="s">
        <v>19</v>
      </c>
      <c r="G182">
        <v>74550</v>
      </c>
      <c r="H182" t="s">
        <v>205</v>
      </c>
      <c r="I182" s="17">
        <f ca="1">(TODAY()-staff[[#This Row],[Date Joined]])/365</f>
        <v>3.882191780821918</v>
      </c>
      <c r="J182" s="26">
        <f ca="1">IF(staff[[#This Row],[Tenure]]&gt;2,3%,2%)*staff[[#This Row],[Salary]]</f>
        <v>2236.5</v>
      </c>
    </row>
    <row r="183" spans="1:10" x14ac:dyDescent="0.3">
      <c r="A183" s="15" t="s">
        <v>45</v>
      </c>
      <c r="B183" s="15" t="s">
        <v>15</v>
      </c>
      <c r="C183">
        <v>30</v>
      </c>
      <c r="D183" s="15" t="s">
        <v>16</v>
      </c>
      <c r="E183" s="16">
        <v>44701</v>
      </c>
      <c r="F183" s="15" t="s">
        <v>9</v>
      </c>
      <c r="G183">
        <v>67950</v>
      </c>
      <c r="H183" t="s">
        <v>205</v>
      </c>
      <c r="I183" s="17">
        <f ca="1">(TODAY()-staff[[#This Row],[Date Joined]])/365</f>
        <v>3.0164383561643837</v>
      </c>
      <c r="J183" s="26">
        <f ca="1">IF(staff[[#This Row],[Tenure]]&gt;2,3%,2%)*staff[[#This Row],[Salary]]</f>
        <v>2038.5</v>
      </c>
    </row>
    <row r="184" spans="1:10" x14ac:dyDescent="0.3">
      <c r="A184" s="15" t="s">
        <v>90</v>
      </c>
      <c r="B184" s="15" t="s">
        <v>15</v>
      </c>
      <c r="C184">
        <v>42</v>
      </c>
      <c r="D184" s="15" t="s">
        <v>24</v>
      </c>
      <c r="E184" s="16">
        <v>44731</v>
      </c>
      <c r="F184" s="15" t="s">
        <v>21</v>
      </c>
      <c r="G184">
        <v>70270</v>
      </c>
      <c r="H184" t="s">
        <v>205</v>
      </c>
      <c r="I184" s="17">
        <f ca="1">(TODAY()-staff[[#This Row],[Date Joined]])/365</f>
        <v>2.9342465753424656</v>
      </c>
      <c r="J184" s="26">
        <f ca="1">IF(staff[[#This Row],[Tenure]]&gt;2,3%,2%)*staff[[#This Row],[Salary]]</f>
        <v>2108.1</v>
      </c>
    </row>
    <row r="185" spans="1:10" x14ac:dyDescent="0.3">
      <c r="A185" s="15" t="s">
        <v>46</v>
      </c>
      <c r="B185" s="15" t="s">
        <v>15</v>
      </c>
      <c r="C185">
        <v>26</v>
      </c>
      <c r="D185" s="15" t="s">
        <v>16</v>
      </c>
      <c r="E185" s="16">
        <v>44411</v>
      </c>
      <c r="F185" s="15" t="s">
        <v>9</v>
      </c>
      <c r="G185">
        <v>53540</v>
      </c>
      <c r="H185" t="s">
        <v>205</v>
      </c>
      <c r="I185" s="17">
        <f ca="1">(TODAY()-staff[[#This Row],[Date Joined]])/365</f>
        <v>3.8109589041095893</v>
      </c>
      <c r="J185" s="26">
        <f ca="1">IF(staff[[#This Row],[Tenure]]&gt;2,3%,2%)*staff[[#This Row],[Salary]]</f>
        <v>1606.2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C779-2076-4695-A40E-47CF6AA41127}">
  <dimension ref="A1"/>
  <sheetViews>
    <sheetView zoomScale="65" workbookViewId="0">
      <selection activeCell="N29" sqref="N29"/>
    </sheetView>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E9750-0D52-4F56-86B9-DE511830950F}">
  <dimension ref="C5:E11"/>
  <sheetViews>
    <sheetView workbookViewId="0">
      <selection activeCell="D5" sqref="D5"/>
    </sheetView>
  </sheetViews>
  <sheetFormatPr defaultRowHeight="14.4" x14ac:dyDescent="0.3"/>
  <cols>
    <col min="3" max="3" width="13.109375" bestFit="1" customWidth="1"/>
    <col min="4" max="4" width="13.88671875" bestFit="1" customWidth="1"/>
    <col min="5" max="5" width="15.77734375" bestFit="1" customWidth="1"/>
  </cols>
  <sheetData>
    <row r="5" spans="3:5" x14ac:dyDescent="0.3">
      <c r="C5" s="23" t="s">
        <v>231</v>
      </c>
      <c r="D5" t="s">
        <v>217</v>
      </c>
      <c r="E5" s="25" t="s">
        <v>220</v>
      </c>
    </row>
    <row r="6" spans="3:5" x14ac:dyDescent="0.3">
      <c r="C6" s="19" t="s">
        <v>10</v>
      </c>
      <c r="D6" s="15">
        <v>4</v>
      </c>
      <c r="E6" s="25">
        <v>92080</v>
      </c>
    </row>
    <row r="7" spans="3:5" x14ac:dyDescent="0.3">
      <c r="C7" s="19" t="s">
        <v>13</v>
      </c>
      <c r="D7" s="15">
        <v>20</v>
      </c>
      <c r="E7" s="25">
        <v>75933</v>
      </c>
    </row>
    <row r="8" spans="3:5" x14ac:dyDescent="0.3">
      <c r="C8" s="19" t="s">
        <v>16</v>
      </c>
      <c r="D8" s="15">
        <v>137</v>
      </c>
      <c r="E8" s="25">
        <v>76798.759124087592</v>
      </c>
    </row>
    <row r="9" spans="3:5" x14ac:dyDescent="0.3">
      <c r="C9" s="19" t="s">
        <v>24</v>
      </c>
      <c r="D9" s="15">
        <v>16</v>
      </c>
      <c r="E9" s="25">
        <v>78115</v>
      </c>
    </row>
    <row r="10" spans="3:5" x14ac:dyDescent="0.3">
      <c r="C10" s="19" t="s">
        <v>42</v>
      </c>
      <c r="D10" s="15">
        <v>6</v>
      </c>
      <c r="E10" s="25">
        <v>77423.333333333328</v>
      </c>
    </row>
    <row r="11" spans="3:5" x14ac:dyDescent="0.3">
      <c r="C11" s="19" t="s">
        <v>216</v>
      </c>
      <c r="D11" s="15">
        <v>183</v>
      </c>
      <c r="E11" s="15">
        <v>77173.715846994543</v>
      </c>
    </row>
  </sheetData>
  <conditionalFormatting pivot="1" sqref="E6:E10">
    <cfRule type="dataBar" priority="1">
      <dataBar>
        <cfvo type="min"/>
        <cfvo type="max"/>
        <color rgb="FF638EC6"/>
      </dataBar>
      <extLst>
        <ext xmlns:x14="http://schemas.microsoft.com/office/spreadsheetml/2009/9/main" uri="{B025F937-C7B1-47D3-B67F-A62EFF666E3E}">
          <x14:id>{65A3A26A-7CEC-411A-8F5C-20BB1F8F9505}</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65A3A26A-7CEC-411A-8F5C-20BB1F8F9505}">
            <x14:dataBar minLength="0" maxLength="100" border="1" negativeBarBorderColorSameAsPositive="0">
              <x14:cfvo type="autoMin"/>
              <x14:cfvo type="autoMax"/>
              <x14:borderColor rgb="FF638EC6"/>
              <x14:negativeFillColor rgb="FFFF0000"/>
              <x14:negativeBorderColor rgb="FFFF0000"/>
              <x14:axisColor rgb="FF000000"/>
            </x14:dataBar>
          </x14:cfRule>
          <xm:sqref>E6:E10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376D0-9D9A-41DB-B6FE-F244E1AD9275}">
  <sheetPr>
    <tabColor rgb="FF0070C0"/>
  </sheetPr>
  <dimension ref="C4:E33"/>
  <sheetViews>
    <sheetView topLeftCell="A4" workbookViewId="0">
      <selection activeCell="E4" sqref="E4"/>
    </sheetView>
  </sheetViews>
  <sheetFormatPr defaultRowHeight="14.4" x14ac:dyDescent="0.3"/>
  <cols>
    <col min="3" max="3" width="27.21875" bestFit="1" customWidth="1"/>
    <col min="4" max="4" width="8.109375" bestFit="1" customWidth="1"/>
    <col min="5" max="5" width="13.109375" bestFit="1" customWidth="1"/>
  </cols>
  <sheetData>
    <row r="4" spans="3:5" x14ac:dyDescent="0.3">
      <c r="C4" s="1" t="s">
        <v>214</v>
      </c>
      <c r="E4" t="s">
        <v>213</v>
      </c>
    </row>
    <row r="6" spans="3:5" x14ac:dyDescent="0.3">
      <c r="C6" t="str" cm="1">
        <f t="array" aca="1" ref="C6:E33" ca="1">_xlfn._xlws.SORT(_xlfn.CHOOSECOLS(_xlfn._xlws.FILTER(staff[],staff[Department]=E4),1,7,4),2,-1)</f>
        <v>Krishnakanta Vellanki</v>
      </c>
      <c r="D6">
        <f ca="1"/>
        <v>112780</v>
      </c>
      <c r="E6" t="str">
        <f ca="1"/>
        <v>Above average</v>
      </c>
    </row>
    <row r="7" spans="3:5" x14ac:dyDescent="0.3">
      <c r="C7" t="str">
        <f ca="1"/>
        <v>Lindy Guillet</v>
      </c>
      <c r="D7">
        <f ca="1"/>
        <v>112780</v>
      </c>
      <c r="E7" t="str">
        <f ca="1"/>
        <v>Above average</v>
      </c>
    </row>
    <row r="8" spans="3:5" x14ac:dyDescent="0.3">
      <c r="C8" t="str">
        <f ca="1"/>
        <v>Sawini Chandan</v>
      </c>
      <c r="D8">
        <f ca="1"/>
        <v>109160</v>
      </c>
      <c r="E8" t="str">
        <f ca="1"/>
        <v>Exceptional</v>
      </c>
    </row>
    <row r="9" spans="3:5" x14ac:dyDescent="0.3">
      <c r="C9" t="str">
        <f ca="1"/>
        <v>Rafaelita Blaksland</v>
      </c>
      <c r="D9">
        <f ca="1"/>
        <v>109160</v>
      </c>
      <c r="E9" t="str">
        <f ca="1"/>
        <v>Exceptional</v>
      </c>
    </row>
    <row r="10" spans="3:5" x14ac:dyDescent="0.3">
      <c r="C10" t="str">
        <f ca="1"/>
        <v>Purnendu Vijayarangan</v>
      </c>
      <c r="D10">
        <f ca="1"/>
        <v>92700</v>
      </c>
      <c r="E10" t="str">
        <f ca="1"/>
        <v>Average</v>
      </c>
    </row>
    <row r="11" spans="3:5" x14ac:dyDescent="0.3">
      <c r="C11" t="str">
        <f ca="1"/>
        <v>Hinda Label</v>
      </c>
      <c r="D11">
        <f ca="1"/>
        <v>92700</v>
      </c>
      <c r="E11" t="str">
        <f ca="1"/>
        <v>Average</v>
      </c>
    </row>
    <row r="12" spans="3:5" x14ac:dyDescent="0.3">
      <c r="C12" t="str">
        <f ca="1"/>
        <v>Shulabh Qutub Sundaramoorthy</v>
      </c>
      <c r="D12">
        <f ca="1"/>
        <v>78540</v>
      </c>
      <c r="E12" t="str">
        <f ca="1"/>
        <v>Average</v>
      </c>
    </row>
    <row r="13" spans="3:5" x14ac:dyDescent="0.3">
      <c r="C13" t="str">
        <f ca="1"/>
        <v>Gray Seamon</v>
      </c>
      <c r="D13">
        <f ca="1"/>
        <v>78540</v>
      </c>
      <c r="E13" t="str">
        <f ca="1"/>
        <v>Average</v>
      </c>
    </row>
    <row r="14" spans="3:5" x14ac:dyDescent="0.3">
      <c r="C14" t="str">
        <f ca="1"/>
        <v>Yauvani Tarpa</v>
      </c>
      <c r="D14">
        <f ca="1"/>
        <v>74550</v>
      </c>
      <c r="E14" t="str">
        <f ca="1"/>
        <v>Average</v>
      </c>
    </row>
    <row r="15" spans="3:5" x14ac:dyDescent="0.3">
      <c r="C15" t="str">
        <f ca="1"/>
        <v>Gigi Bohling</v>
      </c>
      <c r="D15">
        <f ca="1"/>
        <v>74550</v>
      </c>
      <c r="E15" t="str">
        <f ca="1"/>
        <v>Average</v>
      </c>
    </row>
    <row r="16" spans="3:5" x14ac:dyDescent="0.3">
      <c r="C16" t="str">
        <f ca="1"/>
        <v>Devasree Fullara Saurin</v>
      </c>
      <c r="D16">
        <f ca="1"/>
        <v>68900</v>
      </c>
      <c r="E16" t="str">
        <f ca="1"/>
        <v>Poor</v>
      </c>
    </row>
    <row r="17" spans="3:5" x14ac:dyDescent="0.3">
      <c r="C17" t="str">
        <f ca="1"/>
        <v>Hyacinthie Braybrooke</v>
      </c>
      <c r="D17">
        <f ca="1"/>
        <v>68900</v>
      </c>
      <c r="E17" t="str">
        <f ca="1"/>
        <v>Poor</v>
      </c>
    </row>
    <row r="18" spans="3:5" x14ac:dyDescent="0.3">
      <c r="C18" t="str">
        <f ca="1"/>
        <v>Abhaya Priyavardhan</v>
      </c>
      <c r="D18">
        <f ca="1"/>
        <v>65700</v>
      </c>
      <c r="E18" t="str">
        <f ca="1"/>
        <v>Average</v>
      </c>
    </row>
    <row r="19" spans="3:5" x14ac:dyDescent="0.3">
      <c r="C19" t="str">
        <f ca="1"/>
        <v>Kath Bletsoe</v>
      </c>
      <c r="D19">
        <f ca="1"/>
        <v>65700</v>
      </c>
      <c r="E19" t="str">
        <f ca="1"/>
        <v>Average</v>
      </c>
    </row>
    <row r="20" spans="3:5" x14ac:dyDescent="0.3">
      <c r="C20" t="str">
        <f ca="1"/>
        <v>Mirium Seemantini Shivakumar</v>
      </c>
      <c r="D20">
        <f ca="1"/>
        <v>56870</v>
      </c>
      <c r="E20" t="str">
        <f ca="1"/>
        <v>Above average</v>
      </c>
    </row>
    <row r="21" spans="3:5" x14ac:dyDescent="0.3">
      <c r="C21" t="str">
        <f ca="1"/>
        <v>Oran Buxcy</v>
      </c>
      <c r="D21">
        <f ca="1"/>
        <v>56870</v>
      </c>
      <c r="E21" t="str">
        <f ca="1"/>
        <v>Above average</v>
      </c>
    </row>
    <row r="22" spans="3:5" x14ac:dyDescent="0.3">
      <c r="C22" t="str">
        <f ca="1"/>
        <v>Sanchali Shirish</v>
      </c>
      <c r="D22">
        <f ca="1"/>
        <v>54970</v>
      </c>
      <c r="E22" t="str">
        <f ca="1"/>
        <v>Average</v>
      </c>
    </row>
    <row r="23" spans="3:5" x14ac:dyDescent="0.3">
      <c r="C23" t="str">
        <f ca="1"/>
        <v>Alta Kaszper</v>
      </c>
      <c r="D23">
        <f ca="1"/>
        <v>54970</v>
      </c>
      <c r="E23" t="str">
        <f ca="1"/>
        <v>Average</v>
      </c>
    </row>
    <row r="24" spans="3:5" x14ac:dyDescent="0.3">
      <c r="C24" t="str">
        <f ca="1"/>
        <v>Geena Raghavanpillai</v>
      </c>
      <c r="D24">
        <f ca="1"/>
        <v>53540</v>
      </c>
      <c r="E24" t="str">
        <f ca="1"/>
        <v>Average</v>
      </c>
    </row>
    <row r="25" spans="3:5" x14ac:dyDescent="0.3">
      <c r="C25" t="str">
        <f ca="1"/>
        <v>Hoyt D'Alesco</v>
      </c>
      <c r="D25">
        <f ca="1"/>
        <v>53540</v>
      </c>
      <c r="E25" t="str">
        <f ca="1"/>
        <v>Average</v>
      </c>
    </row>
    <row r="26" spans="3:5" x14ac:dyDescent="0.3">
      <c r="C26" t="str">
        <f ca="1"/>
        <v>Anumati Shyamari Meherhomji</v>
      </c>
      <c r="D26">
        <f ca="1"/>
        <v>53240</v>
      </c>
      <c r="E26" t="str">
        <f ca="1"/>
        <v>Average</v>
      </c>
    </row>
    <row r="27" spans="3:5" x14ac:dyDescent="0.3">
      <c r="C27" t="str">
        <f ca="1"/>
        <v>Tatum Hush</v>
      </c>
      <c r="D27">
        <f ca="1"/>
        <v>53240</v>
      </c>
      <c r="E27" t="str">
        <f ca="1"/>
        <v>Average</v>
      </c>
    </row>
    <row r="28" spans="3:5" x14ac:dyDescent="0.3">
      <c r="C28" t="str">
        <f ca="1"/>
        <v>Daruka Ghazali</v>
      </c>
      <c r="D28">
        <f ca="1"/>
        <v>49630</v>
      </c>
      <c r="E28" t="str">
        <f ca="1"/>
        <v>Poor</v>
      </c>
    </row>
    <row r="29" spans="3:5" x14ac:dyDescent="0.3">
      <c r="C29" t="str">
        <f ca="1"/>
        <v>Violante Courtonne</v>
      </c>
      <c r="D29">
        <f ca="1"/>
        <v>49630</v>
      </c>
      <c r="E29" t="str">
        <f ca="1"/>
        <v>Poor</v>
      </c>
    </row>
    <row r="30" spans="3:5" x14ac:dyDescent="0.3">
      <c r="C30" t="str">
        <f ca="1"/>
        <v>Rupak Mehra</v>
      </c>
      <c r="D30">
        <f ca="1"/>
        <v>43510</v>
      </c>
      <c r="E30" t="str">
        <f ca="1"/>
        <v>Very poor</v>
      </c>
    </row>
    <row r="31" spans="3:5" x14ac:dyDescent="0.3">
      <c r="C31" t="str">
        <f ca="1"/>
        <v>Drusy MacCombe</v>
      </c>
      <c r="D31">
        <f ca="1"/>
        <v>43510</v>
      </c>
      <c r="E31" t="str">
        <f ca="1"/>
        <v>Very poor</v>
      </c>
    </row>
    <row r="32" spans="3:5" x14ac:dyDescent="0.3">
      <c r="C32" t="str">
        <f ca="1"/>
        <v>Waheeda Vasuman</v>
      </c>
      <c r="D32">
        <f ca="1"/>
        <v>36040</v>
      </c>
      <c r="E32" t="str">
        <f ca="1"/>
        <v>Average</v>
      </c>
    </row>
    <row r="33" spans="3:5" x14ac:dyDescent="0.3">
      <c r="C33" t="str">
        <f ca="1"/>
        <v>Bili Sizey</v>
      </c>
      <c r="D33">
        <f ca="1"/>
        <v>36040</v>
      </c>
      <c r="E33" t="str">
        <f ca="1"/>
        <v>Average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9CB18-A0C3-4526-9E96-00218C3FA270}">
  <sheetPr>
    <tabColor rgb="FFFFC000"/>
  </sheetPr>
  <dimension ref="C2:N7"/>
  <sheetViews>
    <sheetView showGridLines="0" workbookViewId="0">
      <selection activeCell="E8" sqref="E8"/>
    </sheetView>
  </sheetViews>
  <sheetFormatPr defaultRowHeight="14.4" x14ac:dyDescent="0.3"/>
  <cols>
    <col min="3" max="3" width="24.21875" customWidth="1"/>
    <col min="4" max="4" width="4" customWidth="1"/>
    <col min="5" max="5" width="22.33203125" customWidth="1"/>
    <col min="6" max="6" width="3.77734375" customWidth="1"/>
    <col min="7" max="7" width="21.6640625" customWidth="1"/>
    <col min="10" max="10" width="24.21875" customWidth="1"/>
    <col min="11" max="11" width="4" customWidth="1"/>
    <col min="12" max="12" width="22.33203125" customWidth="1"/>
    <col min="13" max="13" width="3.77734375" customWidth="1"/>
    <col min="14" max="14" width="21.6640625" customWidth="1"/>
  </cols>
  <sheetData>
    <row r="2" spans="3:14" ht="33.6" x14ac:dyDescent="0.65">
      <c r="C2" s="39" t="s">
        <v>242</v>
      </c>
      <c r="D2" s="39"/>
      <c r="E2" s="39"/>
      <c r="F2" s="39"/>
      <c r="G2" s="39"/>
      <c r="J2" s="41" t="s">
        <v>243</v>
      </c>
      <c r="K2" s="41"/>
      <c r="L2" s="41"/>
      <c r="M2" s="41"/>
      <c r="N2" s="41"/>
    </row>
    <row r="3" spans="3:14" ht="73.2" customHeight="1" x14ac:dyDescent="0.3">
      <c r="C3" s="29">
        <f>COUNTIF(staff[country],"NZ")</f>
        <v>91</v>
      </c>
      <c r="E3" s="31">
        <f>COUNTIFS(staff[country],"NZ",staff[Gender],"Female")/C3</f>
        <v>0.47252747252747251</v>
      </c>
      <c r="G3" s="32">
        <f>AVERAGEIFS(staff[Salary],staff[country],"NZ")</f>
        <v>76978.791208791212</v>
      </c>
      <c r="I3" s="40"/>
      <c r="J3" s="30">
        <f>COUNTIF(staff[country],"IND")</f>
        <v>92</v>
      </c>
      <c r="L3" s="33">
        <f>COUNTIFS(staff[country],"IND",staff[Gender],"Female")/J3</f>
        <v>0.46739130434782611</v>
      </c>
      <c r="N3" s="34">
        <f>AVERAGEIFS(staff[Salary],staff[country],"IND")</f>
        <v>77366.521739130432</v>
      </c>
    </row>
    <row r="4" spans="3:14" x14ac:dyDescent="0.3">
      <c r="E4" s="38"/>
    </row>
    <row r="7" spans="3:14" ht="23.4" x14ac:dyDescent="0.45">
      <c r="C7" s="37" t="s">
        <v>244</v>
      </c>
      <c r="D7" s="37"/>
      <c r="E7" s="37"/>
      <c r="F7" s="37"/>
      <c r="G7" s="37"/>
      <c r="H7" s="37"/>
      <c r="I7" s="37"/>
      <c r="J7" s="37"/>
      <c r="K7" s="37"/>
      <c r="L7" s="37"/>
      <c r="M7" s="37"/>
      <c r="N7" s="37"/>
    </row>
  </sheetData>
  <mergeCells count="3">
    <mergeCell ref="C7:N7"/>
    <mergeCell ref="C2:G2"/>
    <mergeCell ref="J2:N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4A6E7-20B3-4E9B-B42B-4C48328EB656}">
  <dimension ref="C7:E12"/>
  <sheetViews>
    <sheetView topLeftCell="B1" workbookViewId="0">
      <selection activeCell="E7" sqref="E7"/>
    </sheetView>
  </sheetViews>
  <sheetFormatPr defaultRowHeight="14.4" x14ac:dyDescent="0.3"/>
  <cols>
    <col min="3" max="3" width="16" bestFit="1" customWidth="1"/>
    <col min="4" max="4" width="15.5546875" bestFit="1" customWidth="1"/>
    <col min="5" max="5" width="11.33203125" bestFit="1" customWidth="1"/>
    <col min="6" max="6" width="10.77734375" bestFit="1" customWidth="1"/>
    <col min="7" max="7" width="13.6640625" bestFit="1" customWidth="1"/>
    <col min="8" max="8" width="15.5546875" bestFit="1" customWidth="1"/>
    <col min="9" max="10" width="18.6640625" bestFit="1" customWidth="1"/>
  </cols>
  <sheetData>
    <row r="7" spans="3:5" x14ac:dyDescent="0.3">
      <c r="D7" s="23" t="s">
        <v>215</v>
      </c>
    </row>
    <row r="8" spans="3:5" x14ac:dyDescent="0.3">
      <c r="C8" s="23" t="s">
        <v>219</v>
      </c>
      <c r="D8" t="s">
        <v>8</v>
      </c>
      <c r="E8" t="s">
        <v>15</v>
      </c>
    </row>
    <row r="9" spans="3:5" x14ac:dyDescent="0.3">
      <c r="C9" s="19" t="s">
        <v>217</v>
      </c>
      <c r="D9" s="15">
        <v>43</v>
      </c>
      <c r="E9" s="15">
        <v>44</v>
      </c>
    </row>
    <row r="10" spans="3:5" x14ac:dyDescent="0.3">
      <c r="C10" s="19" t="s">
        <v>218</v>
      </c>
      <c r="D10" s="24">
        <v>31.395348837209301</v>
      </c>
      <c r="E10" s="24">
        <v>29.34090909090909</v>
      </c>
    </row>
    <row r="11" spans="3:5" x14ac:dyDescent="0.3">
      <c r="C11" s="19" t="s">
        <v>220</v>
      </c>
      <c r="D11" s="25">
        <v>78284.186046511633</v>
      </c>
      <c r="E11" s="25">
        <v>74486.363636363632</v>
      </c>
    </row>
    <row r="12" spans="3:5" x14ac:dyDescent="0.3">
      <c r="C12" s="19" t="s">
        <v>221</v>
      </c>
      <c r="D12" s="17">
        <v>3.6697674418604649</v>
      </c>
      <c r="E12" s="24">
        <v>3.6668119551681189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topLeftCell="A64" workbookViewId="0">
      <selection activeCell="F70" sqref="F70"/>
    </sheetView>
  </sheetViews>
  <sheetFormatPr defaultRowHeight="14.4" x14ac:dyDescent="0.3"/>
  <cols>
    <col min="2" max="2" width="9.44140625" customWidth="1"/>
    <col min="3" max="3" width="9.33203125" bestFit="1" customWidth="1"/>
    <col min="4" max="4" width="6.44140625" bestFit="1" customWidth="1"/>
    <col min="5" max="5" width="9.44140625" customWidth="1"/>
    <col min="6" max="6" width="12.6640625" customWidth="1"/>
    <col min="7" max="7" width="13" customWidth="1"/>
    <col min="8" max="8" width="11.88671875" bestFit="1" customWidth="1"/>
  </cols>
  <sheetData>
    <row r="2" spans="2:8" x14ac:dyDescent="0.3">
      <c r="B2" t="s">
        <v>0</v>
      </c>
      <c r="C2" t="s">
        <v>1</v>
      </c>
      <c r="D2" t="s">
        <v>3</v>
      </c>
      <c r="E2" t="s">
        <v>6</v>
      </c>
      <c r="F2" t="s">
        <v>4</v>
      </c>
      <c r="G2" t="s">
        <v>2</v>
      </c>
      <c r="H2" t="s">
        <v>5</v>
      </c>
    </row>
    <row r="3" spans="2:8" x14ac:dyDescent="0.3">
      <c r="B3" t="s">
        <v>155</v>
      </c>
      <c r="C3" t="s">
        <v>15</v>
      </c>
      <c r="D3">
        <v>20</v>
      </c>
      <c r="E3" t="s">
        <v>16</v>
      </c>
      <c r="F3" s="4">
        <v>44122</v>
      </c>
      <c r="G3" t="s">
        <v>12</v>
      </c>
      <c r="H3" s="14">
        <v>112650</v>
      </c>
    </row>
    <row r="4" spans="2:8" x14ac:dyDescent="0.3">
      <c r="B4" t="s">
        <v>175</v>
      </c>
      <c r="C4" t="s">
        <v>8</v>
      </c>
      <c r="D4">
        <v>32</v>
      </c>
      <c r="E4" t="s">
        <v>13</v>
      </c>
      <c r="F4" s="4">
        <v>44293</v>
      </c>
      <c r="G4" t="s">
        <v>12</v>
      </c>
      <c r="H4" s="14">
        <v>43840</v>
      </c>
    </row>
    <row r="5" spans="2:8" x14ac:dyDescent="0.3">
      <c r="B5" t="s">
        <v>142</v>
      </c>
      <c r="C5" t="s">
        <v>15</v>
      </c>
      <c r="D5">
        <v>31</v>
      </c>
      <c r="E5" t="s">
        <v>16</v>
      </c>
      <c r="F5" s="4">
        <v>44663</v>
      </c>
      <c r="G5" t="s">
        <v>9</v>
      </c>
      <c r="H5" s="14">
        <v>103550</v>
      </c>
    </row>
    <row r="6" spans="2:8" x14ac:dyDescent="0.3">
      <c r="B6" t="s">
        <v>200</v>
      </c>
      <c r="C6" t="s">
        <v>8</v>
      </c>
      <c r="D6">
        <v>32</v>
      </c>
      <c r="E6" t="s">
        <v>16</v>
      </c>
      <c r="F6" s="4">
        <v>44339</v>
      </c>
      <c r="G6" t="s">
        <v>56</v>
      </c>
      <c r="H6" s="14">
        <v>45510</v>
      </c>
    </row>
    <row r="7" spans="2:8" x14ac:dyDescent="0.3">
      <c r="B7" t="s">
        <v>141</v>
      </c>
      <c r="D7">
        <v>37</v>
      </c>
      <c r="E7" t="s">
        <v>24</v>
      </c>
      <c r="F7" s="4">
        <v>44085</v>
      </c>
      <c r="G7" t="s">
        <v>21</v>
      </c>
      <c r="H7" s="14">
        <v>115440</v>
      </c>
    </row>
    <row r="8" spans="2:8" x14ac:dyDescent="0.3">
      <c r="B8" t="s">
        <v>201</v>
      </c>
      <c r="C8" t="s">
        <v>8</v>
      </c>
      <c r="D8">
        <v>38</v>
      </c>
      <c r="E8" t="s">
        <v>13</v>
      </c>
      <c r="F8" s="4">
        <v>44268</v>
      </c>
      <c r="G8" t="s">
        <v>19</v>
      </c>
      <c r="H8" s="14">
        <v>56870</v>
      </c>
    </row>
    <row r="9" spans="2:8" x14ac:dyDescent="0.3">
      <c r="B9" t="s">
        <v>168</v>
      </c>
      <c r="C9" t="s">
        <v>8</v>
      </c>
      <c r="D9">
        <v>25</v>
      </c>
      <c r="E9" t="s">
        <v>16</v>
      </c>
      <c r="F9" s="4">
        <v>44144</v>
      </c>
      <c r="G9" t="s">
        <v>19</v>
      </c>
      <c r="H9" s="14">
        <v>92700</v>
      </c>
    </row>
    <row r="10" spans="2:8" x14ac:dyDescent="0.3">
      <c r="B10" t="s">
        <v>144</v>
      </c>
      <c r="D10">
        <v>32</v>
      </c>
      <c r="E10" t="s">
        <v>16</v>
      </c>
      <c r="F10" s="4">
        <v>44713</v>
      </c>
      <c r="G10" t="s">
        <v>12</v>
      </c>
      <c r="H10" s="14">
        <v>91310</v>
      </c>
    </row>
    <row r="11" spans="2:8" x14ac:dyDescent="0.3">
      <c r="B11" t="s">
        <v>114</v>
      </c>
      <c r="C11" t="s">
        <v>15</v>
      </c>
      <c r="D11">
        <v>33</v>
      </c>
      <c r="E11" t="s">
        <v>16</v>
      </c>
      <c r="F11" s="4">
        <v>44324</v>
      </c>
      <c r="G11" t="s">
        <v>19</v>
      </c>
      <c r="H11" s="14">
        <v>74550</v>
      </c>
    </row>
    <row r="12" spans="2:8" x14ac:dyDescent="0.3">
      <c r="B12" t="s">
        <v>127</v>
      </c>
      <c r="C12" t="s">
        <v>15</v>
      </c>
      <c r="D12">
        <v>25</v>
      </c>
      <c r="E12" t="s">
        <v>13</v>
      </c>
      <c r="F12" s="4">
        <v>44665</v>
      </c>
      <c r="G12" t="s">
        <v>9</v>
      </c>
      <c r="H12" s="14">
        <v>109190</v>
      </c>
    </row>
    <row r="13" spans="2:8" x14ac:dyDescent="0.3">
      <c r="B13" t="s">
        <v>193</v>
      </c>
      <c r="C13" t="s">
        <v>8</v>
      </c>
      <c r="D13">
        <v>40</v>
      </c>
      <c r="E13" t="s">
        <v>16</v>
      </c>
      <c r="F13" s="4">
        <v>44320</v>
      </c>
      <c r="G13" t="s">
        <v>12</v>
      </c>
      <c r="H13" s="14">
        <v>104410</v>
      </c>
    </row>
    <row r="14" spans="2:8" x14ac:dyDescent="0.3">
      <c r="B14" t="s">
        <v>176</v>
      </c>
      <c r="C14" t="s">
        <v>15</v>
      </c>
      <c r="D14">
        <v>30</v>
      </c>
      <c r="E14" t="s">
        <v>16</v>
      </c>
      <c r="F14" s="4">
        <v>44544</v>
      </c>
      <c r="G14" t="s">
        <v>21</v>
      </c>
      <c r="H14" s="14">
        <v>96800</v>
      </c>
    </row>
    <row r="15" spans="2:8" x14ac:dyDescent="0.3">
      <c r="B15" t="s">
        <v>122</v>
      </c>
      <c r="C15" t="s">
        <v>15</v>
      </c>
      <c r="D15">
        <v>28</v>
      </c>
      <c r="E15" t="s">
        <v>13</v>
      </c>
      <c r="F15" s="4">
        <v>43980</v>
      </c>
      <c r="G15" t="s">
        <v>21</v>
      </c>
      <c r="H15" s="14">
        <v>48170</v>
      </c>
    </row>
    <row r="16" spans="2:8" x14ac:dyDescent="0.3">
      <c r="B16" t="s">
        <v>139</v>
      </c>
      <c r="C16" t="s">
        <v>15</v>
      </c>
      <c r="D16">
        <v>21</v>
      </c>
      <c r="E16" t="s">
        <v>16</v>
      </c>
      <c r="F16" s="4">
        <v>44042</v>
      </c>
      <c r="G16" t="s">
        <v>9</v>
      </c>
      <c r="H16" s="14">
        <v>37920</v>
      </c>
    </row>
    <row r="17" spans="2:8" x14ac:dyDescent="0.3">
      <c r="B17" t="s">
        <v>177</v>
      </c>
      <c r="C17" t="s">
        <v>15</v>
      </c>
      <c r="D17">
        <v>34</v>
      </c>
      <c r="E17" t="s">
        <v>16</v>
      </c>
      <c r="F17" s="4">
        <v>44642</v>
      </c>
      <c r="G17" t="s">
        <v>9</v>
      </c>
      <c r="H17" s="14">
        <v>112650</v>
      </c>
    </row>
    <row r="18" spans="2:8" x14ac:dyDescent="0.3">
      <c r="B18" t="s">
        <v>164</v>
      </c>
      <c r="C18" t="s">
        <v>8</v>
      </c>
      <c r="D18">
        <v>34</v>
      </c>
      <c r="E18" t="s">
        <v>24</v>
      </c>
      <c r="F18" s="4">
        <v>44660</v>
      </c>
      <c r="G18" t="s">
        <v>19</v>
      </c>
      <c r="H18" s="14">
        <v>49630</v>
      </c>
    </row>
    <row r="19" spans="2:8" x14ac:dyDescent="0.3">
      <c r="B19" t="s">
        <v>198</v>
      </c>
      <c r="C19" t="s">
        <v>15</v>
      </c>
      <c r="D19">
        <v>36</v>
      </c>
      <c r="E19" t="s">
        <v>16</v>
      </c>
      <c r="F19" s="4">
        <v>43958</v>
      </c>
      <c r="G19" t="s">
        <v>12</v>
      </c>
      <c r="H19" s="14">
        <v>118840</v>
      </c>
    </row>
    <row r="20" spans="2:8" x14ac:dyDescent="0.3">
      <c r="B20" t="s">
        <v>158</v>
      </c>
      <c r="C20" t="s">
        <v>15</v>
      </c>
      <c r="D20">
        <v>30</v>
      </c>
      <c r="E20" t="s">
        <v>16</v>
      </c>
      <c r="F20" s="4">
        <v>44789</v>
      </c>
      <c r="G20" t="s">
        <v>12</v>
      </c>
      <c r="H20" s="14">
        <v>69710</v>
      </c>
    </row>
    <row r="21" spans="2:8" x14ac:dyDescent="0.3">
      <c r="B21" t="s">
        <v>196</v>
      </c>
      <c r="C21" t="s">
        <v>15</v>
      </c>
      <c r="D21">
        <v>20</v>
      </c>
      <c r="E21" t="s">
        <v>16</v>
      </c>
      <c r="F21" s="4">
        <v>44683</v>
      </c>
      <c r="G21" t="s">
        <v>9</v>
      </c>
      <c r="H21" s="14">
        <v>79570</v>
      </c>
    </row>
    <row r="22" spans="2:8" x14ac:dyDescent="0.3">
      <c r="B22" t="s">
        <v>153</v>
      </c>
      <c r="C22" t="s">
        <v>8</v>
      </c>
      <c r="D22">
        <v>22</v>
      </c>
      <c r="E22" t="s">
        <v>13</v>
      </c>
      <c r="F22" s="4">
        <v>44388</v>
      </c>
      <c r="G22" t="s">
        <v>9</v>
      </c>
      <c r="H22" s="14">
        <v>76900</v>
      </c>
    </row>
    <row r="23" spans="2:8" x14ac:dyDescent="0.3">
      <c r="B23" t="s">
        <v>181</v>
      </c>
      <c r="C23" t="s">
        <v>15</v>
      </c>
      <c r="D23">
        <v>27</v>
      </c>
      <c r="E23" t="s">
        <v>16</v>
      </c>
      <c r="F23" s="4">
        <v>44073</v>
      </c>
      <c r="G23" t="s">
        <v>19</v>
      </c>
      <c r="H23" s="14">
        <v>54970</v>
      </c>
    </row>
    <row r="24" spans="2:8" x14ac:dyDescent="0.3">
      <c r="B24" t="s">
        <v>117</v>
      </c>
      <c r="C24" t="s">
        <v>15</v>
      </c>
      <c r="D24">
        <v>37</v>
      </c>
      <c r="E24" t="s">
        <v>24</v>
      </c>
      <c r="F24" s="4">
        <v>44277</v>
      </c>
      <c r="G24" t="s">
        <v>12</v>
      </c>
      <c r="H24" s="14">
        <v>88050</v>
      </c>
    </row>
    <row r="25" spans="2:8" x14ac:dyDescent="0.3">
      <c r="B25" t="s">
        <v>191</v>
      </c>
      <c r="C25" t="s">
        <v>15</v>
      </c>
      <c r="D25">
        <v>43</v>
      </c>
      <c r="E25" t="s">
        <v>16</v>
      </c>
      <c r="F25" s="4">
        <v>44558</v>
      </c>
      <c r="G25" t="s">
        <v>19</v>
      </c>
      <c r="H25" s="14">
        <v>36040</v>
      </c>
    </row>
    <row r="26" spans="2:8" x14ac:dyDescent="0.3">
      <c r="B26" t="s">
        <v>110</v>
      </c>
      <c r="C26" t="s">
        <v>8</v>
      </c>
      <c r="D26">
        <v>42</v>
      </c>
      <c r="E26" t="s">
        <v>10</v>
      </c>
      <c r="F26" s="4">
        <v>44718</v>
      </c>
      <c r="G26" t="s">
        <v>9</v>
      </c>
      <c r="H26" s="14">
        <v>75000</v>
      </c>
    </row>
    <row r="27" spans="2:8" x14ac:dyDescent="0.3">
      <c r="B27" t="s">
        <v>148</v>
      </c>
      <c r="C27" t="s">
        <v>15</v>
      </c>
      <c r="D27">
        <v>35</v>
      </c>
      <c r="E27" t="s">
        <v>16</v>
      </c>
      <c r="F27" s="4">
        <v>44666</v>
      </c>
      <c r="G27" t="s">
        <v>9</v>
      </c>
      <c r="H27" s="14">
        <v>40400</v>
      </c>
    </row>
    <row r="28" spans="2:8" x14ac:dyDescent="0.3">
      <c r="B28" t="s">
        <v>195</v>
      </c>
      <c r="C28" t="s">
        <v>15</v>
      </c>
      <c r="D28">
        <v>24</v>
      </c>
      <c r="E28" t="s">
        <v>16</v>
      </c>
      <c r="F28" s="4">
        <v>44625</v>
      </c>
      <c r="G28" t="s">
        <v>12</v>
      </c>
      <c r="H28" s="14">
        <v>100420</v>
      </c>
    </row>
    <row r="29" spans="2:8" x14ac:dyDescent="0.3">
      <c r="B29" t="s">
        <v>119</v>
      </c>
      <c r="C29" t="s">
        <v>8</v>
      </c>
      <c r="D29">
        <v>31</v>
      </c>
      <c r="E29" t="s">
        <v>16</v>
      </c>
      <c r="F29" s="4">
        <v>44604</v>
      </c>
      <c r="G29" t="s">
        <v>12</v>
      </c>
      <c r="H29" s="14">
        <v>58100</v>
      </c>
    </row>
    <row r="30" spans="2:8" x14ac:dyDescent="0.3">
      <c r="B30" t="s">
        <v>113</v>
      </c>
      <c r="C30" t="s">
        <v>8</v>
      </c>
      <c r="D30">
        <v>44</v>
      </c>
      <c r="E30" t="s">
        <v>16</v>
      </c>
      <c r="F30" s="4">
        <v>44985</v>
      </c>
      <c r="G30" t="s">
        <v>12</v>
      </c>
      <c r="H30" s="14">
        <v>114870</v>
      </c>
    </row>
    <row r="31" spans="2:8" x14ac:dyDescent="0.3">
      <c r="B31" t="s">
        <v>157</v>
      </c>
      <c r="C31" t="s">
        <v>8</v>
      </c>
      <c r="D31">
        <v>32</v>
      </c>
      <c r="E31" t="s">
        <v>16</v>
      </c>
      <c r="F31" s="4">
        <v>44549</v>
      </c>
      <c r="G31" t="s">
        <v>9</v>
      </c>
      <c r="H31" s="14">
        <v>41570</v>
      </c>
    </row>
    <row r="32" spans="2:8" x14ac:dyDescent="0.3">
      <c r="B32" t="s">
        <v>172</v>
      </c>
      <c r="C32" t="s">
        <v>8</v>
      </c>
      <c r="D32">
        <v>30</v>
      </c>
      <c r="E32" t="s">
        <v>16</v>
      </c>
      <c r="F32" s="4">
        <v>44800</v>
      </c>
      <c r="G32" t="s">
        <v>9</v>
      </c>
      <c r="H32" s="14">
        <v>112570</v>
      </c>
    </row>
    <row r="33" spans="2:8" x14ac:dyDescent="0.3">
      <c r="B33" t="s">
        <v>150</v>
      </c>
      <c r="C33" t="s">
        <v>15</v>
      </c>
      <c r="D33">
        <v>26</v>
      </c>
      <c r="E33" t="s">
        <v>16</v>
      </c>
      <c r="F33" s="4">
        <v>44164</v>
      </c>
      <c r="G33" t="s">
        <v>9</v>
      </c>
      <c r="H33" s="14">
        <v>47360</v>
      </c>
    </row>
    <row r="34" spans="2:8" x14ac:dyDescent="0.3">
      <c r="B34" t="s">
        <v>125</v>
      </c>
      <c r="C34" t="s">
        <v>8</v>
      </c>
      <c r="D34">
        <v>21</v>
      </c>
      <c r="E34" t="s">
        <v>16</v>
      </c>
      <c r="F34" s="4">
        <v>44256</v>
      </c>
      <c r="G34" t="s">
        <v>21</v>
      </c>
      <c r="H34" s="14">
        <v>65920</v>
      </c>
    </row>
    <row r="35" spans="2:8" x14ac:dyDescent="0.3">
      <c r="B35" t="s">
        <v>199</v>
      </c>
      <c r="C35" t="s">
        <v>8</v>
      </c>
      <c r="D35">
        <v>28</v>
      </c>
      <c r="E35" t="s">
        <v>16</v>
      </c>
      <c r="F35" s="4">
        <v>44571</v>
      </c>
      <c r="G35" t="s">
        <v>9</v>
      </c>
      <c r="H35" s="14">
        <v>99970</v>
      </c>
    </row>
    <row r="36" spans="2:8" x14ac:dyDescent="0.3">
      <c r="B36" t="s">
        <v>132</v>
      </c>
      <c r="C36" t="s">
        <v>8</v>
      </c>
      <c r="D36">
        <v>25</v>
      </c>
      <c r="E36" t="s">
        <v>13</v>
      </c>
      <c r="F36" s="4">
        <v>44633</v>
      </c>
      <c r="G36" t="s">
        <v>12</v>
      </c>
      <c r="H36" s="14">
        <v>80700</v>
      </c>
    </row>
    <row r="37" spans="2:8" x14ac:dyDescent="0.3">
      <c r="B37" t="s">
        <v>154</v>
      </c>
      <c r="C37" t="s">
        <v>15</v>
      </c>
      <c r="D37">
        <v>24</v>
      </c>
      <c r="E37" t="s">
        <v>24</v>
      </c>
      <c r="F37" s="4">
        <v>44375</v>
      </c>
      <c r="G37" t="s">
        <v>21</v>
      </c>
      <c r="H37" s="14">
        <v>52610</v>
      </c>
    </row>
    <row r="38" spans="2:8" x14ac:dyDescent="0.3">
      <c r="B38" t="s">
        <v>179</v>
      </c>
      <c r="C38" t="s">
        <v>15</v>
      </c>
      <c r="D38">
        <v>29</v>
      </c>
      <c r="E38" t="s">
        <v>24</v>
      </c>
      <c r="F38" s="4">
        <v>44119</v>
      </c>
      <c r="G38" t="s">
        <v>12</v>
      </c>
      <c r="H38" s="14">
        <v>112110</v>
      </c>
    </row>
    <row r="39" spans="2:8" x14ac:dyDescent="0.3">
      <c r="B39" t="s">
        <v>151</v>
      </c>
      <c r="C39" t="s">
        <v>8</v>
      </c>
      <c r="D39">
        <v>27</v>
      </c>
      <c r="E39" t="s">
        <v>16</v>
      </c>
      <c r="F39" s="4">
        <v>44061</v>
      </c>
      <c r="G39" t="s">
        <v>56</v>
      </c>
      <c r="H39" s="14">
        <v>119110</v>
      </c>
    </row>
    <row r="40" spans="2:8" x14ac:dyDescent="0.3">
      <c r="B40" t="s">
        <v>149</v>
      </c>
      <c r="C40" t="s">
        <v>15</v>
      </c>
      <c r="D40">
        <v>22</v>
      </c>
      <c r="E40" t="s">
        <v>13</v>
      </c>
      <c r="F40" s="4">
        <v>44384</v>
      </c>
      <c r="G40" t="s">
        <v>19</v>
      </c>
      <c r="H40" s="14">
        <v>112780</v>
      </c>
    </row>
    <row r="41" spans="2:8" x14ac:dyDescent="0.3">
      <c r="B41" t="s">
        <v>174</v>
      </c>
      <c r="C41" t="s">
        <v>8</v>
      </c>
      <c r="D41">
        <v>36</v>
      </c>
      <c r="E41" t="s">
        <v>16</v>
      </c>
      <c r="F41" s="4">
        <v>44023</v>
      </c>
      <c r="G41" t="s">
        <v>9</v>
      </c>
      <c r="H41" s="14">
        <v>114890</v>
      </c>
    </row>
    <row r="42" spans="2:8" x14ac:dyDescent="0.3">
      <c r="B42" t="s">
        <v>145</v>
      </c>
      <c r="C42" t="s">
        <v>15</v>
      </c>
      <c r="D42">
        <v>27</v>
      </c>
      <c r="E42" t="s">
        <v>16</v>
      </c>
      <c r="F42" s="4">
        <v>44506</v>
      </c>
      <c r="G42" t="s">
        <v>21</v>
      </c>
      <c r="H42" s="14">
        <v>48980</v>
      </c>
    </row>
    <row r="43" spans="2:8" x14ac:dyDescent="0.3">
      <c r="B43" t="s">
        <v>169</v>
      </c>
      <c r="C43" t="s">
        <v>15</v>
      </c>
      <c r="D43">
        <v>21</v>
      </c>
      <c r="E43" t="s">
        <v>16</v>
      </c>
      <c r="F43" s="4">
        <v>44180</v>
      </c>
      <c r="G43" t="s">
        <v>56</v>
      </c>
      <c r="H43" s="14">
        <v>75880</v>
      </c>
    </row>
    <row r="44" spans="2:8" x14ac:dyDescent="0.3">
      <c r="B44" t="s">
        <v>166</v>
      </c>
      <c r="C44" t="s">
        <v>8</v>
      </c>
      <c r="D44">
        <v>28</v>
      </c>
      <c r="E44" t="s">
        <v>16</v>
      </c>
      <c r="F44" s="4">
        <v>44296</v>
      </c>
      <c r="G44" t="s">
        <v>19</v>
      </c>
      <c r="H44" s="14">
        <v>53240</v>
      </c>
    </row>
    <row r="45" spans="2:8" x14ac:dyDescent="0.3">
      <c r="B45" t="s">
        <v>121</v>
      </c>
      <c r="C45" t="s">
        <v>8</v>
      </c>
      <c r="D45">
        <v>34</v>
      </c>
      <c r="E45" t="s">
        <v>16</v>
      </c>
      <c r="F45" s="4">
        <v>44397</v>
      </c>
      <c r="G45" t="s">
        <v>21</v>
      </c>
      <c r="H45" s="14">
        <v>85000</v>
      </c>
    </row>
    <row r="46" spans="2:8" x14ac:dyDescent="0.3">
      <c r="B46" t="s">
        <v>178</v>
      </c>
      <c r="C46" t="s">
        <v>8</v>
      </c>
      <c r="D46">
        <v>21</v>
      </c>
      <c r="E46" t="s">
        <v>16</v>
      </c>
      <c r="F46" s="4">
        <v>44619</v>
      </c>
      <c r="G46" t="s">
        <v>12</v>
      </c>
      <c r="H46" s="14">
        <v>33920</v>
      </c>
    </row>
    <row r="47" spans="2:8" x14ac:dyDescent="0.3">
      <c r="B47" t="s">
        <v>187</v>
      </c>
      <c r="C47" t="s">
        <v>8</v>
      </c>
      <c r="D47">
        <v>33</v>
      </c>
      <c r="E47" t="s">
        <v>16</v>
      </c>
      <c r="F47" s="4">
        <v>44253</v>
      </c>
      <c r="G47" t="s">
        <v>12</v>
      </c>
      <c r="H47" s="14">
        <v>75280</v>
      </c>
    </row>
    <row r="48" spans="2:8" x14ac:dyDescent="0.3">
      <c r="B48" t="s">
        <v>129</v>
      </c>
      <c r="C48" t="s">
        <v>8</v>
      </c>
      <c r="D48">
        <v>34</v>
      </c>
      <c r="E48" t="s">
        <v>16</v>
      </c>
      <c r="F48" s="4">
        <v>44594</v>
      </c>
      <c r="G48" t="s">
        <v>21</v>
      </c>
      <c r="H48" s="14">
        <v>58940</v>
      </c>
    </row>
    <row r="49" spans="2:8" x14ac:dyDescent="0.3">
      <c r="B49" t="s">
        <v>135</v>
      </c>
      <c r="C49" t="s">
        <v>8</v>
      </c>
      <c r="D49">
        <v>28</v>
      </c>
      <c r="E49" t="s">
        <v>16</v>
      </c>
      <c r="F49" s="4">
        <v>44425</v>
      </c>
      <c r="G49" t="s">
        <v>9</v>
      </c>
      <c r="H49" s="14">
        <v>104770</v>
      </c>
    </row>
    <row r="50" spans="2:8" x14ac:dyDescent="0.3">
      <c r="B50" t="s">
        <v>124</v>
      </c>
      <c r="C50" t="s">
        <v>15</v>
      </c>
      <c r="D50">
        <v>21</v>
      </c>
      <c r="E50" t="s">
        <v>16</v>
      </c>
      <c r="F50" s="4">
        <v>44701</v>
      </c>
      <c r="G50" t="s">
        <v>9</v>
      </c>
      <c r="H50" s="14">
        <v>57090</v>
      </c>
    </row>
    <row r="51" spans="2:8" x14ac:dyDescent="0.3">
      <c r="B51" t="s">
        <v>159</v>
      </c>
      <c r="C51" t="s">
        <v>15</v>
      </c>
      <c r="D51">
        <v>27</v>
      </c>
      <c r="E51" t="s">
        <v>13</v>
      </c>
      <c r="F51" s="4">
        <v>44174</v>
      </c>
      <c r="G51" t="s">
        <v>21</v>
      </c>
      <c r="H51" s="14">
        <v>91650</v>
      </c>
    </row>
    <row r="52" spans="2:8" x14ac:dyDescent="0.3">
      <c r="B52" t="s">
        <v>182</v>
      </c>
      <c r="C52" t="s">
        <v>15</v>
      </c>
      <c r="D52">
        <v>42</v>
      </c>
      <c r="E52" t="s">
        <v>24</v>
      </c>
      <c r="F52" s="4">
        <v>44670</v>
      </c>
      <c r="G52" t="s">
        <v>21</v>
      </c>
      <c r="H52" s="14">
        <v>70270</v>
      </c>
    </row>
    <row r="53" spans="2:8" x14ac:dyDescent="0.3">
      <c r="B53" t="s">
        <v>128</v>
      </c>
      <c r="C53" t="s">
        <v>8</v>
      </c>
      <c r="D53">
        <v>28</v>
      </c>
      <c r="E53" t="s">
        <v>16</v>
      </c>
      <c r="F53" s="4">
        <v>44124</v>
      </c>
      <c r="G53" t="s">
        <v>21</v>
      </c>
      <c r="H53" s="14">
        <v>75970</v>
      </c>
    </row>
    <row r="54" spans="2:8" x14ac:dyDescent="0.3">
      <c r="B54" t="s">
        <v>111</v>
      </c>
      <c r="D54">
        <v>27</v>
      </c>
      <c r="E54" t="s">
        <v>13</v>
      </c>
      <c r="F54" s="4">
        <v>44212</v>
      </c>
      <c r="G54" t="s">
        <v>12</v>
      </c>
      <c r="H54" s="14">
        <v>90700</v>
      </c>
    </row>
    <row r="55" spans="2:8" x14ac:dyDescent="0.3">
      <c r="B55" t="s">
        <v>130</v>
      </c>
      <c r="C55" t="s">
        <v>15</v>
      </c>
      <c r="D55">
        <v>30</v>
      </c>
      <c r="E55" t="s">
        <v>16</v>
      </c>
      <c r="F55" s="4">
        <v>44607</v>
      </c>
      <c r="G55" t="s">
        <v>9</v>
      </c>
      <c r="H55" s="14">
        <v>60570</v>
      </c>
    </row>
    <row r="56" spans="2:8" x14ac:dyDescent="0.3">
      <c r="B56" t="s">
        <v>133</v>
      </c>
      <c r="C56" t="s">
        <v>15</v>
      </c>
      <c r="D56">
        <v>33</v>
      </c>
      <c r="E56" t="s">
        <v>16</v>
      </c>
      <c r="F56" s="4">
        <v>44103</v>
      </c>
      <c r="G56" t="s">
        <v>9</v>
      </c>
      <c r="H56" s="14">
        <v>115920</v>
      </c>
    </row>
    <row r="57" spans="2:8" x14ac:dyDescent="0.3">
      <c r="B57" t="s">
        <v>185</v>
      </c>
      <c r="C57" t="s">
        <v>8</v>
      </c>
      <c r="D57">
        <v>33</v>
      </c>
      <c r="E57" t="s">
        <v>16</v>
      </c>
      <c r="F57" s="4">
        <v>44006</v>
      </c>
      <c r="G57" t="s">
        <v>21</v>
      </c>
      <c r="H57" s="14">
        <v>65360</v>
      </c>
    </row>
    <row r="58" spans="2:8" x14ac:dyDescent="0.3">
      <c r="B58" t="s">
        <v>115</v>
      </c>
      <c r="D58">
        <v>30</v>
      </c>
      <c r="E58" t="s">
        <v>16</v>
      </c>
      <c r="F58" s="4">
        <v>44535</v>
      </c>
      <c r="G58" t="s">
        <v>21</v>
      </c>
      <c r="H58" s="14">
        <v>64000</v>
      </c>
    </row>
    <row r="59" spans="2:8" x14ac:dyDescent="0.3">
      <c r="B59" t="s">
        <v>194</v>
      </c>
      <c r="C59" t="s">
        <v>8</v>
      </c>
      <c r="D59">
        <v>34</v>
      </c>
      <c r="E59" t="s">
        <v>16</v>
      </c>
      <c r="F59" s="4">
        <v>44383</v>
      </c>
      <c r="G59" t="s">
        <v>21</v>
      </c>
      <c r="H59" s="14">
        <v>92450</v>
      </c>
    </row>
    <row r="60" spans="2:8" x14ac:dyDescent="0.3">
      <c r="B60" t="s">
        <v>112</v>
      </c>
      <c r="C60" t="s">
        <v>15</v>
      </c>
      <c r="D60">
        <v>31</v>
      </c>
      <c r="E60" t="s">
        <v>16</v>
      </c>
      <c r="F60" s="4">
        <v>44450</v>
      </c>
      <c r="G60" t="s">
        <v>12</v>
      </c>
      <c r="H60" s="14">
        <v>48950</v>
      </c>
    </row>
    <row r="61" spans="2:8" x14ac:dyDescent="0.3">
      <c r="B61" t="s">
        <v>184</v>
      </c>
      <c r="C61" t="s">
        <v>8</v>
      </c>
      <c r="D61">
        <v>27</v>
      </c>
      <c r="E61" t="s">
        <v>16</v>
      </c>
      <c r="F61" s="4">
        <v>44625</v>
      </c>
      <c r="G61" t="s">
        <v>12</v>
      </c>
      <c r="H61" s="14">
        <v>83750</v>
      </c>
    </row>
    <row r="62" spans="2:8" x14ac:dyDescent="0.3">
      <c r="B62" t="s">
        <v>165</v>
      </c>
      <c r="C62" t="s">
        <v>8</v>
      </c>
      <c r="D62">
        <v>40</v>
      </c>
      <c r="E62" t="s">
        <v>16</v>
      </c>
      <c r="F62" s="4">
        <v>44276</v>
      </c>
      <c r="G62" t="s">
        <v>12</v>
      </c>
      <c r="H62" s="14">
        <v>87620</v>
      </c>
    </row>
    <row r="63" spans="2:8" x14ac:dyDescent="0.3">
      <c r="B63" t="s">
        <v>183</v>
      </c>
      <c r="C63" t="s">
        <v>8</v>
      </c>
      <c r="D63">
        <v>20</v>
      </c>
      <c r="E63" t="s">
        <v>24</v>
      </c>
      <c r="F63" s="4">
        <v>44476</v>
      </c>
      <c r="G63" t="s">
        <v>19</v>
      </c>
      <c r="H63" s="14">
        <v>68900</v>
      </c>
    </row>
    <row r="64" spans="2:8" x14ac:dyDescent="0.3">
      <c r="B64" t="s">
        <v>156</v>
      </c>
      <c r="C64" t="s">
        <v>15</v>
      </c>
      <c r="D64">
        <v>32</v>
      </c>
      <c r="E64" t="s">
        <v>16</v>
      </c>
      <c r="F64" s="4">
        <v>44403</v>
      </c>
      <c r="G64" t="s">
        <v>19</v>
      </c>
      <c r="H64" s="14">
        <v>53540</v>
      </c>
    </row>
    <row r="65" spans="2:8" x14ac:dyDescent="0.3">
      <c r="B65" t="s">
        <v>171</v>
      </c>
      <c r="C65" t="s">
        <v>15</v>
      </c>
      <c r="D65">
        <v>28</v>
      </c>
      <c r="E65" t="s">
        <v>42</v>
      </c>
      <c r="F65" s="4">
        <v>44758</v>
      </c>
      <c r="G65" t="s">
        <v>19</v>
      </c>
      <c r="H65" s="14">
        <v>43510</v>
      </c>
    </row>
    <row r="66" spans="2:8" x14ac:dyDescent="0.3">
      <c r="B66" t="s">
        <v>126</v>
      </c>
      <c r="C66" t="s">
        <v>8</v>
      </c>
      <c r="D66">
        <v>38</v>
      </c>
      <c r="E66" t="s">
        <v>10</v>
      </c>
      <c r="F66" s="4">
        <v>44316</v>
      </c>
      <c r="G66" t="s">
        <v>19</v>
      </c>
      <c r="H66" s="14">
        <v>109160</v>
      </c>
    </row>
    <row r="67" spans="2:8" x14ac:dyDescent="0.3">
      <c r="B67" t="s">
        <v>197</v>
      </c>
      <c r="C67" t="s">
        <v>15</v>
      </c>
      <c r="D67">
        <v>40</v>
      </c>
      <c r="E67" t="s">
        <v>16</v>
      </c>
      <c r="F67" s="4">
        <v>44204</v>
      </c>
      <c r="G67" t="s">
        <v>9</v>
      </c>
      <c r="H67" s="14">
        <v>99750</v>
      </c>
    </row>
    <row r="68" spans="2:8" x14ac:dyDescent="0.3">
      <c r="B68" t="s">
        <v>123</v>
      </c>
      <c r="C68" t="s">
        <v>8</v>
      </c>
      <c r="D68">
        <v>31</v>
      </c>
      <c r="E68" t="s">
        <v>16</v>
      </c>
      <c r="F68" s="4">
        <v>44084</v>
      </c>
      <c r="G68" t="s">
        <v>12</v>
      </c>
      <c r="H68" s="14">
        <v>41980</v>
      </c>
    </row>
    <row r="69" spans="2:8" x14ac:dyDescent="0.3">
      <c r="B69" t="s">
        <v>186</v>
      </c>
      <c r="C69" t="s">
        <v>15</v>
      </c>
      <c r="D69">
        <v>36</v>
      </c>
      <c r="E69" t="s">
        <v>16</v>
      </c>
      <c r="F69" s="4">
        <v>44272</v>
      </c>
      <c r="G69" t="s">
        <v>21</v>
      </c>
      <c r="H69" s="14">
        <v>71380</v>
      </c>
    </row>
    <row r="70" spans="2:8" x14ac:dyDescent="0.3">
      <c r="B70" t="s">
        <v>190</v>
      </c>
      <c r="C70" t="s">
        <v>15</v>
      </c>
      <c r="D70">
        <v>27</v>
      </c>
      <c r="E70" t="s">
        <v>42</v>
      </c>
      <c r="F70" s="4">
        <v>44547</v>
      </c>
      <c r="G70" t="s">
        <v>9</v>
      </c>
      <c r="H70" s="14">
        <v>113280</v>
      </c>
    </row>
    <row r="71" spans="2:8" x14ac:dyDescent="0.3">
      <c r="B71" t="s">
        <v>180</v>
      </c>
      <c r="C71" t="s">
        <v>8</v>
      </c>
      <c r="D71">
        <v>33</v>
      </c>
      <c r="E71" t="s">
        <v>16</v>
      </c>
      <c r="F71" s="4">
        <v>44747</v>
      </c>
      <c r="G71" t="s">
        <v>21</v>
      </c>
      <c r="H71" s="14">
        <v>86570</v>
      </c>
    </row>
    <row r="72" spans="2:8" x14ac:dyDescent="0.3">
      <c r="B72" t="s">
        <v>138</v>
      </c>
      <c r="C72" t="s">
        <v>15</v>
      </c>
      <c r="D72">
        <v>26</v>
      </c>
      <c r="E72" t="s">
        <v>16</v>
      </c>
      <c r="F72" s="4">
        <v>44350</v>
      </c>
      <c r="G72" t="s">
        <v>9</v>
      </c>
      <c r="H72" s="14">
        <v>53540</v>
      </c>
    </row>
    <row r="73" spans="2:8" x14ac:dyDescent="0.3">
      <c r="B73" t="s">
        <v>189</v>
      </c>
      <c r="C73" t="s">
        <v>15</v>
      </c>
      <c r="D73">
        <v>37</v>
      </c>
      <c r="E73" t="s">
        <v>16</v>
      </c>
      <c r="F73" s="4">
        <v>44640</v>
      </c>
      <c r="G73" t="s">
        <v>12</v>
      </c>
      <c r="H73" s="14">
        <v>69070</v>
      </c>
    </row>
    <row r="74" spans="2:8" x14ac:dyDescent="0.3">
      <c r="B74" t="s">
        <v>120</v>
      </c>
      <c r="C74" t="s">
        <v>8</v>
      </c>
      <c r="D74">
        <v>30</v>
      </c>
      <c r="E74" t="s">
        <v>24</v>
      </c>
      <c r="F74" s="4">
        <v>44328</v>
      </c>
      <c r="G74" t="s">
        <v>21</v>
      </c>
      <c r="H74" s="14">
        <v>67910</v>
      </c>
    </row>
    <row r="75" spans="2:8" x14ac:dyDescent="0.3">
      <c r="B75" t="s">
        <v>118</v>
      </c>
      <c r="C75" t="s">
        <v>15</v>
      </c>
      <c r="D75">
        <v>30</v>
      </c>
      <c r="E75" t="s">
        <v>16</v>
      </c>
      <c r="F75" s="4">
        <v>44214</v>
      </c>
      <c r="G75" t="s">
        <v>12</v>
      </c>
      <c r="H75" s="14">
        <v>69120</v>
      </c>
    </row>
    <row r="76" spans="2:8" x14ac:dyDescent="0.3">
      <c r="B76" t="s">
        <v>131</v>
      </c>
      <c r="C76" t="s">
        <v>8</v>
      </c>
      <c r="D76">
        <v>34</v>
      </c>
      <c r="E76" t="s">
        <v>16</v>
      </c>
      <c r="F76" s="4">
        <v>44550</v>
      </c>
      <c r="G76" t="s">
        <v>21</v>
      </c>
      <c r="H76" s="14">
        <v>60130</v>
      </c>
    </row>
    <row r="77" spans="2:8" x14ac:dyDescent="0.3">
      <c r="B77" t="s">
        <v>160</v>
      </c>
      <c r="C77" t="s">
        <v>15</v>
      </c>
      <c r="D77">
        <v>23</v>
      </c>
      <c r="E77" t="s">
        <v>16</v>
      </c>
      <c r="F77" s="4">
        <v>44378</v>
      </c>
      <c r="G77" t="s">
        <v>9</v>
      </c>
      <c r="H77" s="14">
        <v>106460</v>
      </c>
    </row>
    <row r="78" spans="2:8" x14ac:dyDescent="0.3">
      <c r="B78" t="s">
        <v>147</v>
      </c>
      <c r="C78" t="s">
        <v>8</v>
      </c>
      <c r="D78">
        <v>37</v>
      </c>
      <c r="E78" t="s">
        <v>16</v>
      </c>
      <c r="F78" s="4">
        <v>44389</v>
      </c>
      <c r="G78" t="s">
        <v>56</v>
      </c>
      <c r="H78" s="14">
        <v>118100</v>
      </c>
    </row>
    <row r="79" spans="2:8" x14ac:dyDescent="0.3">
      <c r="B79" t="s">
        <v>163</v>
      </c>
      <c r="C79" t="s">
        <v>8</v>
      </c>
      <c r="D79">
        <v>36</v>
      </c>
      <c r="E79" t="s">
        <v>16</v>
      </c>
      <c r="F79" s="4">
        <v>44468</v>
      </c>
      <c r="G79" t="s">
        <v>9</v>
      </c>
      <c r="H79" s="14">
        <v>78390</v>
      </c>
    </row>
    <row r="80" spans="2:8" x14ac:dyDescent="0.3">
      <c r="B80" t="s">
        <v>146</v>
      </c>
      <c r="C80" t="s">
        <v>8</v>
      </c>
      <c r="D80">
        <v>30</v>
      </c>
      <c r="E80" t="s">
        <v>16</v>
      </c>
      <c r="F80" s="4">
        <v>44789</v>
      </c>
      <c r="G80" t="s">
        <v>9</v>
      </c>
      <c r="H80" s="14">
        <v>114180</v>
      </c>
    </row>
    <row r="81" spans="2:8" x14ac:dyDescent="0.3">
      <c r="B81" t="s">
        <v>188</v>
      </c>
      <c r="C81" t="s">
        <v>8</v>
      </c>
      <c r="D81">
        <v>28</v>
      </c>
      <c r="E81" t="s">
        <v>16</v>
      </c>
      <c r="F81" s="4">
        <v>44590</v>
      </c>
      <c r="G81" t="s">
        <v>9</v>
      </c>
      <c r="H81" s="14">
        <v>104120</v>
      </c>
    </row>
    <row r="82" spans="2:8" x14ac:dyDescent="0.3">
      <c r="B82" t="s">
        <v>137</v>
      </c>
      <c r="C82" t="s">
        <v>15</v>
      </c>
      <c r="D82">
        <v>30</v>
      </c>
      <c r="E82" t="s">
        <v>16</v>
      </c>
      <c r="F82" s="4">
        <v>44640</v>
      </c>
      <c r="G82" t="s">
        <v>9</v>
      </c>
      <c r="H82" s="14">
        <v>67950</v>
      </c>
    </row>
    <row r="83" spans="2:8" x14ac:dyDescent="0.3">
      <c r="B83" t="s">
        <v>136</v>
      </c>
      <c r="C83" t="s">
        <v>8</v>
      </c>
      <c r="D83">
        <v>29</v>
      </c>
      <c r="E83" t="s">
        <v>16</v>
      </c>
      <c r="F83" s="4">
        <v>43962</v>
      </c>
      <c r="G83" t="s">
        <v>12</v>
      </c>
      <c r="H83" s="14">
        <v>34980</v>
      </c>
    </row>
    <row r="84" spans="2:8" x14ac:dyDescent="0.3">
      <c r="B84" t="s">
        <v>152</v>
      </c>
      <c r="C84" t="s">
        <v>8</v>
      </c>
      <c r="D84">
        <v>24</v>
      </c>
      <c r="E84" t="s">
        <v>16</v>
      </c>
      <c r="F84" s="4">
        <v>44087</v>
      </c>
      <c r="G84" t="s">
        <v>12</v>
      </c>
      <c r="H84" s="14">
        <v>62780</v>
      </c>
    </row>
    <row r="85" spans="2:8" x14ac:dyDescent="0.3">
      <c r="B85" t="s">
        <v>116</v>
      </c>
      <c r="C85" t="s">
        <v>15</v>
      </c>
      <c r="D85">
        <v>20</v>
      </c>
      <c r="E85" t="s">
        <v>16</v>
      </c>
      <c r="F85" s="4">
        <v>44397</v>
      </c>
      <c r="G85" t="s">
        <v>12</v>
      </c>
      <c r="H85" s="14">
        <v>107700</v>
      </c>
    </row>
    <row r="86" spans="2:8" x14ac:dyDescent="0.3">
      <c r="B86" t="s">
        <v>167</v>
      </c>
      <c r="C86" t="s">
        <v>15</v>
      </c>
      <c r="D86">
        <v>25</v>
      </c>
      <c r="E86" t="s">
        <v>16</v>
      </c>
      <c r="F86" s="4">
        <v>44322</v>
      </c>
      <c r="G86" t="s">
        <v>19</v>
      </c>
      <c r="H86" s="14">
        <v>65700</v>
      </c>
    </row>
    <row r="87" spans="2:8" x14ac:dyDescent="0.3">
      <c r="B87" t="s">
        <v>134</v>
      </c>
      <c r="C87" t="s">
        <v>8</v>
      </c>
      <c r="D87">
        <v>33</v>
      </c>
      <c r="E87" t="s">
        <v>42</v>
      </c>
      <c r="F87" s="4">
        <v>44313</v>
      </c>
      <c r="G87" t="s">
        <v>12</v>
      </c>
      <c r="H87" s="14">
        <v>75480</v>
      </c>
    </row>
    <row r="88" spans="2:8" x14ac:dyDescent="0.3">
      <c r="B88" t="s">
        <v>173</v>
      </c>
      <c r="C88" t="s">
        <v>15</v>
      </c>
      <c r="D88">
        <v>33</v>
      </c>
      <c r="E88" t="s">
        <v>16</v>
      </c>
      <c r="F88" s="4">
        <v>44448</v>
      </c>
      <c r="G88" t="s">
        <v>12</v>
      </c>
      <c r="H88" s="14">
        <v>53870</v>
      </c>
    </row>
    <row r="89" spans="2:8" x14ac:dyDescent="0.3">
      <c r="B89" t="s">
        <v>140</v>
      </c>
      <c r="C89" t="s">
        <v>8</v>
      </c>
      <c r="D89">
        <v>36</v>
      </c>
      <c r="E89" t="s">
        <v>16</v>
      </c>
      <c r="F89" s="4">
        <v>44433</v>
      </c>
      <c r="G89" t="s">
        <v>19</v>
      </c>
      <c r="H89" s="14">
        <v>78540</v>
      </c>
    </row>
    <row r="90" spans="2:8" x14ac:dyDescent="0.3">
      <c r="B90" t="s">
        <v>192</v>
      </c>
      <c r="C90" t="s">
        <v>15</v>
      </c>
      <c r="D90">
        <v>19</v>
      </c>
      <c r="E90" t="s">
        <v>16</v>
      </c>
      <c r="F90" s="4">
        <v>44218</v>
      </c>
      <c r="G90" t="s">
        <v>9</v>
      </c>
      <c r="H90" s="14">
        <v>58960</v>
      </c>
    </row>
    <row r="91" spans="2:8" x14ac:dyDescent="0.3">
      <c r="B91" t="s">
        <v>161</v>
      </c>
      <c r="C91" t="s">
        <v>15</v>
      </c>
      <c r="D91">
        <v>46</v>
      </c>
      <c r="E91" t="s">
        <v>16</v>
      </c>
      <c r="F91" s="4">
        <v>44697</v>
      </c>
      <c r="G91" t="s">
        <v>9</v>
      </c>
      <c r="H91" s="14">
        <v>70610</v>
      </c>
    </row>
    <row r="92" spans="2:8" x14ac:dyDescent="0.3">
      <c r="B92" t="s">
        <v>170</v>
      </c>
      <c r="C92" t="s">
        <v>15</v>
      </c>
      <c r="D92">
        <v>33</v>
      </c>
      <c r="E92" t="s">
        <v>16</v>
      </c>
      <c r="F92" s="4">
        <v>44181</v>
      </c>
      <c r="G92" t="s">
        <v>21</v>
      </c>
      <c r="H92" s="14">
        <v>59430</v>
      </c>
    </row>
    <row r="93" spans="2:8" x14ac:dyDescent="0.3">
      <c r="B93" t="s">
        <v>143</v>
      </c>
      <c r="C93" t="s">
        <v>15</v>
      </c>
      <c r="D93">
        <v>33</v>
      </c>
      <c r="E93" t="s">
        <v>13</v>
      </c>
      <c r="F93" s="4">
        <v>44640</v>
      </c>
      <c r="G93" t="s">
        <v>9</v>
      </c>
      <c r="H93" s="14">
        <v>48530</v>
      </c>
    </row>
    <row r="94" spans="2:8" x14ac:dyDescent="0.3">
      <c r="B94" t="s">
        <v>162</v>
      </c>
      <c r="C94" t="s">
        <v>8</v>
      </c>
      <c r="D94">
        <v>33</v>
      </c>
      <c r="E94" t="s">
        <v>16</v>
      </c>
      <c r="F94" s="4">
        <v>44129</v>
      </c>
      <c r="G94" t="s">
        <v>12</v>
      </c>
      <c r="H94" s="14">
        <v>96140</v>
      </c>
    </row>
    <row r="95" spans="2:8" x14ac:dyDescent="0.3">
      <c r="B95" t="s">
        <v>155</v>
      </c>
      <c r="C95" t="s">
        <v>15</v>
      </c>
      <c r="D95">
        <v>20</v>
      </c>
      <c r="E95" t="s">
        <v>16</v>
      </c>
      <c r="F95" s="4">
        <v>44122</v>
      </c>
      <c r="G95" t="s">
        <v>12</v>
      </c>
      <c r="H95" s="14">
        <v>112650</v>
      </c>
    </row>
    <row r="96" spans="2:8" x14ac:dyDescent="0.3">
      <c r="B96" t="s">
        <v>175</v>
      </c>
      <c r="C96" t="s">
        <v>8</v>
      </c>
      <c r="D96">
        <v>32</v>
      </c>
      <c r="E96" t="s">
        <v>13</v>
      </c>
      <c r="F96" s="4">
        <v>44293</v>
      </c>
      <c r="G96" t="s">
        <v>12</v>
      </c>
      <c r="H96" s="14">
        <v>43840</v>
      </c>
    </row>
    <row r="97" spans="2:8" x14ac:dyDescent="0.3">
      <c r="B97" t="s">
        <v>142</v>
      </c>
      <c r="C97" t="s">
        <v>15</v>
      </c>
      <c r="D97">
        <v>31</v>
      </c>
      <c r="E97" t="s">
        <v>16</v>
      </c>
      <c r="F97" s="4">
        <v>44663</v>
      </c>
      <c r="G97" t="s">
        <v>9</v>
      </c>
      <c r="H97" s="14">
        <v>103550</v>
      </c>
    </row>
    <row r="98" spans="2:8" x14ac:dyDescent="0.3">
      <c r="B98" t="s">
        <v>200</v>
      </c>
      <c r="C98" t="s">
        <v>8</v>
      </c>
      <c r="D98">
        <v>32</v>
      </c>
      <c r="E98" t="s">
        <v>16</v>
      </c>
      <c r="F98" s="4">
        <v>44339</v>
      </c>
      <c r="G98" t="s">
        <v>56</v>
      </c>
      <c r="H98" s="14">
        <v>45510</v>
      </c>
    </row>
    <row r="99" spans="2:8" x14ac:dyDescent="0.3">
      <c r="B99" t="s">
        <v>141</v>
      </c>
      <c r="D99">
        <v>37</v>
      </c>
      <c r="E99" t="s">
        <v>24</v>
      </c>
      <c r="F99" s="4">
        <v>44085</v>
      </c>
      <c r="G99" t="s">
        <v>21</v>
      </c>
      <c r="H99" s="14">
        <v>115440</v>
      </c>
    </row>
    <row r="100" spans="2:8" x14ac:dyDescent="0.3">
      <c r="B100" t="s">
        <v>201</v>
      </c>
      <c r="C100" t="s">
        <v>8</v>
      </c>
      <c r="D100">
        <v>38</v>
      </c>
      <c r="E100" t="s">
        <v>13</v>
      </c>
      <c r="F100" s="4">
        <v>44268</v>
      </c>
      <c r="G100" t="s">
        <v>19</v>
      </c>
      <c r="H100" s="14">
        <v>56870</v>
      </c>
    </row>
    <row r="101" spans="2:8" x14ac:dyDescent="0.3">
      <c r="B101" t="s">
        <v>168</v>
      </c>
      <c r="C101" t="s">
        <v>8</v>
      </c>
      <c r="D101">
        <v>25</v>
      </c>
      <c r="E101" t="s">
        <v>16</v>
      </c>
      <c r="F101" s="4">
        <v>44144</v>
      </c>
      <c r="G101" t="s">
        <v>19</v>
      </c>
      <c r="H101" s="14">
        <v>92700</v>
      </c>
    </row>
    <row r="102" spans="2:8" x14ac:dyDescent="0.3">
      <c r="B102" t="s">
        <v>144</v>
      </c>
      <c r="D102">
        <v>32</v>
      </c>
      <c r="E102" t="s">
        <v>16</v>
      </c>
      <c r="F102" s="4">
        <v>44713</v>
      </c>
      <c r="G102" t="s">
        <v>12</v>
      </c>
      <c r="H102" s="14">
        <v>91310</v>
      </c>
    </row>
    <row r="103" spans="2:8" x14ac:dyDescent="0.3">
      <c r="B103" t="s">
        <v>114</v>
      </c>
      <c r="C103" t="s">
        <v>15</v>
      </c>
      <c r="D103">
        <v>33</v>
      </c>
      <c r="E103" t="s">
        <v>16</v>
      </c>
      <c r="F103" s="4">
        <v>44324</v>
      </c>
      <c r="G103" t="s">
        <v>19</v>
      </c>
      <c r="H103" s="14">
        <v>74550</v>
      </c>
    </row>
    <row r="104" spans="2:8" x14ac:dyDescent="0.3">
      <c r="B104" t="s">
        <v>127</v>
      </c>
      <c r="C104" t="s">
        <v>15</v>
      </c>
      <c r="D104">
        <v>25</v>
      </c>
      <c r="E104" t="s">
        <v>13</v>
      </c>
      <c r="F104" s="4">
        <v>44665</v>
      </c>
      <c r="G104" t="s">
        <v>9</v>
      </c>
      <c r="H104" s="14">
        <v>109190</v>
      </c>
    </row>
    <row r="105" spans="2:8" x14ac:dyDescent="0.3">
      <c r="B105" t="s">
        <v>193</v>
      </c>
      <c r="C105" t="s">
        <v>8</v>
      </c>
      <c r="D105">
        <v>40</v>
      </c>
      <c r="E105" t="s">
        <v>16</v>
      </c>
      <c r="F105" s="4">
        <v>44320</v>
      </c>
      <c r="G105" t="s">
        <v>12</v>
      </c>
      <c r="H105" s="14">
        <v>104410</v>
      </c>
    </row>
    <row r="106" spans="2:8" x14ac:dyDescent="0.3">
      <c r="B106" t="s">
        <v>176</v>
      </c>
      <c r="C106" t="s">
        <v>15</v>
      </c>
      <c r="D106">
        <v>30</v>
      </c>
      <c r="E106" t="s">
        <v>16</v>
      </c>
      <c r="F106" s="4">
        <v>44544</v>
      </c>
      <c r="G106" t="s">
        <v>21</v>
      </c>
      <c r="H106" s="14">
        <v>96800</v>
      </c>
    </row>
    <row r="107" spans="2:8" x14ac:dyDescent="0.3">
      <c r="B107" t="s">
        <v>122</v>
      </c>
      <c r="C107" t="s">
        <v>15</v>
      </c>
      <c r="D107">
        <v>28</v>
      </c>
      <c r="E107" t="s">
        <v>13</v>
      </c>
      <c r="F107" s="4">
        <v>43980</v>
      </c>
      <c r="G107" t="s">
        <v>21</v>
      </c>
      <c r="H107" s="14">
        <v>48170</v>
      </c>
    </row>
    <row r="108" spans="2:8" x14ac:dyDescent="0.3">
      <c r="B108" t="s">
        <v>139</v>
      </c>
      <c r="C108" t="s">
        <v>15</v>
      </c>
      <c r="D108">
        <v>21</v>
      </c>
      <c r="E108" t="s">
        <v>16</v>
      </c>
      <c r="F108" s="4">
        <v>44042</v>
      </c>
      <c r="G108" t="s">
        <v>9</v>
      </c>
      <c r="H108" s="14">
        <v>37920</v>
      </c>
    </row>
    <row r="109" spans="2:8" x14ac:dyDescent="0.3">
      <c r="B109" t="s">
        <v>177</v>
      </c>
      <c r="C109" t="s">
        <v>15</v>
      </c>
      <c r="D109">
        <v>34</v>
      </c>
      <c r="E109" t="s">
        <v>16</v>
      </c>
      <c r="F109" s="4">
        <v>44642</v>
      </c>
      <c r="G109" t="s">
        <v>9</v>
      </c>
      <c r="H109" s="14">
        <v>112650</v>
      </c>
    </row>
    <row r="110" spans="2:8" x14ac:dyDescent="0.3">
      <c r="B110" t="s">
        <v>164</v>
      </c>
      <c r="C110" t="s">
        <v>8</v>
      </c>
      <c r="D110">
        <v>34</v>
      </c>
      <c r="E110" t="s">
        <v>24</v>
      </c>
      <c r="F110" s="4">
        <v>44660</v>
      </c>
      <c r="G110" t="s">
        <v>19</v>
      </c>
      <c r="H110" s="14">
        <v>49630</v>
      </c>
    </row>
    <row r="111" spans="2:8" x14ac:dyDescent="0.3">
      <c r="B111" t="s">
        <v>198</v>
      </c>
      <c r="C111" t="s">
        <v>15</v>
      </c>
      <c r="D111">
        <v>36</v>
      </c>
      <c r="E111" t="s">
        <v>16</v>
      </c>
      <c r="F111" s="4">
        <v>43958</v>
      </c>
      <c r="G111" t="s">
        <v>12</v>
      </c>
      <c r="H111" s="14">
        <v>118840</v>
      </c>
    </row>
    <row r="112" spans="2:8" x14ac:dyDescent="0.3">
      <c r="B112" t="s">
        <v>158</v>
      </c>
      <c r="C112" t="s">
        <v>15</v>
      </c>
      <c r="D112">
        <v>30</v>
      </c>
      <c r="E112" t="s">
        <v>16</v>
      </c>
      <c r="F112" s="4">
        <v>44789</v>
      </c>
      <c r="G112" t="s">
        <v>12</v>
      </c>
      <c r="H112" s="14">
        <v>69710</v>
      </c>
    </row>
    <row r="113" spans="2:8" x14ac:dyDescent="0.3">
      <c r="B113" t="s">
        <v>196</v>
      </c>
      <c r="C113" t="s">
        <v>15</v>
      </c>
      <c r="D113">
        <v>20</v>
      </c>
      <c r="E113" t="s">
        <v>16</v>
      </c>
      <c r="F113" s="4">
        <v>44683</v>
      </c>
      <c r="G113" t="s">
        <v>9</v>
      </c>
      <c r="H113" s="14">
        <v>79570</v>
      </c>
    </row>
    <row r="114" spans="2:8" x14ac:dyDescent="0.3">
      <c r="B114" t="s">
        <v>153</v>
      </c>
      <c r="C114" t="s">
        <v>8</v>
      </c>
      <c r="D114">
        <v>22</v>
      </c>
      <c r="E114" t="s">
        <v>13</v>
      </c>
      <c r="F114" s="4">
        <v>44388</v>
      </c>
      <c r="G114" t="s">
        <v>9</v>
      </c>
      <c r="H114" s="14">
        <v>76900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8954B-F593-471A-BD69-28C8FAF11499}">
  <dimension ref="A1:I7"/>
  <sheetViews>
    <sheetView workbookViewId="0"/>
  </sheetViews>
  <sheetFormatPr defaultRowHeight="14.4" x14ac:dyDescent="0.3"/>
  <cols>
    <col min="1" max="1" width="20.33203125" bestFit="1" customWidth="1"/>
    <col min="2" max="2" width="14.44140625" bestFit="1" customWidth="1"/>
    <col min="3" max="3" width="11.5546875" bestFit="1" customWidth="1"/>
    <col min="4" max="4" width="13.6640625" bestFit="1" customWidth="1"/>
    <col min="5" max="5" width="18.21875" bestFit="1" customWidth="1"/>
    <col min="6" max="6" width="18.5546875" bestFit="1" customWidth="1"/>
    <col min="7" max="7" width="13.44140625" bestFit="1" customWidth="1"/>
    <col min="8" max="8" width="14.88671875" bestFit="1" customWidth="1"/>
    <col min="9" max="9" width="14.21875" bestFit="1" customWidth="1"/>
  </cols>
  <sheetData>
    <row r="1" spans="1:9" x14ac:dyDescent="0.3">
      <c r="A1" s="36" t="s">
        <v>241</v>
      </c>
    </row>
    <row r="3" spans="1:9" x14ac:dyDescent="0.3">
      <c r="A3" t="s">
        <v>232</v>
      </c>
      <c r="B3" t="s">
        <v>233</v>
      </c>
      <c r="C3" t="s">
        <v>234</v>
      </c>
      <c r="D3" t="s">
        <v>235</v>
      </c>
      <c r="E3" t="s">
        <v>236</v>
      </c>
      <c r="F3" t="s">
        <v>237</v>
      </c>
      <c r="G3" t="s">
        <v>238</v>
      </c>
      <c r="H3" t="s">
        <v>239</v>
      </c>
      <c r="I3" t="s">
        <v>240</v>
      </c>
    </row>
    <row r="4" spans="1:9" x14ac:dyDescent="0.3">
      <c r="A4" t="s">
        <v>200</v>
      </c>
      <c r="B4" t="s">
        <v>8</v>
      </c>
      <c r="C4">
        <v>32</v>
      </c>
      <c r="D4" t="s">
        <v>16</v>
      </c>
      <c r="E4" s="35">
        <v>44339</v>
      </c>
      <c r="F4" t="s">
        <v>56</v>
      </c>
      <c r="G4">
        <v>45510</v>
      </c>
      <c r="H4" t="s">
        <v>203</v>
      </c>
      <c r="I4">
        <v>4.0082191780821921</v>
      </c>
    </row>
    <row r="5" spans="1:9" x14ac:dyDescent="0.3">
      <c r="A5" t="s">
        <v>151</v>
      </c>
      <c r="B5" t="s">
        <v>8</v>
      </c>
      <c r="C5">
        <v>27</v>
      </c>
      <c r="D5" t="s">
        <v>16</v>
      </c>
      <c r="E5" s="35">
        <v>44061</v>
      </c>
      <c r="F5" t="s">
        <v>56</v>
      </c>
      <c r="G5">
        <v>119110</v>
      </c>
      <c r="H5" t="s">
        <v>203</v>
      </c>
      <c r="I5">
        <v>4.7698630136986298</v>
      </c>
    </row>
    <row r="6" spans="1:9" x14ac:dyDescent="0.3">
      <c r="A6" t="s">
        <v>169</v>
      </c>
      <c r="B6" t="s">
        <v>15</v>
      </c>
      <c r="C6">
        <v>21</v>
      </c>
      <c r="D6" t="s">
        <v>16</v>
      </c>
      <c r="E6" s="35">
        <v>44180</v>
      </c>
      <c r="F6" t="s">
        <v>56</v>
      </c>
      <c r="G6">
        <v>75880</v>
      </c>
      <c r="H6" t="s">
        <v>203</v>
      </c>
      <c r="I6">
        <v>4.4438356164383563</v>
      </c>
    </row>
    <row r="7" spans="1:9" x14ac:dyDescent="0.3">
      <c r="A7" t="s">
        <v>147</v>
      </c>
      <c r="B7" t="s">
        <v>8</v>
      </c>
      <c r="C7">
        <v>37</v>
      </c>
      <c r="D7" t="s">
        <v>16</v>
      </c>
      <c r="E7" s="35">
        <v>44389</v>
      </c>
      <c r="F7" t="s">
        <v>56</v>
      </c>
      <c r="G7">
        <v>118100</v>
      </c>
      <c r="H7" t="s">
        <v>203</v>
      </c>
      <c r="I7">
        <v>3.871232876712329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4F0C0-6CCF-457C-BB0B-EEF467AFF4F4}">
  <dimension ref="C2:H10"/>
  <sheetViews>
    <sheetView workbookViewId="0">
      <selection activeCell="E10" sqref="E10"/>
    </sheetView>
  </sheetViews>
  <sheetFormatPr defaultRowHeight="14.4" x14ac:dyDescent="0.3"/>
  <cols>
    <col min="3" max="3" width="12.5546875" bestFit="1" customWidth="1"/>
    <col min="4" max="4" width="13.88671875" bestFit="1" customWidth="1"/>
    <col min="7" max="7" width="12.5546875" bestFit="1" customWidth="1"/>
    <col min="8" max="8" width="13.88671875" bestFit="1" customWidth="1"/>
  </cols>
  <sheetData>
    <row r="2" spans="3:8" x14ac:dyDescent="0.3">
      <c r="C2" s="23" t="s">
        <v>202</v>
      </c>
      <c r="D2" t="s" vm="2">
        <v>203</v>
      </c>
      <c r="G2" s="23" t="s">
        <v>202</v>
      </c>
      <c r="H2" t="s" vm="1">
        <v>205</v>
      </c>
    </row>
    <row r="4" spans="3:8" x14ac:dyDescent="0.3">
      <c r="C4" s="23" t="s">
        <v>231</v>
      </c>
      <c r="D4" t="s">
        <v>217</v>
      </c>
      <c r="G4" s="23" t="s">
        <v>231</v>
      </c>
      <c r="H4" t="s">
        <v>217</v>
      </c>
    </row>
    <row r="5" spans="3:8" x14ac:dyDescent="0.3">
      <c r="C5" s="19" t="s">
        <v>21</v>
      </c>
      <c r="D5" s="15">
        <v>19</v>
      </c>
      <c r="G5" s="19" t="s">
        <v>21</v>
      </c>
      <c r="H5" s="15">
        <v>19</v>
      </c>
    </row>
    <row r="6" spans="3:8" x14ac:dyDescent="0.3">
      <c r="C6" s="19" t="s">
        <v>56</v>
      </c>
      <c r="D6" s="15">
        <v>4</v>
      </c>
      <c r="G6" s="19" t="s">
        <v>56</v>
      </c>
      <c r="H6" s="15">
        <v>4</v>
      </c>
    </row>
    <row r="7" spans="3:8" x14ac:dyDescent="0.3">
      <c r="C7" s="19" t="s">
        <v>9</v>
      </c>
      <c r="D7" s="15">
        <v>28</v>
      </c>
      <c r="G7" s="19" t="s">
        <v>9</v>
      </c>
      <c r="H7" s="15">
        <v>27</v>
      </c>
    </row>
    <row r="8" spans="3:8" x14ac:dyDescent="0.3">
      <c r="C8" s="19" t="s">
        <v>19</v>
      </c>
      <c r="D8" s="15">
        <v>14</v>
      </c>
      <c r="G8" s="19" t="s">
        <v>19</v>
      </c>
      <c r="H8" s="15">
        <v>14</v>
      </c>
    </row>
    <row r="9" spans="3:8" x14ac:dyDescent="0.3">
      <c r="C9" s="19" t="s">
        <v>12</v>
      </c>
      <c r="D9" s="15">
        <v>27</v>
      </c>
      <c r="G9" s="19" t="s">
        <v>12</v>
      </c>
      <c r="H9" s="15">
        <v>27</v>
      </c>
    </row>
    <row r="10" spans="3:8" x14ac:dyDescent="0.3">
      <c r="C10" s="19" t="s">
        <v>216</v>
      </c>
      <c r="D10" s="15">
        <v>92</v>
      </c>
      <c r="G10" s="19" t="s">
        <v>216</v>
      </c>
      <c r="H10" s="15">
        <v>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91B557-6EBD-4AE2-AB28-F6D7E5AD2B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ANALYSIS</vt:lpstr>
      <vt:lpstr>ALL STAFF</vt:lpstr>
      <vt:lpstr>Salary Spread</vt:lpstr>
      <vt:lpstr>sal vs rating</vt:lpstr>
      <vt:lpstr>INFO Finder </vt:lpstr>
      <vt:lpstr>NZ vs IND</vt:lpstr>
      <vt:lpstr>M vs F</vt:lpstr>
      <vt:lpstr>India Staff</vt:lpstr>
      <vt:lpstr>Sheet10</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laxman yadav</cp:lastModifiedBy>
  <dcterms:created xsi:type="dcterms:W3CDTF">2021-03-14T20:21:32Z</dcterms:created>
  <dcterms:modified xsi:type="dcterms:W3CDTF">2025-05-25T16:11:23Z</dcterms:modified>
</cp:coreProperties>
</file>