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AIN\Desktop\"/>
    </mc:Choice>
  </mc:AlternateContent>
  <bookViews>
    <workbookView xWindow="240" yWindow="60" windowWidth="20055" windowHeight="795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G375" i="1" l="1"/>
  <c r="I412" i="1" l="1"/>
  <c r="K412" i="1" s="1"/>
  <c r="J412" i="1"/>
  <c r="K410" i="1"/>
  <c r="I411" i="1"/>
  <c r="K411" i="1" s="1"/>
  <c r="J411" i="1"/>
  <c r="J350" i="1"/>
  <c r="J351" i="1"/>
  <c r="I350" i="1"/>
  <c r="K350" i="1" s="1"/>
  <c r="I351" i="1"/>
  <c r="K351" i="1" s="1"/>
  <c r="I343" i="1" l="1"/>
  <c r="F6" i="1" l="1"/>
  <c r="J291" i="1"/>
  <c r="I291" i="1"/>
  <c r="G291" i="1"/>
  <c r="J290" i="1"/>
  <c r="I290" i="1"/>
  <c r="G290" i="1"/>
  <c r="H288" i="1"/>
  <c r="I288" i="1" s="1"/>
  <c r="G288" i="1"/>
  <c r="J279" i="1"/>
  <c r="I279" i="1"/>
  <c r="G279" i="1"/>
  <c r="K291" i="1" l="1"/>
  <c r="G292" i="1"/>
  <c r="E7" i="1" s="1"/>
  <c r="K290" i="1"/>
  <c r="J288" i="1"/>
  <c r="K279" i="1"/>
  <c r="K288" i="1"/>
  <c r="I292" i="1"/>
  <c r="F7" i="1" s="1"/>
  <c r="G7" i="1" s="1"/>
  <c r="K292" i="1" l="1"/>
  <c r="H294" i="1"/>
  <c r="K425" i="1" l="1"/>
  <c r="I425" i="1"/>
  <c r="E17" i="1" s="1"/>
  <c r="G425" i="1"/>
  <c r="J409" i="1"/>
  <c r="I409" i="1"/>
  <c r="G409" i="1"/>
  <c r="J407" i="1"/>
  <c r="I407" i="1"/>
  <c r="K407" i="1" s="1"/>
  <c r="J399" i="1"/>
  <c r="I399" i="1"/>
  <c r="K399" i="1" s="1"/>
  <c r="J397" i="1"/>
  <c r="I397" i="1"/>
  <c r="K397" i="1" s="1"/>
  <c r="J396" i="1"/>
  <c r="I396" i="1"/>
  <c r="K396" i="1" s="1"/>
  <c r="J395" i="1"/>
  <c r="I395" i="1"/>
  <c r="K395" i="1" s="1"/>
  <c r="J393" i="1"/>
  <c r="I393" i="1"/>
  <c r="G393" i="1"/>
  <c r="J391" i="1"/>
  <c r="I391" i="1"/>
  <c r="G391" i="1"/>
  <c r="J390" i="1"/>
  <c r="I390" i="1"/>
  <c r="G390" i="1"/>
  <c r="J380" i="1"/>
  <c r="I380" i="1"/>
  <c r="K380" i="1" s="1"/>
  <c r="J379" i="1"/>
  <c r="I379" i="1"/>
  <c r="H373" i="1"/>
  <c r="H374" i="1" s="1"/>
  <c r="J372" i="1"/>
  <c r="I372" i="1"/>
  <c r="J369" i="1"/>
  <c r="I369" i="1"/>
  <c r="G369" i="1"/>
  <c r="J368" i="1"/>
  <c r="I368" i="1"/>
  <c r="G368" i="1"/>
  <c r="J367" i="1"/>
  <c r="I367" i="1"/>
  <c r="G367" i="1"/>
  <c r="J366" i="1"/>
  <c r="I366" i="1"/>
  <c r="G366" i="1"/>
  <c r="G370" i="1" s="1"/>
  <c r="J365" i="1"/>
  <c r="I365" i="1"/>
  <c r="K365" i="1" s="1"/>
  <c r="J364" i="1"/>
  <c r="I364" i="1"/>
  <c r="K364" i="1" s="1"/>
  <c r="J363" i="1"/>
  <c r="I363" i="1"/>
  <c r="J348" i="1"/>
  <c r="I348" i="1"/>
  <c r="K348" i="1" s="1"/>
  <c r="J347" i="1"/>
  <c r="I347" i="1"/>
  <c r="K347" i="1" s="1"/>
  <c r="H346" i="1"/>
  <c r="I346" i="1" s="1"/>
  <c r="K346" i="1" s="1"/>
  <c r="J345" i="1"/>
  <c r="I345" i="1"/>
  <c r="K345" i="1" s="1"/>
  <c r="J344" i="1"/>
  <c r="I344" i="1"/>
  <c r="K344" i="1" s="1"/>
  <c r="J343" i="1"/>
  <c r="K343" i="1"/>
  <c r="J342" i="1"/>
  <c r="I342" i="1"/>
  <c r="K342" i="1" s="1"/>
  <c r="J340" i="1"/>
  <c r="I340" i="1"/>
  <c r="K340" i="1" s="1"/>
  <c r="J339" i="1"/>
  <c r="I339" i="1"/>
  <c r="K339" i="1" s="1"/>
  <c r="J335" i="1"/>
  <c r="I335" i="1"/>
  <c r="G335" i="1"/>
  <c r="J333" i="1"/>
  <c r="I333" i="1"/>
  <c r="K333" i="1" s="1"/>
  <c r="J332" i="1"/>
  <c r="I332" i="1"/>
  <c r="K332" i="1" s="1"/>
  <c r="J330" i="1"/>
  <c r="I330" i="1"/>
  <c r="G330" i="1"/>
  <c r="J328" i="1"/>
  <c r="I328" i="1"/>
  <c r="G328" i="1"/>
  <c r="J327" i="1"/>
  <c r="I327" i="1"/>
  <c r="K327" i="1" s="1"/>
  <c r="J326" i="1"/>
  <c r="I326" i="1"/>
  <c r="K326" i="1" s="1"/>
  <c r="J324" i="1"/>
  <c r="I324" i="1"/>
  <c r="G324" i="1"/>
  <c r="G352" i="1" s="1"/>
  <c r="J320" i="1"/>
  <c r="I320" i="1"/>
  <c r="G320" i="1"/>
  <c r="J319" i="1"/>
  <c r="I319" i="1"/>
  <c r="G319" i="1"/>
  <c r="J318" i="1"/>
  <c r="I318" i="1"/>
  <c r="G318" i="1"/>
  <c r="G317" i="1"/>
  <c r="H316" i="1"/>
  <c r="J316" i="1" s="1"/>
  <c r="G316" i="1"/>
  <c r="J315" i="1"/>
  <c r="I315" i="1"/>
  <c r="G315" i="1"/>
  <c r="J314" i="1"/>
  <c r="I314" i="1"/>
  <c r="G314" i="1"/>
  <c r="J313" i="1"/>
  <c r="I313" i="1"/>
  <c r="G313" i="1"/>
  <c r="J312" i="1"/>
  <c r="I312" i="1"/>
  <c r="G312" i="1"/>
  <c r="G321" i="1" s="1"/>
  <c r="I309" i="1"/>
  <c r="G309" i="1"/>
  <c r="I308" i="1"/>
  <c r="G308" i="1"/>
  <c r="J307" i="1"/>
  <c r="I307" i="1"/>
  <c r="G307" i="1"/>
  <c r="I306" i="1"/>
  <c r="G306" i="1"/>
  <c r="I305" i="1"/>
  <c r="G305" i="1"/>
  <c r="I304" i="1"/>
  <c r="G304" i="1"/>
  <c r="I303" i="1"/>
  <c r="G303" i="1"/>
  <c r="H72" i="1"/>
  <c r="I72" i="1" s="1"/>
  <c r="G72" i="1"/>
  <c r="J71" i="1"/>
  <c r="I71" i="1"/>
  <c r="G71" i="1"/>
  <c r="J70" i="1"/>
  <c r="I70" i="1"/>
  <c r="G70" i="1"/>
  <c r="J69" i="1"/>
  <c r="I69" i="1"/>
  <c r="G69" i="1"/>
  <c r="J68" i="1"/>
  <c r="I68" i="1"/>
  <c r="G68" i="1"/>
  <c r="J67" i="1"/>
  <c r="I67" i="1"/>
  <c r="G67" i="1"/>
  <c r="J66" i="1"/>
  <c r="I66" i="1"/>
  <c r="G66" i="1"/>
  <c r="G65" i="1"/>
  <c r="G64" i="1"/>
  <c r="H63" i="1"/>
  <c r="H64" i="1" s="1"/>
  <c r="G63" i="1"/>
  <c r="J62" i="1"/>
  <c r="I62" i="1"/>
  <c r="G62" i="1"/>
  <c r="J61" i="1"/>
  <c r="I61" i="1"/>
  <c r="G61" i="1"/>
  <c r="J60" i="1"/>
  <c r="I60" i="1"/>
  <c r="G60" i="1"/>
  <c r="H59" i="1"/>
  <c r="I59" i="1" s="1"/>
  <c r="G59" i="1"/>
  <c r="I58" i="1"/>
  <c r="G58" i="1"/>
  <c r="J55" i="1"/>
  <c r="I55" i="1"/>
  <c r="I56" i="1" s="1"/>
  <c r="G55" i="1"/>
  <c r="G56" i="1" s="1"/>
  <c r="J52" i="1"/>
  <c r="I52" i="1"/>
  <c r="G52" i="1"/>
  <c r="H51" i="1"/>
  <c r="I51" i="1" s="1"/>
  <c r="G51" i="1"/>
  <c r="J48" i="1"/>
  <c r="I48" i="1"/>
  <c r="G48" i="1"/>
  <c r="J47" i="1"/>
  <c r="I47" i="1"/>
  <c r="G47" i="1"/>
  <c r="J46" i="1"/>
  <c r="I46" i="1"/>
  <c r="G46" i="1"/>
  <c r="H45" i="1"/>
  <c r="I45" i="1" s="1"/>
  <c r="G45" i="1"/>
  <c r="H44" i="1"/>
  <c r="J44" i="1" s="1"/>
  <c r="G44" i="1"/>
  <c r="J43" i="1"/>
  <c r="I43" i="1"/>
  <c r="G43" i="1"/>
  <c r="J42" i="1"/>
  <c r="I42" i="1"/>
  <c r="G42" i="1"/>
  <c r="H41" i="1"/>
  <c r="I41" i="1" s="1"/>
  <c r="G41" i="1"/>
  <c r="J40" i="1"/>
  <c r="I40" i="1"/>
  <c r="G40" i="1"/>
  <c r="H39" i="1"/>
  <c r="I39" i="1" s="1"/>
  <c r="G39" i="1"/>
  <c r="J38" i="1"/>
  <c r="I38" i="1"/>
  <c r="G38" i="1"/>
  <c r="J37" i="1"/>
  <c r="I37" i="1"/>
  <c r="G37" i="1"/>
  <c r="J36" i="1"/>
  <c r="I36" i="1"/>
  <c r="G36" i="1"/>
  <c r="J35" i="1"/>
  <c r="I35" i="1"/>
  <c r="G35" i="1"/>
  <c r="J32" i="1"/>
  <c r="I32" i="1"/>
  <c r="G32" i="1"/>
  <c r="J31" i="1"/>
  <c r="I31" i="1"/>
  <c r="G31" i="1"/>
  <c r="J30" i="1"/>
  <c r="I30" i="1"/>
  <c r="G30" i="1"/>
  <c r="J29" i="1"/>
  <c r="I29" i="1"/>
  <c r="G29" i="1"/>
  <c r="J28" i="1"/>
  <c r="I28" i="1"/>
  <c r="G28" i="1"/>
  <c r="G310" i="1" l="1"/>
  <c r="K310" i="1" s="1"/>
  <c r="I352" i="1"/>
  <c r="K363" i="1"/>
  <c r="I370" i="1"/>
  <c r="K370" i="1" s="1"/>
  <c r="I310" i="1"/>
  <c r="K379" i="1"/>
  <c r="I413" i="1"/>
  <c r="G413" i="1"/>
  <c r="G414" i="1" s="1"/>
  <c r="K372" i="1"/>
  <c r="K409" i="1"/>
  <c r="K390" i="1"/>
  <c r="K393" i="1"/>
  <c r="H426" i="1"/>
  <c r="K40" i="1"/>
  <c r="K43" i="1"/>
  <c r="I44" i="1"/>
  <c r="K44" i="1" s="1"/>
  <c r="K68" i="1"/>
  <c r="K72" i="1"/>
  <c r="K304" i="1"/>
  <c r="K306" i="1"/>
  <c r="K308" i="1"/>
  <c r="H317" i="1"/>
  <c r="I317" i="1" s="1"/>
  <c r="K317" i="1" s="1"/>
  <c r="K319" i="1"/>
  <c r="K38" i="1"/>
  <c r="K315" i="1"/>
  <c r="I316" i="1"/>
  <c r="K316" i="1" s="1"/>
  <c r="K328" i="1"/>
  <c r="K368" i="1"/>
  <c r="K31" i="1"/>
  <c r="K58" i="1"/>
  <c r="K324" i="1"/>
  <c r="K59" i="1"/>
  <c r="J63" i="1"/>
  <c r="K66" i="1"/>
  <c r="K70" i="1"/>
  <c r="K305" i="1"/>
  <c r="K313" i="1"/>
  <c r="K366" i="1"/>
  <c r="K30" i="1"/>
  <c r="K42" i="1"/>
  <c r="K51" i="1"/>
  <c r="K307" i="1"/>
  <c r="K312" i="1"/>
  <c r="K318" i="1"/>
  <c r="K330" i="1"/>
  <c r="K335" i="1"/>
  <c r="K369" i="1"/>
  <c r="J373" i="1"/>
  <c r="G353" i="1"/>
  <c r="K309" i="1"/>
  <c r="K314" i="1"/>
  <c r="K320" i="1"/>
  <c r="K367" i="1"/>
  <c r="I373" i="1"/>
  <c r="K373" i="1" s="1"/>
  <c r="K391" i="1"/>
  <c r="I374" i="1"/>
  <c r="K374" i="1" s="1"/>
  <c r="J374" i="1"/>
  <c r="K303" i="1"/>
  <c r="J346" i="1"/>
  <c r="K69" i="1"/>
  <c r="G49" i="1"/>
  <c r="G53" i="1"/>
  <c r="K41" i="1"/>
  <c r="K52" i="1"/>
  <c r="K60" i="1"/>
  <c r="K28" i="1"/>
  <c r="K32" i="1"/>
  <c r="K37" i="1"/>
  <c r="J39" i="1"/>
  <c r="J41" i="1"/>
  <c r="K46" i="1"/>
  <c r="J51" i="1"/>
  <c r="K61" i="1"/>
  <c r="K36" i="1"/>
  <c r="G33" i="1"/>
  <c r="K29" i="1"/>
  <c r="K45" i="1"/>
  <c r="K48" i="1"/>
  <c r="G73" i="1"/>
  <c r="K62" i="1"/>
  <c r="K67" i="1"/>
  <c r="K71" i="1"/>
  <c r="K39" i="1"/>
  <c r="I64" i="1"/>
  <c r="K64" i="1" s="1"/>
  <c r="H65" i="1"/>
  <c r="J64" i="1"/>
  <c r="K35" i="1"/>
  <c r="I53" i="1"/>
  <c r="J45" i="1"/>
  <c r="I63" i="1"/>
  <c r="K63" i="1" s="1"/>
  <c r="J72" i="1"/>
  <c r="I33" i="1"/>
  <c r="K352" i="1" l="1"/>
  <c r="K353" i="1" s="1"/>
  <c r="I321" i="1"/>
  <c r="K321" i="1" s="1"/>
  <c r="I414" i="1"/>
  <c r="K413" i="1"/>
  <c r="I375" i="1"/>
  <c r="K375" i="1" s="1"/>
  <c r="I49" i="1"/>
  <c r="J317" i="1"/>
  <c r="G74" i="1"/>
  <c r="J65" i="1"/>
  <c r="I65" i="1"/>
  <c r="K414" i="1" l="1"/>
  <c r="I353" i="1"/>
  <c r="E14" i="1" s="1"/>
  <c r="H354" i="1"/>
  <c r="H415" i="1"/>
  <c r="E15" i="1"/>
  <c r="K65" i="1"/>
  <c r="I73" i="1"/>
  <c r="I74" i="1" s="1"/>
  <c r="H75" i="1" l="1"/>
  <c r="E18" i="1"/>
  <c r="E20" i="1" s="1"/>
  <c r="G271" i="1" l="1"/>
  <c r="G270" i="1"/>
  <c r="G269" i="1"/>
  <c r="G268" i="1"/>
  <c r="G267" i="1"/>
  <c r="G266" i="1"/>
  <c r="G265" i="1"/>
  <c r="G263" i="1"/>
  <c r="G262" i="1"/>
  <c r="G261" i="1"/>
  <c r="G260" i="1"/>
  <c r="G258" i="1"/>
  <c r="G257" i="1"/>
  <c r="G256" i="1"/>
  <c r="G255" i="1"/>
  <c r="G254" i="1"/>
  <c r="G243" i="1"/>
  <c r="I243" i="1" s="1"/>
  <c r="J242" i="1"/>
  <c r="I242" i="1"/>
  <c r="G242" i="1"/>
  <c r="J241" i="1"/>
  <c r="I241" i="1"/>
  <c r="G241" i="1"/>
  <c r="J240" i="1"/>
  <c r="I240" i="1"/>
  <c r="G240" i="1"/>
  <c r="G237" i="1"/>
  <c r="G236" i="1"/>
  <c r="G235" i="1"/>
  <c r="G234" i="1"/>
  <c r="G233" i="1"/>
  <c r="I227" i="1"/>
  <c r="J226" i="1"/>
  <c r="I226" i="1"/>
  <c r="G226" i="1"/>
  <c r="J224" i="1"/>
  <c r="I224" i="1"/>
  <c r="G224" i="1"/>
  <c r="J222" i="1"/>
  <c r="I222" i="1"/>
  <c r="G222" i="1"/>
  <c r="J220" i="1"/>
  <c r="I220" i="1"/>
  <c r="G220" i="1"/>
  <c r="J218" i="1"/>
  <c r="I218" i="1"/>
  <c r="G218" i="1"/>
  <c r="J216" i="1"/>
  <c r="I216" i="1"/>
  <c r="G216" i="1"/>
  <c r="J214" i="1"/>
  <c r="I214" i="1"/>
  <c r="G214" i="1"/>
  <c r="J213" i="1"/>
  <c r="I213" i="1"/>
  <c r="K213" i="1" s="1"/>
  <c r="J212" i="1"/>
  <c r="I212" i="1"/>
  <c r="G212" i="1"/>
  <c r="J210" i="1"/>
  <c r="I210" i="1"/>
  <c r="G210" i="1"/>
  <c r="J208" i="1"/>
  <c r="I208" i="1"/>
  <c r="G208" i="1"/>
  <c r="J206" i="1"/>
  <c r="I206" i="1"/>
  <c r="G206" i="1"/>
  <c r="J204" i="1"/>
  <c r="I204" i="1"/>
  <c r="G204" i="1"/>
  <c r="J202" i="1"/>
  <c r="I202" i="1"/>
  <c r="G202" i="1"/>
  <c r="J199" i="1"/>
  <c r="I199" i="1"/>
  <c r="G199" i="1"/>
  <c r="J197" i="1"/>
  <c r="I197" i="1"/>
  <c r="G197" i="1"/>
  <c r="J195" i="1"/>
  <c r="I195" i="1"/>
  <c r="G195" i="1"/>
  <c r="H189" i="1"/>
  <c r="I189" i="1" s="1"/>
  <c r="G189" i="1"/>
  <c r="J188" i="1"/>
  <c r="I188" i="1"/>
  <c r="G188" i="1"/>
  <c r="G187" i="1"/>
  <c r="G186" i="1"/>
  <c r="G185" i="1"/>
  <c r="H184" i="1"/>
  <c r="H187" i="1" s="1"/>
  <c r="G184" i="1"/>
  <c r="H183" i="1"/>
  <c r="J183" i="1" s="1"/>
  <c r="G183" i="1"/>
  <c r="H182" i="1"/>
  <c r="I182" i="1" s="1"/>
  <c r="G182" i="1"/>
  <c r="H181" i="1"/>
  <c r="J181" i="1" s="1"/>
  <c r="G181" i="1"/>
  <c r="J180" i="1"/>
  <c r="I180" i="1"/>
  <c r="G180" i="1"/>
  <c r="H179" i="1"/>
  <c r="J179" i="1" s="1"/>
  <c r="G179" i="1"/>
  <c r="J178" i="1"/>
  <c r="I178" i="1"/>
  <c r="G178" i="1"/>
  <c r="H177" i="1"/>
  <c r="J177" i="1" s="1"/>
  <c r="G177" i="1"/>
  <c r="J176" i="1"/>
  <c r="I176" i="1"/>
  <c r="G176" i="1"/>
  <c r="J175" i="1"/>
  <c r="I175" i="1"/>
  <c r="K175" i="1" s="1"/>
  <c r="J173" i="1"/>
  <c r="I173" i="1"/>
  <c r="I174" i="1" s="1"/>
  <c r="G173" i="1"/>
  <c r="G174" i="1" s="1"/>
  <c r="J170" i="1"/>
  <c r="I170" i="1"/>
  <c r="G170" i="1"/>
  <c r="J169" i="1"/>
  <c r="I169" i="1"/>
  <c r="G169" i="1"/>
  <c r="J166" i="1"/>
  <c r="I166" i="1"/>
  <c r="G166" i="1"/>
  <c r="J165" i="1"/>
  <c r="I165" i="1"/>
  <c r="G165" i="1"/>
  <c r="J164" i="1"/>
  <c r="I164" i="1"/>
  <c r="G164" i="1"/>
  <c r="J163" i="1"/>
  <c r="I163" i="1"/>
  <c r="G163" i="1"/>
  <c r="J162" i="1"/>
  <c r="I162" i="1"/>
  <c r="G162" i="1"/>
  <c r="J161" i="1"/>
  <c r="I161" i="1"/>
  <c r="G161" i="1"/>
  <c r="J160" i="1"/>
  <c r="I160" i="1"/>
  <c r="G160" i="1"/>
  <c r="J159" i="1"/>
  <c r="I159" i="1"/>
  <c r="G159" i="1"/>
  <c r="J158" i="1"/>
  <c r="I158" i="1"/>
  <c r="G158" i="1"/>
  <c r="J157" i="1"/>
  <c r="I157" i="1"/>
  <c r="G157" i="1"/>
  <c r="J156" i="1"/>
  <c r="I156" i="1"/>
  <c r="G156" i="1"/>
  <c r="J155" i="1"/>
  <c r="I155" i="1"/>
  <c r="G155" i="1"/>
  <c r="J154" i="1"/>
  <c r="I154" i="1"/>
  <c r="G154" i="1"/>
  <c r="J153" i="1"/>
  <c r="I153" i="1"/>
  <c r="G153" i="1"/>
  <c r="I150" i="1"/>
  <c r="G150" i="1"/>
  <c r="J149" i="1"/>
  <c r="I149" i="1"/>
  <c r="G149" i="1"/>
  <c r="G148" i="1"/>
  <c r="J147" i="1"/>
  <c r="I147" i="1"/>
  <c r="G147" i="1"/>
  <c r="J146" i="1"/>
  <c r="I146" i="1"/>
  <c r="G146" i="1"/>
  <c r="I145" i="1"/>
  <c r="G145" i="1"/>
  <c r="G144" i="1"/>
  <c r="I143" i="1"/>
  <c r="G143" i="1"/>
  <c r="G134" i="1"/>
  <c r="I134" i="1" s="1"/>
  <c r="K134" i="1" s="1"/>
  <c r="J133" i="1"/>
  <c r="I133" i="1"/>
  <c r="G133" i="1"/>
  <c r="J132" i="1"/>
  <c r="I132" i="1"/>
  <c r="G132" i="1"/>
  <c r="J131" i="1"/>
  <c r="I131" i="1"/>
  <c r="G131" i="1"/>
  <c r="J126" i="1"/>
  <c r="I126" i="1"/>
  <c r="G126" i="1"/>
  <c r="J125" i="1"/>
  <c r="I125" i="1"/>
  <c r="G125" i="1"/>
  <c r="J124" i="1"/>
  <c r="I124" i="1"/>
  <c r="K124" i="1" s="1"/>
  <c r="J123" i="1"/>
  <c r="I123" i="1"/>
  <c r="G123" i="1"/>
  <c r="J122" i="1"/>
  <c r="I122" i="1"/>
  <c r="G122" i="1"/>
  <c r="J121" i="1"/>
  <c r="I121" i="1"/>
  <c r="J120" i="1"/>
  <c r="I120" i="1"/>
  <c r="G120" i="1"/>
  <c r="J119" i="1"/>
  <c r="I119" i="1"/>
  <c r="G119" i="1"/>
  <c r="J117" i="1"/>
  <c r="I117" i="1"/>
  <c r="G117" i="1"/>
  <c r="J116" i="1"/>
  <c r="I116" i="1"/>
  <c r="G116" i="1"/>
  <c r="J114" i="1"/>
  <c r="I114" i="1"/>
  <c r="G114" i="1"/>
  <c r="J113" i="1"/>
  <c r="I113" i="1"/>
  <c r="G113" i="1"/>
  <c r="J111" i="1"/>
  <c r="I111" i="1"/>
  <c r="G111" i="1"/>
  <c r="J110" i="1"/>
  <c r="I110" i="1"/>
  <c r="G110" i="1"/>
  <c r="J108" i="1"/>
  <c r="I108" i="1"/>
  <c r="G108" i="1"/>
  <c r="J107" i="1"/>
  <c r="I107" i="1"/>
  <c r="G107" i="1"/>
  <c r="J105" i="1"/>
  <c r="I105" i="1"/>
  <c r="G105" i="1"/>
  <c r="J104" i="1"/>
  <c r="I104" i="1"/>
  <c r="G104" i="1"/>
  <c r="J102" i="1"/>
  <c r="I102" i="1"/>
  <c r="G102" i="1"/>
  <c r="J101" i="1"/>
  <c r="I101" i="1"/>
  <c r="G101" i="1"/>
  <c r="J99" i="1"/>
  <c r="I99" i="1"/>
  <c r="G99" i="1"/>
  <c r="J98" i="1"/>
  <c r="I98" i="1"/>
  <c r="G98" i="1"/>
  <c r="J96" i="1"/>
  <c r="I96" i="1"/>
  <c r="G96" i="1"/>
  <c r="J95" i="1"/>
  <c r="I95" i="1"/>
  <c r="G95" i="1"/>
  <c r="J93" i="1"/>
  <c r="I93" i="1"/>
  <c r="G93" i="1"/>
  <c r="J92" i="1"/>
  <c r="I92" i="1"/>
  <c r="G92" i="1"/>
  <c r="J90" i="1"/>
  <c r="I90" i="1"/>
  <c r="G90" i="1"/>
  <c r="J89" i="1"/>
  <c r="I89" i="1"/>
  <c r="G89" i="1"/>
  <c r="J86" i="1"/>
  <c r="I86" i="1"/>
  <c r="G86" i="1"/>
  <c r="J85" i="1"/>
  <c r="I85" i="1"/>
  <c r="G85" i="1"/>
  <c r="J83" i="1"/>
  <c r="I83" i="1"/>
  <c r="G83" i="1"/>
  <c r="J82" i="1"/>
  <c r="I82" i="1"/>
  <c r="G82" i="1"/>
  <c r="J80" i="1"/>
  <c r="I80" i="1"/>
  <c r="G80" i="1"/>
  <c r="J79" i="1"/>
  <c r="I79" i="1"/>
  <c r="G79" i="1"/>
  <c r="I244" i="1" l="1"/>
  <c r="G151" i="1"/>
  <c r="G171" i="1"/>
  <c r="G227" i="1"/>
  <c r="G127" i="1"/>
  <c r="I167" i="1"/>
  <c r="G190" i="1"/>
  <c r="I127" i="1"/>
  <c r="G244" i="1"/>
  <c r="G167" i="1"/>
  <c r="I171" i="1"/>
  <c r="K155" i="1"/>
  <c r="K159" i="1"/>
  <c r="K163" i="1"/>
  <c r="K169" i="1"/>
  <c r="K82" i="1"/>
  <c r="K89" i="1"/>
  <c r="K95" i="1"/>
  <c r="K101" i="1"/>
  <c r="K107" i="1"/>
  <c r="K113" i="1"/>
  <c r="K119" i="1"/>
  <c r="K147" i="1"/>
  <c r="K220" i="1"/>
  <c r="K145" i="1"/>
  <c r="K156" i="1"/>
  <c r="K160" i="1"/>
  <c r="K164" i="1"/>
  <c r="K170" i="1"/>
  <c r="K188" i="1"/>
  <c r="K146" i="1"/>
  <c r="K154" i="1"/>
  <c r="K158" i="1"/>
  <c r="K162" i="1"/>
  <c r="K166" i="1"/>
  <c r="J148" i="1"/>
  <c r="I148" i="1"/>
  <c r="K148" i="1" s="1"/>
  <c r="I144" i="1"/>
  <c r="J144" i="1"/>
  <c r="K131" i="1"/>
  <c r="I177" i="1"/>
  <c r="K177" i="1" s="1"/>
  <c r="K189" i="1"/>
  <c r="K224" i="1"/>
  <c r="K123" i="1"/>
  <c r="K126" i="1"/>
  <c r="K149" i="1"/>
  <c r="I183" i="1"/>
  <c r="K183" i="1" s="1"/>
  <c r="J189" i="1"/>
  <c r="K202" i="1"/>
  <c r="K210" i="1"/>
  <c r="K214" i="1"/>
  <c r="K222" i="1"/>
  <c r="K150" i="1"/>
  <c r="K180" i="1"/>
  <c r="I181" i="1"/>
  <c r="K181" i="1" s="1"/>
  <c r="I184" i="1"/>
  <c r="K184" i="1" s="1"/>
  <c r="K80" i="1"/>
  <c r="K86" i="1"/>
  <c r="K93" i="1"/>
  <c r="K99" i="1"/>
  <c r="K105" i="1"/>
  <c r="K153" i="1"/>
  <c r="K157" i="1"/>
  <c r="K161" i="1"/>
  <c r="K165" i="1"/>
  <c r="K173" i="1"/>
  <c r="K178" i="1"/>
  <c r="I179" i="1"/>
  <c r="K179" i="1" s="1"/>
  <c r="K199" i="1"/>
  <c r="K208" i="1"/>
  <c r="G238" i="1"/>
  <c r="K240" i="1"/>
  <c r="K111" i="1"/>
  <c r="K117" i="1"/>
  <c r="K122" i="1"/>
  <c r="K125" i="1"/>
  <c r="K133" i="1"/>
  <c r="K182" i="1"/>
  <c r="J184" i="1"/>
  <c r="K197" i="1"/>
  <c r="K206" i="1"/>
  <c r="K218" i="1"/>
  <c r="K226" i="1"/>
  <c r="K79" i="1"/>
  <c r="K85" i="1"/>
  <c r="K92" i="1"/>
  <c r="K98" i="1"/>
  <c r="K104" i="1"/>
  <c r="K110" i="1"/>
  <c r="K116" i="1"/>
  <c r="G135" i="1"/>
  <c r="K132" i="1"/>
  <c r="H186" i="1"/>
  <c r="I186" i="1" s="1"/>
  <c r="K186" i="1" s="1"/>
  <c r="I228" i="1"/>
  <c r="K204" i="1"/>
  <c r="K212" i="1"/>
  <c r="K216" i="1"/>
  <c r="K242" i="1"/>
  <c r="G272" i="1"/>
  <c r="E6" i="1" s="1"/>
  <c r="G6" i="1" s="1"/>
  <c r="K83" i="1"/>
  <c r="K90" i="1"/>
  <c r="K96" i="1"/>
  <c r="K102" i="1"/>
  <c r="K108" i="1"/>
  <c r="K114" i="1"/>
  <c r="K120" i="1"/>
  <c r="K176" i="1"/>
  <c r="H185" i="1"/>
  <c r="K241" i="1"/>
  <c r="K143" i="1"/>
  <c r="J187" i="1"/>
  <c r="I187" i="1"/>
  <c r="K187" i="1" s="1"/>
  <c r="I233" i="1"/>
  <c r="H234" i="1"/>
  <c r="K121" i="1"/>
  <c r="I135" i="1"/>
  <c r="J143" i="1"/>
  <c r="J145" i="1"/>
  <c r="J150" i="1"/>
  <c r="J182" i="1"/>
  <c r="K195" i="1"/>
  <c r="F4" i="1" l="1"/>
  <c r="E4" i="1"/>
  <c r="G245" i="1"/>
  <c r="E5" i="1" s="1"/>
  <c r="K144" i="1"/>
  <c r="I151" i="1"/>
  <c r="I229" i="1"/>
  <c r="H128" i="1"/>
  <c r="K127" i="1"/>
  <c r="J186" i="1"/>
  <c r="J185" i="1"/>
  <c r="I185" i="1"/>
  <c r="K185" i="1" s="1"/>
  <c r="K190" i="1" s="1"/>
  <c r="K227" i="1"/>
  <c r="H235" i="1"/>
  <c r="I234" i="1"/>
  <c r="E8" i="1" l="1"/>
  <c r="E10" i="1" s="1"/>
  <c r="G4" i="1"/>
  <c r="I190" i="1"/>
  <c r="H191" i="1" s="1"/>
  <c r="H236" i="1"/>
  <c r="I236" i="1" s="1"/>
  <c r="I235" i="1"/>
  <c r="H237" i="1"/>
  <c r="I237" i="1" s="1"/>
  <c r="I238" i="1" l="1"/>
  <c r="I245" i="1" l="1"/>
  <c r="F5" i="1" s="1"/>
  <c r="F8" i="1" l="1"/>
  <c r="G5" i="1"/>
  <c r="G8" i="1"/>
  <c r="G10" i="1" s="1"/>
  <c r="F10" i="1"/>
</calcChain>
</file>

<file path=xl/sharedStrings.xml><?xml version="1.0" encoding="utf-8"?>
<sst xmlns="http://schemas.openxmlformats.org/spreadsheetml/2006/main" count="930" uniqueCount="402">
  <si>
    <t>PROPOSED RAILWAY SIDING TAKING OFF FROM NARDANA STATION OF M/s WCL</t>
  </si>
  <si>
    <t xml:space="preserve"> P- WAY WITHIN RAILWAY PREMISES</t>
  </si>
  <si>
    <t>FROM CH 450.00/480.95 T0 1938.764 m ( L = 1457.814 m )</t>
  </si>
  <si>
    <t>AS PER PO</t>
  </si>
  <si>
    <t>AS PER APPROVED ESP</t>
  </si>
  <si>
    <t>DIFF.IN PO AND ACTUAL</t>
  </si>
  <si>
    <t>S. No.</t>
  </si>
  <si>
    <t>Item codes</t>
  </si>
  <si>
    <t>Description of works</t>
  </si>
  <si>
    <t>Units</t>
  </si>
  <si>
    <t>Quantity</t>
  </si>
  <si>
    <t>Rate</t>
  </si>
  <si>
    <t>Amount (Rs.)</t>
  </si>
  <si>
    <t>Revised Quantity</t>
  </si>
  <si>
    <t>Revised Amount (Rs.)</t>
  </si>
  <si>
    <t>Diff.in Quantity</t>
  </si>
  <si>
    <t>Diff.in Amount (Rs.)</t>
  </si>
  <si>
    <t>A</t>
  </si>
  <si>
    <t>EARTH WORK</t>
  </si>
  <si>
    <t>ZCV003382</t>
  </si>
  <si>
    <t>CUM</t>
  </si>
  <si>
    <t>ZCV003383</t>
  </si>
  <si>
    <t>ZCV003384</t>
  </si>
  <si>
    <t>ZCV003385</t>
  </si>
  <si>
    <t>ZCV003386</t>
  </si>
  <si>
    <r>
      <rPr>
        <b/>
        <sz val="11"/>
        <color theme="1"/>
        <rFont val="Calibri"/>
        <family val="2"/>
        <scheme val="minor"/>
      </rPr>
      <t xml:space="preserve">Turfing:- </t>
    </r>
    <r>
      <rPr>
        <sz val="11"/>
        <color theme="1"/>
        <rFont val="Calibri"/>
        <family val="2"/>
        <scheme val="minor"/>
      </rPr>
      <t>Turfing bank slopes with grass sods 10cms thick including watering as required until properly rooted complete job as per specification with all lead and lift (Grass sods to be procured by the contractor at his own cost.)</t>
    </r>
  </si>
  <si>
    <t>ZCV003387</t>
  </si>
  <si>
    <t>MT</t>
  </si>
  <si>
    <t>ZCV003388</t>
  </si>
  <si>
    <t>ZCV003389</t>
  </si>
  <si>
    <t>NOS</t>
  </si>
  <si>
    <t>ZCV003390</t>
  </si>
  <si>
    <t>ZCV003391</t>
  </si>
  <si>
    <r>
      <rPr>
        <b/>
        <sz val="11"/>
        <color theme="1"/>
        <rFont val="Calibri"/>
        <family val="2"/>
        <scheme val="minor"/>
      </rPr>
      <t xml:space="preserve">Single coil spring washer:- </t>
    </r>
    <r>
      <rPr>
        <sz val="11"/>
        <color theme="1"/>
        <rFont val="Calibri"/>
        <family val="2"/>
        <scheme val="minor"/>
      </rPr>
      <t>Supply of Single coil spring washer as per latest applicable RDSO drawings/standards &amp; all complete as per directions of EIC/SIC (Engineer in charge/Site-in charge).</t>
    </r>
  </si>
  <si>
    <t>ZCV003392</t>
  </si>
  <si>
    <t>ZCV003393</t>
  </si>
  <si>
    <t>ZCV003394</t>
  </si>
  <si>
    <t>ZCV003395</t>
  </si>
  <si>
    <r>
      <rPr>
        <b/>
        <sz val="11"/>
        <color theme="1"/>
        <rFont val="Calibri"/>
        <family val="2"/>
        <scheme val="minor"/>
      </rPr>
      <t xml:space="preserve">Supply of GFN liners:- </t>
    </r>
    <r>
      <rPr>
        <sz val="11"/>
        <color theme="1"/>
        <rFont val="Calibri"/>
        <family val="2"/>
        <scheme val="minor"/>
      </rPr>
      <t>Supply of GFN liner for 60 kg Rail on 60 kg Sleepers as per RDSO drg. No. T-3706, all complete as per directions of EIC/SIC(Engineer in charge/Site-in charge).</t>
    </r>
  </si>
  <si>
    <t>ZCV003396</t>
  </si>
  <si>
    <r>
      <rPr>
        <b/>
        <sz val="11"/>
        <color theme="1"/>
        <rFont val="Calibri"/>
        <family val="2"/>
        <scheme val="minor"/>
      </rPr>
      <t xml:space="preserve">Supply of End cut GFN liners:- </t>
    </r>
    <r>
      <rPr>
        <sz val="11"/>
        <color theme="1"/>
        <rFont val="Calibri"/>
        <family val="2"/>
        <scheme val="minor"/>
      </rPr>
      <t>Supply of end cut GFN liner as per RDSO Standard drawing. No. T-3707 and T- 3708 all complete as per directions of EIC/SIC (Engineer in charge/Site-in charge).</t>
    </r>
  </si>
  <si>
    <t>ZCV003397</t>
  </si>
  <si>
    <t>ZCV003399</t>
  </si>
  <si>
    <r>
      <rPr>
        <b/>
        <sz val="11"/>
        <color theme="1"/>
        <rFont val="Calibri"/>
        <family val="2"/>
        <scheme val="minor"/>
      </rPr>
      <t xml:space="preserve">Supply of Joggle fish plate:- </t>
    </r>
    <r>
      <rPr>
        <sz val="11"/>
        <color theme="1"/>
        <rFont val="Calibri"/>
        <family val="2"/>
        <scheme val="minor"/>
      </rPr>
      <t>Supply of Joggle fish plates for 60 Kg Rails as per RDSO Drg. No.- T- 5849 all complete as per directions of EIC/SIC (Engineer in charge/Site-in charge).</t>
    </r>
  </si>
  <si>
    <t>ZCV003400</t>
  </si>
  <si>
    <t>SET</t>
  </si>
  <si>
    <t>ZCV003401</t>
  </si>
  <si>
    <t>ZCV003402</t>
  </si>
  <si>
    <t>SUPPLY OF POINTS &amp; CROSSING INCLUDING FITTINGS</t>
  </si>
  <si>
    <t>ZCV003404</t>
  </si>
  <si>
    <t>ZCV003405</t>
  </si>
  <si>
    <t>ZCV003406</t>
  </si>
  <si>
    <t>Cutting/End cropping of Rails</t>
  </si>
  <si>
    <t>ZCV003407</t>
  </si>
  <si>
    <t>Drilling and chamfering of holes in rail.</t>
  </si>
  <si>
    <t>ZCV003408</t>
  </si>
  <si>
    <t>Rm</t>
  </si>
  <si>
    <t>ZCV003409</t>
  </si>
  <si>
    <t>Subsequent I-through packing.</t>
  </si>
  <si>
    <t>ZCV003410</t>
  </si>
  <si>
    <t>Subsequent II-through packing.</t>
  </si>
  <si>
    <t>ZCV003411</t>
  </si>
  <si>
    <t>Subsequent III-through packing.</t>
  </si>
  <si>
    <t>ZCV003417</t>
  </si>
  <si>
    <t>Fabrication of Check Rail for Curves</t>
  </si>
  <si>
    <t>ZCV003418</t>
  </si>
  <si>
    <t>B</t>
  </si>
  <si>
    <r>
      <rPr>
        <b/>
        <sz val="11"/>
        <color theme="1"/>
        <rFont val="Calibri"/>
        <family val="2"/>
        <scheme val="minor"/>
      </rPr>
      <t xml:space="preserve">Excavation:- </t>
    </r>
    <r>
      <rPr>
        <sz val="11"/>
        <color theme="1"/>
        <rFont val="Calibri"/>
        <family val="2"/>
        <scheme val="minor"/>
      </rPr>
      <t>Earthwork in excavation in foundation as per drawing and techanical specification in all types of soil such as clay, loam, kankar, ordinary rock not required blasting etc. including setting out, construction of shoring and bracing removels of stumps, all lead and lift but excluding hard rock requiring blasting including excavation under water, pumping &amp; bailing etc all complete  as per direction of EIC/SIC(Engineer in charge/Site-in charge)</t>
    </r>
  </si>
  <si>
    <t>ZCV003419</t>
  </si>
  <si>
    <t>(A). 3 x 6.1 M Post Tensioned PSC Slab (Bridge No. 2)</t>
  </si>
  <si>
    <t>ZCV003420</t>
  </si>
  <si>
    <t>(B). 1 X 6.0 X 3.15 M RCC Box Culvert (Bridge No. 1)</t>
  </si>
  <si>
    <r>
      <rPr>
        <b/>
        <sz val="11"/>
        <color theme="1"/>
        <rFont val="Calibri"/>
        <family val="2"/>
        <scheme val="minor"/>
      </rPr>
      <t xml:space="preserve">Excavation:- </t>
    </r>
    <r>
      <rPr>
        <sz val="11"/>
        <color theme="1"/>
        <rFont val="Calibri"/>
        <family val="2"/>
        <scheme val="minor"/>
      </rPr>
      <t>Earthwork in excavation in foundation as per drawing and techanical specification in</t>
    </r>
    <r>
      <rPr>
        <b/>
        <sz val="11"/>
        <color theme="1"/>
        <rFont val="Calibri"/>
        <family val="2"/>
        <scheme val="minor"/>
      </rPr>
      <t xml:space="preserve"> Hard rock (required blasting) </t>
    </r>
    <r>
      <rPr>
        <sz val="11"/>
        <color theme="1"/>
        <rFont val="Calibri"/>
        <family val="2"/>
        <scheme val="minor"/>
      </rPr>
      <t>including setting out, all lead and lift, excavation under water, pumping &amp; bailing etc all complete as per directions of EIC/SIC(Engineer in charge/Site-in charge).</t>
    </r>
  </si>
  <si>
    <t>ZCV003421</t>
  </si>
  <si>
    <t>ZCV003422</t>
  </si>
  <si>
    <r>
      <rPr>
        <b/>
        <sz val="11"/>
        <color theme="1"/>
        <rFont val="Calibri"/>
        <family val="2"/>
        <scheme val="minor"/>
      </rPr>
      <t>Excavation:-</t>
    </r>
    <r>
      <rPr>
        <sz val="11"/>
        <color theme="1"/>
        <rFont val="Calibri"/>
        <family val="2"/>
        <scheme val="minor"/>
      </rPr>
      <t xml:space="preserve"> Earthwork in excavation in foundation as per drawing and techanical specification in </t>
    </r>
    <r>
      <rPr>
        <b/>
        <sz val="11"/>
        <color theme="1"/>
        <rFont val="Calibri"/>
        <family val="2"/>
        <scheme val="minor"/>
      </rPr>
      <t>Hard rock(blasting prohibited)</t>
    </r>
    <r>
      <rPr>
        <sz val="11"/>
        <color theme="1"/>
        <rFont val="Calibri"/>
        <family val="2"/>
        <scheme val="minor"/>
      </rPr>
      <t xml:space="preserve"> including setting out, all lead and lift, excavation under water, pumping &amp; bailing etc all complete as per directions of EIC/SIC(Engineer in charge/Site-in charge).</t>
    </r>
  </si>
  <si>
    <t>ZCV003423</t>
  </si>
  <si>
    <t>ZCV003424</t>
  </si>
  <si>
    <r>
      <rPr>
        <b/>
        <sz val="11"/>
        <color theme="1"/>
        <rFont val="Calibri"/>
        <family val="2"/>
        <scheme val="minor"/>
      </rPr>
      <t xml:space="preserve">Filling:- </t>
    </r>
    <r>
      <rPr>
        <sz val="11"/>
        <color theme="1"/>
        <rFont val="Calibri"/>
        <family val="2"/>
        <scheme val="minor"/>
      </rPr>
      <t xml:space="preserve">Filling in foundation tranches </t>
    </r>
    <r>
      <rPr>
        <sz val="11"/>
        <color rgb="FFFF0000"/>
        <rFont val="Calibri"/>
        <family val="2"/>
        <scheme val="minor"/>
      </rPr>
      <t xml:space="preserve"> with contractor's own earth(PI&lt;19 and LL&lt; 40) </t>
    </r>
    <r>
      <rPr>
        <sz val="11"/>
        <color theme="1"/>
        <rFont val="Calibri"/>
        <family val="2"/>
        <scheme val="minor"/>
      </rPr>
      <t xml:space="preserve">as per drawing and techanical specifications </t>
    </r>
  </si>
  <si>
    <t>I. Moorum Filling</t>
  </si>
  <si>
    <t>ZCV003425</t>
  </si>
  <si>
    <t>ZCV003426</t>
  </si>
  <si>
    <t xml:space="preserve">II. Sand Filling:- </t>
  </si>
  <si>
    <t>ZCV003427</t>
  </si>
  <si>
    <t>ZCV003428</t>
  </si>
  <si>
    <t>ZCV003429</t>
  </si>
  <si>
    <t>ZCV003430</t>
  </si>
  <si>
    <t>ZCV003431</t>
  </si>
  <si>
    <t>ZCV003432</t>
  </si>
  <si>
    <r>
      <rPr>
        <b/>
        <sz val="11"/>
        <color theme="1"/>
        <rFont val="Calibri"/>
        <family val="2"/>
        <scheme val="minor"/>
      </rPr>
      <t xml:space="preserve">RCC M-20:- </t>
    </r>
    <r>
      <rPr>
        <sz val="11"/>
        <color theme="1"/>
        <rFont val="Calibri"/>
        <family val="2"/>
        <scheme val="minor"/>
      </rPr>
      <t>Providing and laying reinforced cement concrete (M-20) in Wing Wall and Return Wall etc type structures as per drawings and specifications all complete as per directions of EIC/SIC(Engineer in charge/Site-in charge) excluding the cost of centering and shuttering and Reinforcement Steel.                                                      Note:- Cement is free issuing materials. The rates including Loading, Transportation, Unloading and stacking of Cement all complete i/c all lifts, lead upto 5.00 Kms from Unit store of WCL.</t>
    </r>
  </si>
  <si>
    <t>ZCV003433</t>
  </si>
  <si>
    <t>ZCV003434</t>
  </si>
  <si>
    <t>ZCV003435</t>
  </si>
  <si>
    <t>ZCV003436</t>
  </si>
  <si>
    <r>
      <rPr>
        <b/>
        <sz val="11"/>
        <color theme="1"/>
        <rFont val="Calibri"/>
        <family val="2"/>
        <scheme val="minor"/>
      </rPr>
      <t>Reinforcement:</t>
    </r>
    <r>
      <rPr>
        <sz val="11"/>
        <color theme="1"/>
        <rFont val="Calibri"/>
        <family val="2"/>
        <scheme val="minor"/>
      </rPr>
      <t>- Loading,Transporting(Lead up to 5.0 km from Unit store of WCL),Unloading at Work Site and fixing in positions the HYSD bars of various diameters confoRming to IS: 432 or IS 1786 (grade Fe-415/500) for RCC works including cutting, bending, hooking as per procedure specified in IS-2502, binding with 18SWG galvanized iron wire including all lead and lift with contractor's tools and plants, labours, materials, etc. all complete as per directions of EIC/SIC(Engineer in charge). The Reinforcement Steel is as Free Issue Material.</t>
    </r>
  </si>
  <si>
    <t>ZCV003437</t>
  </si>
  <si>
    <t>ZCV003438</t>
  </si>
  <si>
    <r>
      <rPr>
        <b/>
        <sz val="11"/>
        <color theme="1"/>
        <rFont val="Calibri"/>
        <family val="2"/>
        <scheme val="minor"/>
      </rPr>
      <t>Wearing Coat:-</t>
    </r>
    <r>
      <rPr>
        <sz val="11"/>
        <color theme="1"/>
        <rFont val="Calibri"/>
        <family val="2"/>
        <scheme val="minor"/>
      </rPr>
      <t xml:space="preserve"> Providing and laying RCC M-40 grade Wearing Coat in RCC Box type structure complete as per drawings and specifications all complete as per directions of EIC/SIC(Engineer in charge/Site-in charge)excluding the cost of centering and shuttering and Reinforcement Steel.                                                                                     Note:- Cement is free issuing materials. The rates including Loading, Transportation, Unloading and stacking of Cement all complete i/c all lifts, lead upto 5.00 Kms from Unit store of WCL.</t>
    </r>
  </si>
  <si>
    <t>ZCV003439</t>
  </si>
  <si>
    <t>ZCV003440</t>
  </si>
  <si>
    <r>
      <rPr>
        <b/>
        <sz val="11"/>
        <color theme="1"/>
        <rFont val="Calibri"/>
        <family val="2"/>
        <scheme val="minor"/>
      </rPr>
      <t>Form Work:-</t>
    </r>
    <r>
      <rPr>
        <sz val="11"/>
        <color theme="1"/>
        <rFont val="Calibri"/>
        <family val="2"/>
        <scheme val="minor"/>
      </rPr>
      <t xml:space="preserve"> FoRm Work in all type of structures for all type of Concreate using heavy MS steel plate and pipe props all complete as per directions of EIC/SIC (Engineer in charge/Site-in charge).</t>
    </r>
  </si>
  <si>
    <t>ZCV003441</t>
  </si>
  <si>
    <t>Sqm</t>
  </si>
  <si>
    <t>ZCV003442</t>
  </si>
  <si>
    <r>
      <rPr>
        <b/>
        <sz val="11"/>
        <color theme="1"/>
        <rFont val="Calibri"/>
        <family val="2"/>
        <scheme val="minor"/>
      </rPr>
      <t xml:space="preserve">Stone Soiling:- </t>
    </r>
    <r>
      <rPr>
        <sz val="11"/>
        <color theme="1"/>
        <rFont val="Calibri"/>
        <family val="2"/>
        <scheme val="minor"/>
      </rPr>
      <t>Providing Stone Soiling behind Abutments, Wing walls etc type structures (packing with suitable granular material to clear the voids) with approved quality of materials complete including cost of materials and labour as a complete job as per directions of EIC/SIC(Engineer in charge/Site-in charge).</t>
    </r>
  </si>
  <si>
    <t>ZCV003443</t>
  </si>
  <si>
    <t>ZCV003444</t>
  </si>
  <si>
    <r>
      <rPr>
        <b/>
        <sz val="11"/>
        <color theme="1"/>
        <rFont val="Calibri"/>
        <family val="2"/>
        <scheme val="minor"/>
      </rPr>
      <t xml:space="preserve">Weepholes:- </t>
    </r>
    <r>
      <rPr>
        <sz val="11"/>
        <color theme="1"/>
        <rFont val="Calibri"/>
        <family val="2"/>
        <scheme val="minor"/>
      </rPr>
      <t>Providing weepholes in Plain/reinforced concreate, wing wall, return wall with 100 mm dia AC pipe extending through the full width of structure with slope of 1B:20H towards drawing face complete as drawing and techanical specifications and as per directions of EIC/SIC (Engineer in charge/Site-in charge).</t>
    </r>
  </si>
  <si>
    <t>ZCV003445</t>
  </si>
  <si>
    <t>ZCV003446</t>
  </si>
  <si>
    <t>HFL marking</t>
  </si>
  <si>
    <t>ZCV003447</t>
  </si>
  <si>
    <t>ZCV003448</t>
  </si>
  <si>
    <t>Providing Bridge plaques mentioning bridge details.</t>
  </si>
  <si>
    <t>ZCV003449</t>
  </si>
  <si>
    <t>ZCV003450</t>
  </si>
  <si>
    <t>MISCELLANEOUS:-</t>
  </si>
  <si>
    <t>ZCV003451</t>
  </si>
  <si>
    <r>
      <t>Supplying and erection of concrete standard</t>
    </r>
    <r>
      <rPr>
        <b/>
        <sz val="11"/>
        <color theme="1"/>
        <rFont val="Calibri"/>
        <family val="2"/>
        <scheme val="minor"/>
      </rPr>
      <t xml:space="preserve"> Fouling marks </t>
    </r>
    <r>
      <rPr>
        <sz val="11"/>
        <color theme="1"/>
        <rFont val="Calibri"/>
        <family val="2"/>
        <scheme val="minor"/>
      </rPr>
      <t>of size 1500 X 250 X 225 mm. Using CC M 15 grade concrete using 60 kg scrap rail piece of length 1500mm for embedding in concrete and painting the fouling marks and vehicle capacity on sides with white background and letters. The rate includes cost of cement, aggregates and scrap rail etc.</t>
    </r>
  </si>
  <si>
    <t>Each</t>
  </si>
  <si>
    <t>ZCV003452</t>
  </si>
  <si>
    <r>
      <rPr>
        <b/>
        <sz val="11"/>
        <color theme="1"/>
        <rFont val="Calibri"/>
        <family val="2"/>
        <scheme val="minor"/>
      </rPr>
      <t>Fabricating, Supplying and fixing of standard km posts, hectometer posts, Gradient posts, Curve post, Engine stop, Whistle Board and bridge plaques / tablets</t>
    </r>
    <r>
      <rPr>
        <sz val="11"/>
        <color theme="1"/>
        <rFont val="Calibri"/>
        <family val="2"/>
        <scheme val="minor"/>
      </rPr>
      <t xml:space="preserve"> etc all complete as per Standard Railway Drawing applicable for Zonal Railways duly painted and lettered with paint of approved quality and shade pertaining to dimensions all complete as per directions of EIC/SIC(Engineer in charge/Site-in charge).</t>
    </r>
  </si>
  <si>
    <t>ZCV003453</t>
  </si>
  <si>
    <t>Dismantling of Existing Dead End.</t>
  </si>
  <si>
    <t>ZCV003454</t>
  </si>
  <si>
    <t>Any other work not specifies in BOQ to be Execute as per USSOR 2014 Western Railway (Above/Below)</t>
  </si>
  <si>
    <t>Percentage</t>
  </si>
  <si>
    <t>Above 50%</t>
  </si>
  <si>
    <t xml:space="preserve"> P- WAY IN WCL LAND + INPLANT PREMISES</t>
  </si>
  <si>
    <t>FROM CH 1938.764 m TO CH 3142.638 m.</t>
  </si>
  <si>
    <r>
      <rPr>
        <b/>
        <sz val="11"/>
        <color theme="1"/>
        <rFont val="Calibri"/>
        <family val="2"/>
        <scheme val="minor"/>
      </rPr>
      <t>Excavation in marsh and in all types of soil I/c Morrum,Gravels etc:-</t>
    </r>
    <r>
      <rPr>
        <sz val="11"/>
        <color theme="1"/>
        <rFont val="Calibri"/>
        <family val="2"/>
        <scheme val="minor"/>
      </rPr>
      <t xml:space="preserve"> Excavation of embankment, sub-grade and drain consisting of excavation, removal and satisfactory disposal of all excavated materials including hauling to sides of embankment and subgrade construction as also the disposal of materials in specified manner and the trimming and finishing of track to the specified dimensions i/c all lifts, lead upto 500 meters including shaping and excavation in marsh and in all types of soil i/c moorum gravel etc. as directed by the Engineer-in-charge.</t>
    </r>
  </si>
  <si>
    <r>
      <t xml:space="preserve">Earthwork in filling in replacement of Black Cotton Soil and in embankment, </t>
    </r>
    <r>
      <rPr>
        <b/>
        <sz val="11"/>
        <color theme="1"/>
        <rFont val="Calibri"/>
        <family val="2"/>
        <scheme val="minor"/>
      </rPr>
      <t>with contractor's own earth</t>
    </r>
    <r>
      <rPr>
        <sz val="11"/>
        <color theme="1"/>
        <rFont val="Calibri"/>
        <family val="2"/>
        <scheme val="minor"/>
      </rPr>
      <t xml:space="preserve">(PI&lt;19 and LL&lt; 40) as per specifications to proper profile, levels, slopes, grade and camber.  The rates shall include transportation of earth, royalty, any other taxes, ascents, descents, crossing of track or any other obstruction, handling, re-handling leading, loading, unloading, spreading in layers, dressing as per required profile and specification including compaction at 98% of MDD at OMC or 70% relatively density as determined in accordance with IS-2720 (Part VIII) and (part-XIV) respectively as the case may be, by mechanical means in layers not exceeding 30cm including carrying out field tests at prescribed intervals. The rates are inclusive of site clearance, cutting of jungles and cutting of tress less than 30cm girth including removal of roots &amp; shrubs. the rates include spreading of earth in 30co. Layers on embankment and mechanical compaction as per RDSO Guide lines no. GE:G-I July, 2003 to profile approved by the Engineer with approved soil. Soil shall be tested at prescribed intervals during the execution of work with the contractor's own own equipment in field laboratories set up by the contractor pillers/pegs, breaking of clods, providing slop, dressing and all labor, tools and plants as per specification as a complete job. the quoted rate shall include provision of 500mm extra width on either side and dressing to final profile after due compaction as per specifications. </t>
    </r>
  </si>
  <si>
    <r>
      <t>Earthwork in filling in replacement of Black Cotton Soil and in embankment,  with</t>
    </r>
    <r>
      <rPr>
        <sz val="11"/>
        <color rgb="FFFF0000"/>
        <rFont val="Calibri"/>
        <family val="2"/>
        <scheme val="minor"/>
      </rPr>
      <t xml:space="preserve"> earth available in plant area</t>
    </r>
    <r>
      <rPr>
        <sz val="11"/>
        <color theme="1"/>
        <rFont val="Calibri"/>
        <family val="2"/>
        <scheme val="minor"/>
      </rPr>
      <t xml:space="preserve"> (PI&lt;19 and LL&lt; 40) as per specifications to proper profile, levels, slopes, grade and camber.  The rates shall include transportation of earth, royalty, any other taxes, ascents, descents, crossing of track or any other obstruction, handling, re-handling leading, loading, unloading, spreading in layers, dressing as per required profile and specification including compaction at 98% of MDD at OMC or 70% relatively density as determined in accordance with IS-2720 (Part VIII) and (part-XIV) respectively as the case may be, by mechanical means in layers not exceeding 30cm including carrying out field tests at prescribed intervals. The rates are inclusive of site clearance, cutting of jungles and cutting of tress less than 30cm girth including removal of roots &amp; shrubs. the rates include spreading of earth in 30co. Layers on embankment and mechanical compaction as per RDSO Guide lines no. GE:G-I July, 2003 to profile approved by the Engineer with approved soil. Soil shall be tested at prescribed intervals during the execution of work with the contractor's own own equipment in field laboratories set up by the contractor pillars/pegs, breaking of clods, providing slop, dressing and all labor, tools and plants as per specification as a complete job. the quoted rate shall include provision of 500mm extra width on either side and dressing to final profile after due compaction as per specifications. </t>
    </r>
  </si>
  <si>
    <t>ZCV003704</t>
  </si>
  <si>
    <r>
      <rPr>
        <b/>
        <sz val="11"/>
        <color theme="1"/>
        <rFont val="Calibri"/>
        <family val="2"/>
        <scheme val="minor"/>
      </rPr>
      <t xml:space="preserve">EXCAVATION IN ORDINARY ROCK :- </t>
    </r>
    <r>
      <rPr>
        <sz val="11"/>
        <color theme="1"/>
        <rFont val="Calibri"/>
        <family val="2"/>
        <scheme val="minor"/>
      </rPr>
      <t xml:space="preserve">Excavation in ordinary Rock:-Excavation in ordinary rock by rock brackers including loading in a truck and carrying of excavated material to embankment site with all lift and lead up to 500 m as per Technical Specification </t>
    </r>
  </si>
  <si>
    <t>ZCV003456</t>
  </si>
  <si>
    <r>
      <t xml:space="preserve">Excavation in Hard Rock (requiring blasting):- </t>
    </r>
    <r>
      <rPr>
        <sz val="11"/>
        <color theme="1"/>
        <rFont val="Calibri"/>
        <family val="2"/>
        <scheme val="minor"/>
      </rPr>
      <t>Excavation in hard rock (requiring blasting) by drilling, blasting and breaking, trimming of bottom and side slopes in accordance with requirement of lines, grades and cross-sections, loading and disposal of cut rock with all lift and leads up to 500 m as per Technical Specification.(This item will be executed with prior written permission of competent authority of WCL)</t>
    </r>
  </si>
  <si>
    <t>ZCV003457</t>
  </si>
  <si>
    <r>
      <rPr>
        <b/>
        <sz val="11"/>
        <color theme="1"/>
        <rFont val="Calibri"/>
        <family val="2"/>
        <scheme val="minor"/>
      </rPr>
      <t xml:space="preserve">EXCAVATION IN HARD ROCK (BLASTING PROHIBITED):- </t>
    </r>
    <r>
      <rPr>
        <sz val="11"/>
        <color theme="1"/>
        <rFont val="Calibri"/>
        <family val="2"/>
        <scheme val="minor"/>
      </rPr>
      <t>Excavation for roadway in hard rock (blasting prohibited) with rock breakers including breaking rock, loading in tippers and disposal with all lift and lead up to 500 meters, trimming bottom and side slopes in accordance with requirements of lines, grades and cross-sections as per Technical Specification.(This item will be executed with prior written permission of competent authority of WCL)</t>
    </r>
  </si>
  <si>
    <r>
      <rPr>
        <b/>
        <sz val="11"/>
        <color theme="1"/>
        <rFont val="Calibri"/>
        <family val="2"/>
        <scheme val="minor"/>
      </rPr>
      <t xml:space="preserve">Blanketing:- </t>
    </r>
    <r>
      <rPr>
        <sz val="11"/>
        <color theme="1"/>
        <rFont val="Calibri"/>
        <family val="2"/>
        <scheme val="minor"/>
      </rPr>
      <t>Supplying and providing Blanketing material having plasticity index not more than 15 and liquid limit not more than 35 when tested according to IS:2720 (Part 5), free from any deleterious material, organic materials, etc such as moorum of approved quality to the required thickness in layers over bank or cutting formations 15 to 25 cms. thick and compacting each layer with contractor's labour, material and power driven roller, crew, fuel etc., compacting as specified in latest RDSO specification including watering and dressing to correct profile including making up of deficiencies to attain compacted uniform layer of approximately 2/3 rd thickness of un-compacted layer laid initially including all leads and lifts, royalty charges etc. complete.</t>
    </r>
  </si>
  <si>
    <t>SUPPLY OF RAILS &amp; P.WAYS FITTINGS:</t>
  </si>
  <si>
    <r>
      <rPr>
        <b/>
        <sz val="11"/>
        <color theme="1"/>
        <rFont val="Calibri"/>
        <family val="2"/>
        <scheme val="minor"/>
      </rPr>
      <t>Transporting of 60 Kg Rails:-</t>
    </r>
    <r>
      <rPr>
        <sz val="11"/>
        <color theme="1"/>
        <rFont val="Calibri"/>
        <family val="2"/>
        <scheme val="minor"/>
      </rPr>
      <t xml:space="preserve">Loading ,Transporting and Stacking of </t>
    </r>
    <r>
      <rPr>
        <sz val="11"/>
        <color rgb="FFFF0000"/>
        <rFont val="Calibri"/>
        <family val="2"/>
        <scheme val="minor"/>
      </rPr>
      <t xml:space="preserve">60 kg 90 UTS IU Rails </t>
    </r>
    <r>
      <rPr>
        <sz val="11"/>
        <color theme="1"/>
        <rFont val="Calibri"/>
        <family val="2"/>
        <scheme val="minor"/>
      </rPr>
      <t>from Unit store of WCl to Work Site by contractor's labours,all machineries and Vehicles etc all complete i/c all lifts, lead up to 5.00 Kms as per directions of EIC/SIC (Engineer in charge).</t>
    </r>
  </si>
  <si>
    <r>
      <rPr>
        <b/>
        <sz val="11"/>
        <color theme="1"/>
        <rFont val="Calibri"/>
        <family val="2"/>
        <scheme val="minor"/>
      </rPr>
      <t xml:space="preserve">Supply of IU 52  kg Second hand used /Released Rails:- </t>
    </r>
    <r>
      <rPr>
        <sz val="11"/>
        <color theme="1"/>
        <rFont val="Calibri"/>
        <family val="2"/>
        <scheme val="minor"/>
      </rPr>
      <t xml:space="preserve">Supply of </t>
    </r>
    <r>
      <rPr>
        <sz val="11"/>
        <color rgb="FFFF0000"/>
        <rFont val="Calibri"/>
        <family val="2"/>
        <scheme val="minor"/>
      </rPr>
      <t>52</t>
    </r>
    <r>
      <rPr>
        <sz val="11"/>
        <color theme="1"/>
        <rFont val="Calibri"/>
        <family val="2"/>
        <scheme val="minor"/>
      </rPr>
      <t xml:space="preserve"> </t>
    </r>
    <r>
      <rPr>
        <sz val="11"/>
        <color rgb="FFFF0000"/>
        <rFont val="Calibri"/>
        <family val="2"/>
        <scheme val="minor"/>
      </rPr>
      <t xml:space="preserve">kg 90 UTS Second hand used / Released Rails </t>
    </r>
    <r>
      <rPr>
        <sz val="11"/>
        <color theme="1"/>
        <rFont val="Calibri"/>
        <family val="2"/>
        <scheme val="minor"/>
      </rPr>
      <t xml:space="preserve">and good usable quality for check rails without bends/kinks, defect free and stacking at site as per directions of EIC/SIC (Engineer in charge/Site-in charge). The rate includes cost of all materials, Transportation etc complete.
</t>
    </r>
  </si>
  <si>
    <r>
      <rPr>
        <b/>
        <sz val="11"/>
        <color theme="1"/>
        <rFont val="Calibri"/>
        <family val="2"/>
        <scheme val="minor"/>
      </rPr>
      <t xml:space="preserve">Supply of Fish plates to use with 60 Kg. rails :- </t>
    </r>
    <r>
      <rPr>
        <sz val="11"/>
        <color theme="1"/>
        <rFont val="Calibri"/>
        <family val="2"/>
        <scheme val="minor"/>
      </rPr>
      <t xml:space="preserve">Supply of Fish Plates in length of 1000 mm. Long as per RDSO Drg.No.T-5916 for use with 60 kg. Rails. (Note: 1 Pair = 2 Fish Plates). as per directions of EIC/SIC (Engineer in charge/Site-in charge).The rate includes cost of all materials, Transportation and inspection charges etc complete.
</t>
    </r>
  </si>
  <si>
    <r>
      <rPr>
        <b/>
        <sz val="11"/>
        <color theme="1"/>
        <rFont val="Calibri"/>
        <family val="2"/>
        <scheme val="minor"/>
      </rPr>
      <t xml:space="preserve">Supply of Fish bolts and nuts:- </t>
    </r>
    <r>
      <rPr>
        <sz val="11"/>
        <color theme="1"/>
        <rFont val="Calibri"/>
        <family val="2"/>
        <scheme val="minor"/>
      </rPr>
      <t xml:space="preserve">Supply of Fish bolts and nuts for 60 Kg. rails to RDSO Drg. No.T-1899, with specification No: IRS T-23- 1967 corrigendum No:05 of Oct-1987 all complete as per directions of EIC/SIC (Engineer in charge/Site-in charge
</t>
    </r>
  </si>
  <si>
    <r>
      <rPr>
        <b/>
        <sz val="11"/>
        <color theme="1"/>
        <rFont val="Calibri"/>
        <family val="2"/>
        <scheme val="minor"/>
      </rPr>
      <t xml:space="preserve">Grooved rubber sole plate 6mm thick :- </t>
    </r>
    <r>
      <rPr>
        <sz val="11"/>
        <color theme="1"/>
        <rFont val="Calibri"/>
        <family val="2"/>
        <scheme val="minor"/>
      </rPr>
      <t xml:space="preserve">Grooved Rubber Sole Plate 6mm Thick as per latest applicable RDSO's drawing / specification and all complete as per directions of EIC/SIC(Engineer in charge/Site-in charge).
</t>
    </r>
  </si>
  <si>
    <r>
      <rPr>
        <b/>
        <sz val="11"/>
        <color theme="1"/>
        <rFont val="Calibri"/>
        <family val="2"/>
        <scheme val="minor"/>
      </rPr>
      <t xml:space="preserve">Supply of Elastic rail clips- </t>
    </r>
    <r>
      <rPr>
        <sz val="11"/>
        <color theme="1"/>
        <rFont val="Calibri"/>
        <family val="2"/>
        <scheme val="minor"/>
      </rPr>
      <t xml:space="preserve">Supply of Elastic Rail clips, ERC mark III to RDSO Drg. No: RT-3701, Specification No: IRS-T-31-1992. Corrigendum No:2 of April- 1999 all complete as per directions of EIC/SIC (Engineer in charge/Site-in charge).
</t>
    </r>
  </si>
  <si>
    <r>
      <rPr>
        <b/>
        <sz val="11"/>
        <color theme="1"/>
        <rFont val="Calibri"/>
        <family val="2"/>
        <scheme val="minor"/>
      </rPr>
      <t xml:space="preserve">Supply of J-clips :- </t>
    </r>
    <r>
      <rPr>
        <sz val="11"/>
        <color theme="1"/>
        <rFont val="Calibri"/>
        <family val="2"/>
        <scheme val="minor"/>
      </rPr>
      <t>Supply of J-Clips to RDSO Drg. No:-T-4158, Specification No: T-31- 1992 with latest correction slips all complete as per directions of EIC/SIC (Engineer in charge/Site-in charge).</t>
    </r>
  </si>
  <si>
    <r>
      <rPr>
        <b/>
        <sz val="11"/>
        <color theme="1"/>
        <rFont val="Calibri"/>
        <family val="2"/>
        <scheme val="minor"/>
      </rPr>
      <t xml:space="preserve">Alumino Thermic Welding:- </t>
    </r>
    <r>
      <rPr>
        <sz val="11"/>
        <color theme="1"/>
        <rFont val="Calibri"/>
        <family val="2"/>
        <scheme val="minor"/>
      </rPr>
      <t>Alumino Thermic Welding with short pre Heating process of Rail joint 60 kg/90 UTS/T-12 Rails with latest amendment and correction slip for Plain/curve track and points and crossings all complete as per directions of EIC/SIC(Engineer in charge/Site-in charge).</t>
    </r>
  </si>
  <si>
    <r>
      <rPr>
        <b/>
        <sz val="11"/>
        <color theme="1"/>
        <rFont val="Calibri"/>
        <family val="2"/>
        <scheme val="minor"/>
      </rPr>
      <t xml:space="preserve">Supply of check Rails Fitting:- </t>
    </r>
    <r>
      <rPr>
        <sz val="11"/>
        <color theme="1"/>
        <rFont val="Calibri"/>
        <family val="2"/>
        <scheme val="minor"/>
      </rPr>
      <t xml:space="preserve">Supply of check Rails Fittings as per assembly drawing no. T-4916 all complete as per directions of EIC/SIC(Engineer in charge/Site-in charge).
</t>
    </r>
  </si>
  <si>
    <t>ZCV003458</t>
  </si>
  <si>
    <t>Supply of Hand operated spring lever box</t>
  </si>
  <si>
    <t>SUPPLY OF PSC SLEEPERS</t>
  </si>
  <si>
    <r>
      <rPr>
        <b/>
        <sz val="11"/>
        <color theme="1"/>
        <rFont val="Calibri"/>
        <family val="2"/>
        <scheme val="minor"/>
      </rPr>
      <t xml:space="preserve">Transporting of PSC Sleepers of 60 Kg :- </t>
    </r>
    <r>
      <rPr>
        <sz val="11"/>
        <color theme="1"/>
        <rFont val="Calibri"/>
        <family val="2"/>
        <scheme val="minor"/>
      </rPr>
      <t>Loading ,Transporting and Stacking of 60 kg Line Sleepers from Unit store of WCl by contractor's labours,all machineries and Vehicles etc all complete i/c all lifts, lead up to 5.00 Kms as per directions of EIC/SIC (Engineer in charge/Site-in charge).</t>
    </r>
  </si>
  <si>
    <r>
      <rPr>
        <b/>
        <sz val="11"/>
        <color theme="1"/>
        <rFont val="Calibri"/>
        <family val="2"/>
        <scheme val="minor"/>
      </rPr>
      <t xml:space="preserve">Supply of 60 Kg PSC Sleepers for curve track:- </t>
    </r>
    <r>
      <rPr>
        <sz val="11"/>
        <color theme="1"/>
        <rFont val="Calibri"/>
        <family val="2"/>
        <scheme val="minor"/>
      </rPr>
      <t>Supply of 60 kg PSC Sleepers for Curve as per RDSO drawing no.T- 4183-4186 with latest updates. all complete as per directions of EIC/SIC (Engineer in charge/Site-in charge).</t>
    </r>
  </si>
  <si>
    <t>ZCV003703</t>
  </si>
  <si>
    <t>1 in 8.5 Turnout Switch with all fittings &amp; Sleepers. 60 kg 1 in 8.5 turn out shall confirm to RDSO Standard drawing no. T-4868 with switch sub assembly and crossing sub assembly. CMS crossing for PSC lay out with latest alteration complete with all fittings shall be used.</t>
  </si>
  <si>
    <t>P-WAYS WORKS (EXECUTION):</t>
  </si>
  <si>
    <r>
      <rPr>
        <b/>
        <sz val="11"/>
        <color theme="1"/>
        <rFont val="Calibri"/>
        <family val="2"/>
        <scheme val="minor"/>
      </rPr>
      <t xml:space="preserve">Supply of Stone Ballast:- </t>
    </r>
    <r>
      <rPr>
        <sz val="11"/>
        <color theme="1"/>
        <rFont val="Calibri"/>
        <family val="2"/>
        <scheme val="minor"/>
      </rPr>
      <t>Supply and delivery of machine broken clean, hard, angular and durable stone ballast to latest Railway's specification and stacking along the toe of bank and at suitable locations in cutting and as approved by the Engineer at site. (The rate will include all lead, lifts, loading, unloading, royalty, providing of labour, tools and plants and screen of approved mesh and dimensions required for inspection and passing at the time of measurement). The contractor will make ground level to enable levels being taken by the Engineer at site prior to stacking all complete as per directions of EIC/SIC(Engineer in charge/Site-in charge)</t>
    </r>
  </si>
  <si>
    <t>Spreading of Stone Ballast:- Spreading of stone ballast (carrying them from such stacks which have been duly measured and released for spreading on the foRmation uniformly) in specified depth and width maintaining profiles as indicated by engineer. The rate includes all operations like dressing of formation as required with all lead, lifts, loading and unloading with contractor's own labour and tools and crossing of railway lines all complete as per directions of EIC/SIC(Engineer in charge/Site-in charge)</t>
  </si>
  <si>
    <t>Laying &amp; Linking of BG Ballasted track :- Laying &amp; linking of BG ballast involves following: Dressing top of foRmation to side slope of 1:30.Leading ballast from the stacks and spreading to a depth of 150 mm cushion and rolling the same to proper grade with 10 Tonne road roller for the central width of 2.85 m. Leading and spreading of P.S.C. Sleepers to correct alignment and spacing of 1540/Km density. Leading and Spreading of rails on the previously spread sleepers, and fixing with grooved rubber pads, Drilling of holes in rails, fixing of fish plates, ERC clips &amp; GFN liners, complete erection of all accessories for rail fixing on sleepers. Align the track to correct level, grade and curvature. Provide initial packing using additional ballast to achieve 300 mm cusion and proper grade, level of track, and then test track by engine. Attend track to achieve laying parameters as per specification, to allow 15 KMPH speed and there after provide additional THREE packings to allow speed of 30 KMPH. all complete as per directions of EIC/SIC(Engineer in charge/Site-in charge).</t>
  </si>
  <si>
    <t>ZCV003460</t>
  </si>
  <si>
    <r>
      <rPr>
        <b/>
        <sz val="11"/>
        <color theme="1"/>
        <rFont val="Calibri"/>
        <family val="2"/>
        <scheme val="minor"/>
      </rPr>
      <t>ASSEMBLING AND LAYING 1 IN 8.5 TURNOUT SWITCH: -</t>
    </r>
    <r>
      <rPr>
        <sz val="11"/>
        <color theme="1"/>
        <rFont val="Calibri"/>
        <family val="2"/>
        <scheme val="minor"/>
      </rPr>
      <t xml:space="preserve"> Assembling and Laying 1 in 8.5 Turnout Switch all complete as per directions of EIC/SIC (Engineer in charge/Site-in charge).</t>
    </r>
  </si>
  <si>
    <t>ZCV003461</t>
  </si>
  <si>
    <t>Subsequent i- Through packing of ballast</t>
  </si>
  <si>
    <t>ZCV003462</t>
  </si>
  <si>
    <t>Subsequent ii- Through packing of ballast</t>
  </si>
  <si>
    <t>ZCV003463</t>
  </si>
  <si>
    <t xml:space="preserve">Subsequent iii- Through packing of ballast
</t>
  </si>
  <si>
    <t>Alumino Theric Welding:- Installation and welding of alumino theric welding portion with short pre heating process of Rail joints of 60 kg/ 90 UTS/ Rails as per specification including all consumable materials as required. Alumino TheRmit Welding Portions using compressed Air petrol preheating system, 3 piece prefabricated mould (ZIRCON WASHED). Manually pressed, Single Shot crucible fitted with auto tapping thimble, as per RDSO specification for IRS T/19-2012 (duly incorporated A &amp; C slip no. 2 of June 2015) as amended all complete as per directions of EIC/SIC(Engineer in charge/Site-in charge)</t>
  </si>
  <si>
    <r>
      <rPr>
        <b/>
        <sz val="11"/>
        <color theme="1"/>
        <rFont val="Calibri"/>
        <family val="2"/>
        <scheme val="minor"/>
      </rPr>
      <t xml:space="preserve">Excavation:- </t>
    </r>
    <r>
      <rPr>
        <sz val="11"/>
        <color theme="1"/>
        <rFont val="Calibri"/>
        <family val="2"/>
        <scheme val="minor"/>
      </rPr>
      <t>Earthwork in excavation in foundation as per drawing and techanical specification in all types of soil such as clay, loam, kankar, ordinary rock not required blasting etc. including setting out, construction of shoring and bracing removels of stumps, all lead and lift but excluding hard rock requiring blasting including excavation under water, pumping &amp; bailing etc all complete as per directions of EIC/SIC(Engineer in charge/Site-in charge)</t>
    </r>
  </si>
  <si>
    <t>ZCV003705</t>
  </si>
  <si>
    <t>(A).1 X 3.0 x 2.0 M RCC Box Culvert (Bridge no. 3)</t>
  </si>
  <si>
    <r>
      <rPr>
        <b/>
        <sz val="11"/>
        <color theme="1"/>
        <rFont val="Calibri"/>
        <family val="2"/>
        <scheme val="minor"/>
      </rPr>
      <t>Excavation:-</t>
    </r>
    <r>
      <rPr>
        <sz val="11"/>
        <color theme="1"/>
        <rFont val="Calibri"/>
        <family val="2"/>
        <scheme val="minor"/>
      </rPr>
      <t xml:space="preserve"> Earthwork in excavation in foundation as per drawing and techanical specification in Hard rock (required blasting) including setting out, all lead and lift, excavation under water, pumping &amp; bailing etc all complete as per directions of EIC/SIC(Engineer in charge/Site-in charge).</t>
    </r>
  </si>
  <si>
    <t>ZCV003706</t>
  </si>
  <si>
    <t>1 X 3.0 x 2.0 M RCC Box Culvert (Bridge no. 3)</t>
  </si>
  <si>
    <r>
      <rPr>
        <b/>
        <sz val="11"/>
        <color theme="1"/>
        <rFont val="Calibri"/>
        <family val="2"/>
        <scheme val="minor"/>
      </rPr>
      <t xml:space="preserve">Excavation:- </t>
    </r>
    <r>
      <rPr>
        <sz val="11"/>
        <color theme="1"/>
        <rFont val="Calibri"/>
        <family val="2"/>
        <scheme val="minor"/>
      </rPr>
      <t>Earthwork in excavation in foundation as per drawing and techanical specification in Hard rock(blasting prohibited) including setting out, all lead and lift, excavation under water, pumping &amp; bailing etc all complete as per directions of EIC/SIC(Engineer in charge/Site-in charge).</t>
    </r>
  </si>
  <si>
    <t>ZCV003707</t>
  </si>
  <si>
    <t>ZCV003708</t>
  </si>
  <si>
    <t>II. Sand Filling</t>
  </si>
  <si>
    <t>ZCV003709</t>
  </si>
  <si>
    <r>
      <rPr>
        <b/>
        <sz val="11"/>
        <color theme="1"/>
        <rFont val="Calibri"/>
        <family val="2"/>
        <scheme val="minor"/>
      </rPr>
      <t>PCC M-15:-</t>
    </r>
    <r>
      <rPr>
        <sz val="11"/>
        <color theme="1"/>
        <rFont val="Calibri"/>
        <family val="2"/>
        <scheme val="minor"/>
      </rPr>
      <t xml:space="preserve"> Providing and laying plain cement concrete (M-15) in foundation as per drawings and specifications all complete as per directions of EIC/SIC(Engineer in charge/Site-in charge)excluding the cost of centering and shuttering.       Note:-Cement is free issuing materials. The Rates including Loading, Transporting, Unloading and Stacking of Cement all complete i/c all lifts, lead upto 5.00 Kms from unit store of WCL.</t>
    </r>
  </si>
  <si>
    <t>ZCV003710</t>
  </si>
  <si>
    <r>
      <rPr>
        <b/>
        <sz val="11"/>
        <color theme="1"/>
        <rFont val="Calibri"/>
        <family val="2"/>
        <scheme val="minor"/>
      </rPr>
      <t xml:space="preserve">PCC M-20:- </t>
    </r>
    <r>
      <rPr>
        <sz val="11"/>
        <color theme="1"/>
        <rFont val="Calibri"/>
        <family val="2"/>
        <scheme val="minor"/>
      </rPr>
      <t>Providing and laying plain cement concrete (M-20) in Drop Wall, Curtin Wall and Aprons etc type structures as per drawings and specifications all complete as per directions of EIC/SIC (Engineer in charge/Site-in charge)excluding the cost of centering and shuttering.                                                                  Note:- Cement is free issuing materials. The Rates including Loading, Transporting, Unloading and Stacking of Cement all complete i/c all lifts, lead upto 5.00 Kms from Unit store of WCL.</t>
    </r>
  </si>
  <si>
    <t>ZCV003711</t>
  </si>
  <si>
    <r>
      <rPr>
        <b/>
        <sz val="11"/>
        <color theme="1"/>
        <rFont val="Calibri"/>
        <family val="2"/>
        <scheme val="minor"/>
      </rPr>
      <t xml:space="preserve">RCC M-20 :- </t>
    </r>
    <r>
      <rPr>
        <sz val="11"/>
        <color theme="1"/>
        <rFont val="Calibri"/>
        <family val="2"/>
        <scheme val="minor"/>
      </rPr>
      <t>Providing and laying reinforced cement concrete (M-20) in Wing Wall and Return Wall etc type structures as per drawings and specifications all complete as per directions of EIC/SIC(Engineer in charge/Site-in charge) excluding the cost of centering and shuttering.                                                                   Note:- Cement is free issuing materials. The Rates including Loading, Transporting, Unloading and Stacking of Cement all complete i/c all lifts, lead upto 5.00 Kms from Unit store of WCL.</t>
    </r>
  </si>
  <si>
    <t>ZCV003712</t>
  </si>
  <si>
    <r>
      <rPr>
        <b/>
        <sz val="11"/>
        <color theme="1"/>
        <rFont val="Calibri"/>
        <family val="2"/>
        <scheme val="minor"/>
      </rPr>
      <t>RCC M-35:-</t>
    </r>
    <r>
      <rPr>
        <sz val="11"/>
        <color theme="1"/>
        <rFont val="Calibri"/>
        <family val="2"/>
        <scheme val="minor"/>
      </rPr>
      <t>Providing and laying reinforced cement concrete (M-35) in RCC Box type structure complete as per drawings and specifications all complete as per directions of EIC/SIC (Engineer in charge/Site-in charge) excluding the cost of centering and shuttering and Cement and Reinforcement Steel.
Note:- Cement is free issuing materials. The Rates including Loading, Transporting, Unloading and Stacking of Cement all complete i/c all lifts, lead upto 5.00 Kms from Unit store of WCL.</t>
    </r>
  </si>
  <si>
    <t>ZCV003713</t>
  </si>
  <si>
    <t>ZCV003714</t>
  </si>
  <si>
    <r>
      <rPr>
        <b/>
        <sz val="11"/>
        <color theme="1"/>
        <rFont val="Calibri"/>
        <family val="2"/>
        <scheme val="minor"/>
      </rPr>
      <t>Wearing Coat:-</t>
    </r>
    <r>
      <rPr>
        <sz val="11"/>
        <color theme="1"/>
        <rFont val="Calibri"/>
        <family val="2"/>
        <scheme val="minor"/>
      </rPr>
      <t xml:space="preserve"> Providing and laying RCC M-40 grade Wearing Coat in RCC Box type structure complete as per drawings and specifications all complete as per directions of EIC/SIC(Engineer in charge/Site-in charge)excluding the cost of centering and shuttering and Reinforcement Steel.                                                                                                               Note:- Cement is free issuing materials. The rates including Loading, Transportation, Unloading and stacking of Cement all complete i/c all lifts, lead upto 5.00 Kms from Unit store of WCL.</t>
    </r>
  </si>
  <si>
    <t>ZCV003715</t>
  </si>
  <si>
    <r>
      <rPr>
        <b/>
        <sz val="11"/>
        <color theme="1"/>
        <rFont val="Calibri"/>
        <family val="2"/>
        <scheme val="minor"/>
      </rPr>
      <t xml:space="preserve">Form Work:- </t>
    </r>
    <r>
      <rPr>
        <sz val="11"/>
        <color theme="1"/>
        <rFont val="Calibri"/>
        <family val="2"/>
        <scheme val="minor"/>
      </rPr>
      <t>Form Work in all type of structures for all type of Concreate using heavy MS steel plate and pipe props all complete as per directions of EIC/SIC (Engineer in charge/Site-in charge).</t>
    </r>
  </si>
  <si>
    <t>ZCV003716</t>
  </si>
  <si>
    <r>
      <rPr>
        <b/>
        <sz val="11"/>
        <color theme="1"/>
        <rFont val="Calibri"/>
        <family val="2"/>
        <scheme val="minor"/>
      </rPr>
      <t xml:space="preserve">Stone Soiling:- </t>
    </r>
    <r>
      <rPr>
        <sz val="11"/>
        <color theme="1"/>
        <rFont val="Calibri"/>
        <family val="2"/>
        <scheme val="minor"/>
      </rPr>
      <t>Providing Stone Soiling (packing with suitable granular material to clear the voids) with approved quality of materials complete including cost of materials and labour as a complete job as per directions of EIC/SIC (Engineer in charge/Site-in charge).</t>
    </r>
  </si>
  <si>
    <t>ZCV003717</t>
  </si>
  <si>
    <t>ZCV003718</t>
  </si>
  <si>
    <t>ZCV003719</t>
  </si>
  <si>
    <t>Providing Bridge plaques mentioning bridge details</t>
  </si>
  <si>
    <t>ZCV003720</t>
  </si>
  <si>
    <t>C</t>
  </si>
  <si>
    <t>SERVICE BUILDING + MISCELLANEOUS WORKS</t>
  </si>
  <si>
    <t>Construction of service building as per layout drawing provided by the employer and detailed specifications provided in section 8(i) of tender documents : works requirements of the bidding documents including preparation of architectural plan and structural design and drawing. 1 Mech. office room, 2.  Mech. Compressor room, 3. Mech. Tool Room, 4. Crew Rest Room (2 No.), 5. Cabin for EIMWB.</t>
  </si>
  <si>
    <t>ZCV003468</t>
  </si>
  <si>
    <t>Service building of single story (foundation to be designed to take load of double story) with open foundation upto 1.2 m depth from ground level and plinth height upto 0.6 m from ground level with floor height upto 3.35 m.</t>
  </si>
  <si>
    <t>ZCV003469</t>
  </si>
  <si>
    <t>Extra payments for provision of internal sanitary and water supply installations.</t>
  </si>
  <si>
    <t>ZCV003470</t>
  </si>
  <si>
    <t>Extra payments for provision of internal electrical installations.</t>
  </si>
  <si>
    <t>ZCV003471</t>
  </si>
  <si>
    <t>Extra for every 0.3 m or part there of higher plinth over normal plinth height of 0.6 m (on ground floor area only)</t>
  </si>
  <si>
    <t>ZCV003472</t>
  </si>
  <si>
    <t>Extra for every 0.3 m or part there of deeper foundation over normal depth of 1.2 m (on ground floor area only)</t>
  </si>
  <si>
    <t>MISCELLANEOUS</t>
  </si>
  <si>
    <r>
      <t xml:space="preserve">Supplying and erection of concrete standard </t>
    </r>
    <r>
      <rPr>
        <b/>
        <sz val="11"/>
        <color theme="1"/>
        <rFont val="Calibri"/>
        <family val="2"/>
        <scheme val="minor"/>
      </rPr>
      <t>fouling marks</t>
    </r>
    <r>
      <rPr>
        <sz val="11"/>
        <color theme="1"/>
        <rFont val="Calibri"/>
        <family val="2"/>
        <scheme val="minor"/>
      </rPr>
      <t xml:space="preserve"> of size 1500 X 250 X 225 mm. Using CC M 15 grade concrete using 60 kg scrap rail piece of length 1500mm for embedding in concrete and painting the fouling marks and vehicle capacity on sides with white background and letters. The rate includes cost of cement, aggregates and scrap rail etc.</t>
    </r>
  </si>
  <si>
    <t>ZCV003473</t>
  </si>
  <si>
    <t>Supplying and installation of FOIS System (Cisco router 2911/k9 R (48 VOL. DC)+  standy, Cisco G703 Vwic card X 2 Nos DC with software &amp; warranty, 24 U Floor based 19" rack, 9U19" rack CAMBIUM / UBIQUITY / MikroTik Wireless AC Base Station 5.8 GHz (Base Station Radio) Point To Point Link 5.8 GHz (Base Station Radio) Point To Point Link 5.8 GHz, Antenna Complete Set with Adapter, Pigtail, POE, mounting Kit, Both site (samakhali Railway Station 24 MTR &amp; OFPL Lakadia 23 MTR) As per station lattitude - longitude Self Supported Tringular Mast, Cisco 24 port L2 Manage (as per RDSO) switch X 2 Nos. Luminous Dual Battery ups both side Nova 800 VA digital Display 48 VOL Dc to 230 V AC Convertor Installation, Testing &amp; commisiong charge).</t>
  </si>
  <si>
    <t>Fabricating, Supplying and fixing of standard km posts, Hectometer posts, Gradient posts, Curve post, Engine stop, Whistle Board and bridge plaques / tablets etc all complete as per Standerd Railway Drawings applicable for Zonal Railways duly painted and lettered with paint of approved quality and shade pertaining to dimensions  all complete as per directions of EIC/SIC(Engineer in charge/Site-in charge)</t>
  </si>
  <si>
    <t>GENERAL ILLUMINATION</t>
  </si>
  <si>
    <t>S.No.</t>
  </si>
  <si>
    <t>Provision of Yard Lighting by installing 16 M High Mast Lighting towers</t>
  </si>
  <si>
    <t xml:space="preserve">Supply Portion </t>
  </si>
  <si>
    <t>ZCV003678</t>
  </si>
  <si>
    <t>Supply of 16 mtr high mast system with its accessories mast shaft shall be in two sections,hot dip galvanised and suitable for wind valocity as per IS 875 part 3. It shall also include accessories for high mast such as head frame, steel wire rope 6 mm dia (7/19 construction) double drum winch galvanised lantern carriage suitable for 10 luminaries cementrically &amp; control gear boxes and lighting final. The mast shall have an internal power tool installed inside the base compartment of the mast</t>
  </si>
  <si>
    <t>ZCV003679</t>
  </si>
  <si>
    <t>Supply of foundation bolts manufactured from special steels with templates and anchor plates.</t>
  </si>
  <si>
    <t>ZCV003680</t>
  </si>
  <si>
    <t>Supply of non integral flood light luminaire type 36 ENF-22 with two nos of 400 w MH lamps &amp; its control gear boxes.</t>
  </si>
  <si>
    <t>ZCV003681</t>
  </si>
  <si>
    <t>Supply of control panel housing suitable for control ckt for operation of mast. Itself also consist of suitable control for the power tool motor</t>
  </si>
  <si>
    <t>ZCV003682</t>
  </si>
  <si>
    <t>Supply and hxing of twin aviation obstruction lights type BJAOL 100 or similar with lamps complete on the mast.</t>
  </si>
  <si>
    <t>Erection Portion</t>
  </si>
  <si>
    <t>ZCV003683</t>
  </si>
  <si>
    <t>Design &amp; casting of suitable shallow foundation with M 15 concrete for the high mast considering the safe soil bearing capacity at site as 10 T/sq .m at 2 m depth.</t>
  </si>
  <si>
    <t>ZCV003684</t>
  </si>
  <si>
    <t>Erection 81 commissioning of high mast with suitable equipments</t>
  </si>
  <si>
    <t>ZCV003685</t>
  </si>
  <si>
    <t>03Erection of control panel</t>
  </si>
  <si>
    <t>ZCV003686</t>
  </si>
  <si>
    <t>Provision of CI earthing 100 mm dia 2.5 m (maintenance free)</t>
  </si>
  <si>
    <t>Power Supply Arrangement for High Mast Lighting</t>
  </si>
  <si>
    <t>ZCV003687</t>
  </si>
  <si>
    <t>Excavation and provision of cable trench of size 30 cm wide x 90 cm depth, in all types of soils provision of sand cushioning both at bottom as well as on top of the cable duly covered with well burnt bricks complete .</t>
  </si>
  <si>
    <t>MTR</t>
  </si>
  <si>
    <t>ZCV003688</t>
  </si>
  <si>
    <t>Excavation and provision of cable trench of size 30 cm wide x 110 cm depth, under the road or Track with single run of RCC hume pipe of size 150 mm dia.and making good of the road/track complete as original.</t>
  </si>
  <si>
    <t>ZCV003689</t>
  </si>
  <si>
    <t>Supply, laying, connecting, testing and commissioning of 1100 volts XLPE cable of size 3.5 core 35 sq.mm.</t>
  </si>
  <si>
    <t>ZCV003690</t>
  </si>
  <si>
    <t>Supply, laying, connecting, testing and commissioning of 1100 volts XLPE cable of size 3.5 core 70 sq.mm.</t>
  </si>
  <si>
    <t>ZCV003691</t>
  </si>
  <si>
    <t>Supply, laying, connecting, testing and commissioning of 1100 volts XLPE cable of size 3.5 core 120 sq.mm.</t>
  </si>
  <si>
    <t>ZCV003692</t>
  </si>
  <si>
    <t>Supply and hxing of cable route indicators at a distance of 40 meters longitudinally. The indicators shall be cast iron with inscription as "POWER CABLE " with MS stem with other connected accessories etc.</t>
  </si>
  <si>
    <t>ZCV003693</t>
  </si>
  <si>
    <t>Fabrication, supply and erection &amp; commissioning of 16 SWG sheet iron Main distribution board out door type wuth suitable fixing arrangement comprismg of following switches (1)1x63 Amps 10KA 4 pole MCB lncoming,(2)3x32 Amps 4 pole MCB</t>
  </si>
  <si>
    <t>Total cost of General Electrical works in Rs.</t>
  </si>
  <si>
    <t>BRIDGE WORK</t>
  </si>
  <si>
    <r>
      <rPr>
        <b/>
        <sz val="11"/>
        <color theme="1"/>
        <rFont val="Calibri"/>
        <family val="2"/>
        <scheme val="minor"/>
      </rPr>
      <t xml:space="preserve">PCC M-15:- </t>
    </r>
    <r>
      <rPr>
        <sz val="11"/>
        <color theme="1"/>
        <rFont val="Calibri"/>
        <family val="2"/>
        <scheme val="minor"/>
      </rPr>
      <t>Providing and laying plain cement concrete (M-15) in foundation as per drawings and specifications all complete as per directions of EIC/SIC(Engineer in charge/Site-in charge)excluding the cost of centering and shuttering.                                                                                                                              Note:-Cement is free issuing materials.The Rates including Loading, Transporting, Unloading and Stacking of Cement all complete i/c all lifts, lead upto 5.00 Kms Unit store of WCL</t>
    </r>
  </si>
  <si>
    <t>BRIDGE WORK.</t>
  </si>
  <si>
    <t>sub total-6</t>
  </si>
  <si>
    <t>sub total-8</t>
  </si>
  <si>
    <t>sub total-1</t>
  </si>
  <si>
    <t>sub total-2</t>
  </si>
  <si>
    <t>sub total-3</t>
  </si>
  <si>
    <t>sub total-4</t>
  </si>
  <si>
    <t>sub total-5</t>
  </si>
  <si>
    <t>sub total-9</t>
  </si>
  <si>
    <t>sub total-1+2+3+4+5+6+7+8+9</t>
  </si>
  <si>
    <r>
      <rPr>
        <b/>
        <sz val="11"/>
        <color theme="1"/>
        <rFont val="Calibri"/>
        <family val="2"/>
        <scheme val="minor"/>
      </rPr>
      <t>Excavation in marsh and in all types of soil I/c Morrum,Gravels etc:-</t>
    </r>
    <r>
      <rPr>
        <sz val="11"/>
        <color theme="1"/>
        <rFont val="Calibri"/>
        <family val="2"/>
        <scheme val="minor"/>
      </rPr>
      <t xml:space="preserve"> Excavation of embankment, sub-grade and drain consisting of excavation, removal and satisfactory disposal of all excavated materials including hauling to sides of embankment and subgrade construction as also the disposal of materials in specified manner and the trimming and finishing of track to the specified dimensions i/c all lifts, lead upto 500 meters including shaping and excavation in marsh and in all types of soils i/c moorum gravel etc. as directed by the Engineer-in-charge.</t>
    </r>
  </si>
  <si>
    <r>
      <t xml:space="preserve">Earthwork in filling in replacement of Black Cotton Soil and in embankment, </t>
    </r>
    <r>
      <rPr>
        <b/>
        <sz val="11"/>
        <color theme="1"/>
        <rFont val="Calibri"/>
        <family val="2"/>
        <scheme val="minor"/>
      </rPr>
      <t>with contractor’s own earth</t>
    </r>
    <r>
      <rPr>
        <sz val="11"/>
        <color theme="1"/>
        <rFont val="Calibri"/>
        <family val="2"/>
        <scheme val="minor"/>
      </rPr>
      <t xml:space="preserve"> (PI&lt;19 and LL&lt; 40) as per specifications to proper profile, levels, slopes, grade and camber.  The rates shall include transportation of earth, royalty, any other taxes, ascents, descents, crossing of track or any other obstruction, handling, re-handling leading, loading, unloading, spreading in layers, dressing as per required profile and specification including compaction at 98% of MDD at OMC or 70% relatively density as determined in accordance with IS-2720 (Part VIII) and (part-XIV) respectely as the case may be, by mechanical means in layers not exceeding 30cm including carrying out field tests at pescribed intervals. The rates are inclusive of site clearence, cutting of jungles and cutting of tress less than 30cm girth including removal of roots &amp; shrubs. the rates include spreading of earth in 30co. Layers on embankment and mechanical compaction as per RDSO Guide lines no. GE:G-I july, 2003 to profile approved by the Engineer with approved soil. Soil shall be tested at prescribed intervals during the execution of work with the contractor's own own equipment in field laboratories set up by the contractor pillers/pegs, breaking of clods, providing slop, dressing and all labor, tools and plants as per specification as a complete job. the quoted rate shall include provision of 500mm extra width on either side and dressing to final profile after due compaction as per specifications. </t>
    </r>
  </si>
  <si>
    <r>
      <t xml:space="preserve">Earthwork in filling in replacement of Black Cotton Soil and in embankment, </t>
    </r>
    <r>
      <rPr>
        <b/>
        <sz val="11"/>
        <color theme="1"/>
        <rFont val="Calibri"/>
        <family val="2"/>
        <scheme val="minor"/>
      </rPr>
      <t>with earth available in plant area</t>
    </r>
    <r>
      <rPr>
        <sz val="11"/>
        <color theme="1"/>
        <rFont val="Calibri"/>
        <family val="2"/>
        <scheme val="minor"/>
      </rPr>
      <t xml:space="preserve"> (PI&lt;19 and LL&lt; 40) as per specifications to proper profile, levels, slopes, grade and camber.  The rates shall include transportation of earth, royalty, any other taxes, ascents, descents, crossing of track or any other obstruction, handling, re-handling leading, loading, unloading, spreading in layers, dressing as per required profile and specification including compaction at 98% of MDD at OMC or 70% relatively density as determined in accordance with IS-2720 (Part VIII) and (part-XIV) respectely as the case may be, by mechanical means in layers not exceeding 30cm including carrying out field tests at pescribed intervals. The rates are inclusive of site clearence, cutting of jungles and cutting of tress less than 30cm girth including removal of roots &amp; shrubs. the rates include spreading of earth in 30co. Layers on embankment and mechanical compaction as per RDSO Guide lines no. GE:G-I july, 2003 to profile approved by the Engineer with approved soil. Soil shall be tested at prescribed intervals during the execution of work with the contractor's own own equipment in field laboratories set up by the contractor pillers/pegs, breaking of clods, providing slop, dressing and all labor, tools and plants as per specification as a complete job. the quoted rate shall include provision of 500mm extra width on either side and dressing to final profile after due compaction as per specifications. </t>
    </r>
  </si>
  <si>
    <r>
      <rPr>
        <b/>
        <sz val="11"/>
        <color theme="1"/>
        <rFont val="Calibri"/>
        <family val="2"/>
        <scheme val="minor"/>
      </rPr>
      <t xml:space="preserve">Blanketing:- </t>
    </r>
    <r>
      <rPr>
        <sz val="11"/>
        <color theme="1"/>
        <rFont val="Calibri"/>
        <family val="2"/>
        <scheme val="minor"/>
      </rPr>
      <t>Supplying and providing Blanketing material having plasticity index not more than 15 and liquid limit not more than 35 when tested according to IS:2720 (Part 5), free from any deleterious material, organic materials, etc such as moorum of approved quality to the required thickness in layers over bank or cutting formations 15 to 25 cms. thick and compacting each layer with contractor's labour, material and power driven roller, crew, fuel etc. compacting as specified in latest RDSO specification including watering and dressing to correct profile including making up of deficiencies to attain compacted uniform layer of approximately 2/3 rd thickness of uncompacted layer laid initially including all leads and lifts, royality charges etc. complete.</t>
    </r>
  </si>
  <si>
    <t>Sq m</t>
  </si>
  <si>
    <t>Sub Total-1</t>
  </si>
  <si>
    <t>SUPPLY OF RAILS &amp; P. WAY FITTING :</t>
  </si>
  <si>
    <r>
      <rPr>
        <b/>
        <sz val="11"/>
        <color theme="1"/>
        <rFont val="Calibri"/>
        <family val="2"/>
        <scheme val="minor"/>
      </rPr>
      <t>Transporting of 60 Kg Rails-</t>
    </r>
    <r>
      <rPr>
        <sz val="11"/>
        <color theme="1"/>
        <rFont val="Calibri"/>
        <family val="2"/>
        <scheme val="minor"/>
      </rPr>
      <t>Loading ,Transporting and Stacking of 60 kg 90 UTS T-12 First Quality Rails from Unit store of WCl to Work Site by contractor's labours,all machinaries and Vehicles etc all complete i/c all lifts, lead upto 5.00 Kms as per directions of EIC/SIC (Engineer in charge)</t>
    </r>
  </si>
  <si>
    <r>
      <rPr>
        <b/>
        <sz val="11"/>
        <color theme="1"/>
        <rFont val="Calibri"/>
        <family val="2"/>
        <scheme val="minor"/>
      </rPr>
      <t xml:space="preserve">Supply of 1000 mm Fish plates to use with 60 Kg. rails - </t>
    </r>
    <r>
      <rPr>
        <sz val="11"/>
        <color theme="1"/>
        <rFont val="Calibri"/>
        <family val="2"/>
        <scheme val="minor"/>
      </rPr>
      <t>Supply of Fish Plates in lenght of 1000 mm. Long as per RDSO Drg.No.T-5916 for use with 60 kg. Rails as per directions of EIC/SIC (Engineer in charge/Site-in charge).The rate includes cost of all materials, transportation etc complete.</t>
    </r>
  </si>
  <si>
    <r>
      <rPr>
        <b/>
        <sz val="11"/>
        <color theme="1"/>
        <rFont val="Calibri"/>
        <family val="2"/>
        <scheme val="minor"/>
      </rPr>
      <t xml:space="preserve">Supply of Fish bolts and nuts:- </t>
    </r>
    <r>
      <rPr>
        <sz val="11"/>
        <color theme="1"/>
        <rFont val="Calibri"/>
        <family val="2"/>
        <scheme val="minor"/>
      </rPr>
      <t>Supply of Fish bolts and nuts for 60 Kg. rails to RDSO Drg. No.T-1899, with specification No: IRS T-23- 1967 corrigendum No:05 of Oct-1987 all complete as per directions of EIC/SIC (Engineer in charge/Site-in charge</t>
    </r>
  </si>
  <si>
    <r>
      <rPr>
        <b/>
        <sz val="11"/>
        <color theme="1"/>
        <rFont val="Calibri"/>
        <family val="2"/>
        <scheme val="minor"/>
      </rPr>
      <t>Grooved rubber sole plate 6mm thick:-</t>
    </r>
    <r>
      <rPr>
        <sz val="11"/>
        <color theme="1"/>
        <rFont val="Calibri"/>
        <family val="2"/>
        <scheme val="minor"/>
      </rPr>
      <t>Grooved Rubber Sole Plate 6mm Thick as per latest applicable RDSO's drawing / specification and all complete as per directions of EIC/SIC(Engineer in charge/Site-in charge).</t>
    </r>
  </si>
  <si>
    <r>
      <rPr>
        <b/>
        <sz val="11"/>
        <color theme="1"/>
        <rFont val="Calibri"/>
        <family val="2"/>
        <scheme val="minor"/>
      </rPr>
      <t xml:space="preserve">Supply of Elastic rail clips:- </t>
    </r>
    <r>
      <rPr>
        <sz val="11"/>
        <color theme="1"/>
        <rFont val="Calibri"/>
        <family val="2"/>
        <scheme val="minor"/>
      </rPr>
      <t>Supply of Elastic Rail clips, ERC mark III to RDSO Drg. No: RT-3701, Specification No: IRS-T-31-1992.Corrigendum No:2 of April- 1999 all complete as per directions of EIC/SIC (Engineer in charge/Site-in charge).</t>
    </r>
  </si>
  <si>
    <r>
      <rPr>
        <b/>
        <sz val="11"/>
        <color theme="1"/>
        <rFont val="Calibri"/>
        <family val="2"/>
        <scheme val="minor"/>
      </rPr>
      <t xml:space="preserve">Supply of J-clips:- </t>
    </r>
    <r>
      <rPr>
        <sz val="11"/>
        <color theme="1"/>
        <rFont val="Calibri"/>
        <family val="2"/>
        <scheme val="minor"/>
      </rPr>
      <t>Supply of J-Clips to RDSO Drg. No:-T-4158, Specification No: T-31- 1992 with latest correction slips all complete as per directions of EIC/SIC (Engineer in charge/Site-in charge).</t>
    </r>
  </si>
  <si>
    <r>
      <rPr>
        <b/>
        <sz val="11"/>
        <color theme="1"/>
        <rFont val="Calibri"/>
        <family val="2"/>
        <scheme val="minor"/>
      </rPr>
      <t xml:space="preserve">Alumino Thermic Welding:- </t>
    </r>
    <r>
      <rPr>
        <sz val="11"/>
        <color theme="1"/>
        <rFont val="Calibri"/>
        <family val="2"/>
        <scheme val="minor"/>
      </rPr>
      <t>Alumino Thermic Welding with short pre Heating process of Rail joint 60 kg/90 UTS/T-12 Rails with latest amendement and correction slip for Plain/curve track and points and crossings all complete as per directions of EIC/SIC(Engineer in charge/Site-in charge).</t>
    </r>
  </si>
  <si>
    <t>ZCV003398</t>
  </si>
  <si>
    <r>
      <rPr>
        <b/>
        <sz val="11"/>
        <color theme="1"/>
        <rFont val="Calibri"/>
        <family val="2"/>
        <scheme val="minor"/>
      </rPr>
      <t xml:space="preserve">Supply of 60 KG Glued insulated rail joints:- </t>
    </r>
    <r>
      <rPr>
        <sz val="11"/>
        <color theme="1"/>
        <rFont val="Calibri"/>
        <family val="2"/>
        <scheme val="minor"/>
      </rPr>
      <t>Supply of Glued insulated rail Joint of appproximate 6.5 meter length as per latest applicable RDSO drawing/specifications all complete directions of EIC/SIC(Engineer in charge/Site-in charge).</t>
    </r>
  </si>
  <si>
    <r>
      <rPr>
        <b/>
        <sz val="11"/>
        <color theme="1"/>
        <rFont val="Calibri"/>
        <family val="2"/>
        <scheme val="minor"/>
      </rPr>
      <t xml:space="preserve">Supply of check Rails Fitting:- </t>
    </r>
    <r>
      <rPr>
        <sz val="11"/>
        <color theme="1"/>
        <rFont val="Calibri"/>
        <family val="2"/>
        <scheme val="minor"/>
      </rPr>
      <t>Supply of check Rails Fittings as per assembly drawing no. T-4916 all complete as per directions of EIC/SIC(Engineer in charge/Site-in charge).</t>
    </r>
  </si>
  <si>
    <t>Sub Total-2</t>
  </si>
  <si>
    <t>SUPPLY OF PSC SLEEPER:</t>
  </si>
  <si>
    <r>
      <rPr>
        <b/>
        <sz val="11"/>
        <color theme="1"/>
        <rFont val="Calibri"/>
        <family val="2"/>
        <scheme val="minor"/>
      </rPr>
      <t>Transporting of PSC Sleepers of 60 Kg:-</t>
    </r>
    <r>
      <rPr>
        <sz val="11"/>
        <color theme="1"/>
        <rFont val="Calibri"/>
        <family val="2"/>
        <scheme val="minor"/>
      </rPr>
      <t>Loading ,Transporting and Stacking of 60 kg Line Sleepers from Unit store of WCl by contractor's labours,all machinaries and Vehicles etc all complete i/c all lifts, lead upto 5.00 Kms as per directions of EIC/SIC (Engineer in charge/Site-in charge).</t>
    </r>
  </si>
  <si>
    <r>
      <rPr>
        <b/>
        <sz val="11"/>
        <color theme="1"/>
        <rFont val="Calibri"/>
        <family val="2"/>
        <scheme val="minor"/>
      </rPr>
      <t xml:space="preserve">Supply of 60 Kg PSC Sleepers for curve track:- </t>
    </r>
    <r>
      <rPr>
        <sz val="11"/>
        <color theme="1"/>
        <rFont val="Calibri"/>
        <family val="2"/>
        <scheme val="minor"/>
      </rPr>
      <t>Supply of 60 kg PSC Sleepers for Curve as per RDSO drawing no.T- 4183-4186 with latest updates.all complete as per directions of EIC/SIC (Engineer in charge/Site-in charge).</t>
    </r>
  </si>
  <si>
    <t>Sub Total-3</t>
  </si>
  <si>
    <t>ZCV003403</t>
  </si>
  <si>
    <r>
      <rPr>
        <b/>
        <sz val="11"/>
        <color theme="1"/>
        <rFont val="Calibri"/>
        <family val="2"/>
        <scheme val="minor"/>
      </rPr>
      <t xml:space="preserve">Supply of 1 in 12 Turnout Switch with all fittings &amp; Sleepers:- </t>
    </r>
    <r>
      <rPr>
        <sz val="11"/>
        <color theme="1"/>
        <rFont val="Calibri"/>
        <family val="2"/>
        <scheme val="minor"/>
      </rPr>
      <t xml:space="preserve">Supply of 1 in 12 Turnout made from 60 kg 90 UTS T- 12 first quality rails as per RDSO Drawing no. T-4732, Switch sub assembly Drawing no. T- 4733 and crossing sub assembly no. T-4734 . Switches shall be 10125 mm over riding curved switches for 1 in 12 BG on PSC sleepers with all parts and fittings as per drawing no. T-4733 with latest alteration including all lead and lifts along with stacking etc all complete as per directions of EIC/SIC(Engineer in charge/Site-in charge). CMS crossing for PSC layout to RDSO drawing no. RT-4734 with latest alteration complete with all fittings shall be used. </t>
    </r>
  </si>
  <si>
    <t>Sub Total-4</t>
  </si>
  <si>
    <t>P-WAY WORKS (EXECUTION):</t>
  </si>
  <si>
    <r>
      <rPr>
        <b/>
        <sz val="11"/>
        <color theme="1"/>
        <rFont val="Calibri"/>
        <family val="2"/>
        <scheme val="minor"/>
      </rPr>
      <t xml:space="preserve">Supply of Stone Ballast:- </t>
    </r>
    <r>
      <rPr>
        <sz val="11"/>
        <color theme="1"/>
        <rFont val="Calibri"/>
        <family val="2"/>
        <scheme val="minor"/>
      </rPr>
      <t>Supply and delivery of machine broken clean, hard, angular and durable stone ballast to latest Railway's specification and stacking along the toe of bank and at suitable locations in cutting and as approved by the Engineer at site. (The rate will include all lead, lifts, loading, unloading, royalty, providing of lauber, tools and plants and screen of approved mesh and dimensions required for inspection and passing at the time of measurement). The contractor will make ground level to enable level being taken by the Engineer at site prior to stacking all complete as per directions of EIC/SIC(Engineer in charge/Site-in charge)</t>
    </r>
  </si>
  <si>
    <t>Spreading of Stone Ballast:- Spreading of stone ballast (carrying them from such stacks which have been duly measured and released for spreading on the foRmation unifoRmly) in specified depth and width maintaining profiles as indicated by engineer. The rate includes all operations like dressing of formation as required with all lead, lifts, loading and unloading with contractor's own labour and tools and crossing of railway lines all complete as per directions of EIC/SIC(Engineer in charge/Site-in charge)</t>
  </si>
  <si>
    <t>Laying &amp; Linking of BG Ballasted track:- Laying &amp; linking of BG ballast involves following: Dressing top of foRmation to side slope of 1:30.Leading ballast from the stacks and spreading to a depth of 150 mm cushion and rolling the same to proper grade with 10 Tonne road roller for the central width of 2.85 m. leading and spreading of P.S.C Sleepers to correct alingment and spacing of 1540/km density. Leading and Spreading of rails on the previously spread sleepers, and fixing with grooved rubber pads, Drilling of holes in rails, fixing of fish plates, ERC clips &amp; GFN liners, complete erection of all accessories for rail fixing on sleepers. Aling the track to correct level, grade and curvature. Provide initial packing using additional ballast to achieve 300 mm cusion and proper grade, level of track and then test track by engine. Attend track to achieve laying parameters as per specification, to allow 15 KMPH speed and there after provide additional THREE packings to allow speed of 30 KMPH. all complete as per direction of EIC/SIC(Engineer in charge/Site-in charge)</t>
  </si>
  <si>
    <t>ZCV003412</t>
  </si>
  <si>
    <t>Assembling and Laying 1 in 12 Turnout Switch</t>
  </si>
  <si>
    <t>ZCV003413</t>
  </si>
  <si>
    <t>Subsequent I-through packing of ballast</t>
  </si>
  <si>
    <t>ZCV003414</t>
  </si>
  <si>
    <t>Subsequent II-through packing of ballast</t>
  </si>
  <si>
    <t>ZCV003415</t>
  </si>
  <si>
    <t>Subsequent III-through packing of ballast</t>
  </si>
  <si>
    <t>ZCV003416</t>
  </si>
  <si>
    <r>
      <rPr>
        <b/>
        <sz val="11"/>
        <color theme="1"/>
        <rFont val="Calibri"/>
        <family val="2"/>
        <scheme val="minor"/>
      </rPr>
      <t xml:space="preserve">Insertion of Glued Joints:- </t>
    </r>
    <r>
      <rPr>
        <sz val="11"/>
        <color theme="1"/>
        <rFont val="Calibri"/>
        <family val="2"/>
        <scheme val="minor"/>
      </rPr>
      <t>Insertion of Glued insulated rail Joint of appproximate 6.5 meter length with contracter tools, plants, labor, including replacing of sleepers if required. Rate including cutting of Rails, Drilling/ Champering of Bolt holes etc (welding will we paid sepratly)as per latest applicable RDSO drawing/specifications all complete as per directions of EIC/SIC(Engineer in charge/Site-in charge)</t>
    </r>
  </si>
  <si>
    <r>
      <rPr>
        <b/>
        <sz val="11"/>
        <color theme="1"/>
        <rFont val="Calibri"/>
        <family val="2"/>
        <scheme val="minor"/>
      </rPr>
      <t xml:space="preserve">Alumino Thermic Welding:- </t>
    </r>
    <r>
      <rPr>
        <sz val="11"/>
        <color theme="1"/>
        <rFont val="Calibri"/>
        <family val="2"/>
        <scheme val="minor"/>
      </rPr>
      <t>Installation and welding of alumino theemic welding portion with short pre heating process of Rail joints of 60 kg/ 90 UTS/ Rails as per specification including all consumable materials as required. Alumino Thermit Welding Portions using compressed Air petrol preheating system, 3 piece prefabricated mould (ZIECON WASHED). Manually pressed, Single Shot Crucible fitted with auto tapping thimble, as per RDSO specification for IRS T/19-2012 (duly Incorporating A &amp; C slip no. 2 of June 2015) as amended all complete  as per direction of EIC/SIC(Engineer in charge/Site-in charge)</t>
    </r>
  </si>
  <si>
    <t>Sub Total-5</t>
  </si>
  <si>
    <t>Sub Total-1+2+3+4+5</t>
  </si>
  <si>
    <t>EXTRA ITEAM WHICH IS NOT COVERED IN PO BUT NOW TO BE CONSIDED AS PER APPROVED ESP</t>
  </si>
  <si>
    <r>
      <rPr>
        <b/>
        <sz val="11"/>
        <color rgb="FFFF0000"/>
        <rFont val="Calibri"/>
        <family val="2"/>
        <scheme val="minor"/>
      </rPr>
      <t>Supply of 60 Kg DeRailing Switch</t>
    </r>
    <r>
      <rPr>
        <sz val="11"/>
        <color rgb="FFFF0000"/>
        <rFont val="Calibri"/>
        <family val="2"/>
        <scheme val="minor"/>
      </rPr>
      <t xml:space="preserve"> with all fittings and its sleepers Set.</t>
    </r>
  </si>
  <si>
    <t>Supply of Primer (red oxide ) for Rail Paints conforming to IS-158.</t>
  </si>
  <si>
    <t>Ltr.</t>
  </si>
  <si>
    <t>Supply of Paints for Rail readymix black bituminous, Paints conforming to IS-158.</t>
  </si>
  <si>
    <t>Supply of Grease graphite as per IS-508 grade-I.</t>
  </si>
  <si>
    <t>Kg</t>
  </si>
  <si>
    <t>Supply of PSC sleepers for bridegs as per RDSO drg. no. T 4088.</t>
  </si>
  <si>
    <t>No.</t>
  </si>
  <si>
    <t>Supply of PSC sleepers for bridge approaches as per RDSO drg. no. T 4089 to T 4097.</t>
  </si>
  <si>
    <t>Set</t>
  </si>
  <si>
    <r>
      <rPr>
        <b/>
        <sz val="11"/>
        <color rgb="FFFF0000"/>
        <rFont val="Calibri"/>
        <family val="2"/>
        <scheme val="minor"/>
      </rPr>
      <t xml:space="preserve">Installation of 60 Kg </t>
    </r>
    <r>
      <rPr>
        <sz val="11"/>
        <color rgb="FFFF0000"/>
        <rFont val="Calibri"/>
        <family val="2"/>
        <scheme val="minor"/>
      </rPr>
      <t>DeRailing Switch with all fittings and its sleepers Set.</t>
    </r>
  </si>
  <si>
    <t>Subsequent II-through packing  of ballast</t>
  </si>
  <si>
    <t>Painting of Rails by Red Oxide.</t>
  </si>
  <si>
    <t>RM</t>
  </si>
  <si>
    <t>Painting of Rail by ready mix black bituminous.</t>
  </si>
  <si>
    <t>Dismantling of existing Track</t>
  </si>
  <si>
    <t>TM</t>
  </si>
  <si>
    <t>Dismantling &amp; removing of existing sleepers</t>
  </si>
  <si>
    <t>Fabrication &amp; fixing in position 60 Kg Guard rail on bridges and bridge approaches complete.</t>
  </si>
  <si>
    <t>BRIDGE WORK &amp; DRAIN</t>
  </si>
  <si>
    <t>NEW</t>
  </si>
  <si>
    <t>(C).  RCC OPEN DRAIN.</t>
  </si>
  <si>
    <r>
      <rPr>
        <b/>
        <sz val="11"/>
        <color rgb="FFFF0000"/>
        <rFont val="Calibri"/>
        <family val="2"/>
        <scheme val="minor"/>
      </rPr>
      <t xml:space="preserve">Stone Pitching:- </t>
    </r>
    <r>
      <rPr>
        <sz val="11"/>
        <color rgb="FFFF0000"/>
        <rFont val="Calibri"/>
        <family val="2"/>
        <scheme val="minor"/>
      </rPr>
      <t>Providing Stone Pitching on Eartwork slopes (200 to 300 mm thick Boulders packing with suitable granular material to clear the voids) with approved quality of materials complete including cost of materials and labour as a complete job as per directions of EIC/SIC(Engineer in charge/Site-in charge).</t>
    </r>
  </si>
  <si>
    <r>
      <rPr>
        <b/>
        <sz val="11"/>
        <color rgb="FFFF0000"/>
        <rFont val="Calibri"/>
        <family val="2"/>
        <scheme val="minor"/>
      </rPr>
      <t xml:space="preserve">Rubble Soiling:- </t>
    </r>
    <r>
      <rPr>
        <sz val="11"/>
        <color rgb="FFFF0000"/>
        <rFont val="Calibri"/>
        <family val="2"/>
        <scheme val="minor"/>
      </rPr>
      <t>Providing Rubble Soiling below Apron (100 to 200 mm thick with suitable granular material to clear the voids) with approved quality of materials complete including cost of materials and labour as a complete job as per directions of EIC/SIC(Engineer in charge/Site-in charge).</t>
    </r>
  </si>
  <si>
    <t xml:space="preserve">CUM </t>
  </si>
  <si>
    <t>Providing Suitable WATER PROOFING TREATMENT over the top of the PSC SLABS and BALLAST RETAINER UNITS.</t>
  </si>
  <si>
    <t>Providing Uniform BEEDING for placing of PSC SLABS and BALLAST RETAINERS units</t>
  </si>
  <si>
    <t xml:space="preserve"> Providing  a uniform bedding of a layer of cement and cast iron borings in 1:1 proportions over piers and abutments for placing of PSC Slab and ballast retainer units . The paste should be of stiff consistency.</t>
  </si>
  <si>
    <t>Marking of Drawing no.by suitable  paint on the ballast retainer on side at end.</t>
  </si>
  <si>
    <t>LS</t>
  </si>
  <si>
    <t xml:space="preserve">Launching and placing of  PSC SLABS and BALLAST RETAINERS units over Piers/Abutments by suitable method as per directions of EIC/SIC(Engineer in charge/Site-in charge) </t>
  </si>
  <si>
    <t xml:space="preserve">A </t>
  </si>
  <si>
    <t>Supply of 60 kg LC sleepers as per RDSO drg. no. T 4148.</t>
  </si>
  <si>
    <t>Fabrication &amp; fixing in position 52 Kg Guard rail on bridges and bridge approaches complete.</t>
  </si>
  <si>
    <t>Per Mtr.</t>
  </si>
  <si>
    <t>BRIDGE WORK + PLATFORM &amp; DRAIN.</t>
  </si>
  <si>
    <t>(B).680.00 X 10.00 M Mannual Open Unloading Platform.</t>
  </si>
  <si>
    <r>
      <rPr>
        <b/>
        <sz val="11"/>
        <color theme="1"/>
        <rFont val="Calibri"/>
        <family val="2"/>
        <scheme val="minor"/>
      </rPr>
      <t xml:space="preserve">Refilling:- </t>
    </r>
    <r>
      <rPr>
        <sz val="11"/>
        <color theme="1"/>
        <rFont val="Calibri"/>
        <family val="2"/>
        <scheme val="minor"/>
      </rPr>
      <t xml:space="preserve">Refilling in foundation tranches,Column footings etc type structure </t>
    </r>
    <r>
      <rPr>
        <sz val="11"/>
        <color rgb="FFFF0000"/>
        <rFont val="Calibri"/>
        <family val="2"/>
        <scheme val="minor"/>
      </rPr>
      <t>by using the WCL/excavated earth</t>
    </r>
    <r>
      <rPr>
        <sz val="11"/>
        <color theme="1"/>
        <rFont val="Calibri"/>
        <family val="2"/>
        <scheme val="minor"/>
      </rPr>
      <t xml:space="preserve"> including watering and compacting as per drawing and techanical specifications </t>
    </r>
  </si>
  <si>
    <r>
      <rPr>
        <b/>
        <sz val="11"/>
        <color rgb="FFFF0000"/>
        <rFont val="Calibri"/>
        <family val="2"/>
        <scheme val="minor"/>
      </rPr>
      <t>RCC M-30:-</t>
    </r>
    <r>
      <rPr>
        <sz val="11"/>
        <color rgb="FFFF0000"/>
        <rFont val="Calibri"/>
        <family val="2"/>
        <scheme val="minor"/>
      </rPr>
      <t>Providing and laying reinforced cement concrete (M-30) in RCC Box type structure complete as per drawings and specifications all complete as per directions of EIC/SIC (Engineer in charge/Site-in charge) excluding the cost of centering and shuttering and Cement and Reinforcement Steel.
Note:- Cement is free issuing materials. The Rates including Loading, Transporting, Unloading and Stacking of Cement all complete i/c all lifts, lead upto 5.00 Kms from Unit store of WCL.</t>
    </r>
  </si>
  <si>
    <r>
      <rPr>
        <b/>
        <sz val="11"/>
        <color rgb="FFFF0000"/>
        <rFont val="Calibri"/>
        <family val="2"/>
        <scheme val="minor"/>
      </rPr>
      <t>WBM G-3:-</t>
    </r>
    <r>
      <rPr>
        <sz val="11"/>
        <color rgb="FFFF0000"/>
        <rFont val="Calibri"/>
        <family val="2"/>
        <scheme val="minor"/>
      </rPr>
      <t>Providing, laying, spreading and compacting stone aggregates of specific sizes to water bound macadam specification including spreading in uniform thickness, hand packing,rolling with Eart compactor in stages to proper grade and camber,applying and brooming, crushable screening to fill-up the interstices of coarse aggregate, watering and compacting to the required density Grading 3 as per Technical Specification.</t>
    </r>
  </si>
  <si>
    <t>REGULAR TRACK MAINTENCE</t>
  </si>
  <si>
    <t>Safety barricading for Outplant work:- Safety barricading as per directions of EIC/SIC (Engineer in charge/Site-in charge)and written note of Railway.  '-Do- as above but with with 3 rows of Bamboo and 2 diagonal Bamboo</t>
  </si>
  <si>
    <t>SUMMARY - BILL OF QUANTITIES &amp; RATES - RAILWAY SIDING WORK - DHULE</t>
  </si>
  <si>
    <t>Description</t>
  </si>
  <si>
    <t>Total Cost (Rs.)</t>
  </si>
  <si>
    <t>P-WAY Within Railway Premises</t>
  </si>
  <si>
    <t>P-WAY Within WCL LAND + INPLANT Premises</t>
  </si>
  <si>
    <t>AS PER AMENDMENT - 3</t>
  </si>
  <si>
    <t>GRAND TOTAL (1+2+3+4)</t>
  </si>
  <si>
    <t>SAY (IN CR.)</t>
  </si>
  <si>
    <t>SUMMARY - BILL OF NEW QUANTITIES &amp; RATES - RAILWAY SIDING WORK - DHULE</t>
  </si>
  <si>
    <t>Regular Track maintenance after commissioning for both Railway &amp; WCL premises</t>
  </si>
  <si>
    <t>ZCV003694</t>
  </si>
  <si>
    <t>Per Month per KM of Track length</t>
  </si>
  <si>
    <t xml:space="preserve">(a) Picking up slacks as and when required in small length as per para 229 of IR P.Way Manual. </t>
  </si>
  <si>
    <t xml:space="preserve">(b) Daily inspection of track by keyman including all incidental jobs like tightening of fish bolts &amp; fittings and making good the missing fittings (para 167 to 170 of IRPWM). </t>
  </si>
  <si>
    <t>(c) Local adjustment of curve where required.</t>
  </si>
  <si>
    <t>(d) Ispection and maintenance of level crossings.</t>
  </si>
  <si>
    <t>(e) Deployment of Permanent Way Inspector (PWI) for day supervision and other incidental jobs as prescribed in para 136 to 143 of IRPWM.</t>
  </si>
  <si>
    <t>(f) Deployment of Mate, Keyman and Gangmen as per para 149 to 164 of IRPWM</t>
  </si>
  <si>
    <t>(g) Works incidental to regular track maintenance such as Lubricating of Rails joints (para 241) adjustment of creep (para 242), attention to Rail joint (para 251), attention to track on bridge approaches and bridge proper (para 277 &amp; 278), attention to buckling of track (para 243), Rail fractures (para 253), action during accidents and removing of grass, weeds, plants from the track &amp; cess and maintain the track &amp; cess neat and tidy etc.</t>
  </si>
  <si>
    <t>ZCV003695</t>
  </si>
  <si>
    <t>Regular maintenance of OHE for a period of two years after commissioning by deploying suitable manpower including electrical licensed supervisor.</t>
  </si>
  <si>
    <r>
      <rPr>
        <b/>
        <sz val="11"/>
        <color theme="1"/>
        <rFont val="Calibri"/>
        <family val="2"/>
        <scheme val="minor"/>
      </rPr>
      <t>Safety barricading for Outplant works:-</t>
    </r>
    <r>
      <rPr>
        <sz val="11"/>
        <color theme="1"/>
        <rFont val="Calibri"/>
        <family val="2"/>
        <scheme val="minor"/>
      </rPr>
      <t xml:space="preserve"> Safety barricading as per directions of EIC/SIC (Engineer in charge/Site-in charge)</t>
    </r>
  </si>
  <si>
    <t>a</t>
  </si>
  <si>
    <t>ZCV003696</t>
  </si>
  <si>
    <t>Bamboo Barricading with 3 rows of danger strip tape and 2 diagonal danger strip tape of approved quality Bamboo Barricading with 3 rows of danger strip tape and 2 diagonal danger strip tape of approved quality</t>
  </si>
  <si>
    <t>b</t>
  </si>
  <si>
    <t>ZCV003697</t>
  </si>
  <si>
    <t>Safety barricading for Outplant work:- Safety barricading as per directions of EIC/SIC (Engineer in charge/Site-in charge). '-Do- as above but with Barbid wire</t>
  </si>
  <si>
    <t>TOTAL</t>
  </si>
  <si>
    <t>As per PO Total Cost (Rs.)</t>
  </si>
  <si>
    <t>As per Approved ESP Revised Amount (Rs.)</t>
  </si>
  <si>
    <r>
      <rPr>
        <b/>
        <sz val="11"/>
        <color theme="1"/>
        <rFont val="Calibri"/>
        <family val="2"/>
        <scheme val="minor"/>
      </rPr>
      <t>Regular Track maintenance after commissioning:</t>
    </r>
    <r>
      <rPr>
        <sz val="11"/>
        <color theme="1"/>
        <rFont val="Calibri"/>
        <family val="2"/>
        <scheme val="minor"/>
      </rPr>
      <t xml:space="preserve">-Regular maintenance of P-way for a period of </t>
    </r>
    <r>
      <rPr>
        <sz val="11"/>
        <color rgb="FFFF0000"/>
        <rFont val="Calibri"/>
        <family val="2"/>
        <scheme val="minor"/>
      </rPr>
      <t>two years</t>
    </r>
    <r>
      <rPr>
        <sz val="11"/>
        <color theme="1"/>
        <rFont val="Calibri"/>
        <family val="2"/>
        <scheme val="minor"/>
      </rPr>
      <t xml:space="preserve"> after commissioning by deploying 1 gang of 1 -1 - 12 suitable persons including mate &amp; key-man headed by a qualified P.Way Supervisor. Attention to track to be done as per requirement to keep the track parameters within prescribed limits as per IRPWM for the sanctioned speed. Regular track maintenace includes:</t>
    </r>
  </si>
  <si>
    <r>
      <t xml:space="preserve">(h) Providing through packing of newly laid track during regular maintenance on straight or curve with any sleeper density to a good geometry to conform to specified alingment &amp; level and other track parameters including squaring of sleepers, slewing of tracks to correct alingment, gauging, tightening of fittings, lifting of track if required to obtain the required cross level, packing of sleepers &amp; boxing to approved Ballast profile with tools &amp; labour as a complete job.                                                                                                                           </t>
    </r>
    <r>
      <rPr>
        <b/>
        <sz val="11"/>
        <color theme="1"/>
        <rFont val="Calibri"/>
        <family val="2"/>
        <scheme val="minor"/>
      </rPr>
      <t>Total Track Length is 4.94 KM (WCL premises - 3.29 KM &amp; 1.65 KM in Railway premises)                                                                                                                                        As per approved ESP- Total Track Length is 5.717 KM (WCL premises - 3.745 KM  &amp; 1.972 KM in Railway premises)</t>
    </r>
  </si>
  <si>
    <r>
      <rPr>
        <b/>
        <sz val="11"/>
        <color rgb="FFFF0000"/>
        <rFont val="Calibri"/>
        <family val="2"/>
        <scheme val="minor"/>
      </rPr>
      <t xml:space="preserve">Re-filling:- </t>
    </r>
    <r>
      <rPr>
        <sz val="11"/>
        <color rgb="FFFF0000"/>
        <rFont val="Calibri"/>
        <family val="2"/>
        <scheme val="minor"/>
      </rPr>
      <t xml:space="preserve">Re-filling in foundation tranches,Column footings etc type structure by using the WCL/excavated earth including watering and compacting as per drawing and techanical specifications </t>
    </r>
  </si>
  <si>
    <r>
      <rPr>
        <b/>
        <sz val="11"/>
        <color rgb="FFFF0000"/>
        <rFont val="Calibri"/>
        <family val="2"/>
        <scheme val="minor"/>
      </rPr>
      <t xml:space="preserve">RCC M-25:- </t>
    </r>
    <r>
      <rPr>
        <sz val="11"/>
        <color rgb="FFFF0000"/>
        <rFont val="Calibri"/>
        <family val="2"/>
        <scheme val="minor"/>
      </rPr>
      <t>Providing and laying reinforced cement concrete (M-25) in RCC OPEN DRAIN,WING WALLS AND RETURN WALLS etc type structures as per drawings and specifications all complete as per directions of EIC/SIC(Engineer in charge/Site-in charge) excluding the cost of centering and shuttering and Reinforcement Steel.                                                                                                         Note:- Cement is free issuing materials. The rates including Loading, Transportation, Unloading and stacking of Cement all complete i/c all lifts, lead upto 5.00 Kms from Unit store of WCL.</t>
    </r>
  </si>
  <si>
    <r>
      <rPr>
        <b/>
        <sz val="11"/>
        <color rgb="FFFF0000"/>
        <rFont val="Calibri"/>
        <family val="2"/>
        <scheme val="minor"/>
      </rPr>
      <t xml:space="preserve">RCC M-45:- </t>
    </r>
    <r>
      <rPr>
        <sz val="11"/>
        <color rgb="FFFF0000"/>
        <rFont val="Calibri"/>
        <family val="2"/>
        <scheme val="minor"/>
      </rPr>
      <t>Providing and laying reinforced cement concrete (M-45) in POST-TENSIONED PSC SLABS with Stressing and Grouting of Cables after the Concrete attains a strength of 40 MPa as per drawings and specifications all complete as per directions of EIC/SIC (Engineer in charge/Site-in charge) excluding the cost of centering and shuttering and Cement and Reinforcement Steel.                                                                                                         Note:- Cement is free issuing materials. The rates including Loading, Transportation, Unloading and stacking of Cement all complete i/c all lifts, lead upto 5.00 Kms from Unit store of WCL.</t>
    </r>
  </si>
  <si>
    <r>
      <rPr>
        <b/>
        <sz val="11"/>
        <color rgb="FFFF0000"/>
        <rFont val="Calibri"/>
        <family val="2"/>
        <scheme val="minor"/>
      </rPr>
      <t xml:space="preserve">RCC M-25:- </t>
    </r>
    <r>
      <rPr>
        <sz val="11"/>
        <color rgb="FFFF0000"/>
        <rFont val="Calibri"/>
        <family val="2"/>
        <scheme val="minor"/>
      </rPr>
      <t>Providing and laying reinforced cement concrete (M-25) in RCC OPEN DRAIN,WING WALLS AND RETURN WALLS,PLATFORM etc type structures as per drawings and specifications all complete as per directions of EIC/SIC(Engineer in charge/Site-in charge) excluding the cost of centering and shuttering and Reinforcement Steel.                                                                          Note:- Cement is free issuing materials. The rates including Loading, Transportation, Unloading and stacking of Cement all complete i/c all lifts, lead upto 5.00 Kms from Unit store of WCL.</t>
    </r>
  </si>
  <si>
    <r>
      <rPr>
        <b/>
        <sz val="11"/>
        <color theme="1"/>
        <rFont val="Calibri"/>
        <family val="2"/>
        <scheme val="minor"/>
      </rPr>
      <t xml:space="preserve">RCC M-35:- </t>
    </r>
    <r>
      <rPr>
        <sz val="11"/>
        <color theme="1"/>
        <rFont val="Calibri"/>
        <family val="2"/>
        <scheme val="minor"/>
      </rPr>
      <t>Providing and laying reinforced cement concrete (M-35) in</t>
    </r>
    <r>
      <rPr>
        <b/>
        <sz val="11"/>
        <color theme="1"/>
        <rFont val="Calibri"/>
        <family val="2"/>
        <scheme val="minor"/>
      </rPr>
      <t xml:space="preserve"> </t>
    </r>
    <r>
      <rPr>
        <sz val="11"/>
        <color rgb="FFFF0000"/>
        <rFont val="Calibri"/>
        <family val="2"/>
        <scheme val="minor"/>
      </rPr>
      <t>BOX CULVERT and Ballast Retainer type structure</t>
    </r>
    <r>
      <rPr>
        <sz val="11"/>
        <color theme="1"/>
        <rFont val="Calibri"/>
        <family val="2"/>
        <scheme val="minor"/>
      </rPr>
      <t xml:space="preserve"> complete as per drawings and specifications all complete as per directions of EIC/SIC (Engineer in charge/Site-in charge) excluding the cost of centering and shuttering and Cement and Reinforcement Steel.                                                                                                                  Note:- Cement is free issuing materials. The rates including Loading, Transportation, Unloading and stacking of Cement all complete i/c all lifts, lead upto 5.00 Kms from Unit store of WCL.</t>
    </r>
  </si>
  <si>
    <r>
      <rPr>
        <b/>
        <sz val="11"/>
        <color theme="1"/>
        <rFont val="Calibri"/>
        <family val="2"/>
        <scheme val="minor"/>
      </rPr>
      <t xml:space="preserve">PCC M-20:- </t>
    </r>
    <r>
      <rPr>
        <sz val="11"/>
        <color theme="1"/>
        <rFont val="Calibri"/>
        <family val="2"/>
        <scheme val="minor"/>
      </rPr>
      <t xml:space="preserve">Providing and laying plain cement concrete (M-20) in </t>
    </r>
    <r>
      <rPr>
        <sz val="11"/>
        <color rgb="FFFF0000"/>
        <rFont val="Calibri"/>
        <family val="2"/>
        <scheme val="minor"/>
      </rPr>
      <t>Drop Wall, Curtin Wall, Aprons and Thrust Bed etc type structures</t>
    </r>
    <r>
      <rPr>
        <sz val="11"/>
        <color theme="1"/>
        <rFont val="Calibri"/>
        <family val="2"/>
        <scheme val="minor"/>
      </rPr>
      <t xml:space="preserve"> as per drawings and specifications all complete as per directions of EIC/SIC (Engineer in charge/Site-in charge)excluding the cost of centering and shuttering.                                      Note:- Cement is free issuing materials. The rates including Loading, Transportation, Unloading and stacking of Cement all complete i/c all lifts, lead upto 5.00 Kms from Unit store of WCL.</t>
    </r>
  </si>
  <si>
    <r>
      <rPr>
        <b/>
        <sz val="11"/>
        <color theme="1"/>
        <rFont val="Calibri"/>
        <family val="2"/>
        <scheme val="minor"/>
      </rPr>
      <t xml:space="preserve">Supply of IU 60 kg Second hand used /Released Rails- </t>
    </r>
    <r>
      <rPr>
        <sz val="11"/>
        <color theme="1"/>
        <rFont val="Calibri"/>
        <family val="2"/>
        <scheme val="minor"/>
      </rPr>
      <t xml:space="preserve">Supply of </t>
    </r>
    <r>
      <rPr>
        <sz val="11"/>
        <color rgb="FFFF0000"/>
        <rFont val="Calibri"/>
        <family val="2"/>
        <scheme val="minor"/>
      </rPr>
      <t>60 kg 90 UTS Second hand used / Released Rails</t>
    </r>
    <r>
      <rPr>
        <sz val="11"/>
        <color theme="1"/>
        <rFont val="Calibri"/>
        <family val="2"/>
        <scheme val="minor"/>
      </rPr>
      <t xml:space="preserve"> and good usable quality for check rails without bends/kinks, defect free and stacking at site as per directions of EIC/SIC (Engineer in charge/Site-in charge). The rate includes cost of all materials, Transportation etc complete.</t>
    </r>
  </si>
  <si>
    <r>
      <t xml:space="preserve">Supply of 610 mm Fish plates to use with 60 Kg. rails for check Rail - </t>
    </r>
    <r>
      <rPr>
        <sz val="11"/>
        <color rgb="FFFF0000"/>
        <rFont val="Calibri"/>
        <family val="2"/>
        <scheme val="minor"/>
      </rPr>
      <t>Supply of Fish Plates in lenght of 610 mm. Long as per RDSO Drg.No.for use with 60 kg. Rails as per directions of EIC/SIC(Engineer in charge/Site-in charge).The rate includes cost of all materials, Transportation and inspection charges etc complete.</t>
    </r>
  </si>
  <si>
    <r>
      <t xml:space="preserve">Supply of Fish plates to use with 52 Kg. rails for check Rail - </t>
    </r>
    <r>
      <rPr>
        <sz val="11"/>
        <color rgb="FFFF0000"/>
        <rFont val="Calibri"/>
        <family val="2"/>
        <scheme val="minor"/>
      </rPr>
      <t>Supply of Fish Plates in lenght of 610 mm. Long as per RDSO Drg.No.for use with 52 kg. Rails. (Note: 1 Pair = 2 Fish Plates). as per directions of EIC/SIC(Engineer in charge/Site-in charge).The rate includes cost of all materials, Transportation and inspection charges etc complete.</t>
    </r>
  </si>
  <si>
    <t>Providing and placing in position 20 mm thick Expansion Joint Sheet at the Joints  including cost of materials and labour as a complete job as per directions of EIC/SIC(Engineer in charge/Site-in charge).</t>
  </si>
  <si>
    <t>Sub total - 1</t>
  </si>
  <si>
    <t>Sub total - 2</t>
  </si>
  <si>
    <t>Sub total - 3</t>
  </si>
  <si>
    <t>Sub total - (1+2+3)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</si>
</sst>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00_);_(* \(#,##0.00\);_(* \-??_);_(@_)"/>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1"/>
      <name val="Calibri"/>
      <family val="2"/>
      <scheme val="minor"/>
    </font>
    <font>
      <sz val="7"/>
      <color theme="1"/>
      <name val="Arial"/>
      <family val="2"/>
    </font>
    <font>
      <sz val="11"/>
      <color theme="1"/>
      <name val="Calibri"/>
      <family val="2"/>
      <scheme val="minor"/>
    </font>
    <font>
      <sz val="10"/>
      <name val="Arial"/>
      <family val="2"/>
    </font>
    <font>
      <sz val="10"/>
      <color rgb="FFFF000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64"/>
      </right>
      <top/>
      <bottom/>
      <diagonal/>
    </border>
  </borders>
  <cellStyleXfs count="2">
    <xf numFmtId="0" fontId="0" fillId="0" borderId="0"/>
    <xf numFmtId="43" fontId="7" fillId="0" borderId="0" applyFont="0" applyFill="0" applyBorder="0" applyAlignment="0" applyProtection="0"/>
  </cellStyleXfs>
  <cellXfs count="240">
    <xf numFmtId="0" fontId="0" fillId="0" borderId="0" xfId="0"/>
    <xf numFmtId="0" fontId="0" fillId="3" borderId="0" xfId="0" applyFill="1"/>
    <xf numFmtId="0" fontId="4"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0" fontId="2" fillId="3" borderId="0" xfId="0" applyFont="1" applyFill="1"/>
    <xf numFmtId="0" fontId="0" fillId="3" borderId="1" xfId="0" applyFill="1" applyBorder="1" applyAlignment="1">
      <alignment horizontal="center" vertical="center" wrapText="1"/>
    </xf>
    <xf numFmtId="0" fontId="5" fillId="3" borderId="1" xfId="0" applyFont="1" applyFill="1" applyBorder="1" applyAlignment="1">
      <alignment horizontal="center" vertical="center" wrapText="1"/>
    </xf>
    <xf numFmtId="0" fontId="0" fillId="3" borderId="1" xfId="0" applyFill="1" applyBorder="1" applyAlignment="1">
      <alignment horizontal="left" vertical="center" wrapText="1"/>
    </xf>
    <xf numFmtId="0" fontId="0" fillId="3" borderId="1" xfId="0" applyFill="1" applyBorder="1" applyAlignment="1">
      <alignment horizontal="center" vertical="center"/>
    </xf>
    <xf numFmtId="2" fontId="0" fillId="3" borderId="1" xfId="0" applyNumberForma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3" borderId="1" xfId="0" applyFill="1" applyBorder="1" applyAlignment="1">
      <alignment horizontal="center"/>
    </xf>
    <xf numFmtId="0" fontId="0" fillId="2" borderId="1" xfId="0" applyFill="1" applyBorder="1" applyAlignment="1">
      <alignment horizontal="center"/>
    </xf>
    <xf numFmtId="0" fontId="2" fillId="3" borderId="1" xfId="0" applyFont="1" applyFill="1" applyBorder="1" applyAlignment="1">
      <alignment horizontal="left" vertical="center" wrapText="1"/>
    </xf>
    <xf numFmtId="0" fontId="5" fillId="3" borderId="1" xfId="0" applyFont="1" applyFill="1" applyBorder="1" applyAlignment="1">
      <alignment horizontal="center" vertical="center"/>
    </xf>
    <xf numFmtId="0" fontId="0" fillId="3" borderId="3" xfId="0" applyFill="1" applyBorder="1" applyAlignment="1">
      <alignment horizontal="center" vertical="center"/>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2" fontId="0" fillId="0" borderId="1" xfId="0" applyNumberForma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2" fontId="0" fillId="0" borderId="1" xfId="0" applyNumberFormat="1" applyBorder="1" applyAlignment="1">
      <alignment horizontal="center"/>
    </xf>
    <xf numFmtId="0" fontId="2" fillId="0" borderId="1" xfId="0" applyFont="1" applyBorder="1" applyAlignment="1">
      <alignment horizontal="left" vertical="center" wrapText="1"/>
    </xf>
    <xf numFmtId="0" fontId="0" fillId="0" borderId="1" xfId="0" applyBorder="1"/>
    <xf numFmtId="2" fontId="0" fillId="2" borderId="1" xfId="0" applyNumberFormat="1" applyFill="1" applyBorder="1" applyAlignment="1">
      <alignment horizontal="center"/>
    </xf>
    <xf numFmtId="0" fontId="5" fillId="0" borderId="2" xfId="0" applyFont="1" applyBorder="1" applyAlignment="1">
      <alignment horizontal="center" vertical="center" wrapText="1"/>
    </xf>
    <xf numFmtId="0" fontId="0" fillId="0" borderId="3" xfId="0" applyBorder="1" applyAlignment="1">
      <alignment horizontal="center" vertical="center"/>
    </xf>
    <xf numFmtId="0" fontId="0" fillId="0" borderId="3" xfId="0" applyBorder="1"/>
    <xf numFmtId="0" fontId="4"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0" fillId="0" borderId="1" xfId="0" applyBorder="1" applyAlignment="1">
      <alignment wrapText="1"/>
    </xf>
    <xf numFmtId="1" fontId="0" fillId="0" borderId="1" xfId="0" applyNumberFormat="1" applyBorder="1" applyAlignment="1">
      <alignment horizontal="center" vertical="center" wrapText="1"/>
    </xf>
    <xf numFmtId="1" fontId="0" fillId="0" borderId="1"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1" xfId="0" applyBorder="1" applyAlignment="1">
      <alignment horizontal="center" vertical="top"/>
    </xf>
    <xf numFmtId="1" fontId="0" fillId="2" borderId="1" xfId="0" applyNumberFormat="1" applyFill="1" applyBorder="1"/>
    <xf numFmtId="0" fontId="0" fillId="0" borderId="1" xfId="0" applyFill="1" applyBorder="1" applyAlignment="1">
      <alignment horizontal="center" vertical="center"/>
    </xf>
    <xf numFmtId="0" fontId="4" fillId="0" borderId="1" xfId="0" applyFont="1" applyBorder="1" applyAlignment="1">
      <alignment horizontal="center" vertical="center"/>
    </xf>
    <xf numFmtId="0" fontId="1" fillId="0" borderId="1" xfId="0" applyFont="1" applyBorder="1" applyAlignment="1">
      <alignment horizontal="center"/>
    </xf>
    <xf numFmtId="0" fontId="0" fillId="0" borderId="1" xfId="0" applyBorder="1" applyAlignment="1">
      <alignment horizontal="left" wrapText="1"/>
    </xf>
    <xf numFmtId="0" fontId="0" fillId="3" borderId="0" xfId="0" applyFill="1" applyAlignment="1">
      <alignment horizontal="center" vertical="center"/>
    </xf>
    <xf numFmtId="0" fontId="5" fillId="3" borderId="0" xfId="0" applyFont="1" applyFill="1" applyBorder="1" applyAlignment="1">
      <alignment horizontal="center" vertical="center"/>
    </xf>
    <xf numFmtId="0" fontId="0" fillId="3" borderId="0" xfId="0" applyFill="1" applyBorder="1" applyAlignment="1">
      <alignment horizontal="center" vertical="center"/>
    </xf>
    <xf numFmtId="0" fontId="6" fillId="3" borderId="0" xfId="0" applyFont="1" applyFill="1" applyBorder="1" applyAlignment="1">
      <alignment horizontal="left"/>
    </xf>
    <xf numFmtId="0" fontId="0" fillId="3" borderId="0" xfId="0" applyFill="1" applyBorder="1" applyAlignment="1">
      <alignment horizontal="center"/>
    </xf>
    <xf numFmtId="0" fontId="3" fillId="3" borderId="1" xfId="0" applyFont="1" applyFill="1" applyBorder="1" applyAlignment="1">
      <alignment horizontal="center" vertical="center" wrapText="1"/>
    </xf>
    <xf numFmtId="0" fontId="4" fillId="3" borderId="1" xfId="0" applyFont="1" applyFill="1" applyBorder="1" applyAlignment="1">
      <alignment horizontal="left" vertical="top" wrapText="1"/>
    </xf>
    <xf numFmtId="4" fontId="2" fillId="3" borderId="1" xfId="0" applyNumberFormat="1" applyFont="1" applyFill="1" applyBorder="1" applyAlignment="1">
      <alignment horizontal="center" vertical="center" wrapText="1"/>
    </xf>
    <xf numFmtId="0" fontId="4" fillId="0" borderId="1" xfId="0" applyFont="1" applyBorder="1" applyAlignment="1">
      <alignment horizontal="left"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vertical="top" wrapText="1"/>
    </xf>
    <xf numFmtId="0" fontId="0" fillId="0" borderId="1" xfId="0" applyFont="1" applyBorder="1" applyAlignment="1">
      <alignment vertical="top" wrapText="1"/>
    </xf>
    <xf numFmtId="4" fontId="0"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vertical="top" wrapText="1"/>
    </xf>
    <xf numFmtId="0" fontId="2" fillId="0" borderId="1" xfId="0" applyFont="1" applyBorder="1" applyAlignment="1">
      <alignment horizontal="center" vertical="center" wrapText="1"/>
    </xf>
    <xf numFmtId="4" fontId="2" fillId="0" borderId="1" xfId="0" applyNumberFormat="1" applyFont="1" applyBorder="1" applyAlignment="1">
      <alignment horizontal="center" vertical="center" wrapText="1"/>
    </xf>
    <xf numFmtId="0" fontId="3" fillId="0" borderId="1" xfId="0" applyFont="1" applyBorder="1" applyAlignment="1">
      <alignment vertical="top" wrapText="1"/>
    </xf>
    <xf numFmtId="4"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3" borderId="1" xfId="0" applyFont="1" applyFill="1" applyBorder="1" applyAlignment="1">
      <alignment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0" fillId="3" borderId="1" xfId="0" applyFill="1" applyBorder="1" applyAlignment="1">
      <alignment horizontal="center"/>
    </xf>
    <xf numFmtId="2" fontId="3" fillId="2" borderId="1" xfId="0" applyNumberFormat="1" applyFont="1" applyFill="1" applyBorder="1"/>
    <xf numFmtId="0" fontId="3" fillId="0" borderId="2" xfId="0" applyFont="1" applyBorder="1" applyAlignment="1">
      <alignment horizontal="center"/>
    </xf>
    <xf numFmtId="2" fontId="3" fillId="2" borderId="3" xfId="0" applyNumberFormat="1" applyFont="1" applyFill="1" applyBorder="1" applyAlignment="1">
      <alignment horizontal="center" vertical="center" wrapText="1"/>
    </xf>
    <xf numFmtId="1" fontId="3" fillId="3" borderId="1" xfId="0" applyNumberFormat="1" applyFont="1" applyFill="1" applyBorder="1" applyAlignment="1">
      <alignment horizontal="center" wrapText="1"/>
    </xf>
    <xf numFmtId="1" fontId="0" fillId="0" borderId="1" xfId="0" applyNumberFormat="1" applyBorder="1" applyAlignment="1">
      <alignment horizontal="center" vertical="top" wrapText="1"/>
    </xf>
    <xf numFmtId="1" fontId="3" fillId="0" borderId="1" xfId="0" applyNumberFormat="1" applyFont="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1" xfId="0" applyFont="1" applyFill="1" applyBorder="1" applyAlignment="1">
      <alignment horizontal="center" vertical="center" wrapText="1"/>
    </xf>
    <xf numFmtId="0" fontId="3" fillId="2" borderId="1" xfId="0" applyFont="1" applyFill="1" applyBorder="1" applyAlignment="1">
      <alignment horizontal="center"/>
    </xf>
    <xf numFmtId="0" fontId="3" fillId="0" borderId="1" xfId="0" applyFont="1" applyBorder="1" applyAlignment="1">
      <alignment horizontal="center" vertical="center"/>
    </xf>
    <xf numFmtId="164" fontId="3" fillId="2" borderId="1" xfId="0" applyNumberFormat="1" applyFont="1" applyFill="1" applyBorder="1" applyAlignment="1">
      <alignment horizontal="center"/>
    </xf>
    <xf numFmtId="0" fontId="4" fillId="3" borderId="1" xfId="0" applyFont="1" applyFill="1" applyBorder="1" applyAlignment="1">
      <alignment vertical="center"/>
    </xf>
    <xf numFmtId="2" fontId="0" fillId="3" borderId="1" xfId="0" applyNumberFormat="1" applyFill="1" applyBorder="1" applyAlignment="1">
      <alignment horizontal="center" vertical="center" wrapText="1"/>
    </xf>
    <xf numFmtId="2" fontId="3" fillId="3" borderId="1" xfId="0" applyNumberFormat="1" applyFont="1" applyFill="1" applyBorder="1" applyAlignment="1">
      <alignment horizontal="center" vertical="center" wrapText="1"/>
    </xf>
    <xf numFmtId="0" fontId="0" fillId="3" borderId="5" xfId="0" applyFill="1" applyBorder="1" applyAlignment="1">
      <alignment horizontal="left" vertical="center" wrapText="1"/>
    </xf>
    <xf numFmtId="0" fontId="0" fillId="3" borderId="5" xfId="0" applyFill="1" applyBorder="1" applyAlignment="1">
      <alignment horizontal="center" vertical="center" wrapText="1"/>
    </xf>
    <xf numFmtId="2" fontId="0" fillId="3" borderId="5" xfId="0" applyNumberFormat="1" applyFill="1" applyBorder="1" applyAlignment="1">
      <alignment horizontal="center" vertical="center" wrapText="1"/>
    </xf>
    <xf numFmtId="0" fontId="5" fillId="0" borderId="5" xfId="0" applyFont="1" applyFill="1" applyBorder="1" applyAlignment="1">
      <alignment horizontal="center" vertical="center"/>
    </xf>
    <xf numFmtId="43" fontId="5" fillId="0" borderId="9" xfId="1" applyFont="1" applyFill="1" applyBorder="1" applyAlignment="1" applyProtection="1">
      <alignment vertical="center" wrapText="1"/>
    </xf>
    <xf numFmtId="0" fontId="0" fillId="0" borderId="5" xfId="0" applyBorder="1" applyAlignment="1">
      <alignment horizontal="center" vertical="center"/>
    </xf>
    <xf numFmtId="165" fontId="0" fillId="0" borderId="5" xfId="0" applyNumberFormat="1" applyBorder="1" applyAlignment="1">
      <alignment horizontal="center" vertical="center"/>
    </xf>
    <xf numFmtId="43" fontId="5" fillId="0" borderId="10" xfId="1" applyFont="1" applyFill="1" applyBorder="1" applyAlignment="1" applyProtection="1">
      <alignment vertical="center" wrapText="1"/>
    </xf>
    <xf numFmtId="165" fontId="0" fillId="0" borderId="1" xfId="0" applyNumberFormat="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0" fillId="3" borderId="11" xfId="0" applyFill="1" applyBorder="1" applyAlignment="1">
      <alignment horizontal="left" vertical="center" wrapText="1"/>
    </xf>
    <xf numFmtId="0" fontId="0" fillId="3" borderId="11" xfId="0" applyFill="1" applyBorder="1" applyAlignment="1">
      <alignment horizontal="center" vertical="center" wrapText="1"/>
    </xf>
    <xf numFmtId="2" fontId="0" fillId="3" borderId="11" xfId="0" applyNumberFormat="1" applyFill="1" applyBorder="1" applyAlignment="1">
      <alignment horizontal="center" vertical="center" wrapText="1"/>
    </xf>
    <xf numFmtId="0" fontId="5" fillId="0" borderId="11" xfId="0" applyFont="1" applyFill="1" applyBorder="1" applyAlignment="1">
      <alignment horizontal="center" vertical="center"/>
    </xf>
    <xf numFmtId="43" fontId="5" fillId="0" borderId="12" xfId="1" applyFont="1" applyFill="1" applyBorder="1" applyAlignment="1" applyProtection="1">
      <alignment vertical="center" wrapText="1"/>
    </xf>
    <xf numFmtId="0" fontId="0" fillId="0" borderId="11" xfId="0" applyBorder="1" applyAlignment="1">
      <alignment horizontal="center" vertical="center"/>
    </xf>
    <xf numFmtId="165" fontId="0" fillId="0" borderId="11" xfId="0" applyNumberFormat="1" applyBorder="1" applyAlignment="1">
      <alignment horizontal="center" vertical="center"/>
    </xf>
    <xf numFmtId="3" fontId="0" fillId="0" borderId="5" xfId="0" applyNumberFormat="1" applyBorder="1" applyAlignment="1">
      <alignment horizontal="center" vertical="center"/>
    </xf>
    <xf numFmtId="3" fontId="0" fillId="0" borderId="11" xfId="0" applyNumberFormat="1" applyBorder="1" applyAlignment="1">
      <alignment horizontal="center" vertical="center"/>
    </xf>
    <xf numFmtId="0" fontId="0" fillId="3" borderId="5" xfId="0" applyFill="1" applyBorder="1" applyAlignment="1">
      <alignment horizontal="center" vertical="center"/>
    </xf>
    <xf numFmtId="0" fontId="0" fillId="0" borderId="1" xfId="0" applyFont="1" applyFill="1" applyBorder="1" applyAlignment="1">
      <alignment horizontal="center"/>
    </xf>
    <xf numFmtId="3" fontId="0" fillId="0" borderId="1" xfId="0" applyNumberFormat="1" applyBorder="1" applyAlignment="1">
      <alignment horizontal="center" vertical="center"/>
    </xf>
    <xf numFmtId="0" fontId="0" fillId="3" borderId="1" xfId="0" applyFill="1" applyBorder="1"/>
    <xf numFmtId="2" fontId="3" fillId="3" borderId="1" xfId="0" applyNumberFormat="1" applyFont="1" applyFill="1" applyBorder="1" applyAlignment="1">
      <alignment horizontal="center" vertical="center"/>
    </xf>
    <xf numFmtId="0" fontId="0" fillId="3" borderId="1" xfId="0" applyFill="1" applyBorder="1" applyAlignment="1"/>
    <xf numFmtId="2" fontId="0" fillId="2" borderId="1" xfId="0" applyNumberFormat="1" applyFill="1" applyBorder="1"/>
    <xf numFmtId="0" fontId="4" fillId="3" borderId="1" xfId="0" applyFont="1" applyFill="1" applyBorder="1" applyAlignment="1">
      <alignment vertical="center" wrapText="1"/>
    </xf>
    <xf numFmtId="0" fontId="1" fillId="3" borderId="5" xfId="0" applyFont="1" applyFill="1" applyBorder="1"/>
    <xf numFmtId="0" fontId="0" fillId="2" borderId="5" xfId="0" applyFill="1" applyBorder="1" applyAlignment="1">
      <alignment horizontal="center" vertical="center"/>
    </xf>
    <xf numFmtId="0" fontId="1" fillId="0" borderId="1" xfId="0" applyFont="1" applyBorder="1" applyAlignment="1">
      <alignment horizontal="left" vertical="top" wrapText="1"/>
    </xf>
    <xf numFmtId="0" fontId="0" fillId="2" borderId="1" xfId="0" applyFill="1" applyBorder="1" applyAlignment="1">
      <alignment horizontal="center" vertical="center"/>
    </xf>
    <xf numFmtId="1" fontId="5" fillId="0" borderId="1" xfId="1" applyNumberFormat="1" applyFont="1" applyFill="1" applyBorder="1" applyAlignment="1">
      <alignment horizontal="center" vertical="center" wrapText="1"/>
    </xf>
    <xf numFmtId="0" fontId="3" fillId="0" borderId="13" xfId="0" applyFont="1" applyFill="1" applyBorder="1" applyAlignment="1">
      <alignment horizontal="justify" vertical="center" wrapText="1"/>
    </xf>
    <xf numFmtId="0" fontId="8" fillId="0" borderId="11" xfId="0" applyFont="1" applyBorder="1" applyAlignment="1">
      <alignment horizontal="center" vertical="center" wrapText="1"/>
    </xf>
    <xf numFmtId="0" fontId="0" fillId="3" borderId="11" xfId="0" applyFill="1" applyBorder="1" applyAlignment="1">
      <alignment horizontal="center" vertical="center"/>
    </xf>
    <xf numFmtId="0" fontId="0" fillId="2" borderId="11" xfId="0" applyFill="1" applyBorder="1" applyAlignment="1">
      <alignment horizontal="center" vertical="center"/>
    </xf>
    <xf numFmtId="1" fontId="8" fillId="0" borderId="11" xfId="1" applyNumberFormat="1" applyFont="1" applyFill="1" applyBorder="1" applyAlignment="1">
      <alignment horizontal="center" vertical="center" wrapText="1"/>
    </xf>
    <xf numFmtId="0" fontId="2" fillId="2" borderId="1" xfId="0" applyFont="1" applyFill="1" applyBorder="1" applyAlignment="1">
      <alignment vertical="center" wrapText="1"/>
    </xf>
    <xf numFmtId="0" fontId="1" fillId="3" borderId="1" xfId="0" applyFont="1" applyFill="1" applyBorder="1" applyAlignment="1">
      <alignment horizontal="left"/>
    </xf>
    <xf numFmtId="0" fontId="1" fillId="0" borderId="1" xfId="0" applyFont="1" applyFill="1" applyBorder="1" applyAlignment="1">
      <alignment horizontal="justify" vertical="center" wrapText="1"/>
    </xf>
    <xf numFmtId="0" fontId="9" fillId="0" borderId="1" xfId="0" applyFont="1" applyBorder="1" applyAlignment="1">
      <alignment horizontal="left" wrapText="1"/>
    </xf>
    <xf numFmtId="0" fontId="8" fillId="0" borderId="1" xfId="0" applyFont="1" applyBorder="1" applyAlignment="1">
      <alignment horizontal="center" vertical="center" wrapText="1"/>
    </xf>
    <xf numFmtId="0" fontId="9" fillId="3" borderId="1" xfId="0" quotePrefix="1" applyFont="1" applyFill="1" applyBorder="1" applyAlignment="1">
      <alignment horizontal="left" wrapText="1"/>
    </xf>
    <xf numFmtId="0" fontId="8" fillId="2" borderId="1" xfId="0" applyFont="1" applyFill="1" applyBorder="1" applyAlignment="1">
      <alignment horizontal="center" vertical="center" wrapText="1"/>
    </xf>
    <xf numFmtId="0" fontId="0" fillId="0" borderId="2" xfId="0"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2" fontId="0" fillId="0" borderId="1" xfId="0" applyNumberFormat="1" applyBorder="1" applyAlignment="1">
      <alignment horizontal="center" vertical="center"/>
    </xf>
    <xf numFmtId="0" fontId="0" fillId="2" borderId="1" xfId="0" applyFill="1" applyBorder="1" applyAlignment="1">
      <alignment horizontal="center" vertical="center" wrapText="1"/>
    </xf>
    <xf numFmtId="0" fontId="1" fillId="0" borderId="1" xfId="0" applyFont="1" applyBorder="1" applyAlignment="1">
      <alignment wrapText="1"/>
    </xf>
    <xf numFmtId="0" fontId="0" fillId="2" borderId="1" xfId="0" applyFont="1" applyFill="1" applyBorder="1" applyAlignment="1">
      <alignment horizontal="center" vertical="center"/>
    </xf>
    <xf numFmtId="2" fontId="1" fillId="0" borderId="1" xfId="0" applyNumberFormat="1" applyFont="1" applyBorder="1" applyAlignment="1">
      <alignment horizontal="center" vertical="center"/>
    </xf>
    <xf numFmtId="2" fontId="0" fillId="2" borderId="1" xfId="0" applyNumberFormat="1" applyFill="1" applyBorder="1" applyAlignment="1">
      <alignment horizontal="center" vertical="center"/>
    </xf>
    <xf numFmtId="0" fontId="5" fillId="3" borderId="0" xfId="0" applyFont="1" applyFill="1" applyAlignment="1">
      <alignment horizontal="center" vertical="center"/>
    </xf>
    <xf numFmtId="0" fontId="9" fillId="0" borderId="1" xfId="0" applyFont="1" applyBorder="1" applyAlignment="1">
      <alignment horizontal="left" vertical="top" wrapText="1"/>
    </xf>
    <xf numFmtId="1" fontId="8" fillId="0" borderId="1" xfId="1" applyNumberFormat="1" applyFont="1" applyFill="1" applyBorder="1" applyAlignment="1">
      <alignment horizontal="center" vertical="center" wrapText="1"/>
    </xf>
    <xf numFmtId="0" fontId="1" fillId="0" borderId="1" xfId="0" applyFont="1" applyFill="1" applyBorder="1" applyAlignment="1">
      <alignment horizontal="left" vertical="top" wrapText="1"/>
    </xf>
    <xf numFmtId="0" fontId="3" fillId="0" borderId="14" xfId="0" applyFont="1" applyFill="1" applyBorder="1" applyAlignment="1">
      <alignment horizontal="justify" vertical="center" wrapText="1"/>
    </xf>
    <xf numFmtId="0" fontId="5" fillId="2" borderId="1" xfId="1" applyNumberFormat="1" applyFont="1" applyFill="1" applyBorder="1" applyAlignment="1">
      <alignment horizontal="center" vertical="center" wrapText="1"/>
    </xf>
    <xf numFmtId="0" fontId="1" fillId="0" borderId="1" xfId="0" quotePrefix="1" applyFont="1" applyFill="1" applyBorder="1" applyAlignment="1">
      <alignment horizontal="left" wrapText="1"/>
    </xf>
    <xf numFmtId="1" fontId="0" fillId="0" borderId="1" xfId="0" applyNumberFormat="1" applyFont="1" applyBorder="1" applyAlignment="1">
      <alignment horizontal="center" vertical="center"/>
    </xf>
    <xf numFmtId="43" fontId="0" fillId="0" borderId="1" xfId="0" applyNumberFormat="1" applyFont="1" applyBorder="1" applyAlignment="1">
      <alignment horizontal="center" vertical="center"/>
    </xf>
    <xf numFmtId="0" fontId="1"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horizontal="center" vertical="center" wrapText="1"/>
    </xf>
    <xf numFmtId="2" fontId="1" fillId="0" borderId="1" xfId="0" applyNumberFormat="1" applyFont="1" applyBorder="1" applyAlignment="1">
      <alignment horizontal="center" vertical="center" wrapText="1"/>
    </xf>
    <xf numFmtId="0" fontId="1" fillId="0" borderId="1" xfId="0" applyFont="1" applyBorder="1" applyAlignment="1">
      <alignment vertical="top" wrapText="1"/>
    </xf>
    <xf numFmtId="0" fontId="0"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1" fontId="0" fillId="3" borderId="1" xfId="0" applyNumberFormat="1" applyFill="1" applyBorder="1" applyAlignment="1">
      <alignment horizontal="center" vertical="center"/>
    </xf>
    <xf numFmtId="2" fontId="0" fillId="3" borderId="0" xfId="0" applyNumberFormat="1" applyFill="1" applyAlignment="1">
      <alignment horizontal="center" vertical="center"/>
    </xf>
    <xf numFmtId="1" fontId="0" fillId="3" borderId="0" xfId="0" applyNumberFormat="1" applyFill="1" applyAlignment="1">
      <alignment horizontal="center" vertical="center"/>
    </xf>
    <xf numFmtId="0" fontId="4" fillId="3" borderId="0" xfId="0" applyFont="1" applyFill="1" applyAlignment="1">
      <alignment horizontal="center" vertical="center"/>
    </xf>
    <xf numFmtId="0" fontId="2" fillId="3" borderId="1" xfId="0" applyFont="1" applyFill="1" applyBorder="1" applyAlignment="1">
      <alignment horizontal="center" vertical="center"/>
    </xf>
    <xf numFmtId="1" fontId="2" fillId="3" borderId="1" xfId="0" applyNumberFormat="1" applyFont="1" applyFill="1" applyBorder="1" applyAlignment="1">
      <alignment horizontal="center" vertical="center"/>
    </xf>
    <xf numFmtId="1" fontId="2" fillId="3" borderId="0" xfId="0" applyNumberFormat="1" applyFont="1" applyFill="1" applyAlignment="1">
      <alignment horizontal="center" vertical="center"/>
    </xf>
    <xf numFmtId="0" fontId="2" fillId="3" borderId="0" xfId="0" applyFont="1" applyFill="1" applyAlignment="1">
      <alignment horizontal="center" vertical="center"/>
    </xf>
    <xf numFmtId="0" fontId="2" fillId="0" borderId="1" xfId="0" applyFont="1" applyBorder="1" applyAlignment="1">
      <alignment vertical="center" wrapText="1"/>
    </xf>
    <xf numFmtId="0" fontId="5" fillId="0" borderId="15" xfId="0" applyFont="1" applyBorder="1" applyAlignment="1">
      <alignment horizontal="center" vertical="center"/>
    </xf>
    <xf numFmtId="0" fontId="2" fillId="0" borderId="1" xfId="0" applyFont="1" applyBorder="1" applyAlignment="1">
      <alignment wrapText="1"/>
    </xf>
    <xf numFmtId="0" fontId="0" fillId="0" borderId="1" xfId="0" applyFont="1" applyBorder="1"/>
    <xf numFmtId="0" fontId="2" fillId="0" borderId="1" xfId="0" applyFont="1" applyBorder="1" applyAlignment="1">
      <alignment horizontal="center" vertical="center"/>
    </xf>
    <xf numFmtId="0" fontId="0" fillId="2" borderId="1" xfId="0" applyFill="1" applyBorder="1"/>
    <xf numFmtId="0" fontId="3" fillId="2" borderId="1" xfId="0" applyFont="1" applyFill="1" applyBorder="1" applyAlignment="1">
      <alignment horizontal="center" vertical="center"/>
    </xf>
    <xf numFmtId="2" fontId="3" fillId="2" borderId="1" xfId="0" applyNumberFormat="1" applyFont="1" applyFill="1" applyBorder="1" applyAlignment="1">
      <alignment horizontal="center" vertical="center" wrapText="1"/>
    </xf>
    <xf numFmtId="43" fontId="5" fillId="3" borderId="10" xfId="1" applyFont="1" applyFill="1" applyBorder="1" applyAlignment="1" applyProtection="1">
      <alignment vertical="center" wrapText="1"/>
    </xf>
    <xf numFmtId="1" fontId="0" fillId="3" borderId="1" xfId="0" applyNumberFormat="1" applyFill="1" applyBorder="1" applyAlignment="1">
      <alignment horizontal="center" vertical="center" wrapText="1"/>
    </xf>
    <xf numFmtId="0" fontId="3" fillId="0" borderId="1"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9" fillId="0" borderId="11" xfId="0" applyFont="1" applyBorder="1" applyAlignment="1">
      <alignment horizontal="center" vertical="center" wrapText="1"/>
    </xf>
    <xf numFmtId="0" fontId="1" fillId="3" borderId="11" xfId="0" applyFont="1" applyFill="1" applyBorder="1" applyAlignment="1">
      <alignment horizontal="center" vertical="center"/>
    </xf>
    <xf numFmtId="0" fontId="1" fillId="2" borderId="11" xfId="0" applyFont="1" applyFill="1" applyBorder="1" applyAlignment="1">
      <alignment horizontal="center" vertical="center"/>
    </xf>
    <xf numFmtId="2" fontId="1" fillId="3" borderId="11" xfId="0" applyNumberFormat="1" applyFont="1" applyFill="1" applyBorder="1" applyAlignment="1">
      <alignment horizontal="center" vertical="center" wrapText="1"/>
    </xf>
    <xf numFmtId="1" fontId="9" fillId="0" borderId="11" xfId="1" applyNumberFormat="1" applyFont="1" applyFill="1" applyBorder="1" applyAlignment="1">
      <alignment horizontal="center" vertical="center" wrapText="1"/>
    </xf>
    <xf numFmtId="165" fontId="1" fillId="0" borderId="11" xfId="0" applyNumberFormat="1" applyFont="1" applyBorder="1" applyAlignment="1">
      <alignment horizontal="center" vertical="center"/>
    </xf>
    <xf numFmtId="0" fontId="1" fillId="3" borderId="0" xfId="0" applyFont="1" applyFill="1"/>
    <xf numFmtId="0" fontId="9" fillId="0" borderId="1" xfId="0" applyFont="1" applyBorder="1" applyAlignment="1">
      <alignment horizontal="center" vertical="center" wrapText="1"/>
    </xf>
    <xf numFmtId="1" fontId="1" fillId="0" borderId="1" xfId="0" applyNumberFormat="1" applyFont="1" applyBorder="1" applyAlignment="1">
      <alignment horizontal="center" vertical="center"/>
    </xf>
    <xf numFmtId="2" fontId="3"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xf>
    <xf numFmtId="0" fontId="1" fillId="3" borderId="1" xfId="1"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3" fillId="2"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0" borderId="1" xfId="0" applyFont="1" applyBorder="1" applyAlignment="1">
      <alignment horizontal="left" vertical="top" wrapText="1"/>
    </xf>
    <xf numFmtId="0" fontId="0" fillId="0" borderId="11"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5" xfId="0" applyFont="1" applyBorder="1" applyAlignment="1">
      <alignment horizontal="center" vertical="center" wrapText="1"/>
    </xf>
    <xf numFmtId="0" fontId="0" fillId="3" borderId="1" xfId="0" applyFill="1" applyBorder="1" applyAlignment="1">
      <alignment horizontal="center"/>
    </xf>
    <xf numFmtId="0" fontId="3" fillId="2" borderId="1" xfId="0" applyFont="1" applyFill="1" applyBorder="1" applyAlignment="1">
      <alignment horizontal="center"/>
    </xf>
    <xf numFmtId="0" fontId="0" fillId="3" borderId="2" xfId="0" applyFill="1" applyBorder="1" applyAlignment="1">
      <alignment horizontal="left"/>
    </xf>
    <xf numFmtId="0" fontId="0" fillId="3" borderId="4" xfId="0" applyFill="1" applyBorder="1" applyAlignment="1">
      <alignment horizontal="left"/>
    </xf>
    <xf numFmtId="0" fontId="2" fillId="3" borderId="2" xfId="0" applyFont="1" applyFill="1" applyBorder="1" applyAlignment="1">
      <alignment horizontal="center"/>
    </xf>
    <xf numFmtId="0" fontId="2" fillId="3" borderId="4" xfId="0" applyFont="1" applyFill="1" applyBorder="1" applyAlignment="1">
      <alignment horizontal="center"/>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6"/>
  <sheetViews>
    <sheetView tabSelected="1" topLeftCell="A7" workbookViewId="0">
      <selection activeCell="F94" sqref="F94"/>
    </sheetView>
  </sheetViews>
  <sheetFormatPr defaultRowHeight="15" x14ac:dyDescent="0.25"/>
  <cols>
    <col min="1" max="1" width="6.140625" bestFit="1" customWidth="1"/>
    <col min="2" max="2" width="10.42578125" bestFit="1" customWidth="1"/>
    <col min="3" max="3" width="69.28515625" bestFit="1" customWidth="1"/>
    <col min="4" max="4" width="6.5703125" customWidth="1"/>
    <col min="5" max="5" width="12.5703125" customWidth="1"/>
    <col min="6" max="6" width="16.42578125" customWidth="1"/>
    <col min="7" max="8" width="11.5703125" bestFit="1" customWidth="1"/>
    <col min="9" max="9" width="13.7109375" bestFit="1" customWidth="1"/>
    <col min="11" max="11" width="14.28515625" bestFit="1" customWidth="1"/>
  </cols>
  <sheetData>
    <row r="1" spans="1:12" s="1" customFormat="1" x14ac:dyDescent="0.25">
      <c r="A1" s="145"/>
      <c r="B1" s="50"/>
      <c r="D1" s="50"/>
      <c r="E1" s="50"/>
      <c r="F1" s="50"/>
      <c r="G1" s="50"/>
      <c r="H1" s="50"/>
      <c r="I1" s="50"/>
      <c r="J1" s="50"/>
      <c r="K1" s="50"/>
    </row>
    <row r="2" spans="1:12" s="1" customFormat="1" x14ac:dyDescent="0.25">
      <c r="A2" s="145"/>
      <c r="B2" s="225" t="s">
        <v>355</v>
      </c>
      <c r="C2" s="225"/>
      <c r="D2" s="225"/>
      <c r="E2" s="225"/>
      <c r="F2" s="225"/>
      <c r="G2" s="225"/>
      <c r="H2" s="50"/>
      <c r="I2" s="50"/>
      <c r="J2" s="50"/>
      <c r="K2" s="50"/>
    </row>
    <row r="3" spans="1:12" s="1" customFormat="1" ht="45" x14ac:dyDescent="0.25">
      <c r="A3" s="145"/>
      <c r="B3" s="166" t="s">
        <v>6</v>
      </c>
      <c r="C3" s="230" t="s">
        <v>356</v>
      </c>
      <c r="D3" s="231"/>
      <c r="E3" s="6" t="s">
        <v>384</v>
      </c>
      <c r="F3" s="6" t="s">
        <v>385</v>
      </c>
      <c r="G3" s="6" t="s">
        <v>16</v>
      </c>
      <c r="H3" s="50"/>
      <c r="I3" s="50"/>
      <c r="J3" s="50"/>
      <c r="K3" s="50"/>
      <c r="L3" s="50"/>
    </row>
    <row r="4" spans="1:12" s="1" customFormat="1" x14ac:dyDescent="0.25">
      <c r="A4" s="145"/>
      <c r="B4" s="12">
        <v>1</v>
      </c>
      <c r="C4" s="226" t="s">
        <v>358</v>
      </c>
      <c r="D4" s="227"/>
      <c r="E4" s="162">
        <f>G74+G127+G135</f>
        <v>72093224</v>
      </c>
      <c r="F4" s="162">
        <f>I74+I127+I135</f>
        <v>84473813</v>
      </c>
      <c r="G4" s="162">
        <f>F4-E4</f>
        <v>12380589</v>
      </c>
      <c r="H4" s="50"/>
      <c r="I4" s="163"/>
      <c r="J4" s="164"/>
      <c r="K4" s="50"/>
      <c r="L4" s="50"/>
    </row>
    <row r="5" spans="1:12" s="1" customFormat="1" x14ac:dyDescent="0.25">
      <c r="A5" s="145"/>
      <c r="B5" s="12">
        <v>2</v>
      </c>
      <c r="C5" s="226" t="s">
        <v>359</v>
      </c>
      <c r="D5" s="227"/>
      <c r="E5" s="162">
        <f>G245</f>
        <v>88885825.900000006</v>
      </c>
      <c r="F5" s="162">
        <f>I245</f>
        <v>119833950</v>
      </c>
      <c r="G5" s="162">
        <f t="shared" ref="G5:G7" si="0">F5-E5</f>
        <v>30948124.099999994</v>
      </c>
      <c r="H5" s="50"/>
      <c r="I5" s="164"/>
      <c r="J5" s="164"/>
      <c r="K5" s="50"/>
      <c r="L5" s="50"/>
    </row>
    <row r="6" spans="1:12" s="1" customFormat="1" x14ac:dyDescent="0.25">
      <c r="A6" s="145"/>
      <c r="B6" s="12">
        <v>3</v>
      </c>
      <c r="C6" s="226" t="s">
        <v>218</v>
      </c>
      <c r="D6" s="227"/>
      <c r="E6" s="162">
        <f>G272</f>
        <v>832600</v>
      </c>
      <c r="F6" s="162">
        <f>0</f>
        <v>0</v>
      </c>
      <c r="G6" s="162">
        <f t="shared" si="0"/>
        <v>-832600</v>
      </c>
      <c r="H6" s="50"/>
      <c r="I6" s="164"/>
      <c r="J6" s="164"/>
      <c r="K6" s="50"/>
      <c r="L6" s="50"/>
    </row>
    <row r="7" spans="1:12" s="1" customFormat="1" x14ac:dyDescent="0.25">
      <c r="A7" s="145"/>
      <c r="B7" s="12">
        <v>4</v>
      </c>
      <c r="C7" s="226" t="s">
        <v>360</v>
      </c>
      <c r="D7" s="227"/>
      <c r="E7" s="162">
        <f>G292</f>
        <v>3939783</v>
      </c>
      <c r="F7" s="162">
        <f>I292</f>
        <v>4563866</v>
      </c>
      <c r="G7" s="162">
        <f t="shared" si="0"/>
        <v>624083</v>
      </c>
      <c r="H7" s="50"/>
      <c r="I7" s="164"/>
      <c r="J7" s="50"/>
      <c r="K7" s="50"/>
      <c r="L7" s="50"/>
    </row>
    <row r="8" spans="1:12" s="8" customFormat="1" x14ac:dyDescent="0.25">
      <c r="A8" s="165"/>
      <c r="B8" s="166"/>
      <c r="C8" s="228" t="s">
        <v>361</v>
      </c>
      <c r="D8" s="229"/>
      <c r="E8" s="167">
        <f>SUM(E4:E7)</f>
        <v>165751432.90000001</v>
      </c>
      <c r="F8" s="167">
        <f>SUM(F4:F7)</f>
        <v>208871629</v>
      </c>
      <c r="G8" s="167">
        <f>F8-E8</f>
        <v>43120196.099999994</v>
      </c>
      <c r="H8" s="168"/>
      <c r="I8" s="168"/>
      <c r="J8" s="169"/>
      <c r="K8" s="169"/>
      <c r="L8" s="169"/>
    </row>
    <row r="9" spans="1:12" s="8" customFormat="1" x14ac:dyDescent="0.25">
      <c r="A9" s="165"/>
      <c r="B9" s="166"/>
      <c r="C9" s="226"/>
      <c r="D9" s="227"/>
      <c r="E9" s="167"/>
      <c r="F9" s="167"/>
      <c r="G9" s="167"/>
      <c r="H9" s="169"/>
      <c r="I9" s="169"/>
      <c r="J9" s="169"/>
      <c r="K9" s="169"/>
      <c r="L9" s="169"/>
    </row>
    <row r="10" spans="1:12" s="8" customFormat="1" x14ac:dyDescent="0.25">
      <c r="A10" s="165"/>
      <c r="B10" s="166"/>
      <c r="C10" s="228" t="s">
        <v>362</v>
      </c>
      <c r="D10" s="229"/>
      <c r="E10" s="115">
        <f>E8/10000000</f>
        <v>16.57514329</v>
      </c>
      <c r="F10" s="115">
        <f t="shared" ref="F10:G10" si="1">F8/10000000</f>
        <v>20.8871629</v>
      </c>
      <c r="G10" s="115">
        <f t="shared" si="1"/>
        <v>4.3120196099999992</v>
      </c>
      <c r="H10" s="169"/>
      <c r="I10" s="169"/>
      <c r="J10" s="169"/>
      <c r="K10" s="169"/>
      <c r="L10" s="169"/>
    </row>
    <row r="11" spans="1:12" s="1" customFormat="1" x14ac:dyDescent="0.25">
      <c r="A11" s="145"/>
      <c r="B11" s="50"/>
      <c r="D11" s="50"/>
      <c r="E11" s="50"/>
      <c r="F11" s="50"/>
      <c r="G11" s="50"/>
      <c r="H11" s="50"/>
      <c r="I11" s="163"/>
      <c r="J11" s="163"/>
      <c r="K11" s="50"/>
    </row>
    <row r="12" spans="1:12" s="1" customFormat="1" x14ac:dyDescent="0.25">
      <c r="A12" s="145"/>
      <c r="B12" s="225" t="s">
        <v>363</v>
      </c>
      <c r="C12" s="225"/>
      <c r="D12" s="225"/>
      <c r="E12" s="225"/>
      <c r="F12" s="50"/>
      <c r="G12" s="50"/>
      <c r="H12" s="50"/>
      <c r="I12" s="50"/>
      <c r="J12" s="50"/>
      <c r="K12" s="50"/>
    </row>
    <row r="13" spans="1:12" s="1" customFormat="1" ht="30" x14ac:dyDescent="0.25">
      <c r="A13" s="145"/>
      <c r="B13" s="166" t="s">
        <v>6</v>
      </c>
      <c r="C13" s="230" t="s">
        <v>356</v>
      </c>
      <c r="D13" s="231"/>
      <c r="E13" s="6" t="s">
        <v>357</v>
      </c>
      <c r="F13" s="50"/>
      <c r="G13" s="50"/>
      <c r="H13" s="50"/>
      <c r="I13" s="163"/>
      <c r="J13" s="50"/>
      <c r="K13" s="50"/>
    </row>
    <row r="14" spans="1:12" s="1" customFormat="1" x14ac:dyDescent="0.25">
      <c r="A14" s="145"/>
      <c r="B14" s="12">
        <v>1</v>
      </c>
      <c r="C14" s="232" t="s">
        <v>358</v>
      </c>
      <c r="D14" s="233"/>
      <c r="E14" s="162">
        <f>I353</f>
        <v>13894095</v>
      </c>
      <c r="F14" s="50"/>
      <c r="G14" s="163"/>
      <c r="H14" s="50"/>
      <c r="I14" s="50"/>
      <c r="J14" s="50"/>
      <c r="K14" s="50"/>
    </row>
    <row r="15" spans="1:12" s="1" customFormat="1" x14ac:dyDescent="0.25">
      <c r="A15" s="145"/>
      <c r="B15" s="12">
        <v>2</v>
      </c>
      <c r="C15" s="232" t="s">
        <v>359</v>
      </c>
      <c r="D15" s="233"/>
      <c r="E15" s="162">
        <f>I414</f>
        <v>28556210</v>
      </c>
      <c r="F15" s="50"/>
      <c r="G15" s="164"/>
      <c r="H15" s="50"/>
      <c r="I15" s="50"/>
      <c r="J15" s="50"/>
      <c r="K15" s="50"/>
    </row>
    <row r="16" spans="1:12" s="1" customFormat="1" x14ac:dyDescent="0.25">
      <c r="A16" s="145"/>
      <c r="B16" s="12">
        <v>3</v>
      </c>
      <c r="C16" s="232" t="s">
        <v>218</v>
      </c>
      <c r="D16" s="233"/>
      <c r="E16" s="162">
        <v>0</v>
      </c>
      <c r="F16" s="50"/>
      <c r="G16" s="164"/>
      <c r="H16" s="50"/>
      <c r="I16" s="50"/>
      <c r="J16" s="50"/>
      <c r="K16" s="50"/>
    </row>
    <row r="17" spans="1:11" s="1" customFormat="1" x14ac:dyDescent="0.25">
      <c r="A17" s="145"/>
      <c r="B17" s="12">
        <v>4</v>
      </c>
      <c r="C17" s="232" t="s">
        <v>360</v>
      </c>
      <c r="D17" s="233"/>
      <c r="E17" s="162">
        <f>I425</f>
        <v>318000</v>
      </c>
      <c r="F17" s="50"/>
      <c r="G17" s="164"/>
      <c r="H17" s="50"/>
      <c r="I17" s="50"/>
      <c r="J17" s="50"/>
      <c r="K17" s="50"/>
    </row>
    <row r="18" spans="1:11" s="8" customFormat="1" x14ac:dyDescent="0.25">
      <c r="A18" s="165"/>
      <c r="B18" s="166"/>
      <c r="C18" s="228" t="s">
        <v>361</v>
      </c>
      <c r="D18" s="229"/>
      <c r="E18" s="167">
        <f>E15+E14+E16+E17</f>
        <v>42768305</v>
      </c>
      <c r="F18" s="168"/>
      <c r="G18" s="168"/>
      <c r="H18" s="169"/>
      <c r="I18" s="169"/>
      <c r="J18" s="169"/>
      <c r="K18" s="169"/>
    </row>
    <row r="19" spans="1:11" s="8" customFormat="1" x14ac:dyDescent="0.25">
      <c r="A19" s="165"/>
      <c r="B19" s="166"/>
      <c r="C19" s="228"/>
      <c r="D19" s="229"/>
      <c r="E19" s="167"/>
      <c r="F19" s="169"/>
      <c r="G19" s="169"/>
      <c r="H19" s="169"/>
      <c r="I19" s="169"/>
      <c r="J19" s="169"/>
      <c r="K19" s="169"/>
    </row>
    <row r="20" spans="1:11" s="8" customFormat="1" x14ac:dyDescent="0.25">
      <c r="A20" s="165"/>
      <c r="B20" s="166"/>
      <c r="C20" s="228" t="s">
        <v>362</v>
      </c>
      <c r="D20" s="229"/>
      <c r="E20" s="115">
        <f t="shared" ref="E20" si="2">E18/10000000</f>
        <v>4.2768305</v>
      </c>
      <c r="F20" s="169"/>
      <c r="G20" s="169"/>
      <c r="H20" s="169"/>
      <c r="I20" s="169"/>
      <c r="J20" s="169"/>
      <c r="K20" s="169"/>
    </row>
    <row r="22" spans="1:11" s="1" customFormat="1" ht="15" customHeight="1" x14ac:dyDescent="0.25">
      <c r="A22" s="204" t="s">
        <v>0</v>
      </c>
      <c r="B22" s="204"/>
      <c r="C22" s="204"/>
      <c r="D22" s="204"/>
      <c r="E22" s="204"/>
      <c r="F22" s="204"/>
      <c r="G22" s="204"/>
      <c r="H22" s="204"/>
      <c r="I22" s="204"/>
      <c r="J22" s="204"/>
      <c r="K22" s="204"/>
    </row>
    <row r="23" spans="1:11" s="1" customFormat="1" ht="15" customHeight="1" x14ac:dyDescent="0.25">
      <c r="A23" s="204" t="s">
        <v>1</v>
      </c>
      <c r="B23" s="204"/>
      <c r="C23" s="204"/>
      <c r="D23" s="204"/>
      <c r="E23" s="204"/>
      <c r="F23" s="204"/>
      <c r="G23" s="204"/>
      <c r="H23" s="204"/>
      <c r="I23" s="204"/>
      <c r="J23" s="204"/>
      <c r="K23" s="204"/>
    </row>
    <row r="24" spans="1:11" s="1" customFormat="1" ht="15" customHeight="1" x14ac:dyDescent="0.25">
      <c r="A24" s="204" t="s">
        <v>2</v>
      </c>
      <c r="B24" s="204"/>
      <c r="C24" s="204"/>
      <c r="D24" s="204"/>
      <c r="E24" s="204"/>
      <c r="F24" s="204"/>
      <c r="G24" s="204"/>
      <c r="H24" s="204"/>
      <c r="I24" s="204"/>
      <c r="J24" s="204"/>
      <c r="K24" s="204"/>
    </row>
    <row r="25" spans="1:11" s="1" customFormat="1" ht="15" customHeight="1" x14ac:dyDescent="0.25">
      <c r="A25" s="2"/>
      <c r="B25" s="71"/>
      <c r="C25" s="71"/>
      <c r="D25" s="70"/>
      <c r="E25" s="195" t="s">
        <v>3</v>
      </c>
      <c r="F25" s="219"/>
      <c r="G25" s="196"/>
      <c r="H25" s="195" t="s">
        <v>4</v>
      </c>
      <c r="I25" s="196"/>
      <c r="J25" s="195" t="s">
        <v>5</v>
      </c>
      <c r="K25" s="196"/>
    </row>
    <row r="26" spans="1:11" s="8" customFormat="1" ht="30" x14ac:dyDescent="0.25">
      <c r="A26" s="5" t="s">
        <v>6</v>
      </c>
      <c r="B26" s="6" t="s">
        <v>7</v>
      </c>
      <c r="C26" s="6" t="s">
        <v>8</v>
      </c>
      <c r="D26" s="6" t="s">
        <v>9</v>
      </c>
      <c r="E26" s="6" t="s">
        <v>10</v>
      </c>
      <c r="F26" s="6" t="s">
        <v>11</v>
      </c>
      <c r="G26" s="7" t="s">
        <v>12</v>
      </c>
      <c r="H26" s="6" t="s">
        <v>13</v>
      </c>
      <c r="I26" s="7" t="s">
        <v>14</v>
      </c>
      <c r="J26" s="6" t="s">
        <v>15</v>
      </c>
      <c r="K26" s="7" t="s">
        <v>16</v>
      </c>
    </row>
    <row r="27" spans="1:11" s="1" customFormat="1" ht="15" customHeight="1" x14ac:dyDescent="0.25">
      <c r="A27" s="5" t="s">
        <v>17</v>
      </c>
      <c r="B27" s="9"/>
      <c r="C27" s="88" t="s">
        <v>18</v>
      </c>
      <c r="D27" s="88"/>
      <c r="E27" s="88"/>
      <c r="F27" s="88"/>
      <c r="G27" s="88"/>
      <c r="H27" s="88"/>
      <c r="I27" s="88"/>
      <c r="J27" s="88"/>
      <c r="K27" s="88"/>
    </row>
    <row r="28" spans="1:11" s="1" customFormat="1" ht="120" x14ac:dyDescent="0.25">
      <c r="A28" s="10">
        <v>1</v>
      </c>
      <c r="B28" s="9" t="s">
        <v>19</v>
      </c>
      <c r="C28" s="11" t="s">
        <v>270</v>
      </c>
      <c r="D28" s="9" t="s">
        <v>20</v>
      </c>
      <c r="E28" s="9">
        <v>3180</v>
      </c>
      <c r="F28" s="9">
        <v>200</v>
      </c>
      <c r="G28" s="89">
        <f>E28*F28</f>
        <v>636000</v>
      </c>
      <c r="H28" s="12">
        <v>0</v>
      </c>
      <c r="I28" s="12">
        <f>H28*F28</f>
        <v>0</v>
      </c>
      <c r="J28" s="12">
        <f>H28-E28</f>
        <v>-3180</v>
      </c>
      <c r="K28" s="13">
        <f>I28-G28</f>
        <v>-636000</v>
      </c>
    </row>
    <row r="29" spans="1:11" s="1" customFormat="1" ht="316.5" customHeight="1" x14ac:dyDescent="0.25">
      <c r="A29" s="10">
        <v>2</v>
      </c>
      <c r="B29" s="9" t="s">
        <v>21</v>
      </c>
      <c r="C29" s="11" t="s">
        <v>271</v>
      </c>
      <c r="D29" s="9" t="s">
        <v>20</v>
      </c>
      <c r="E29" s="9">
        <v>34210</v>
      </c>
      <c r="F29" s="9">
        <v>550</v>
      </c>
      <c r="G29" s="89">
        <f>E29*F29</f>
        <v>18815500</v>
      </c>
      <c r="H29" s="46">
        <v>34390</v>
      </c>
      <c r="I29" s="12">
        <f>H29*F29</f>
        <v>18914500</v>
      </c>
      <c r="J29" s="12">
        <f>H29-E29</f>
        <v>180</v>
      </c>
      <c r="K29" s="13">
        <f>I29-G29</f>
        <v>99000</v>
      </c>
    </row>
    <row r="30" spans="1:11" s="1" customFormat="1" ht="323.25" customHeight="1" x14ac:dyDescent="0.25">
      <c r="A30" s="10">
        <v>3</v>
      </c>
      <c r="B30" s="9" t="s">
        <v>22</v>
      </c>
      <c r="C30" s="11" t="s">
        <v>272</v>
      </c>
      <c r="D30" s="9" t="s">
        <v>20</v>
      </c>
      <c r="E30" s="9">
        <v>28525</v>
      </c>
      <c r="F30" s="9">
        <v>160</v>
      </c>
      <c r="G30" s="89">
        <f>E30*F30</f>
        <v>4564000</v>
      </c>
      <c r="H30" s="12">
        <v>20375</v>
      </c>
      <c r="I30" s="12">
        <f>H30*F30</f>
        <v>3260000</v>
      </c>
      <c r="J30" s="12">
        <f>H30-E30</f>
        <v>-8150</v>
      </c>
      <c r="K30" s="13">
        <f>I30-G30</f>
        <v>-1304000</v>
      </c>
    </row>
    <row r="31" spans="1:11" s="1" customFormat="1" ht="165" x14ac:dyDescent="0.25">
      <c r="A31" s="10">
        <v>4</v>
      </c>
      <c r="B31" s="9" t="s">
        <v>23</v>
      </c>
      <c r="C31" s="11" t="s">
        <v>273</v>
      </c>
      <c r="D31" s="9" t="s">
        <v>20</v>
      </c>
      <c r="E31" s="9">
        <v>9618</v>
      </c>
      <c r="F31" s="9">
        <v>1050</v>
      </c>
      <c r="G31" s="89">
        <f>E31*F31</f>
        <v>10098900</v>
      </c>
      <c r="H31" s="12">
        <v>14400</v>
      </c>
      <c r="I31" s="12">
        <f>H31*F31</f>
        <v>15120000</v>
      </c>
      <c r="J31" s="12">
        <f>H31-E31</f>
        <v>4782</v>
      </c>
      <c r="K31" s="13">
        <f>I31-G31</f>
        <v>5021100</v>
      </c>
    </row>
    <row r="32" spans="1:11" s="1" customFormat="1" ht="45" x14ac:dyDescent="0.25">
      <c r="A32" s="10">
        <v>5</v>
      </c>
      <c r="B32" s="9" t="s">
        <v>24</v>
      </c>
      <c r="C32" s="11" t="s">
        <v>25</v>
      </c>
      <c r="D32" s="9" t="s">
        <v>274</v>
      </c>
      <c r="E32" s="9">
        <v>21710</v>
      </c>
      <c r="F32" s="9">
        <v>4.2</v>
      </c>
      <c r="G32" s="89">
        <f>E32*F32</f>
        <v>91182</v>
      </c>
      <c r="H32" s="12">
        <v>24360</v>
      </c>
      <c r="I32" s="12">
        <f>H32*F32</f>
        <v>102312</v>
      </c>
      <c r="J32" s="13">
        <f>H32-E32</f>
        <v>2650</v>
      </c>
      <c r="K32" s="13">
        <f>I32-G32</f>
        <v>11130</v>
      </c>
    </row>
    <row r="33" spans="1:11" s="1" customFormat="1" x14ac:dyDescent="0.25">
      <c r="A33" s="10"/>
      <c r="B33" s="234" t="s">
        <v>275</v>
      </c>
      <c r="C33" s="235"/>
      <c r="D33" s="235"/>
      <c r="E33" s="235"/>
      <c r="F33" s="236"/>
      <c r="G33" s="90">
        <f>SUM(G28:G32)</f>
        <v>34205582</v>
      </c>
      <c r="H33" s="12"/>
      <c r="I33" s="90">
        <f>SUM(I28:I32)</f>
        <v>37396812</v>
      </c>
      <c r="J33" s="13"/>
      <c r="K33" s="13"/>
    </row>
    <row r="34" spans="1:11" s="1" customFormat="1" x14ac:dyDescent="0.25">
      <c r="A34" s="10"/>
      <c r="B34" s="9"/>
      <c r="C34" s="88" t="s">
        <v>276</v>
      </c>
      <c r="D34" s="88"/>
      <c r="E34" s="88"/>
      <c r="F34" s="88"/>
      <c r="G34" s="88"/>
      <c r="H34" s="88"/>
      <c r="I34" s="88"/>
      <c r="J34" s="88"/>
      <c r="K34" s="88"/>
    </row>
    <row r="35" spans="1:11" s="1" customFormat="1" ht="60" x14ac:dyDescent="0.25">
      <c r="A35" s="10">
        <v>6</v>
      </c>
      <c r="B35" s="9" t="s">
        <v>26</v>
      </c>
      <c r="C35" s="91" t="s">
        <v>277</v>
      </c>
      <c r="D35" s="92" t="s">
        <v>27</v>
      </c>
      <c r="E35" s="92">
        <v>202</v>
      </c>
      <c r="F35" s="92">
        <v>500</v>
      </c>
      <c r="G35" s="93">
        <f t="shared" ref="G35:G72" si="3">E35*F35</f>
        <v>101000</v>
      </c>
      <c r="H35" s="94">
        <v>234</v>
      </c>
      <c r="I35" s="95">
        <f t="shared" ref="I35:I55" si="4">H35*F35</f>
        <v>117000</v>
      </c>
      <c r="J35" s="96">
        <f>H35-E35</f>
        <v>32</v>
      </c>
      <c r="K35" s="97">
        <f>I35-G35</f>
        <v>16000</v>
      </c>
    </row>
    <row r="36" spans="1:11" s="1" customFormat="1" ht="75" x14ac:dyDescent="0.25">
      <c r="A36" s="10">
        <v>7</v>
      </c>
      <c r="B36" s="9" t="s">
        <v>28</v>
      </c>
      <c r="C36" s="11" t="s">
        <v>394</v>
      </c>
      <c r="D36" s="9" t="s">
        <v>27</v>
      </c>
      <c r="E36" s="9">
        <v>14</v>
      </c>
      <c r="F36" s="9">
        <v>50000</v>
      </c>
      <c r="G36" s="89">
        <f t="shared" si="3"/>
        <v>700000</v>
      </c>
      <c r="H36" s="59">
        <v>31</v>
      </c>
      <c r="I36" s="98">
        <f t="shared" si="4"/>
        <v>1550000</v>
      </c>
      <c r="J36" s="14">
        <f t="shared" ref="J36:J48" si="5">H36-E36</f>
        <v>17</v>
      </c>
      <c r="K36" s="99">
        <f t="shared" ref="K36:K52" si="6">I36-G36</f>
        <v>850000</v>
      </c>
    </row>
    <row r="37" spans="1:11" s="1" customFormat="1" ht="60" x14ac:dyDescent="0.25">
      <c r="A37" s="10">
        <v>9</v>
      </c>
      <c r="B37" s="9" t="s">
        <v>29</v>
      </c>
      <c r="C37" s="11" t="s">
        <v>278</v>
      </c>
      <c r="D37" s="9" t="s">
        <v>30</v>
      </c>
      <c r="E37" s="9">
        <v>162</v>
      </c>
      <c r="F37" s="9">
        <v>1400</v>
      </c>
      <c r="G37" s="89">
        <f t="shared" si="3"/>
        <v>226800</v>
      </c>
      <c r="H37" s="16">
        <v>176</v>
      </c>
      <c r="I37" s="98">
        <f t="shared" si="4"/>
        <v>246400</v>
      </c>
      <c r="J37" s="14">
        <f t="shared" si="5"/>
        <v>14</v>
      </c>
      <c r="K37" s="99">
        <f t="shared" si="6"/>
        <v>19600</v>
      </c>
    </row>
    <row r="38" spans="1:11" s="1" customFormat="1" ht="60" x14ac:dyDescent="0.25">
      <c r="A38" s="10">
        <v>10</v>
      </c>
      <c r="B38" s="9" t="s">
        <v>31</v>
      </c>
      <c r="C38" s="11" t="s">
        <v>279</v>
      </c>
      <c r="D38" s="9" t="s">
        <v>30</v>
      </c>
      <c r="E38" s="9">
        <v>486</v>
      </c>
      <c r="F38" s="9">
        <v>100</v>
      </c>
      <c r="G38" s="89">
        <f t="shared" si="3"/>
        <v>48600</v>
      </c>
      <c r="H38" s="16">
        <v>610</v>
      </c>
      <c r="I38" s="98">
        <f t="shared" si="4"/>
        <v>61000</v>
      </c>
      <c r="J38" s="14">
        <f t="shared" si="5"/>
        <v>124</v>
      </c>
      <c r="K38" s="99">
        <f t="shared" si="6"/>
        <v>12400</v>
      </c>
    </row>
    <row r="39" spans="1:11" s="1" customFormat="1" ht="45" x14ac:dyDescent="0.25">
      <c r="A39" s="10">
        <v>11</v>
      </c>
      <c r="B39" s="9" t="s">
        <v>32</v>
      </c>
      <c r="C39" s="11" t="s">
        <v>33</v>
      </c>
      <c r="D39" s="9" t="s">
        <v>30</v>
      </c>
      <c r="E39" s="9">
        <v>972</v>
      </c>
      <c r="F39" s="9">
        <v>3</v>
      </c>
      <c r="G39" s="89">
        <f t="shared" si="3"/>
        <v>2916</v>
      </c>
      <c r="H39" s="16">
        <f>H38*2</f>
        <v>1220</v>
      </c>
      <c r="I39" s="98">
        <f t="shared" si="4"/>
        <v>3660</v>
      </c>
      <c r="J39" s="14">
        <f t="shared" si="5"/>
        <v>248</v>
      </c>
      <c r="K39" s="99">
        <f t="shared" si="6"/>
        <v>744</v>
      </c>
    </row>
    <row r="40" spans="1:11" s="1" customFormat="1" ht="45" x14ac:dyDescent="0.25">
      <c r="A40" s="10">
        <v>12</v>
      </c>
      <c r="B40" s="9" t="s">
        <v>34</v>
      </c>
      <c r="C40" s="11" t="s">
        <v>280</v>
      </c>
      <c r="D40" s="9" t="s">
        <v>30</v>
      </c>
      <c r="E40" s="9">
        <v>5478</v>
      </c>
      <c r="F40" s="9">
        <v>45</v>
      </c>
      <c r="G40" s="89">
        <f t="shared" si="3"/>
        <v>246510</v>
      </c>
      <c r="H40" s="16">
        <v>5710</v>
      </c>
      <c r="I40" s="98">
        <f t="shared" si="4"/>
        <v>256950</v>
      </c>
      <c r="J40" s="14">
        <f t="shared" si="5"/>
        <v>232</v>
      </c>
      <c r="K40" s="99">
        <f t="shared" si="6"/>
        <v>10440</v>
      </c>
    </row>
    <row r="41" spans="1:11" s="1" customFormat="1" ht="60" x14ac:dyDescent="0.25">
      <c r="A41" s="10">
        <v>13</v>
      </c>
      <c r="B41" s="9" t="s">
        <v>35</v>
      </c>
      <c r="C41" s="11" t="s">
        <v>281</v>
      </c>
      <c r="D41" s="9" t="s">
        <v>30</v>
      </c>
      <c r="E41" s="9">
        <v>10448</v>
      </c>
      <c r="F41" s="9">
        <v>80</v>
      </c>
      <c r="G41" s="89">
        <f t="shared" si="3"/>
        <v>835840</v>
      </c>
      <c r="H41" s="22">
        <f>E41</f>
        <v>10448</v>
      </c>
      <c r="I41" s="178">
        <f t="shared" si="4"/>
        <v>835840</v>
      </c>
      <c r="J41" s="12">
        <f t="shared" si="5"/>
        <v>0</v>
      </c>
      <c r="K41" s="12">
        <f t="shared" si="6"/>
        <v>0</v>
      </c>
    </row>
    <row r="42" spans="1:11" s="1" customFormat="1" ht="45" x14ac:dyDescent="0.25">
      <c r="A42" s="10">
        <v>14</v>
      </c>
      <c r="B42" s="9" t="s">
        <v>36</v>
      </c>
      <c r="C42" s="11" t="s">
        <v>282</v>
      </c>
      <c r="D42" s="9" t="s">
        <v>30</v>
      </c>
      <c r="E42" s="9">
        <v>508</v>
      </c>
      <c r="F42" s="9">
        <v>80</v>
      </c>
      <c r="G42" s="89">
        <f t="shared" si="3"/>
        <v>40640</v>
      </c>
      <c r="H42" s="17">
        <v>1220</v>
      </c>
      <c r="I42" s="98">
        <f t="shared" si="4"/>
        <v>97600</v>
      </c>
      <c r="J42" s="14">
        <f t="shared" si="5"/>
        <v>712</v>
      </c>
      <c r="K42" s="99">
        <f t="shared" si="6"/>
        <v>56960</v>
      </c>
    </row>
    <row r="43" spans="1:11" s="1" customFormat="1" ht="45" x14ac:dyDescent="0.25">
      <c r="A43" s="10">
        <v>15</v>
      </c>
      <c r="B43" s="9" t="s">
        <v>37</v>
      </c>
      <c r="C43" s="11" t="s">
        <v>38</v>
      </c>
      <c r="D43" s="9" t="s">
        <v>30</v>
      </c>
      <c r="E43" s="9">
        <v>10446</v>
      </c>
      <c r="F43" s="9">
        <v>80</v>
      </c>
      <c r="G43" s="89">
        <f t="shared" si="3"/>
        <v>835680</v>
      </c>
      <c r="H43" s="17">
        <v>1166</v>
      </c>
      <c r="I43" s="98">
        <f t="shared" si="4"/>
        <v>93280</v>
      </c>
      <c r="J43" s="14">
        <f t="shared" si="5"/>
        <v>-9280</v>
      </c>
      <c r="K43" s="99">
        <f t="shared" si="6"/>
        <v>-742400</v>
      </c>
    </row>
    <row r="44" spans="1:11" s="1" customFormat="1" ht="45" x14ac:dyDescent="0.25">
      <c r="A44" s="10">
        <v>16</v>
      </c>
      <c r="B44" s="9" t="s">
        <v>39</v>
      </c>
      <c r="C44" s="11" t="s">
        <v>40</v>
      </c>
      <c r="D44" s="9" t="s">
        <v>30</v>
      </c>
      <c r="E44" s="9">
        <v>508</v>
      </c>
      <c r="F44" s="9">
        <v>80</v>
      </c>
      <c r="G44" s="89">
        <f t="shared" si="3"/>
        <v>40640</v>
      </c>
      <c r="H44" s="100">
        <f>E44</f>
        <v>508</v>
      </c>
      <c r="I44" s="98">
        <f t="shared" si="4"/>
        <v>40640</v>
      </c>
      <c r="J44" s="14">
        <f t="shared" si="5"/>
        <v>0</v>
      </c>
      <c r="K44" s="14">
        <f t="shared" si="6"/>
        <v>0</v>
      </c>
    </row>
    <row r="45" spans="1:11" s="1" customFormat="1" ht="75" x14ac:dyDescent="0.25">
      <c r="A45" s="10">
        <v>17</v>
      </c>
      <c r="B45" s="9" t="s">
        <v>41</v>
      </c>
      <c r="C45" s="11" t="s">
        <v>283</v>
      </c>
      <c r="D45" s="9" t="s">
        <v>30</v>
      </c>
      <c r="E45" s="9">
        <v>162</v>
      </c>
      <c r="F45" s="9">
        <v>5000</v>
      </c>
      <c r="G45" s="89">
        <f t="shared" si="3"/>
        <v>810000</v>
      </c>
      <c r="H45" s="101">
        <f>H37</f>
        <v>176</v>
      </c>
      <c r="I45" s="98">
        <f t="shared" si="4"/>
        <v>880000</v>
      </c>
      <c r="J45" s="14">
        <f t="shared" si="5"/>
        <v>14</v>
      </c>
      <c r="K45" s="99">
        <f t="shared" si="6"/>
        <v>70000</v>
      </c>
    </row>
    <row r="46" spans="1:11" s="1" customFormat="1" ht="60" x14ac:dyDescent="0.25">
      <c r="A46" s="10">
        <v>18</v>
      </c>
      <c r="B46" s="9" t="s">
        <v>284</v>
      </c>
      <c r="C46" s="11" t="s">
        <v>285</v>
      </c>
      <c r="D46" s="9" t="s">
        <v>30</v>
      </c>
      <c r="E46" s="18">
        <v>44</v>
      </c>
      <c r="F46" s="9">
        <v>50000</v>
      </c>
      <c r="G46" s="89">
        <f t="shared" si="3"/>
        <v>2200000</v>
      </c>
      <c r="H46" s="101">
        <v>50</v>
      </c>
      <c r="I46" s="98">
        <f t="shared" si="4"/>
        <v>2500000</v>
      </c>
      <c r="J46" s="14">
        <f t="shared" si="5"/>
        <v>6</v>
      </c>
      <c r="K46" s="99">
        <f t="shared" si="6"/>
        <v>300000</v>
      </c>
    </row>
    <row r="47" spans="1:11" s="1" customFormat="1" ht="45" x14ac:dyDescent="0.25">
      <c r="A47" s="10">
        <v>19</v>
      </c>
      <c r="B47" s="9" t="s">
        <v>42</v>
      </c>
      <c r="C47" s="11" t="s">
        <v>43</v>
      </c>
      <c r="D47" s="9" t="s">
        <v>30</v>
      </c>
      <c r="E47" s="9">
        <v>10</v>
      </c>
      <c r="F47" s="9">
        <v>2000</v>
      </c>
      <c r="G47" s="89">
        <f t="shared" si="3"/>
        <v>20000</v>
      </c>
      <c r="H47" s="16">
        <v>10</v>
      </c>
      <c r="I47" s="98">
        <f t="shared" si="4"/>
        <v>20000</v>
      </c>
      <c r="J47" s="14">
        <f t="shared" si="5"/>
        <v>0</v>
      </c>
      <c r="K47" s="99">
        <v>0</v>
      </c>
    </row>
    <row r="48" spans="1:11" s="1" customFormat="1" ht="45" x14ac:dyDescent="0.25">
      <c r="A48" s="10">
        <v>20</v>
      </c>
      <c r="B48" s="9" t="s">
        <v>44</v>
      </c>
      <c r="C48" s="102" t="s">
        <v>286</v>
      </c>
      <c r="D48" s="103" t="s">
        <v>45</v>
      </c>
      <c r="E48" s="103">
        <v>424</v>
      </c>
      <c r="F48" s="103">
        <v>5000</v>
      </c>
      <c r="G48" s="104">
        <f t="shared" si="3"/>
        <v>2120000</v>
      </c>
      <c r="H48" s="105">
        <v>841</v>
      </c>
      <c r="I48" s="106">
        <f t="shared" si="4"/>
        <v>4205000</v>
      </c>
      <c r="J48" s="107">
        <f t="shared" si="5"/>
        <v>417</v>
      </c>
      <c r="K48" s="108">
        <f t="shared" si="6"/>
        <v>2085000</v>
      </c>
    </row>
    <row r="49" spans="1:11" s="1" customFormat="1" x14ac:dyDescent="0.25">
      <c r="A49" s="10"/>
      <c r="B49" s="234" t="s">
        <v>287</v>
      </c>
      <c r="C49" s="235"/>
      <c r="D49" s="235"/>
      <c r="E49" s="235"/>
      <c r="F49" s="236"/>
      <c r="G49" s="90">
        <f>SUM(G35:G48)</f>
        <v>8228626</v>
      </c>
      <c r="H49" s="12"/>
      <c r="I49" s="90">
        <f>SUM(I35:I48)</f>
        <v>10907370</v>
      </c>
      <c r="J49" s="13"/>
      <c r="K49" s="13"/>
    </row>
    <row r="50" spans="1:11" s="1" customFormat="1" x14ac:dyDescent="0.25">
      <c r="A50" s="10"/>
      <c r="B50" s="9"/>
      <c r="C50" s="72" t="s">
        <v>288</v>
      </c>
      <c r="D50" s="72"/>
      <c r="E50" s="72"/>
      <c r="F50" s="72"/>
      <c r="G50" s="72"/>
      <c r="H50" s="72"/>
      <c r="I50" s="72"/>
      <c r="J50" s="72"/>
      <c r="K50" s="72"/>
    </row>
    <row r="51" spans="1:11" s="1" customFormat="1" ht="60" x14ac:dyDescent="0.25">
      <c r="A51" s="10">
        <v>21</v>
      </c>
      <c r="B51" s="9" t="s">
        <v>46</v>
      </c>
      <c r="C51" s="91" t="s">
        <v>289</v>
      </c>
      <c r="D51" s="92" t="s">
        <v>30</v>
      </c>
      <c r="E51" s="92">
        <v>2024</v>
      </c>
      <c r="F51" s="92">
        <v>200</v>
      </c>
      <c r="G51" s="93">
        <f t="shared" si="3"/>
        <v>404800</v>
      </c>
      <c r="H51" s="94">
        <f>E51</f>
        <v>2024</v>
      </c>
      <c r="I51" s="95">
        <f t="shared" si="4"/>
        <v>404800</v>
      </c>
      <c r="J51" s="109">
        <f t="shared" ref="J51:J52" si="7">H51-E51</f>
        <v>0</v>
      </c>
      <c r="K51" s="97">
        <f t="shared" si="6"/>
        <v>0</v>
      </c>
    </row>
    <row r="52" spans="1:11" s="1" customFormat="1" ht="45" x14ac:dyDescent="0.25">
      <c r="A52" s="10">
        <v>22</v>
      </c>
      <c r="B52" s="9" t="s">
        <v>47</v>
      </c>
      <c r="C52" s="102" t="s">
        <v>290</v>
      </c>
      <c r="D52" s="103" t="s">
        <v>30</v>
      </c>
      <c r="E52" s="103">
        <v>560</v>
      </c>
      <c r="F52" s="103">
        <v>2850</v>
      </c>
      <c r="G52" s="104">
        <f t="shared" si="3"/>
        <v>1596000</v>
      </c>
      <c r="H52" s="105">
        <v>668</v>
      </c>
      <c r="I52" s="106">
        <f t="shared" si="4"/>
        <v>1903800</v>
      </c>
      <c r="J52" s="110">
        <f t="shared" si="7"/>
        <v>108</v>
      </c>
      <c r="K52" s="108">
        <f t="shared" si="6"/>
        <v>307800</v>
      </c>
    </row>
    <row r="53" spans="1:11" s="1" customFormat="1" x14ac:dyDescent="0.25">
      <c r="A53" s="10"/>
      <c r="B53" s="234" t="s">
        <v>291</v>
      </c>
      <c r="C53" s="235"/>
      <c r="D53" s="235"/>
      <c r="E53" s="235"/>
      <c r="F53" s="236"/>
      <c r="G53" s="90">
        <f>SUM(G51:G52)</f>
        <v>2000800</v>
      </c>
      <c r="H53" s="12"/>
      <c r="I53" s="90">
        <f>SUM(I51:I52)</f>
        <v>2308600</v>
      </c>
      <c r="J53" s="13"/>
      <c r="K53" s="13"/>
    </row>
    <row r="54" spans="1:11" s="1" customFormat="1" x14ac:dyDescent="0.25">
      <c r="A54" s="10"/>
      <c r="B54" s="9"/>
      <c r="C54" s="72" t="s">
        <v>48</v>
      </c>
      <c r="D54" s="72"/>
      <c r="E54" s="72"/>
      <c r="F54" s="72"/>
      <c r="G54" s="72"/>
      <c r="H54" s="72"/>
      <c r="I54" s="72"/>
      <c r="J54" s="72"/>
      <c r="K54" s="72"/>
    </row>
    <row r="55" spans="1:11" s="1" customFormat="1" ht="135" x14ac:dyDescent="0.25">
      <c r="A55" s="10">
        <v>23</v>
      </c>
      <c r="B55" s="9" t="s">
        <v>292</v>
      </c>
      <c r="C55" s="91" t="s">
        <v>293</v>
      </c>
      <c r="D55" s="92" t="s">
        <v>45</v>
      </c>
      <c r="E55" s="92">
        <v>6</v>
      </c>
      <c r="F55" s="92">
        <v>1700000</v>
      </c>
      <c r="G55" s="93">
        <f t="shared" si="3"/>
        <v>10200000</v>
      </c>
      <c r="H55" s="111">
        <v>6</v>
      </c>
      <c r="I55" s="95">
        <f t="shared" si="4"/>
        <v>10200000</v>
      </c>
      <c r="J55" s="111">
        <f>H55-E55</f>
        <v>0</v>
      </c>
      <c r="K55" s="97">
        <v>0</v>
      </c>
    </row>
    <row r="56" spans="1:11" s="1" customFormat="1" x14ac:dyDescent="0.25">
      <c r="A56" s="10"/>
      <c r="B56" s="234" t="s">
        <v>294</v>
      </c>
      <c r="C56" s="235"/>
      <c r="D56" s="235"/>
      <c r="E56" s="235"/>
      <c r="F56" s="236"/>
      <c r="G56" s="90">
        <f>SUM(G55)</f>
        <v>10200000</v>
      </c>
      <c r="H56" s="12"/>
      <c r="I56" s="90">
        <f>SUM(I55)</f>
        <v>10200000</v>
      </c>
      <c r="J56" s="13"/>
      <c r="K56" s="13"/>
    </row>
    <row r="57" spans="1:11" s="1" customFormat="1" x14ac:dyDescent="0.25">
      <c r="A57" s="10"/>
      <c r="B57" s="9"/>
      <c r="C57" s="72" t="s">
        <v>295</v>
      </c>
      <c r="D57" s="72"/>
      <c r="E57" s="72"/>
      <c r="F57" s="72"/>
      <c r="G57" s="72"/>
      <c r="H57" s="72"/>
      <c r="I57" s="72"/>
      <c r="J57" s="72"/>
      <c r="K57" s="72"/>
    </row>
    <row r="58" spans="1:11" s="1" customFormat="1" ht="135" x14ac:dyDescent="0.25">
      <c r="A58" s="10">
        <v>24</v>
      </c>
      <c r="B58" s="9" t="s">
        <v>49</v>
      </c>
      <c r="C58" s="11" t="s">
        <v>296</v>
      </c>
      <c r="D58" s="9" t="s">
        <v>30</v>
      </c>
      <c r="E58" s="9">
        <v>4125</v>
      </c>
      <c r="F58" s="9">
        <v>1160</v>
      </c>
      <c r="G58" s="89">
        <f t="shared" si="3"/>
        <v>4785000</v>
      </c>
      <c r="H58" s="12">
        <v>5760</v>
      </c>
      <c r="I58" s="12">
        <f>H58*F58</f>
        <v>6681600</v>
      </c>
      <c r="J58" s="12">
        <v>5490</v>
      </c>
      <c r="K58" s="12">
        <f t="shared" ref="K58:K72" si="8">I58-G58</f>
        <v>1896600</v>
      </c>
    </row>
    <row r="59" spans="1:11" s="1" customFormat="1" ht="105" x14ac:dyDescent="0.25">
      <c r="A59" s="10">
        <v>25</v>
      </c>
      <c r="B59" s="9" t="s">
        <v>50</v>
      </c>
      <c r="C59" s="11" t="s">
        <v>297</v>
      </c>
      <c r="D59" s="9" t="s">
        <v>20</v>
      </c>
      <c r="E59" s="9">
        <v>4125</v>
      </c>
      <c r="F59" s="9">
        <v>250</v>
      </c>
      <c r="G59" s="89">
        <f t="shared" si="3"/>
        <v>1031250</v>
      </c>
      <c r="H59" s="12">
        <f>H58</f>
        <v>5760</v>
      </c>
      <c r="I59" s="12">
        <f t="shared" ref="I59:I72" si="9">H59*F59</f>
        <v>1440000</v>
      </c>
      <c r="J59" s="12">
        <v>5490</v>
      </c>
      <c r="K59" s="12">
        <f t="shared" si="8"/>
        <v>408750</v>
      </c>
    </row>
    <row r="60" spans="1:11" s="1" customFormat="1" x14ac:dyDescent="0.25">
      <c r="A60" s="10">
        <v>26</v>
      </c>
      <c r="B60" s="9" t="s">
        <v>51</v>
      </c>
      <c r="C60" s="11" t="s">
        <v>52</v>
      </c>
      <c r="D60" s="9" t="s">
        <v>30</v>
      </c>
      <c r="E60" s="9">
        <v>20</v>
      </c>
      <c r="F60" s="9">
        <v>50</v>
      </c>
      <c r="G60" s="89">
        <f t="shared" si="3"/>
        <v>1000</v>
      </c>
      <c r="H60" s="75">
        <v>20</v>
      </c>
      <c r="I60" s="12">
        <f t="shared" si="9"/>
        <v>1000</v>
      </c>
      <c r="J60" s="12">
        <f>H60-E60</f>
        <v>0</v>
      </c>
      <c r="K60" s="12">
        <f t="shared" si="8"/>
        <v>0</v>
      </c>
    </row>
    <row r="61" spans="1:11" s="1" customFormat="1" x14ac:dyDescent="0.25">
      <c r="A61" s="10">
        <v>27</v>
      </c>
      <c r="B61" s="9" t="s">
        <v>53</v>
      </c>
      <c r="C61" s="11" t="s">
        <v>54</v>
      </c>
      <c r="D61" s="9" t="s">
        <v>30</v>
      </c>
      <c r="E61" s="9">
        <v>486</v>
      </c>
      <c r="F61" s="9">
        <v>100</v>
      </c>
      <c r="G61" s="89">
        <f t="shared" si="3"/>
        <v>48600</v>
      </c>
      <c r="H61" s="112">
        <v>610</v>
      </c>
      <c r="I61" s="12">
        <f t="shared" si="9"/>
        <v>61000</v>
      </c>
      <c r="J61" s="12">
        <f>H61-E61</f>
        <v>124</v>
      </c>
      <c r="K61" s="12">
        <f t="shared" si="8"/>
        <v>12400</v>
      </c>
    </row>
    <row r="62" spans="1:11" s="1" customFormat="1" ht="225" x14ac:dyDescent="0.25">
      <c r="A62" s="10">
        <v>28</v>
      </c>
      <c r="B62" s="9" t="s">
        <v>55</v>
      </c>
      <c r="C62" s="11" t="s">
        <v>298</v>
      </c>
      <c r="D62" s="9" t="s">
        <v>56</v>
      </c>
      <c r="E62" s="9">
        <v>1434</v>
      </c>
      <c r="F62" s="9">
        <v>460</v>
      </c>
      <c r="G62" s="89">
        <f t="shared" si="3"/>
        <v>659640</v>
      </c>
      <c r="H62" s="12">
        <v>1650</v>
      </c>
      <c r="I62" s="12">
        <f t="shared" si="9"/>
        <v>759000</v>
      </c>
      <c r="J62" s="12">
        <f t="shared" ref="J62:J72" si="10">H62-E62</f>
        <v>216</v>
      </c>
      <c r="K62" s="12">
        <f t="shared" si="8"/>
        <v>99360</v>
      </c>
    </row>
    <row r="63" spans="1:11" s="1" customFormat="1" x14ac:dyDescent="0.25">
      <c r="A63" s="10">
        <v>29</v>
      </c>
      <c r="B63" s="9" t="s">
        <v>57</v>
      </c>
      <c r="C63" s="11" t="s">
        <v>58</v>
      </c>
      <c r="D63" s="9" t="s">
        <v>56</v>
      </c>
      <c r="E63" s="9">
        <v>1434</v>
      </c>
      <c r="F63" s="9">
        <v>15</v>
      </c>
      <c r="G63" s="89">
        <f t="shared" si="3"/>
        <v>21510</v>
      </c>
      <c r="H63" s="12">
        <f>H62</f>
        <v>1650</v>
      </c>
      <c r="I63" s="12">
        <f t="shared" si="9"/>
        <v>24750</v>
      </c>
      <c r="J63" s="12">
        <f t="shared" si="10"/>
        <v>216</v>
      </c>
      <c r="K63" s="12">
        <f t="shared" si="8"/>
        <v>3240</v>
      </c>
    </row>
    <row r="64" spans="1:11" s="1" customFormat="1" x14ac:dyDescent="0.25">
      <c r="A64" s="10">
        <v>30</v>
      </c>
      <c r="B64" s="9" t="s">
        <v>59</v>
      </c>
      <c r="C64" s="11" t="s">
        <v>60</v>
      </c>
      <c r="D64" s="9" t="s">
        <v>56</v>
      </c>
      <c r="E64" s="9">
        <v>1434</v>
      </c>
      <c r="F64" s="9">
        <v>12</v>
      </c>
      <c r="G64" s="89">
        <f t="shared" si="3"/>
        <v>17208</v>
      </c>
      <c r="H64" s="12">
        <f>H63</f>
        <v>1650</v>
      </c>
      <c r="I64" s="12">
        <f t="shared" si="9"/>
        <v>19800</v>
      </c>
      <c r="J64" s="12">
        <f t="shared" si="10"/>
        <v>216</v>
      </c>
      <c r="K64" s="12">
        <f t="shared" si="8"/>
        <v>2592</v>
      </c>
    </row>
    <row r="65" spans="1:11" s="1" customFormat="1" x14ac:dyDescent="0.25">
      <c r="A65" s="10">
        <v>31</v>
      </c>
      <c r="B65" s="9" t="s">
        <v>61</v>
      </c>
      <c r="C65" s="11" t="s">
        <v>62</v>
      </c>
      <c r="D65" s="9" t="s">
        <v>56</v>
      </c>
      <c r="E65" s="9">
        <v>1434</v>
      </c>
      <c r="F65" s="9">
        <v>10</v>
      </c>
      <c r="G65" s="89">
        <f t="shared" si="3"/>
        <v>14340</v>
      </c>
      <c r="H65" s="12">
        <f>H64</f>
        <v>1650</v>
      </c>
      <c r="I65" s="12">
        <f t="shared" si="9"/>
        <v>16500</v>
      </c>
      <c r="J65" s="12">
        <f t="shared" si="10"/>
        <v>216</v>
      </c>
      <c r="K65" s="12">
        <f t="shared" si="8"/>
        <v>2160</v>
      </c>
    </row>
    <row r="66" spans="1:11" s="1" customFormat="1" x14ac:dyDescent="0.25">
      <c r="A66" s="10">
        <v>32</v>
      </c>
      <c r="B66" s="9" t="s">
        <v>299</v>
      </c>
      <c r="C66" s="21" t="s">
        <v>300</v>
      </c>
      <c r="D66" s="9" t="s">
        <v>45</v>
      </c>
      <c r="E66" s="9">
        <v>6</v>
      </c>
      <c r="F66" s="9">
        <v>125000</v>
      </c>
      <c r="G66" s="89">
        <f t="shared" si="3"/>
        <v>750000</v>
      </c>
      <c r="H66" s="12">
        <v>6</v>
      </c>
      <c r="I66" s="12">
        <f t="shared" si="9"/>
        <v>750000</v>
      </c>
      <c r="J66" s="12">
        <f t="shared" si="10"/>
        <v>0</v>
      </c>
      <c r="K66" s="12">
        <f t="shared" si="8"/>
        <v>0</v>
      </c>
    </row>
    <row r="67" spans="1:11" s="1" customFormat="1" x14ac:dyDescent="0.25">
      <c r="A67" s="10">
        <v>33</v>
      </c>
      <c r="B67" s="9" t="s">
        <v>301</v>
      </c>
      <c r="C67" s="11" t="s">
        <v>302</v>
      </c>
      <c r="D67" s="9" t="s">
        <v>45</v>
      </c>
      <c r="E67" s="9">
        <v>6</v>
      </c>
      <c r="F67" s="9">
        <v>10000</v>
      </c>
      <c r="G67" s="89">
        <f t="shared" si="3"/>
        <v>60000</v>
      </c>
      <c r="H67" s="12">
        <v>6</v>
      </c>
      <c r="I67" s="12">
        <f t="shared" si="9"/>
        <v>60000</v>
      </c>
      <c r="J67" s="12">
        <f t="shared" si="10"/>
        <v>0</v>
      </c>
      <c r="K67" s="12">
        <f t="shared" si="8"/>
        <v>0</v>
      </c>
    </row>
    <row r="68" spans="1:11" s="1" customFormat="1" x14ac:dyDescent="0.25">
      <c r="A68" s="10">
        <v>34</v>
      </c>
      <c r="B68" s="9" t="s">
        <v>303</v>
      </c>
      <c r="C68" s="11" t="s">
        <v>304</v>
      </c>
      <c r="D68" s="9" t="s">
        <v>45</v>
      </c>
      <c r="E68" s="9">
        <v>6</v>
      </c>
      <c r="F68" s="9">
        <v>8000</v>
      </c>
      <c r="G68" s="89">
        <f t="shared" si="3"/>
        <v>48000</v>
      </c>
      <c r="H68" s="12">
        <v>6</v>
      </c>
      <c r="I68" s="12">
        <f t="shared" si="9"/>
        <v>48000</v>
      </c>
      <c r="J68" s="12">
        <f t="shared" si="10"/>
        <v>0</v>
      </c>
      <c r="K68" s="12">
        <f t="shared" si="8"/>
        <v>0</v>
      </c>
    </row>
    <row r="69" spans="1:11" s="1" customFormat="1" x14ac:dyDescent="0.25">
      <c r="A69" s="10">
        <v>35</v>
      </c>
      <c r="B69" s="9" t="s">
        <v>305</v>
      </c>
      <c r="C69" s="11" t="s">
        <v>306</v>
      </c>
      <c r="D69" s="9" t="s">
        <v>45</v>
      </c>
      <c r="E69" s="9">
        <v>6</v>
      </c>
      <c r="F69" s="9">
        <v>7000</v>
      </c>
      <c r="G69" s="89">
        <f t="shared" si="3"/>
        <v>42000</v>
      </c>
      <c r="H69" s="12">
        <v>6</v>
      </c>
      <c r="I69" s="12">
        <f t="shared" si="9"/>
        <v>42000</v>
      </c>
      <c r="J69" s="12">
        <f t="shared" si="10"/>
        <v>0</v>
      </c>
      <c r="K69" s="12">
        <f t="shared" si="8"/>
        <v>0</v>
      </c>
    </row>
    <row r="70" spans="1:11" s="1" customFormat="1" ht="90" x14ac:dyDescent="0.25">
      <c r="A70" s="10">
        <v>36</v>
      </c>
      <c r="B70" s="9" t="s">
        <v>307</v>
      </c>
      <c r="C70" s="11" t="s">
        <v>308</v>
      </c>
      <c r="D70" s="9" t="s">
        <v>30</v>
      </c>
      <c r="E70" s="18">
        <v>24</v>
      </c>
      <c r="F70" s="9">
        <v>10000</v>
      </c>
      <c r="G70" s="89">
        <f t="shared" si="3"/>
        <v>240000</v>
      </c>
      <c r="H70" s="101">
        <v>50</v>
      </c>
      <c r="I70" s="12">
        <f t="shared" si="9"/>
        <v>500000</v>
      </c>
      <c r="J70" s="113">
        <f t="shared" si="10"/>
        <v>26</v>
      </c>
      <c r="K70" s="12">
        <f t="shared" si="8"/>
        <v>260000</v>
      </c>
    </row>
    <row r="71" spans="1:11" s="1" customFormat="1" x14ac:dyDescent="0.25">
      <c r="A71" s="10">
        <v>37</v>
      </c>
      <c r="B71" s="9" t="s">
        <v>63</v>
      </c>
      <c r="C71" s="21" t="s">
        <v>64</v>
      </c>
      <c r="D71" s="9" t="s">
        <v>56</v>
      </c>
      <c r="E71" s="9">
        <v>235</v>
      </c>
      <c r="F71" s="9">
        <v>500</v>
      </c>
      <c r="G71" s="89">
        <f t="shared" si="3"/>
        <v>117500</v>
      </c>
      <c r="H71" s="46">
        <v>395</v>
      </c>
      <c r="I71" s="12">
        <f t="shared" si="9"/>
        <v>197500</v>
      </c>
      <c r="J71" s="114">
        <f t="shared" si="10"/>
        <v>160</v>
      </c>
      <c r="K71" s="12">
        <f t="shared" si="8"/>
        <v>80000</v>
      </c>
    </row>
    <row r="72" spans="1:11" s="1" customFormat="1" ht="135" x14ac:dyDescent="0.25">
      <c r="A72" s="10">
        <v>38</v>
      </c>
      <c r="B72" s="9" t="s">
        <v>65</v>
      </c>
      <c r="C72" s="11" t="s">
        <v>309</v>
      </c>
      <c r="D72" s="9" t="s">
        <v>30</v>
      </c>
      <c r="E72" s="9">
        <v>162</v>
      </c>
      <c r="F72" s="9">
        <v>2000</v>
      </c>
      <c r="G72" s="89">
        <f t="shared" si="3"/>
        <v>324000</v>
      </c>
      <c r="H72" s="12">
        <f>H37</f>
        <v>176</v>
      </c>
      <c r="I72" s="12">
        <f t="shared" si="9"/>
        <v>352000</v>
      </c>
      <c r="J72" s="12">
        <f t="shared" si="10"/>
        <v>14</v>
      </c>
      <c r="K72" s="12">
        <f t="shared" si="8"/>
        <v>28000</v>
      </c>
    </row>
    <row r="73" spans="1:11" s="1" customFormat="1" x14ac:dyDescent="0.25">
      <c r="A73" s="10"/>
      <c r="B73" s="234" t="s">
        <v>310</v>
      </c>
      <c r="C73" s="235"/>
      <c r="D73" s="235"/>
      <c r="E73" s="235"/>
      <c r="F73" s="236"/>
      <c r="G73" s="90">
        <f>SUM(G58:G72)</f>
        <v>8160048</v>
      </c>
      <c r="H73" s="12"/>
      <c r="I73" s="90">
        <f>SUM(I58:I72)</f>
        <v>10953150</v>
      </c>
      <c r="J73" s="13"/>
      <c r="K73" s="13"/>
    </row>
    <row r="74" spans="1:11" s="1" customFormat="1" x14ac:dyDescent="0.25">
      <c r="A74" s="10"/>
      <c r="B74" s="234" t="s">
        <v>311</v>
      </c>
      <c r="C74" s="235"/>
      <c r="D74" s="235"/>
      <c r="E74" s="235"/>
      <c r="F74" s="236"/>
      <c r="G74" s="90">
        <f>G33+G49+G53+G56+G73</f>
        <v>62795056</v>
      </c>
      <c r="H74" s="12"/>
      <c r="I74" s="115">
        <f>I33+I49+I53+I56+I73</f>
        <v>71765932</v>
      </c>
      <c r="J74" s="13"/>
      <c r="K74" s="13"/>
    </row>
    <row r="75" spans="1:11" s="1" customFormat="1" x14ac:dyDescent="0.25">
      <c r="A75" s="22"/>
      <c r="B75" s="12"/>
      <c r="C75" s="116"/>
      <c r="D75" s="116"/>
      <c r="E75" s="116"/>
      <c r="F75" s="116"/>
      <c r="G75" s="116"/>
      <c r="H75" s="117">
        <f>I74-G74</f>
        <v>8970876</v>
      </c>
      <c r="I75" s="114"/>
      <c r="J75" s="114"/>
      <c r="K75" s="114"/>
    </row>
    <row r="76" spans="1:11" s="8" customFormat="1" x14ac:dyDescent="0.25">
      <c r="A76" s="237"/>
      <c r="B76" s="238"/>
      <c r="C76" s="238"/>
      <c r="D76" s="238"/>
      <c r="E76" s="238"/>
      <c r="F76" s="238"/>
      <c r="G76" s="238"/>
      <c r="H76" s="238"/>
      <c r="I76" s="238"/>
      <c r="J76" s="238"/>
      <c r="K76" s="239"/>
    </row>
    <row r="77" spans="1:11" s="1" customFormat="1" x14ac:dyDescent="0.25">
      <c r="A77" s="24" t="s">
        <v>66</v>
      </c>
      <c r="B77" s="25"/>
      <c r="C77" s="72" t="s">
        <v>258</v>
      </c>
      <c r="D77" s="72"/>
      <c r="E77" s="72"/>
      <c r="F77" s="72"/>
      <c r="G77" s="72"/>
      <c r="H77" s="72"/>
      <c r="I77" s="72"/>
      <c r="J77" s="72"/>
      <c r="K77" s="72"/>
    </row>
    <row r="78" spans="1:11" s="1" customFormat="1" ht="105" x14ac:dyDescent="0.25">
      <c r="A78" s="17">
        <v>1</v>
      </c>
      <c r="B78" s="25"/>
      <c r="C78" s="26" t="s">
        <v>67</v>
      </c>
      <c r="D78" s="25"/>
      <c r="E78" s="25"/>
      <c r="F78" s="25"/>
      <c r="G78" s="27"/>
      <c r="H78" s="28"/>
      <c r="I78" s="29"/>
      <c r="J78" s="28"/>
      <c r="K78" s="28"/>
    </row>
    <row r="79" spans="1:11" s="1" customFormat="1" x14ac:dyDescent="0.25">
      <c r="A79" s="17"/>
      <c r="B79" s="25" t="s">
        <v>68</v>
      </c>
      <c r="C79" s="26" t="s">
        <v>69</v>
      </c>
      <c r="D79" s="25" t="s">
        <v>20</v>
      </c>
      <c r="E79" s="25">
        <v>847</v>
      </c>
      <c r="F79" s="25">
        <v>350</v>
      </c>
      <c r="G79" s="27">
        <f>E79*F79</f>
        <v>296450</v>
      </c>
      <c r="H79" s="28">
        <v>1706</v>
      </c>
      <c r="I79" s="29">
        <f>H79*F79</f>
        <v>597100</v>
      </c>
      <c r="J79" s="28">
        <f>H79-E79</f>
        <v>859</v>
      </c>
      <c r="K79" s="30">
        <f>I79-G79</f>
        <v>300650</v>
      </c>
    </row>
    <row r="80" spans="1:11" s="1" customFormat="1" x14ac:dyDescent="0.25">
      <c r="A80" s="17"/>
      <c r="B80" s="25" t="s">
        <v>70</v>
      </c>
      <c r="C80" s="26" t="s">
        <v>71</v>
      </c>
      <c r="D80" s="25" t="s">
        <v>20</v>
      </c>
      <c r="E80" s="25">
        <v>605</v>
      </c>
      <c r="F80" s="25">
        <v>350</v>
      </c>
      <c r="G80" s="27">
        <f>E80*F80</f>
        <v>211750</v>
      </c>
      <c r="H80" s="28">
        <v>480</v>
      </c>
      <c r="I80" s="29">
        <f>H80*F80</f>
        <v>168000</v>
      </c>
      <c r="J80" s="28">
        <f>H80-E80</f>
        <v>-125</v>
      </c>
      <c r="K80" s="30">
        <f>I80-G80</f>
        <v>-43750</v>
      </c>
    </row>
    <row r="81" spans="1:11" s="1" customFormat="1" ht="60" x14ac:dyDescent="0.25">
      <c r="A81" s="17">
        <v>2</v>
      </c>
      <c r="B81" s="25"/>
      <c r="C81" s="26" t="s">
        <v>72</v>
      </c>
      <c r="D81" s="25"/>
      <c r="E81" s="25"/>
      <c r="F81" s="25"/>
      <c r="G81" s="25"/>
      <c r="H81" s="28"/>
      <c r="I81" s="29"/>
      <c r="J81" s="28"/>
      <c r="K81" s="30"/>
    </row>
    <row r="82" spans="1:11" s="1" customFormat="1" x14ac:dyDescent="0.25">
      <c r="A82" s="17"/>
      <c r="B82" s="25" t="s">
        <v>73</v>
      </c>
      <c r="C82" s="26" t="s">
        <v>69</v>
      </c>
      <c r="D82" s="25" t="s">
        <v>20</v>
      </c>
      <c r="E82" s="25">
        <v>23</v>
      </c>
      <c r="F82" s="25">
        <v>900</v>
      </c>
      <c r="G82" s="27">
        <f>E82*F82</f>
        <v>20700</v>
      </c>
      <c r="H82" s="28">
        <v>0</v>
      </c>
      <c r="I82" s="29">
        <f t="shared" ref="I82:I83" si="11">H82*F82</f>
        <v>0</v>
      </c>
      <c r="J82" s="28">
        <f t="shared" ref="J82:J83" si="12">H82-E82</f>
        <v>-23</v>
      </c>
      <c r="K82" s="30">
        <f t="shared" ref="K82:K83" si="13">I82-G82</f>
        <v>-20700</v>
      </c>
    </row>
    <row r="83" spans="1:11" s="1" customFormat="1" x14ac:dyDescent="0.25">
      <c r="A83" s="17"/>
      <c r="B83" s="25" t="s">
        <v>74</v>
      </c>
      <c r="C83" s="26" t="s">
        <v>71</v>
      </c>
      <c r="D83" s="25" t="s">
        <v>20</v>
      </c>
      <c r="E83" s="25">
        <v>12</v>
      </c>
      <c r="F83" s="25">
        <v>900</v>
      </c>
      <c r="G83" s="27">
        <f>E83*F83</f>
        <v>10800</v>
      </c>
      <c r="H83" s="28">
        <v>0</v>
      </c>
      <c r="I83" s="29">
        <f t="shared" si="11"/>
        <v>0</v>
      </c>
      <c r="J83" s="28">
        <f t="shared" si="12"/>
        <v>-12</v>
      </c>
      <c r="K83" s="30">
        <f t="shared" si="13"/>
        <v>-10800</v>
      </c>
    </row>
    <row r="84" spans="1:11" s="1" customFormat="1" ht="60" x14ac:dyDescent="0.25">
      <c r="A84" s="17">
        <v>3</v>
      </c>
      <c r="B84" s="25"/>
      <c r="C84" s="26" t="s">
        <v>75</v>
      </c>
      <c r="D84" s="25"/>
      <c r="E84" s="25"/>
      <c r="F84" s="25"/>
      <c r="G84" s="25"/>
      <c r="H84" s="28"/>
      <c r="I84" s="29"/>
      <c r="J84" s="28"/>
      <c r="K84" s="30"/>
    </row>
    <row r="85" spans="1:11" s="1" customFormat="1" x14ac:dyDescent="0.25">
      <c r="A85" s="17"/>
      <c r="B85" s="25" t="s">
        <v>76</v>
      </c>
      <c r="C85" s="26" t="s">
        <v>69</v>
      </c>
      <c r="D85" s="25" t="s">
        <v>20</v>
      </c>
      <c r="E85" s="25">
        <v>28</v>
      </c>
      <c r="F85" s="25">
        <v>1350</v>
      </c>
      <c r="G85" s="27">
        <f>E85*F85</f>
        <v>37800</v>
      </c>
      <c r="H85" s="28">
        <v>0</v>
      </c>
      <c r="I85" s="29">
        <f t="shared" ref="I85:I86" si="14">H85*F85</f>
        <v>0</v>
      </c>
      <c r="J85" s="28">
        <f t="shared" ref="J85:J86" si="15">H85-E85</f>
        <v>-28</v>
      </c>
      <c r="K85" s="30">
        <f t="shared" ref="K85:K86" si="16">I85-G85</f>
        <v>-37800</v>
      </c>
    </row>
    <row r="86" spans="1:11" s="1" customFormat="1" x14ac:dyDescent="0.25">
      <c r="A86" s="17"/>
      <c r="B86" s="25" t="s">
        <v>77</v>
      </c>
      <c r="C86" s="26" t="s">
        <v>71</v>
      </c>
      <c r="D86" s="25" t="s">
        <v>20</v>
      </c>
      <c r="E86" s="25">
        <v>11</v>
      </c>
      <c r="F86" s="25">
        <v>1350</v>
      </c>
      <c r="G86" s="27">
        <f>E86*F86</f>
        <v>14850</v>
      </c>
      <c r="H86" s="28">
        <v>0</v>
      </c>
      <c r="I86" s="29">
        <f t="shared" si="14"/>
        <v>0</v>
      </c>
      <c r="J86" s="28">
        <f t="shared" si="15"/>
        <v>-11</v>
      </c>
      <c r="K86" s="30">
        <f t="shared" si="16"/>
        <v>-14850</v>
      </c>
    </row>
    <row r="87" spans="1:11" s="1" customFormat="1" ht="30" x14ac:dyDescent="0.25">
      <c r="A87" s="17">
        <v>4</v>
      </c>
      <c r="B87" s="25"/>
      <c r="C87" s="26" t="s">
        <v>78</v>
      </c>
      <c r="D87" s="25"/>
      <c r="E87" s="25"/>
      <c r="F87" s="25"/>
      <c r="G87" s="25"/>
      <c r="H87" s="28"/>
      <c r="I87" s="29"/>
      <c r="J87" s="28"/>
      <c r="K87" s="30"/>
    </row>
    <row r="88" spans="1:11" s="1" customFormat="1" x14ac:dyDescent="0.25">
      <c r="A88" s="17"/>
      <c r="B88" s="25"/>
      <c r="C88" s="31" t="s">
        <v>79</v>
      </c>
      <c r="D88" s="25"/>
      <c r="E88" s="25"/>
      <c r="F88" s="25"/>
      <c r="G88" s="25"/>
      <c r="H88" s="28"/>
      <c r="I88" s="29"/>
      <c r="J88" s="28"/>
      <c r="K88" s="30"/>
    </row>
    <row r="89" spans="1:11" s="1" customFormat="1" x14ac:dyDescent="0.25">
      <c r="A89" s="17"/>
      <c r="B89" s="25" t="s">
        <v>80</v>
      </c>
      <c r="C89" s="26" t="s">
        <v>69</v>
      </c>
      <c r="D89" s="25" t="s">
        <v>20</v>
      </c>
      <c r="E89" s="25">
        <v>120</v>
      </c>
      <c r="F89" s="25">
        <v>550</v>
      </c>
      <c r="G89" s="27">
        <f>E89*F89</f>
        <v>66000</v>
      </c>
      <c r="H89" s="28">
        <v>0</v>
      </c>
      <c r="I89" s="29">
        <f t="shared" ref="I89:I90" si="17">H89*F89</f>
        <v>0</v>
      </c>
      <c r="J89" s="28">
        <f t="shared" ref="J89:J90" si="18">H89-E89</f>
        <v>-120</v>
      </c>
      <c r="K89" s="30">
        <f t="shared" ref="K89:K90" si="19">I89-G89</f>
        <v>-66000</v>
      </c>
    </row>
    <row r="90" spans="1:11" s="1" customFormat="1" x14ac:dyDescent="0.25">
      <c r="A90" s="17"/>
      <c r="B90" s="25" t="s">
        <v>81</v>
      </c>
      <c r="C90" s="26" t="s">
        <v>71</v>
      </c>
      <c r="D90" s="25" t="s">
        <v>20</v>
      </c>
      <c r="E90" s="25">
        <v>53</v>
      </c>
      <c r="F90" s="25">
        <v>550</v>
      </c>
      <c r="G90" s="27">
        <f>E90*F90</f>
        <v>29150</v>
      </c>
      <c r="H90" s="28">
        <v>31.7</v>
      </c>
      <c r="I90" s="29">
        <f t="shared" si="17"/>
        <v>17435</v>
      </c>
      <c r="J90" s="28">
        <f t="shared" si="18"/>
        <v>-21.3</v>
      </c>
      <c r="K90" s="30">
        <f t="shared" si="19"/>
        <v>-11715</v>
      </c>
    </row>
    <row r="91" spans="1:11" s="1" customFormat="1" x14ac:dyDescent="0.25">
      <c r="A91" s="17"/>
      <c r="B91" s="25"/>
      <c r="C91" s="31" t="s">
        <v>82</v>
      </c>
      <c r="D91" s="25"/>
      <c r="E91" s="25"/>
      <c r="F91" s="25"/>
      <c r="G91" s="25"/>
      <c r="H91" s="28"/>
      <c r="I91" s="29"/>
      <c r="J91" s="28"/>
      <c r="K91" s="30"/>
    </row>
    <row r="92" spans="1:11" s="1" customFormat="1" x14ac:dyDescent="0.25">
      <c r="A92" s="17"/>
      <c r="B92" s="25" t="s">
        <v>83</v>
      </c>
      <c r="C92" s="26" t="s">
        <v>69</v>
      </c>
      <c r="D92" s="25" t="s">
        <v>20</v>
      </c>
      <c r="E92" s="25">
        <v>84</v>
      </c>
      <c r="F92" s="25">
        <v>1200</v>
      </c>
      <c r="G92" s="27">
        <f>E92*F92</f>
        <v>100800</v>
      </c>
      <c r="H92" s="28">
        <v>0</v>
      </c>
      <c r="I92" s="29">
        <f t="shared" ref="I92:I93" si="20">H92*F92</f>
        <v>0</v>
      </c>
      <c r="J92" s="28">
        <f t="shared" ref="J92:J93" si="21">H92-E92</f>
        <v>-84</v>
      </c>
      <c r="K92" s="30">
        <f t="shared" ref="K92:K93" si="22">I92-G92</f>
        <v>-100800</v>
      </c>
    </row>
    <row r="93" spans="1:11" s="1" customFormat="1" x14ac:dyDescent="0.25">
      <c r="A93" s="17"/>
      <c r="B93" s="25" t="s">
        <v>84</v>
      </c>
      <c r="C93" s="26" t="s">
        <v>71</v>
      </c>
      <c r="D93" s="25" t="s">
        <v>20</v>
      </c>
      <c r="E93" s="25">
        <v>29</v>
      </c>
      <c r="F93" s="25">
        <v>1200</v>
      </c>
      <c r="G93" s="27">
        <f t="shared" ref="G93:G96" si="23">E93*F93</f>
        <v>34800</v>
      </c>
      <c r="H93" s="28">
        <v>29</v>
      </c>
      <c r="I93" s="29">
        <f t="shared" si="20"/>
        <v>34800</v>
      </c>
      <c r="J93" s="28">
        <f t="shared" si="21"/>
        <v>0</v>
      </c>
      <c r="K93" s="30">
        <f t="shared" si="22"/>
        <v>0</v>
      </c>
    </row>
    <row r="94" spans="1:11" s="1" customFormat="1" ht="105" x14ac:dyDescent="0.25">
      <c r="A94" s="17">
        <v>5</v>
      </c>
      <c r="B94" s="25"/>
      <c r="C94" s="26" t="s">
        <v>259</v>
      </c>
      <c r="D94" s="25"/>
      <c r="E94" s="25"/>
      <c r="F94" s="25"/>
      <c r="G94" s="25"/>
      <c r="H94" s="28"/>
      <c r="I94" s="29"/>
      <c r="J94" s="28"/>
      <c r="K94" s="30"/>
    </row>
    <row r="95" spans="1:11" s="1" customFormat="1" x14ac:dyDescent="0.25">
      <c r="A95" s="17"/>
      <c r="B95" s="25" t="s">
        <v>85</v>
      </c>
      <c r="C95" s="26" t="s">
        <v>69</v>
      </c>
      <c r="D95" s="25" t="s">
        <v>20</v>
      </c>
      <c r="E95" s="25">
        <v>97</v>
      </c>
      <c r="F95" s="25">
        <v>3500</v>
      </c>
      <c r="G95" s="27">
        <f>E95*F95</f>
        <v>339500</v>
      </c>
      <c r="H95" s="28">
        <v>89</v>
      </c>
      <c r="I95" s="29">
        <f t="shared" ref="I95:I96" si="24">H95*F95</f>
        <v>311500</v>
      </c>
      <c r="J95" s="28">
        <f t="shared" ref="J95:J96" si="25">H95-E95</f>
        <v>-8</v>
      </c>
      <c r="K95" s="30">
        <f t="shared" ref="K95:K96" si="26">I95-G95</f>
        <v>-28000</v>
      </c>
    </row>
    <row r="96" spans="1:11" s="1" customFormat="1" x14ac:dyDescent="0.25">
      <c r="A96" s="17"/>
      <c r="B96" s="25" t="s">
        <v>86</v>
      </c>
      <c r="C96" s="26" t="s">
        <v>71</v>
      </c>
      <c r="D96" s="25" t="s">
        <v>20</v>
      </c>
      <c r="E96" s="25">
        <v>65</v>
      </c>
      <c r="F96" s="25">
        <v>3500</v>
      </c>
      <c r="G96" s="27">
        <f t="shared" si="23"/>
        <v>227500</v>
      </c>
      <c r="H96" s="28">
        <v>28</v>
      </c>
      <c r="I96" s="29">
        <f t="shared" si="24"/>
        <v>98000</v>
      </c>
      <c r="J96" s="28">
        <f t="shared" si="25"/>
        <v>-37</v>
      </c>
      <c r="K96" s="30">
        <f t="shared" si="26"/>
        <v>-129500</v>
      </c>
    </row>
    <row r="97" spans="1:11" s="1" customFormat="1" ht="105" x14ac:dyDescent="0.25">
      <c r="A97" s="17">
        <v>6</v>
      </c>
      <c r="B97" s="25"/>
      <c r="C97" s="26" t="s">
        <v>393</v>
      </c>
      <c r="D97" s="25"/>
      <c r="E97" s="25"/>
      <c r="F97" s="25"/>
      <c r="G97" s="25"/>
      <c r="H97" s="28"/>
      <c r="I97" s="29"/>
      <c r="J97" s="28"/>
      <c r="K97" s="30"/>
    </row>
    <row r="98" spans="1:11" s="1" customFormat="1" x14ac:dyDescent="0.25">
      <c r="A98" s="17"/>
      <c r="B98" s="25" t="s">
        <v>87</v>
      </c>
      <c r="C98" s="26" t="s">
        <v>69</v>
      </c>
      <c r="D98" s="25" t="s">
        <v>20</v>
      </c>
      <c r="E98" s="25">
        <v>67</v>
      </c>
      <c r="F98" s="25">
        <v>4600</v>
      </c>
      <c r="G98" s="27">
        <f>E98*F98</f>
        <v>308200</v>
      </c>
      <c r="H98" s="28">
        <v>206</v>
      </c>
      <c r="I98" s="29">
        <f t="shared" ref="I98:I126" si="27">H98*F98</f>
        <v>947600</v>
      </c>
      <c r="J98" s="28">
        <f t="shared" ref="J98:J126" si="28">H98-E98</f>
        <v>139</v>
      </c>
      <c r="K98" s="30">
        <f t="shared" ref="K98:K126" si="29">I98-G98</f>
        <v>639400</v>
      </c>
    </row>
    <row r="99" spans="1:11" s="1" customFormat="1" x14ac:dyDescent="0.25">
      <c r="A99" s="17"/>
      <c r="B99" s="25" t="s">
        <v>88</v>
      </c>
      <c r="C99" s="26" t="s">
        <v>71</v>
      </c>
      <c r="D99" s="25" t="s">
        <v>20</v>
      </c>
      <c r="E99" s="25">
        <v>37</v>
      </c>
      <c r="F99" s="25">
        <v>4600</v>
      </c>
      <c r="G99" s="27">
        <f>E99*F99</f>
        <v>170200</v>
      </c>
      <c r="H99" s="28">
        <v>0</v>
      </c>
      <c r="I99" s="29">
        <f t="shared" si="27"/>
        <v>0</v>
      </c>
      <c r="J99" s="28">
        <f t="shared" si="28"/>
        <v>-37</v>
      </c>
      <c r="K99" s="30">
        <f t="shared" si="29"/>
        <v>-170200</v>
      </c>
    </row>
    <row r="100" spans="1:11" s="1" customFormat="1" ht="120" x14ac:dyDescent="0.25">
      <c r="A100" s="17">
        <v>7</v>
      </c>
      <c r="B100" s="25"/>
      <c r="C100" s="26" t="s">
        <v>89</v>
      </c>
      <c r="D100" s="25"/>
      <c r="E100" s="25"/>
      <c r="F100" s="25"/>
      <c r="G100" s="25"/>
      <c r="H100" s="28"/>
      <c r="I100" s="29"/>
      <c r="J100" s="28"/>
      <c r="K100" s="30"/>
    </row>
    <row r="101" spans="1:11" s="1" customFormat="1" x14ac:dyDescent="0.25">
      <c r="A101" s="17"/>
      <c r="B101" s="25" t="s">
        <v>90</v>
      </c>
      <c r="C101" s="26" t="s">
        <v>69</v>
      </c>
      <c r="D101" s="25" t="s">
        <v>20</v>
      </c>
      <c r="E101" s="25">
        <v>194</v>
      </c>
      <c r="F101" s="25">
        <v>4700</v>
      </c>
      <c r="G101" s="27">
        <f>E101*F101</f>
        <v>911800</v>
      </c>
      <c r="H101" s="28">
        <v>0</v>
      </c>
      <c r="I101" s="29">
        <f t="shared" si="27"/>
        <v>0</v>
      </c>
      <c r="J101" s="28">
        <f t="shared" si="28"/>
        <v>-194</v>
      </c>
      <c r="K101" s="30">
        <f t="shared" si="29"/>
        <v>-911800</v>
      </c>
    </row>
    <row r="102" spans="1:11" s="1" customFormat="1" x14ac:dyDescent="0.25">
      <c r="A102" s="17"/>
      <c r="B102" s="25" t="s">
        <v>91</v>
      </c>
      <c r="C102" s="26" t="s">
        <v>71</v>
      </c>
      <c r="D102" s="25" t="s">
        <v>20</v>
      </c>
      <c r="E102" s="25">
        <v>154</v>
      </c>
      <c r="F102" s="25">
        <v>4700</v>
      </c>
      <c r="G102" s="27">
        <f>E102*F102</f>
        <v>723800</v>
      </c>
      <c r="H102" s="28">
        <v>0</v>
      </c>
      <c r="I102" s="29">
        <f t="shared" si="27"/>
        <v>0</v>
      </c>
      <c r="J102" s="28">
        <f t="shared" si="28"/>
        <v>-154</v>
      </c>
      <c r="K102" s="30">
        <f t="shared" si="29"/>
        <v>-723800</v>
      </c>
    </row>
    <row r="103" spans="1:11" s="1" customFormat="1" ht="120" x14ac:dyDescent="0.25">
      <c r="A103" s="17">
        <v>8</v>
      </c>
      <c r="B103" s="25"/>
      <c r="C103" s="26" t="s">
        <v>392</v>
      </c>
      <c r="D103" s="25"/>
      <c r="E103" s="25"/>
      <c r="F103" s="25"/>
      <c r="G103" s="25"/>
      <c r="H103" s="28"/>
      <c r="I103" s="29"/>
      <c r="J103" s="28"/>
      <c r="K103" s="30"/>
    </row>
    <row r="104" spans="1:11" s="1" customFormat="1" x14ac:dyDescent="0.25">
      <c r="A104" s="17"/>
      <c r="B104" s="25" t="s">
        <v>92</v>
      </c>
      <c r="C104" s="26" t="s">
        <v>69</v>
      </c>
      <c r="D104" s="25" t="s">
        <v>20</v>
      </c>
      <c r="E104" s="25">
        <v>365</v>
      </c>
      <c r="F104" s="25">
        <v>6000</v>
      </c>
      <c r="G104" s="27">
        <f>E104*F104</f>
        <v>2190000</v>
      </c>
      <c r="H104" s="28">
        <v>860</v>
      </c>
      <c r="I104" s="29">
        <f t="shared" si="27"/>
        <v>5160000</v>
      </c>
      <c r="J104" s="28">
        <f t="shared" si="28"/>
        <v>495</v>
      </c>
      <c r="K104" s="30">
        <f t="shared" si="29"/>
        <v>2970000</v>
      </c>
    </row>
    <row r="105" spans="1:11" s="1" customFormat="1" x14ac:dyDescent="0.25">
      <c r="A105" s="17"/>
      <c r="B105" s="25" t="s">
        <v>93</v>
      </c>
      <c r="C105" s="26" t="s">
        <v>71</v>
      </c>
      <c r="D105" s="25" t="s">
        <v>20</v>
      </c>
      <c r="E105" s="25">
        <v>80</v>
      </c>
      <c r="F105" s="25">
        <v>6000</v>
      </c>
      <c r="G105" s="27">
        <f>E105*F105</f>
        <v>480000</v>
      </c>
      <c r="H105" s="28">
        <v>94</v>
      </c>
      <c r="I105" s="29">
        <f t="shared" si="27"/>
        <v>564000</v>
      </c>
      <c r="J105" s="28">
        <f t="shared" si="28"/>
        <v>14</v>
      </c>
      <c r="K105" s="30">
        <f t="shared" si="29"/>
        <v>84000</v>
      </c>
    </row>
    <row r="106" spans="1:11" s="1" customFormat="1" ht="120" x14ac:dyDescent="0.25">
      <c r="A106" s="17">
        <v>9</v>
      </c>
      <c r="B106" s="25"/>
      <c r="C106" s="26" t="s">
        <v>94</v>
      </c>
      <c r="D106" s="25"/>
      <c r="E106" s="25"/>
      <c r="F106" s="25"/>
      <c r="G106" s="25"/>
      <c r="H106" s="28"/>
      <c r="I106" s="29"/>
      <c r="J106" s="28"/>
      <c r="K106" s="30"/>
    </row>
    <row r="107" spans="1:11" s="1" customFormat="1" x14ac:dyDescent="0.25">
      <c r="A107" s="17"/>
      <c r="B107" s="25" t="s">
        <v>95</v>
      </c>
      <c r="C107" s="26" t="s">
        <v>69</v>
      </c>
      <c r="D107" s="25" t="s">
        <v>27</v>
      </c>
      <c r="E107" s="25">
        <v>91.5</v>
      </c>
      <c r="F107" s="25">
        <v>10000</v>
      </c>
      <c r="G107" s="27">
        <f>E107*F107</f>
        <v>915000</v>
      </c>
      <c r="H107" s="28">
        <v>187</v>
      </c>
      <c r="I107" s="29">
        <f t="shared" si="27"/>
        <v>1870000</v>
      </c>
      <c r="J107" s="28">
        <f t="shared" si="28"/>
        <v>95.5</v>
      </c>
      <c r="K107" s="30">
        <f t="shared" si="29"/>
        <v>955000</v>
      </c>
    </row>
    <row r="108" spans="1:11" s="1" customFormat="1" x14ac:dyDescent="0.25">
      <c r="A108" s="17"/>
      <c r="B108" s="25" t="s">
        <v>96</v>
      </c>
      <c r="C108" s="26" t="s">
        <v>71</v>
      </c>
      <c r="D108" s="25" t="s">
        <v>27</v>
      </c>
      <c r="E108" s="25">
        <v>35.1</v>
      </c>
      <c r="F108" s="25">
        <v>10000</v>
      </c>
      <c r="G108" s="27">
        <f>E108*F108</f>
        <v>351000</v>
      </c>
      <c r="H108" s="28">
        <v>19</v>
      </c>
      <c r="I108" s="29">
        <f t="shared" si="27"/>
        <v>190000</v>
      </c>
      <c r="J108" s="28">
        <f t="shared" si="28"/>
        <v>-16.100000000000001</v>
      </c>
      <c r="K108" s="30">
        <f t="shared" si="29"/>
        <v>-161000</v>
      </c>
    </row>
    <row r="109" spans="1:11" s="1" customFormat="1" ht="120" x14ac:dyDescent="0.25">
      <c r="A109" s="17">
        <v>10</v>
      </c>
      <c r="B109" s="25"/>
      <c r="C109" s="26" t="s">
        <v>97</v>
      </c>
      <c r="D109" s="25"/>
      <c r="E109" s="25"/>
      <c r="F109" s="25"/>
      <c r="G109" s="25"/>
      <c r="H109" s="28"/>
      <c r="I109" s="29"/>
      <c r="J109" s="28"/>
      <c r="K109" s="30"/>
    </row>
    <row r="110" spans="1:11" s="1" customFormat="1" x14ac:dyDescent="0.25">
      <c r="A110" s="17"/>
      <c r="B110" s="25" t="s">
        <v>98</v>
      </c>
      <c r="C110" s="26" t="s">
        <v>69</v>
      </c>
      <c r="D110" s="25" t="s">
        <v>20</v>
      </c>
      <c r="E110" s="25">
        <v>22</v>
      </c>
      <c r="F110" s="25">
        <v>3942</v>
      </c>
      <c r="G110" s="27">
        <f>E110*F110</f>
        <v>86724</v>
      </c>
      <c r="H110" s="28">
        <v>98</v>
      </c>
      <c r="I110" s="29">
        <f t="shared" si="27"/>
        <v>386316</v>
      </c>
      <c r="J110" s="28">
        <f t="shared" si="28"/>
        <v>76</v>
      </c>
      <c r="K110" s="30">
        <f t="shared" si="29"/>
        <v>299592</v>
      </c>
    </row>
    <row r="111" spans="1:11" s="1" customFormat="1" x14ac:dyDescent="0.25">
      <c r="A111" s="17"/>
      <c r="B111" s="25" t="s">
        <v>99</v>
      </c>
      <c r="C111" s="26" t="s">
        <v>71</v>
      </c>
      <c r="D111" s="25" t="s">
        <v>20</v>
      </c>
      <c r="E111" s="25">
        <v>7</v>
      </c>
      <c r="F111" s="25">
        <v>3942</v>
      </c>
      <c r="G111" s="27">
        <f>E111*F111</f>
        <v>27594</v>
      </c>
      <c r="H111" s="28">
        <v>15</v>
      </c>
      <c r="I111" s="29">
        <f t="shared" si="27"/>
        <v>59130</v>
      </c>
      <c r="J111" s="28">
        <f t="shared" si="28"/>
        <v>8</v>
      </c>
      <c r="K111" s="30">
        <f t="shared" si="29"/>
        <v>31536</v>
      </c>
    </row>
    <row r="112" spans="1:11" s="1" customFormat="1" ht="45" x14ac:dyDescent="0.25">
      <c r="A112" s="17">
        <v>11</v>
      </c>
      <c r="B112" s="25"/>
      <c r="C112" s="26" t="s">
        <v>100</v>
      </c>
      <c r="D112" s="25"/>
      <c r="E112" s="25"/>
      <c r="F112" s="25"/>
      <c r="G112" s="25"/>
      <c r="H112" s="28"/>
      <c r="I112" s="29"/>
      <c r="J112" s="28"/>
      <c r="K112" s="30"/>
    </row>
    <row r="113" spans="1:11" s="1" customFormat="1" x14ac:dyDescent="0.25">
      <c r="A113" s="17"/>
      <c r="B113" s="25" t="s">
        <v>101</v>
      </c>
      <c r="C113" s="26" t="s">
        <v>69</v>
      </c>
      <c r="D113" s="25" t="s">
        <v>102</v>
      </c>
      <c r="E113" s="25">
        <v>1335</v>
      </c>
      <c r="F113" s="25">
        <v>350</v>
      </c>
      <c r="G113" s="27">
        <f>E113*F113</f>
        <v>467250</v>
      </c>
      <c r="H113" s="28">
        <v>2485</v>
      </c>
      <c r="I113" s="29">
        <f t="shared" si="27"/>
        <v>869750</v>
      </c>
      <c r="J113" s="28">
        <f t="shared" si="28"/>
        <v>1150</v>
      </c>
      <c r="K113" s="30">
        <f t="shared" si="29"/>
        <v>402500</v>
      </c>
    </row>
    <row r="114" spans="1:11" s="1" customFormat="1" x14ac:dyDescent="0.25">
      <c r="A114" s="17"/>
      <c r="B114" s="25" t="s">
        <v>103</v>
      </c>
      <c r="C114" s="26" t="s">
        <v>71</v>
      </c>
      <c r="D114" s="25" t="s">
        <v>102</v>
      </c>
      <c r="E114" s="25">
        <v>536</v>
      </c>
      <c r="F114" s="25">
        <v>350</v>
      </c>
      <c r="G114" s="27">
        <f>E114*F114</f>
        <v>187600</v>
      </c>
      <c r="H114" s="28">
        <v>391</v>
      </c>
      <c r="I114" s="29">
        <f t="shared" si="27"/>
        <v>136850</v>
      </c>
      <c r="J114" s="28">
        <f t="shared" si="28"/>
        <v>-145</v>
      </c>
      <c r="K114" s="30">
        <f t="shared" si="29"/>
        <v>-50750</v>
      </c>
    </row>
    <row r="115" spans="1:11" s="1" customFormat="1" ht="75" x14ac:dyDescent="0.25">
      <c r="A115" s="17">
        <v>12</v>
      </c>
      <c r="B115" s="25"/>
      <c r="C115" s="26" t="s">
        <v>104</v>
      </c>
      <c r="D115" s="25"/>
      <c r="E115" s="25"/>
      <c r="F115" s="25"/>
      <c r="G115" s="25"/>
      <c r="H115" s="28"/>
      <c r="I115" s="29"/>
      <c r="J115" s="28"/>
      <c r="K115" s="30"/>
    </row>
    <row r="116" spans="1:11" s="1" customFormat="1" x14ac:dyDescent="0.25">
      <c r="A116" s="17"/>
      <c r="B116" s="25" t="s">
        <v>105</v>
      </c>
      <c r="C116" s="26" t="s">
        <v>69</v>
      </c>
      <c r="D116" s="25" t="s">
        <v>20</v>
      </c>
      <c r="E116" s="25">
        <v>58</v>
      </c>
      <c r="F116" s="25">
        <v>1500</v>
      </c>
      <c r="G116" s="27">
        <f>E116*F116</f>
        <v>87000</v>
      </c>
      <c r="H116" s="28">
        <v>176</v>
      </c>
      <c r="I116" s="29">
        <f t="shared" si="27"/>
        <v>264000</v>
      </c>
      <c r="J116" s="28">
        <f t="shared" si="28"/>
        <v>118</v>
      </c>
      <c r="K116" s="30">
        <f t="shared" si="29"/>
        <v>177000</v>
      </c>
    </row>
    <row r="117" spans="1:11" s="1" customFormat="1" x14ac:dyDescent="0.25">
      <c r="A117" s="17"/>
      <c r="B117" s="25" t="s">
        <v>106</v>
      </c>
      <c r="C117" s="26" t="s">
        <v>71</v>
      </c>
      <c r="D117" s="25" t="s">
        <v>20</v>
      </c>
      <c r="E117" s="25">
        <v>37</v>
      </c>
      <c r="F117" s="25">
        <v>1500</v>
      </c>
      <c r="G117" s="27">
        <f>E117*F117</f>
        <v>55500</v>
      </c>
      <c r="H117" s="28">
        <v>58</v>
      </c>
      <c r="I117" s="29">
        <f t="shared" si="27"/>
        <v>87000</v>
      </c>
      <c r="J117" s="28">
        <f t="shared" si="28"/>
        <v>21</v>
      </c>
      <c r="K117" s="30">
        <f t="shared" si="29"/>
        <v>31500</v>
      </c>
    </row>
    <row r="118" spans="1:11" s="1" customFormat="1" ht="75" x14ac:dyDescent="0.25">
      <c r="A118" s="17">
        <v>13</v>
      </c>
      <c r="B118" s="25"/>
      <c r="C118" s="26" t="s">
        <v>107</v>
      </c>
      <c r="D118" s="25"/>
      <c r="E118" s="25"/>
      <c r="F118" s="25"/>
      <c r="G118" s="25"/>
      <c r="H118" s="28"/>
      <c r="I118" s="29"/>
      <c r="J118" s="28"/>
      <c r="K118" s="30"/>
    </row>
    <row r="119" spans="1:11" s="1" customFormat="1" x14ac:dyDescent="0.25">
      <c r="A119" s="17"/>
      <c r="B119" s="25" t="s">
        <v>108</v>
      </c>
      <c r="C119" s="26" t="s">
        <v>69</v>
      </c>
      <c r="D119" s="25" t="s">
        <v>56</v>
      </c>
      <c r="E119" s="25">
        <v>119</v>
      </c>
      <c r="F119" s="25">
        <v>100</v>
      </c>
      <c r="G119" s="27">
        <f>E119*F119</f>
        <v>11900</v>
      </c>
      <c r="H119" s="28">
        <v>119</v>
      </c>
      <c r="I119" s="29">
        <f t="shared" si="27"/>
        <v>11900</v>
      </c>
      <c r="J119" s="28">
        <f t="shared" si="28"/>
        <v>0</v>
      </c>
      <c r="K119" s="30">
        <f t="shared" si="29"/>
        <v>0</v>
      </c>
    </row>
    <row r="120" spans="1:11" s="1" customFormat="1" x14ac:dyDescent="0.25">
      <c r="A120" s="17"/>
      <c r="B120" s="25" t="s">
        <v>109</v>
      </c>
      <c r="C120" s="26" t="s">
        <v>71</v>
      </c>
      <c r="D120" s="25" t="s">
        <v>56</v>
      </c>
      <c r="E120" s="25">
        <v>27</v>
      </c>
      <c r="F120" s="25">
        <v>100</v>
      </c>
      <c r="G120" s="27">
        <f>E120*F120</f>
        <v>2700</v>
      </c>
      <c r="H120" s="28">
        <v>27</v>
      </c>
      <c r="I120" s="29">
        <f t="shared" si="27"/>
        <v>2700</v>
      </c>
      <c r="J120" s="28">
        <f t="shared" si="28"/>
        <v>0</v>
      </c>
      <c r="K120" s="30">
        <f t="shared" si="29"/>
        <v>0</v>
      </c>
    </row>
    <row r="121" spans="1:11" s="1" customFormat="1" x14ac:dyDescent="0.25">
      <c r="A121" s="17">
        <v>14</v>
      </c>
      <c r="B121" s="25"/>
      <c r="C121" s="31" t="s">
        <v>110</v>
      </c>
      <c r="D121" s="25"/>
      <c r="E121" s="25"/>
      <c r="F121" s="25"/>
      <c r="G121" s="25"/>
      <c r="H121" s="28"/>
      <c r="I121" s="29">
        <f t="shared" si="27"/>
        <v>0</v>
      </c>
      <c r="J121" s="28">
        <f t="shared" si="28"/>
        <v>0</v>
      </c>
      <c r="K121" s="30">
        <f t="shared" si="29"/>
        <v>0</v>
      </c>
    </row>
    <row r="122" spans="1:11" s="1" customFormat="1" x14ac:dyDescent="0.25">
      <c r="A122" s="17"/>
      <c r="B122" s="25" t="s">
        <v>111</v>
      </c>
      <c r="C122" s="26" t="s">
        <v>69</v>
      </c>
      <c r="D122" s="25" t="s">
        <v>30</v>
      </c>
      <c r="E122" s="25">
        <v>2</v>
      </c>
      <c r="F122" s="25">
        <v>1000</v>
      </c>
      <c r="G122" s="27">
        <f>E122*F122</f>
        <v>2000</v>
      </c>
      <c r="H122" s="28">
        <v>2</v>
      </c>
      <c r="I122" s="29">
        <f t="shared" si="27"/>
        <v>2000</v>
      </c>
      <c r="J122" s="28">
        <f t="shared" si="28"/>
        <v>0</v>
      </c>
      <c r="K122" s="30">
        <f t="shared" si="29"/>
        <v>0</v>
      </c>
    </row>
    <row r="123" spans="1:11" s="1" customFormat="1" x14ac:dyDescent="0.25">
      <c r="A123" s="17"/>
      <c r="B123" s="25" t="s">
        <v>112</v>
      </c>
      <c r="C123" s="26" t="s">
        <v>71</v>
      </c>
      <c r="D123" s="25" t="s">
        <v>30</v>
      </c>
      <c r="E123" s="25">
        <v>2</v>
      </c>
      <c r="F123" s="25">
        <v>1000</v>
      </c>
      <c r="G123" s="27">
        <f>E123*F123</f>
        <v>2000</v>
      </c>
      <c r="H123" s="28">
        <v>2</v>
      </c>
      <c r="I123" s="29">
        <f t="shared" si="27"/>
        <v>2000</v>
      </c>
      <c r="J123" s="28">
        <f t="shared" si="28"/>
        <v>0</v>
      </c>
      <c r="K123" s="30">
        <f t="shared" si="29"/>
        <v>0</v>
      </c>
    </row>
    <row r="124" spans="1:11" s="1" customFormat="1" x14ac:dyDescent="0.25">
      <c r="A124" s="17">
        <v>15</v>
      </c>
      <c r="B124" s="25"/>
      <c r="C124" s="31" t="s">
        <v>113</v>
      </c>
      <c r="D124" s="25"/>
      <c r="E124" s="25"/>
      <c r="F124" s="25"/>
      <c r="G124" s="25"/>
      <c r="H124" s="28"/>
      <c r="I124" s="29">
        <f t="shared" si="27"/>
        <v>0</v>
      </c>
      <c r="J124" s="28">
        <f t="shared" si="28"/>
        <v>0</v>
      </c>
      <c r="K124" s="30">
        <f t="shared" si="29"/>
        <v>0</v>
      </c>
    </row>
    <row r="125" spans="1:11" s="1" customFormat="1" x14ac:dyDescent="0.25">
      <c r="A125" s="17"/>
      <c r="B125" s="25" t="s">
        <v>114</v>
      </c>
      <c r="C125" s="26" t="s">
        <v>69</v>
      </c>
      <c r="D125" s="25" t="s">
        <v>30</v>
      </c>
      <c r="E125" s="25">
        <v>2</v>
      </c>
      <c r="F125" s="25">
        <v>2000</v>
      </c>
      <c r="G125" s="27">
        <f>E125*F125</f>
        <v>4000</v>
      </c>
      <c r="H125" s="28">
        <v>2</v>
      </c>
      <c r="I125" s="29">
        <f t="shared" si="27"/>
        <v>4000</v>
      </c>
      <c r="J125" s="28">
        <f t="shared" si="28"/>
        <v>0</v>
      </c>
      <c r="K125" s="30">
        <f t="shared" si="29"/>
        <v>0</v>
      </c>
    </row>
    <row r="126" spans="1:11" s="1" customFormat="1" x14ac:dyDescent="0.25">
      <c r="A126" s="17"/>
      <c r="B126" s="25" t="s">
        <v>115</v>
      </c>
      <c r="C126" s="26" t="s">
        <v>71</v>
      </c>
      <c r="D126" s="25" t="s">
        <v>30</v>
      </c>
      <c r="E126" s="25">
        <v>2</v>
      </c>
      <c r="F126" s="25">
        <v>2000</v>
      </c>
      <c r="G126" s="27">
        <f>E126*F126</f>
        <v>4000</v>
      </c>
      <c r="H126" s="28">
        <v>2</v>
      </c>
      <c r="I126" s="29">
        <f t="shared" si="27"/>
        <v>4000</v>
      </c>
      <c r="J126" s="28">
        <f t="shared" si="28"/>
        <v>0</v>
      </c>
      <c r="K126" s="30">
        <f t="shared" si="29"/>
        <v>0</v>
      </c>
    </row>
    <row r="127" spans="1:11" s="1" customFormat="1" x14ac:dyDescent="0.25">
      <c r="A127" s="16"/>
      <c r="B127" s="197" t="s">
        <v>261</v>
      </c>
      <c r="C127" s="198"/>
      <c r="D127" s="198"/>
      <c r="E127" s="198"/>
      <c r="F127" s="199"/>
      <c r="G127" s="76">
        <f>SUM(G78:G126)</f>
        <v>8378368</v>
      </c>
      <c r="H127" s="28"/>
      <c r="I127" s="77">
        <f>SUM(I78:I126)</f>
        <v>11788081</v>
      </c>
      <c r="J127" s="28"/>
      <c r="K127" s="20">
        <f>SUM(K78:K126)</f>
        <v>3409713</v>
      </c>
    </row>
    <row r="128" spans="1:11" s="1" customFormat="1" x14ac:dyDescent="0.25">
      <c r="A128" s="16"/>
      <c r="B128" s="14"/>
      <c r="C128" s="32"/>
      <c r="D128" s="32"/>
      <c r="E128" s="32"/>
      <c r="F128" s="32"/>
      <c r="G128" s="32"/>
      <c r="H128" s="33">
        <f>I127-G127</f>
        <v>3409713</v>
      </c>
      <c r="I128" s="29"/>
      <c r="J128" s="28"/>
      <c r="K128" s="28"/>
    </row>
    <row r="129" spans="1:11" s="1" customFormat="1" x14ac:dyDescent="0.25">
      <c r="A129" s="205"/>
      <c r="B129" s="206"/>
      <c r="C129" s="206"/>
      <c r="D129" s="206"/>
      <c r="E129" s="206"/>
      <c r="F129" s="206"/>
      <c r="G129" s="206"/>
      <c r="H129" s="206"/>
      <c r="I129" s="206"/>
      <c r="J129" s="206"/>
      <c r="K129" s="207"/>
    </row>
    <row r="130" spans="1:11" s="1" customFormat="1" x14ac:dyDescent="0.25">
      <c r="A130" s="17"/>
      <c r="B130" s="25"/>
      <c r="C130" s="208" t="s">
        <v>116</v>
      </c>
      <c r="D130" s="209"/>
      <c r="E130" s="209"/>
      <c r="F130" s="209"/>
      <c r="G130" s="209"/>
      <c r="H130" s="209"/>
      <c r="I130" s="209"/>
      <c r="J130" s="209"/>
      <c r="K130" s="210"/>
    </row>
    <row r="131" spans="1:11" s="1" customFormat="1" ht="75" x14ac:dyDescent="0.25">
      <c r="A131" s="17">
        <v>1</v>
      </c>
      <c r="B131" s="25" t="s">
        <v>117</v>
      </c>
      <c r="C131" s="26" t="s">
        <v>118</v>
      </c>
      <c r="D131" s="25" t="s">
        <v>119</v>
      </c>
      <c r="E131" s="25">
        <v>4</v>
      </c>
      <c r="F131" s="25">
        <v>7000</v>
      </c>
      <c r="G131" s="27">
        <f>E131*F131</f>
        <v>28000</v>
      </c>
      <c r="H131" s="46">
        <v>4</v>
      </c>
      <c r="I131" s="14">
        <f>H131*F131</f>
        <v>28000</v>
      </c>
      <c r="J131" s="14">
        <f>H131-E131</f>
        <v>0</v>
      </c>
      <c r="K131" s="13">
        <f>I131-G131</f>
        <v>0</v>
      </c>
    </row>
    <row r="132" spans="1:11" s="1" customFormat="1" ht="90" x14ac:dyDescent="0.25">
      <c r="A132" s="17">
        <v>2</v>
      </c>
      <c r="B132" s="25" t="s">
        <v>120</v>
      </c>
      <c r="C132" s="26" t="s">
        <v>121</v>
      </c>
      <c r="D132" s="25" t="s">
        <v>30</v>
      </c>
      <c r="E132" s="25">
        <v>21</v>
      </c>
      <c r="F132" s="25">
        <v>5800</v>
      </c>
      <c r="G132" s="27">
        <f>E132*F132</f>
        <v>121800</v>
      </c>
      <c r="H132" s="46">
        <v>21</v>
      </c>
      <c r="I132" s="14">
        <f>H132*F132</f>
        <v>121800</v>
      </c>
      <c r="J132" s="14">
        <f>H132-E132</f>
        <v>0</v>
      </c>
      <c r="K132" s="13">
        <f>I132-G132</f>
        <v>0</v>
      </c>
    </row>
    <row r="133" spans="1:11" s="1" customFormat="1" x14ac:dyDescent="0.25">
      <c r="A133" s="17">
        <v>3</v>
      </c>
      <c r="B133" s="25" t="s">
        <v>122</v>
      </c>
      <c r="C133" s="26" t="s">
        <v>123</v>
      </c>
      <c r="D133" s="25" t="s">
        <v>30</v>
      </c>
      <c r="E133" s="25">
        <v>1</v>
      </c>
      <c r="F133" s="25">
        <v>20000</v>
      </c>
      <c r="G133" s="27">
        <f>E133*F133</f>
        <v>20000</v>
      </c>
      <c r="H133" s="28">
        <v>1</v>
      </c>
      <c r="I133" s="14">
        <f>H133*F133</f>
        <v>20000</v>
      </c>
      <c r="J133" s="14">
        <f>H133-E133</f>
        <v>0</v>
      </c>
      <c r="K133" s="13">
        <f>I133-G133</f>
        <v>0</v>
      </c>
    </row>
    <row r="134" spans="1:11" s="1" customFormat="1" ht="30" x14ac:dyDescent="0.25">
      <c r="A134" s="17">
        <v>4</v>
      </c>
      <c r="B134" s="25" t="s">
        <v>124</v>
      </c>
      <c r="C134" s="26" t="s">
        <v>125</v>
      </c>
      <c r="D134" s="18" t="s">
        <v>126</v>
      </c>
      <c r="E134" s="18">
        <v>500000</v>
      </c>
      <c r="F134" s="18" t="s">
        <v>127</v>
      </c>
      <c r="G134" s="18">
        <f>E134*1.5</f>
        <v>750000</v>
      </c>
      <c r="H134" s="14"/>
      <c r="I134" s="14">
        <f>G134</f>
        <v>750000</v>
      </c>
      <c r="J134" s="32"/>
      <c r="K134" s="12">
        <f>I134-G134</f>
        <v>0</v>
      </c>
    </row>
    <row r="135" spans="1:11" s="1" customFormat="1" x14ac:dyDescent="0.25">
      <c r="A135" s="34"/>
      <c r="B135" s="200" t="s">
        <v>262</v>
      </c>
      <c r="C135" s="200"/>
      <c r="D135" s="200"/>
      <c r="E135" s="200"/>
      <c r="F135" s="200"/>
      <c r="G135" s="177">
        <f>SUM(G131:G134)</f>
        <v>919800</v>
      </c>
      <c r="H135" s="35"/>
      <c r="I135" s="176">
        <f>SUM(I131:I134)</f>
        <v>919800</v>
      </c>
      <c r="J135" s="36"/>
      <c r="K135" s="12"/>
    </row>
    <row r="136" spans="1:11" s="1" customFormat="1" x14ac:dyDescent="0.25">
      <c r="A136" s="211"/>
      <c r="B136" s="212"/>
      <c r="C136" s="212"/>
      <c r="D136" s="212"/>
      <c r="E136" s="212"/>
      <c r="F136" s="212"/>
      <c r="G136" s="212"/>
      <c r="H136" s="212"/>
      <c r="I136" s="212"/>
      <c r="J136" s="212"/>
      <c r="K136" s="212"/>
    </row>
    <row r="137" spans="1:11" s="1" customFormat="1" x14ac:dyDescent="0.25">
      <c r="A137" s="204" t="s">
        <v>0</v>
      </c>
      <c r="B137" s="204"/>
      <c r="C137" s="204"/>
      <c r="D137" s="204"/>
      <c r="E137" s="204"/>
      <c r="F137" s="204"/>
      <c r="G137" s="204"/>
      <c r="H137" s="204"/>
      <c r="I137" s="204"/>
      <c r="J137" s="204"/>
      <c r="K137" s="204"/>
    </row>
    <row r="138" spans="1:11" s="1" customFormat="1" x14ac:dyDescent="0.25">
      <c r="A138" s="204" t="s">
        <v>128</v>
      </c>
      <c r="B138" s="204"/>
      <c r="C138" s="204"/>
      <c r="D138" s="204"/>
      <c r="E138" s="204"/>
      <c r="F138" s="204"/>
      <c r="G138" s="204"/>
      <c r="H138" s="204"/>
      <c r="I138" s="204"/>
      <c r="J138" s="204"/>
      <c r="K138" s="204"/>
    </row>
    <row r="139" spans="1:11" s="1" customFormat="1" x14ac:dyDescent="0.25">
      <c r="A139" s="204" t="s">
        <v>129</v>
      </c>
      <c r="B139" s="204"/>
      <c r="C139" s="204"/>
      <c r="D139" s="204"/>
      <c r="E139" s="204"/>
      <c r="F139" s="204"/>
      <c r="G139" s="204"/>
      <c r="H139" s="204"/>
      <c r="I139" s="204"/>
      <c r="J139" s="204"/>
      <c r="K139" s="204"/>
    </row>
    <row r="140" spans="1:11" s="1" customFormat="1" x14ac:dyDescent="0.25">
      <c r="A140" s="37"/>
      <c r="B140" s="38"/>
      <c r="C140" s="38"/>
      <c r="D140" s="216" t="s">
        <v>3</v>
      </c>
      <c r="E140" s="218"/>
      <c r="F140" s="218"/>
      <c r="G140" s="217"/>
      <c r="H140" s="216" t="s">
        <v>4</v>
      </c>
      <c r="I140" s="217"/>
      <c r="J140" s="216" t="s">
        <v>5</v>
      </c>
      <c r="K140" s="217"/>
    </row>
    <row r="141" spans="1:11" s="1" customFormat="1" ht="30" x14ac:dyDescent="0.25">
      <c r="A141" s="5" t="s">
        <v>6</v>
      </c>
      <c r="B141" s="6" t="s">
        <v>7</v>
      </c>
      <c r="C141" s="6" t="s">
        <v>8</v>
      </c>
      <c r="D141" s="6" t="s">
        <v>9</v>
      </c>
      <c r="E141" s="6" t="s">
        <v>10</v>
      </c>
      <c r="F141" s="6" t="s">
        <v>11</v>
      </c>
      <c r="G141" s="7" t="s">
        <v>12</v>
      </c>
      <c r="H141" s="6" t="s">
        <v>13</v>
      </c>
      <c r="I141" s="7" t="s">
        <v>14</v>
      </c>
      <c r="J141" s="6" t="s">
        <v>15</v>
      </c>
      <c r="K141" s="7" t="s">
        <v>16</v>
      </c>
    </row>
    <row r="142" spans="1:11" s="1" customFormat="1" x14ac:dyDescent="0.25">
      <c r="A142" s="24" t="s">
        <v>17</v>
      </c>
      <c r="B142" s="25"/>
      <c r="C142" s="21" t="s">
        <v>18</v>
      </c>
      <c r="D142" s="25"/>
      <c r="E142" s="25"/>
      <c r="F142" s="25"/>
      <c r="G142" s="27"/>
      <c r="H142" s="32"/>
      <c r="I142" s="32"/>
      <c r="J142" s="32"/>
      <c r="K142" s="32"/>
    </row>
    <row r="143" spans="1:11" s="1" customFormat="1" ht="120" x14ac:dyDescent="0.25">
      <c r="A143" s="17">
        <v>1</v>
      </c>
      <c r="B143" s="25" t="s">
        <v>19</v>
      </c>
      <c r="C143" s="26" t="s">
        <v>130</v>
      </c>
      <c r="D143" s="25" t="s">
        <v>20</v>
      </c>
      <c r="E143" s="25">
        <v>41730</v>
      </c>
      <c r="F143" s="25">
        <v>200</v>
      </c>
      <c r="G143" s="40">
        <f t="shared" ref="G143:G150" si="30">E143*F143</f>
        <v>8346000</v>
      </c>
      <c r="H143" s="14">
        <v>39870</v>
      </c>
      <c r="I143" s="14">
        <f>H143*F143</f>
        <v>7974000</v>
      </c>
      <c r="J143" s="14">
        <f>H143-E143</f>
        <v>-1860</v>
      </c>
      <c r="K143" s="41">
        <f>I143-G143</f>
        <v>-372000</v>
      </c>
    </row>
    <row r="144" spans="1:11" s="1" customFormat="1" ht="315" x14ac:dyDescent="0.25">
      <c r="A144" s="17">
        <v>2</v>
      </c>
      <c r="B144" s="25" t="s">
        <v>21</v>
      </c>
      <c r="C144" s="26" t="s">
        <v>131</v>
      </c>
      <c r="D144" s="25" t="s">
        <v>20</v>
      </c>
      <c r="E144" s="25">
        <v>3612</v>
      </c>
      <c r="F144" s="25">
        <v>550</v>
      </c>
      <c r="G144" s="40">
        <f t="shared" si="30"/>
        <v>1986600</v>
      </c>
      <c r="H144" s="14">
        <v>10720</v>
      </c>
      <c r="I144" s="14">
        <f t="shared" ref="I144:I189" si="31">H144*F144</f>
        <v>5896000</v>
      </c>
      <c r="J144" s="14">
        <f t="shared" ref="J144:J189" si="32">H144-E144</f>
        <v>7108</v>
      </c>
      <c r="K144" s="41">
        <f t="shared" ref="K144:K189" si="33">I144-G144</f>
        <v>3909400</v>
      </c>
    </row>
    <row r="145" spans="1:11" s="1" customFormat="1" ht="315" x14ac:dyDescent="0.25">
      <c r="A145" s="17">
        <v>3</v>
      </c>
      <c r="B145" s="25" t="s">
        <v>22</v>
      </c>
      <c r="C145" s="26" t="s">
        <v>132</v>
      </c>
      <c r="D145" s="25" t="s">
        <v>20</v>
      </c>
      <c r="E145" s="25">
        <v>3465</v>
      </c>
      <c r="F145" s="25">
        <v>160</v>
      </c>
      <c r="G145" s="40">
        <f t="shared" si="30"/>
        <v>554400</v>
      </c>
      <c r="H145" s="14">
        <v>1900</v>
      </c>
      <c r="I145" s="14">
        <f t="shared" si="31"/>
        <v>304000</v>
      </c>
      <c r="J145" s="14">
        <f t="shared" si="32"/>
        <v>-1565</v>
      </c>
      <c r="K145" s="41">
        <f t="shared" si="33"/>
        <v>-250400</v>
      </c>
    </row>
    <row r="146" spans="1:11" s="1" customFormat="1" ht="60" x14ac:dyDescent="0.25">
      <c r="A146" s="17">
        <v>4</v>
      </c>
      <c r="B146" s="25" t="s">
        <v>133</v>
      </c>
      <c r="C146" s="26" t="s">
        <v>134</v>
      </c>
      <c r="D146" s="25" t="s">
        <v>20</v>
      </c>
      <c r="E146" s="25">
        <v>2062.5</v>
      </c>
      <c r="F146" s="25">
        <v>350</v>
      </c>
      <c r="G146" s="40">
        <f t="shared" si="30"/>
        <v>721875</v>
      </c>
      <c r="H146" s="14">
        <v>0</v>
      </c>
      <c r="I146" s="14">
        <f t="shared" si="31"/>
        <v>0</v>
      </c>
      <c r="J146" s="14">
        <f t="shared" si="32"/>
        <v>-2062.5</v>
      </c>
      <c r="K146" s="41">
        <f t="shared" si="33"/>
        <v>-721875</v>
      </c>
    </row>
    <row r="147" spans="1:11" s="1" customFormat="1" ht="90" x14ac:dyDescent="0.25">
      <c r="A147" s="17">
        <v>5</v>
      </c>
      <c r="B147" s="25" t="s">
        <v>135</v>
      </c>
      <c r="C147" s="31" t="s">
        <v>136</v>
      </c>
      <c r="D147" s="25" t="s">
        <v>20</v>
      </c>
      <c r="E147" s="25">
        <v>4125</v>
      </c>
      <c r="F147" s="25">
        <v>900</v>
      </c>
      <c r="G147" s="40">
        <f t="shared" si="30"/>
        <v>3712500</v>
      </c>
      <c r="H147" s="14">
        <v>1135</v>
      </c>
      <c r="I147" s="14">
        <f t="shared" si="31"/>
        <v>1021500</v>
      </c>
      <c r="J147" s="14">
        <f t="shared" si="32"/>
        <v>-2990</v>
      </c>
      <c r="K147" s="41">
        <f t="shared" si="33"/>
        <v>-2691000</v>
      </c>
    </row>
    <row r="148" spans="1:11" s="1" customFormat="1" ht="105" x14ac:dyDescent="0.25">
      <c r="A148" s="17">
        <v>6</v>
      </c>
      <c r="B148" s="25" t="s">
        <v>137</v>
      </c>
      <c r="C148" s="26" t="s">
        <v>138</v>
      </c>
      <c r="D148" s="25" t="s">
        <v>20</v>
      </c>
      <c r="E148" s="25">
        <v>1984</v>
      </c>
      <c r="F148" s="25">
        <v>1350</v>
      </c>
      <c r="G148" s="40">
        <f t="shared" si="30"/>
        <v>2678400</v>
      </c>
      <c r="H148" s="46">
        <v>14200</v>
      </c>
      <c r="I148" s="14">
        <f t="shared" si="31"/>
        <v>19170000</v>
      </c>
      <c r="J148" s="14">
        <f t="shared" si="32"/>
        <v>12216</v>
      </c>
      <c r="K148" s="41">
        <f t="shared" si="33"/>
        <v>16491600</v>
      </c>
    </row>
    <row r="149" spans="1:11" s="1" customFormat="1" ht="165" x14ac:dyDescent="0.25">
      <c r="A149" s="17">
        <v>7</v>
      </c>
      <c r="B149" s="25" t="s">
        <v>23</v>
      </c>
      <c r="C149" s="26" t="s">
        <v>139</v>
      </c>
      <c r="D149" s="25" t="s">
        <v>20</v>
      </c>
      <c r="E149" s="25">
        <v>20251</v>
      </c>
      <c r="F149" s="25">
        <v>1050</v>
      </c>
      <c r="G149" s="40">
        <f t="shared" si="30"/>
        <v>21263550</v>
      </c>
      <c r="H149" s="14">
        <v>20550</v>
      </c>
      <c r="I149" s="14">
        <f t="shared" si="31"/>
        <v>21577500</v>
      </c>
      <c r="J149" s="14">
        <f t="shared" si="32"/>
        <v>299</v>
      </c>
      <c r="K149" s="41">
        <f t="shared" si="33"/>
        <v>313950</v>
      </c>
    </row>
    <row r="150" spans="1:11" s="1" customFormat="1" ht="45" x14ac:dyDescent="0.25">
      <c r="A150" s="17">
        <v>8</v>
      </c>
      <c r="B150" s="25" t="s">
        <v>24</v>
      </c>
      <c r="C150" s="26" t="s">
        <v>25</v>
      </c>
      <c r="D150" s="25" t="s">
        <v>102</v>
      </c>
      <c r="E150" s="25">
        <v>8027</v>
      </c>
      <c r="F150" s="25">
        <v>4.2</v>
      </c>
      <c r="G150" s="40">
        <f t="shared" si="30"/>
        <v>33713.4</v>
      </c>
      <c r="H150" s="14">
        <v>2600</v>
      </c>
      <c r="I150" s="14">
        <f t="shared" si="31"/>
        <v>10920</v>
      </c>
      <c r="J150" s="14">
        <f t="shared" si="32"/>
        <v>-5427</v>
      </c>
      <c r="K150" s="41">
        <f t="shared" si="33"/>
        <v>-22793.4</v>
      </c>
    </row>
    <row r="151" spans="1:11" s="1" customFormat="1" x14ac:dyDescent="0.25">
      <c r="A151" s="22"/>
      <c r="B151" s="201" t="s">
        <v>263</v>
      </c>
      <c r="C151" s="202"/>
      <c r="D151" s="202"/>
      <c r="E151" s="202"/>
      <c r="F151" s="203"/>
      <c r="G151" s="79">
        <f>SUM(G143:G150)</f>
        <v>39297038.399999999</v>
      </c>
      <c r="H151" s="12"/>
      <c r="I151" s="79">
        <f>SUM(I143:I150)</f>
        <v>55953920</v>
      </c>
      <c r="J151" s="14"/>
      <c r="K151" s="41"/>
    </row>
    <row r="152" spans="1:11" s="1" customFormat="1" x14ac:dyDescent="0.25">
      <c r="A152" s="17"/>
      <c r="B152" s="25"/>
      <c r="C152" s="213" t="s">
        <v>140</v>
      </c>
      <c r="D152" s="214"/>
      <c r="E152" s="214"/>
      <c r="F152" s="214"/>
      <c r="G152" s="214"/>
      <c r="H152" s="214"/>
      <c r="I152" s="214"/>
      <c r="J152" s="214"/>
      <c r="K152" s="215"/>
    </row>
    <row r="153" spans="1:11" s="1" customFormat="1" ht="60" x14ac:dyDescent="0.25">
      <c r="A153" s="17">
        <v>1</v>
      </c>
      <c r="B153" s="25" t="s">
        <v>26</v>
      </c>
      <c r="C153" s="26" t="s">
        <v>141</v>
      </c>
      <c r="D153" s="25" t="s">
        <v>27</v>
      </c>
      <c r="E153" s="25">
        <v>400</v>
      </c>
      <c r="F153" s="25">
        <v>500</v>
      </c>
      <c r="G153" s="40">
        <f t="shared" ref="G153:G189" si="34">E153*F153</f>
        <v>200000</v>
      </c>
      <c r="H153" s="46">
        <v>427</v>
      </c>
      <c r="I153" s="14">
        <f t="shared" si="31"/>
        <v>213500</v>
      </c>
      <c r="J153" s="14">
        <f t="shared" si="32"/>
        <v>27</v>
      </c>
      <c r="K153" s="41">
        <f t="shared" si="33"/>
        <v>13500</v>
      </c>
    </row>
    <row r="154" spans="1:11" s="1" customFormat="1" ht="90" x14ac:dyDescent="0.25">
      <c r="A154" s="17">
        <v>2</v>
      </c>
      <c r="B154" s="25" t="s">
        <v>28</v>
      </c>
      <c r="C154" s="26" t="s">
        <v>142</v>
      </c>
      <c r="D154" s="25" t="s">
        <v>27</v>
      </c>
      <c r="E154" s="25">
        <v>13</v>
      </c>
      <c r="F154" s="25">
        <v>50000</v>
      </c>
      <c r="G154" s="40">
        <f t="shared" si="34"/>
        <v>650000</v>
      </c>
      <c r="H154" s="14">
        <v>48</v>
      </c>
      <c r="I154" s="14">
        <f t="shared" si="31"/>
        <v>2400000</v>
      </c>
      <c r="J154" s="14">
        <f t="shared" si="32"/>
        <v>35</v>
      </c>
      <c r="K154" s="41">
        <f t="shared" si="33"/>
        <v>1750000</v>
      </c>
    </row>
    <row r="155" spans="1:11" s="1" customFormat="1" ht="90" x14ac:dyDescent="0.25">
      <c r="A155" s="17">
        <v>3</v>
      </c>
      <c r="B155" s="25" t="s">
        <v>29</v>
      </c>
      <c r="C155" s="26" t="s">
        <v>143</v>
      </c>
      <c r="D155" s="25" t="s">
        <v>30</v>
      </c>
      <c r="E155" s="25">
        <v>310</v>
      </c>
      <c r="F155" s="25">
        <v>1400</v>
      </c>
      <c r="G155" s="40">
        <f t="shared" si="34"/>
        <v>434000</v>
      </c>
      <c r="H155" s="14">
        <v>342</v>
      </c>
      <c r="I155" s="14">
        <f t="shared" si="31"/>
        <v>478800</v>
      </c>
      <c r="J155" s="14">
        <f t="shared" si="32"/>
        <v>32</v>
      </c>
      <c r="K155" s="41">
        <f t="shared" si="33"/>
        <v>44800</v>
      </c>
    </row>
    <row r="156" spans="1:11" s="1" customFormat="1" ht="75" x14ac:dyDescent="0.25">
      <c r="A156" s="17">
        <v>4</v>
      </c>
      <c r="B156" s="25" t="s">
        <v>31</v>
      </c>
      <c r="C156" s="26" t="s">
        <v>144</v>
      </c>
      <c r="D156" s="25" t="s">
        <v>30</v>
      </c>
      <c r="E156" s="25">
        <v>930</v>
      </c>
      <c r="F156" s="25">
        <v>100</v>
      </c>
      <c r="G156" s="40">
        <f t="shared" si="34"/>
        <v>93000</v>
      </c>
      <c r="H156" s="14">
        <v>1165</v>
      </c>
      <c r="I156" s="14">
        <f t="shared" si="31"/>
        <v>116500</v>
      </c>
      <c r="J156" s="14">
        <f t="shared" si="32"/>
        <v>235</v>
      </c>
      <c r="K156" s="41">
        <f t="shared" si="33"/>
        <v>23500</v>
      </c>
    </row>
    <row r="157" spans="1:11" s="1" customFormat="1" ht="45" x14ac:dyDescent="0.25">
      <c r="A157" s="17">
        <v>5</v>
      </c>
      <c r="B157" s="25" t="s">
        <v>32</v>
      </c>
      <c r="C157" s="26" t="s">
        <v>33</v>
      </c>
      <c r="D157" s="25" t="s">
        <v>30</v>
      </c>
      <c r="E157" s="25">
        <v>1860</v>
      </c>
      <c r="F157" s="25">
        <v>3</v>
      </c>
      <c r="G157" s="40">
        <f t="shared" si="34"/>
        <v>5580</v>
      </c>
      <c r="H157" s="14">
        <v>1860</v>
      </c>
      <c r="I157" s="14">
        <f t="shared" si="31"/>
        <v>5580</v>
      </c>
      <c r="J157" s="14">
        <f t="shared" si="32"/>
        <v>0</v>
      </c>
      <c r="K157" s="41">
        <f t="shared" si="33"/>
        <v>0</v>
      </c>
    </row>
    <row r="158" spans="1:11" s="1" customFormat="1" ht="60" x14ac:dyDescent="0.25">
      <c r="A158" s="17">
        <v>6</v>
      </c>
      <c r="B158" s="25" t="s">
        <v>34</v>
      </c>
      <c r="C158" s="26" t="s">
        <v>145</v>
      </c>
      <c r="D158" s="25" t="s">
        <v>30</v>
      </c>
      <c r="E158" s="25">
        <v>10926</v>
      </c>
      <c r="F158" s="25">
        <v>45</v>
      </c>
      <c r="G158" s="40">
        <f t="shared" si="34"/>
        <v>491670</v>
      </c>
      <c r="H158" s="14">
        <v>11060</v>
      </c>
      <c r="I158" s="14">
        <f t="shared" si="31"/>
        <v>497700</v>
      </c>
      <c r="J158" s="14">
        <f t="shared" si="32"/>
        <v>134</v>
      </c>
      <c r="K158" s="41">
        <f t="shared" si="33"/>
        <v>6030</v>
      </c>
    </row>
    <row r="159" spans="1:11" s="1" customFormat="1" ht="75" x14ac:dyDescent="0.25">
      <c r="A159" s="17">
        <v>7</v>
      </c>
      <c r="B159" s="25" t="s">
        <v>35</v>
      </c>
      <c r="C159" s="26" t="s">
        <v>146</v>
      </c>
      <c r="D159" s="25" t="s">
        <v>30</v>
      </c>
      <c r="E159" s="25">
        <v>20840</v>
      </c>
      <c r="F159" s="25">
        <v>80</v>
      </c>
      <c r="G159" s="40">
        <f t="shared" si="34"/>
        <v>1667200</v>
      </c>
      <c r="H159" s="14">
        <v>19340</v>
      </c>
      <c r="I159" s="14">
        <f t="shared" si="31"/>
        <v>1547200</v>
      </c>
      <c r="J159" s="14">
        <f t="shared" si="32"/>
        <v>-1500</v>
      </c>
      <c r="K159" s="41">
        <f t="shared" si="33"/>
        <v>-120000</v>
      </c>
    </row>
    <row r="160" spans="1:11" s="1" customFormat="1" ht="45" x14ac:dyDescent="0.25">
      <c r="A160" s="17">
        <v>8</v>
      </c>
      <c r="B160" s="25" t="s">
        <v>36</v>
      </c>
      <c r="C160" s="26" t="s">
        <v>147</v>
      </c>
      <c r="D160" s="25" t="s">
        <v>30</v>
      </c>
      <c r="E160" s="25">
        <v>1012</v>
      </c>
      <c r="F160" s="25">
        <v>80</v>
      </c>
      <c r="G160" s="40">
        <f t="shared" si="34"/>
        <v>80960</v>
      </c>
      <c r="H160" s="14">
        <v>2275</v>
      </c>
      <c r="I160" s="14">
        <f t="shared" si="31"/>
        <v>182000</v>
      </c>
      <c r="J160" s="14">
        <f t="shared" si="32"/>
        <v>1263</v>
      </c>
      <c r="K160" s="41">
        <f t="shared" si="33"/>
        <v>101040</v>
      </c>
    </row>
    <row r="161" spans="1:11" s="1" customFormat="1" ht="45" x14ac:dyDescent="0.25">
      <c r="A161" s="17">
        <v>9</v>
      </c>
      <c r="B161" s="25" t="s">
        <v>37</v>
      </c>
      <c r="C161" s="26" t="s">
        <v>38</v>
      </c>
      <c r="D161" s="25" t="s">
        <v>30</v>
      </c>
      <c r="E161" s="25">
        <v>20840</v>
      </c>
      <c r="F161" s="25">
        <v>80</v>
      </c>
      <c r="G161" s="40">
        <f t="shared" si="34"/>
        <v>1667200</v>
      </c>
      <c r="H161" s="14">
        <v>21434</v>
      </c>
      <c r="I161" s="14">
        <f t="shared" si="31"/>
        <v>1714720</v>
      </c>
      <c r="J161" s="14">
        <f t="shared" si="32"/>
        <v>594</v>
      </c>
      <c r="K161" s="41">
        <f t="shared" si="33"/>
        <v>47520</v>
      </c>
    </row>
    <row r="162" spans="1:11" s="1" customFormat="1" ht="45" x14ac:dyDescent="0.25">
      <c r="A162" s="17">
        <v>10</v>
      </c>
      <c r="B162" s="25" t="s">
        <v>39</v>
      </c>
      <c r="C162" s="26" t="s">
        <v>40</v>
      </c>
      <c r="D162" s="25" t="s">
        <v>30</v>
      </c>
      <c r="E162" s="25">
        <v>1012</v>
      </c>
      <c r="F162" s="25">
        <v>80</v>
      </c>
      <c r="G162" s="40">
        <f t="shared" si="34"/>
        <v>80960</v>
      </c>
      <c r="H162" s="14">
        <v>685</v>
      </c>
      <c r="I162" s="14">
        <f t="shared" si="31"/>
        <v>54800</v>
      </c>
      <c r="J162" s="14">
        <f t="shared" si="32"/>
        <v>-327</v>
      </c>
      <c r="K162" s="41">
        <f t="shared" si="33"/>
        <v>-26160</v>
      </c>
    </row>
    <row r="163" spans="1:11" s="1" customFormat="1" ht="60" x14ac:dyDescent="0.25">
      <c r="A163" s="17">
        <v>11</v>
      </c>
      <c r="B163" s="25" t="s">
        <v>41</v>
      </c>
      <c r="C163" s="26" t="s">
        <v>148</v>
      </c>
      <c r="D163" s="25" t="s">
        <v>30</v>
      </c>
      <c r="E163" s="25">
        <v>310</v>
      </c>
      <c r="F163" s="25">
        <v>5000</v>
      </c>
      <c r="G163" s="40">
        <f t="shared" si="34"/>
        <v>1550000</v>
      </c>
      <c r="H163" s="14">
        <v>332</v>
      </c>
      <c r="I163" s="14">
        <f t="shared" si="31"/>
        <v>1660000</v>
      </c>
      <c r="J163" s="14">
        <f t="shared" si="32"/>
        <v>22</v>
      </c>
      <c r="K163" s="41">
        <f t="shared" si="33"/>
        <v>110000</v>
      </c>
    </row>
    <row r="164" spans="1:11" s="1" customFormat="1" ht="45" x14ac:dyDescent="0.25">
      <c r="A164" s="17">
        <v>12</v>
      </c>
      <c r="B164" s="25" t="s">
        <v>42</v>
      </c>
      <c r="C164" s="26" t="s">
        <v>43</v>
      </c>
      <c r="D164" s="25" t="s">
        <v>30</v>
      </c>
      <c r="E164" s="25">
        <v>14</v>
      </c>
      <c r="F164" s="25">
        <v>2000</v>
      </c>
      <c r="G164" s="40">
        <f t="shared" si="34"/>
        <v>28000</v>
      </c>
      <c r="H164" s="14">
        <v>14</v>
      </c>
      <c r="I164" s="14">
        <f t="shared" si="31"/>
        <v>28000</v>
      </c>
      <c r="J164" s="14">
        <f t="shared" si="32"/>
        <v>0</v>
      </c>
      <c r="K164" s="41">
        <f t="shared" si="33"/>
        <v>0</v>
      </c>
    </row>
    <row r="165" spans="1:11" s="1" customFormat="1" ht="60" x14ac:dyDescent="0.25">
      <c r="A165" s="17">
        <v>13</v>
      </c>
      <c r="B165" s="25" t="s">
        <v>44</v>
      </c>
      <c r="C165" s="26" t="s">
        <v>149</v>
      </c>
      <c r="D165" s="25" t="s">
        <v>45</v>
      </c>
      <c r="E165" s="25">
        <v>394</v>
      </c>
      <c r="F165" s="25">
        <v>5000</v>
      </c>
      <c r="G165" s="40">
        <f t="shared" si="34"/>
        <v>1970000</v>
      </c>
      <c r="H165" s="14">
        <v>1545</v>
      </c>
      <c r="I165" s="14">
        <f t="shared" si="31"/>
        <v>7725000</v>
      </c>
      <c r="J165" s="14">
        <f t="shared" si="32"/>
        <v>1151</v>
      </c>
      <c r="K165" s="41">
        <f t="shared" si="33"/>
        <v>5755000</v>
      </c>
    </row>
    <row r="166" spans="1:11" s="1" customFormat="1" x14ac:dyDescent="0.25">
      <c r="A166" s="17">
        <v>14</v>
      </c>
      <c r="B166" s="25" t="s">
        <v>150</v>
      </c>
      <c r="C166" s="26" t="s">
        <v>151</v>
      </c>
      <c r="D166" s="25" t="s">
        <v>45</v>
      </c>
      <c r="E166" s="25">
        <v>7</v>
      </c>
      <c r="F166" s="25">
        <v>15000</v>
      </c>
      <c r="G166" s="40">
        <f t="shared" si="34"/>
        <v>105000</v>
      </c>
      <c r="H166" s="46">
        <v>8</v>
      </c>
      <c r="I166" s="14">
        <f t="shared" si="31"/>
        <v>120000</v>
      </c>
      <c r="J166" s="14">
        <f t="shared" si="32"/>
        <v>1</v>
      </c>
      <c r="K166" s="41">
        <f t="shared" si="33"/>
        <v>15000</v>
      </c>
    </row>
    <row r="167" spans="1:11" s="1" customFormat="1" x14ac:dyDescent="0.25">
      <c r="A167" s="34"/>
      <c r="B167" s="197" t="s">
        <v>264</v>
      </c>
      <c r="C167" s="198"/>
      <c r="D167" s="198"/>
      <c r="E167" s="198"/>
      <c r="F167" s="199"/>
      <c r="G167" s="78">
        <f>SUM(G153:G166)</f>
        <v>9023570</v>
      </c>
      <c r="H167" s="35"/>
      <c r="I167" s="78">
        <f>SUM(I153:I166)</f>
        <v>16743800</v>
      </c>
      <c r="J167" s="36"/>
      <c r="K167" s="23"/>
    </row>
    <row r="168" spans="1:11" s="1" customFormat="1" x14ac:dyDescent="0.25">
      <c r="A168" s="17"/>
      <c r="B168" s="25"/>
      <c r="C168" s="213" t="s">
        <v>152</v>
      </c>
      <c r="D168" s="214"/>
      <c r="E168" s="214"/>
      <c r="F168" s="214"/>
      <c r="G168" s="214"/>
      <c r="H168" s="214"/>
      <c r="I168" s="214"/>
      <c r="J168" s="214"/>
      <c r="K168" s="215"/>
    </row>
    <row r="169" spans="1:11" s="1" customFormat="1" ht="60" x14ac:dyDescent="0.25">
      <c r="A169" s="17">
        <v>1</v>
      </c>
      <c r="B169" s="25" t="s">
        <v>46</v>
      </c>
      <c r="C169" s="26" t="s">
        <v>153</v>
      </c>
      <c r="D169" s="14" t="s">
        <v>30</v>
      </c>
      <c r="E169" s="14">
        <v>4257</v>
      </c>
      <c r="F169" s="14">
        <v>200</v>
      </c>
      <c r="G169" s="40">
        <f t="shared" si="34"/>
        <v>851400</v>
      </c>
      <c r="H169" s="46">
        <v>4120</v>
      </c>
      <c r="I169" s="14">
        <f t="shared" si="31"/>
        <v>824000</v>
      </c>
      <c r="J169" s="14">
        <f t="shared" si="32"/>
        <v>-137</v>
      </c>
      <c r="K169" s="41">
        <f t="shared" si="33"/>
        <v>-27400</v>
      </c>
    </row>
    <row r="170" spans="1:11" s="1" customFormat="1" ht="45" x14ac:dyDescent="0.25">
      <c r="A170" s="17">
        <v>2</v>
      </c>
      <c r="B170" s="25" t="s">
        <v>47</v>
      </c>
      <c r="C170" s="26" t="s">
        <v>154</v>
      </c>
      <c r="D170" s="14" t="s">
        <v>30</v>
      </c>
      <c r="E170" s="14">
        <v>875</v>
      </c>
      <c r="F170" s="14">
        <v>2850</v>
      </c>
      <c r="G170" s="40">
        <f t="shared" si="34"/>
        <v>2493750</v>
      </c>
      <c r="H170" s="14">
        <v>1194</v>
      </c>
      <c r="I170" s="14">
        <f t="shared" si="31"/>
        <v>3402900</v>
      </c>
      <c r="J170" s="14">
        <f t="shared" si="32"/>
        <v>319</v>
      </c>
      <c r="K170" s="41">
        <f t="shared" si="33"/>
        <v>909150</v>
      </c>
    </row>
    <row r="171" spans="1:11" s="1" customFormat="1" x14ac:dyDescent="0.25">
      <c r="A171" s="34"/>
      <c r="B171" s="197" t="s">
        <v>265</v>
      </c>
      <c r="C171" s="198"/>
      <c r="D171" s="198"/>
      <c r="E171" s="198"/>
      <c r="F171" s="199"/>
      <c r="G171" s="78">
        <f>SUM(G169:G170)</f>
        <v>3345150</v>
      </c>
      <c r="H171" s="35"/>
      <c r="I171" s="78">
        <f>SUM(I169:I170)</f>
        <v>4226900</v>
      </c>
      <c r="J171" s="36"/>
      <c r="K171" s="23"/>
    </row>
    <row r="172" spans="1:11" s="1" customFormat="1" x14ac:dyDescent="0.25">
      <c r="A172" s="17"/>
      <c r="B172" s="25"/>
      <c r="C172" s="213" t="s">
        <v>48</v>
      </c>
      <c r="D172" s="214"/>
      <c r="E172" s="214"/>
      <c r="F172" s="214"/>
      <c r="G172" s="214"/>
      <c r="H172" s="214"/>
      <c r="I172" s="214"/>
      <c r="J172" s="214"/>
      <c r="K172" s="215"/>
    </row>
    <row r="173" spans="1:11" s="1" customFormat="1" ht="60" x14ac:dyDescent="0.25">
      <c r="A173" s="17">
        <v>1</v>
      </c>
      <c r="B173" s="25" t="s">
        <v>155</v>
      </c>
      <c r="C173" s="26" t="s">
        <v>156</v>
      </c>
      <c r="D173" s="14" t="s">
        <v>45</v>
      </c>
      <c r="E173" s="14">
        <v>7</v>
      </c>
      <c r="F173" s="14">
        <v>1500000</v>
      </c>
      <c r="G173" s="40">
        <f t="shared" si="34"/>
        <v>10500000</v>
      </c>
      <c r="H173" s="46">
        <v>8</v>
      </c>
      <c r="I173" s="14">
        <f t="shared" si="31"/>
        <v>12000000</v>
      </c>
      <c r="J173" s="14">
        <f t="shared" si="32"/>
        <v>1</v>
      </c>
      <c r="K173" s="41">
        <f t="shared" si="33"/>
        <v>1500000</v>
      </c>
    </row>
    <row r="174" spans="1:11" s="1" customFormat="1" x14ac:dyDescent="0.25">
      <c r="A174" s="34"/>
      <c r="B174" s="197" t="s">
        <v>266</v>
      </c>
      <c r="C174" s="198"/>
      <c r="D174" s="198"/>
      <c r="E174" s="198"/>
      <c r="F174" s="199"/>
      <c r="G174" s="78">
        <f>SUM(G173)</f>
        <v>10500000</v>
      </c>
      <c r="H174" s="35"/>
      <c r="I174" s="78">
        <f>SUM(I173)</f>
        <v>12000000</v>
      </c>
      <c r="J174" s="36"/>
      <c r="K174" s="23"/>
    </row>
    <row r="175" spans="1:11" s="1" customFormat="1" x14ac:dyDescent="0.25">
      <c r="A175" s="17"/>
      <c r="B175" s="25"/>
      <c r="C175" s="213" t="s">
        <v>157</v>
      </c>
      <c r="D175" s="214"/>
      <c r="E175" s="214"/>
      <c r="F175" s="214"/>
      <c r="G175" s="214"/>
      <c r="H175" s="214"/>
      <c r="I175" s="214">
        <f t="shared" si="31"/>
        <v>0</v>
      </c>
      <c r="J175" s="214">
        <f t="shared" si="32"/>
        <v>0</v>
      </c>
      <c r="K175" s="215">
        <f t="shared" si="33"/>
        <v>0</v>
      </c>
    </row>
    <row r="176" spans="1:11" s="1" customFormat="1" ht="135" x14ac:dyDescent="0.25">
      <c r="A176" s="17">
        <v>1</v>
      </c>
      <c r="B176" s="25" t="s">
        <v>49</v>
      </c>
      <c r="C176" s="26" t="s">
        <v>158</v>
      </c>
      <c r="D176" s="14" t="s">
        <v>30</v>
      </c>
      <c r="E176" s="14">
        <v>8910</v>
      </c>
      <c r="F176" s="14">
        <v>1160</v>
      </c>
      <c r="G176" s="40">
        <f t="shared" si="34"/>
        <v>10335600</v>
      </c>
      <c r="H176" s="46">
        <v>10950</v>
      </c>
      <c r="I176" s="14">
        <f t="shared" si="31"/>
        <v>12702000</v>
      </c>
      <c r="J176" s="14">
        <f t="shared" si="32"/>
        <v>2040</v>
      </c>
      <c r="K176" s="41">
        <f t="shared" si="33"/>
        <v>2366400</v>
      </c>
    </row>
    <row r="177" spans="1:11" s="1" customFormat="1" ht="105" x14ac:dyDescent="0.25">
      <c r="A177" s="17">
        <v>2</v>
      </c>
      <c r="B177" s="25" t="s">
        <v>50</v>
      </c>
      <c r="C177" s="26" t="s">
        <v>159</v>
      </c>
      <c r="D177" s="26" t="s">
        <v>20</v>
      </c>
      <c r="E177" s="26">
        <v>8910</v>
      </c>
      <c r="F177" s="26">
        <v>250</v>
      </c>
      <c r="G177" s="40">
        <f t="shared" si="34"/>
        <v>2227500</v>
      </c>
      <c r="H177" s="14">
        <f>H176</f>
        <v>10950</v>
      </c>
      <c r="I177" s="14">
        <f t="shared" si="31"/>
        <v>2737500</v>
      </c>
      <c r="J177" s="14">
        <f t="shared" si="32"/>
        <v>2040</v>
      </c>
      <c r="K177" s="41">
        <f t="shared" si="33"/>
        <v>510000</v>
      </c>
    </row>
    <row r="178" spans="1:11" s="1" customFormat="1" x14ac:dyDescent="0.25">
      <c r="A178" s="17">
        <v>3</v>
      </c>
      <c r="B178" s="25" t="s">
        <v>51</v>
      </c>
      <c r="C178" s="26" t="s">
        <v>52</v>
      </c>
      <c r="D178" s="26" t="s">
        <v>30</v>
      </c>
      <c r="E178" s="26">
        <v>20</v>
      </c>
      <c r="F178" s="26">
        <v>50</v>
      </c>
      <c r="G178" s="40">
        <f t="shared" si="34"/>
        <v>1000</v>
      </c>
      <c r="H178" s="14">
        <v>20</v>
      </c>
      <c r="I178" s="14">
        <f t="shared" si="31"/>
        <v>1000</v>
      </c>
      <c r="J178" s="14">
        <f t="shared" si="32"/>
        <v>0</v>
      </c>
      <c r="K178" s="41">
        <f t="shared" si="33"/>
        <v>0</v>
      </c>
    </row>
    <row r="179" spans="1:11" s="1" customFormat="1" x14ac:dyDescent="0.25">
      <c r="A179" s="17">
        <v>4</v>
      </c>
      <c r="B179" s="25" t="s">
        <v>53</v>
      </c>
      <c r="C179" s="26" t="s">
        <v>54</v>
      </c>
      <c r="D179" s="26" t="s">
        <v>30</v>
      </c>
      <c r="E179" s="26">
        <v>930</v>
      </c>
      <c r="F179" s="26">
        <v>100</v>
      </c>
      <c r="G179" s="40">
        <f t="shared" si="34"/>
        <v>93000</v>
      </c>
      <c r="H179" s="14">
        <f>H156</f>
        <v>1165</v>
      </c>
      <c r="I179" s="14">
        <f t="shared" si="31"/>
        <v>116500</v>
      </c>
      <c r="J179" s="14">
        <f t="shared" si="32"/>
        <v>235</v>
      </c>
      <c r="K179" s="41">
        <f t="shared" si="33"/>
        <v>23500</v>
      </c>
    </row>
    <row r="180" spans="1:11" s="1" customFormat="1" ht="225" x14ac:dyDescent="0.25">
      <c r="A180" s="17">
        <v>5</v>
      </c>
      <c r="B180" s="25" t="s">
        <v>55</v>
      </c>
      <c r="C180" s="26" t="s">
        <v>160</v>
      </c>
      <c r="D180" s="26" t="s">
        <v>56</v>
      </c>
      <c r="E180" s="26">
        <v>3018</v>
      </c>
      <c r="F180" s="26">
        <v>460</v>
      </c>
      <c r="G180" s="40">
        <f t="shared" si="34"/>
        <v>1388280</v>
      </c>
      <c r="H180" s="46">
        <v>3250</v>
      </c>
      <c r="I180" s="14">
        <f t="shared" si="31"/>
        <v>1495000</v>
      </c>
      <c r="J180" s="14">
        <f t="shared" si="32"/>
        <v>232</v>
      </c>
      <c r="K180" s="41">
        <f t="shared" si="33"/>
        <v>106720</v>
      </c>
    </row>
    <row r="181" spans="1:11" s="1" customFormat="1" x14ac:dyDescent="0.25">
      <c r="A181" s="17">
        <v>6</v>
      </c>
      <c r="B181" s="25" t="s">
        <v>57</v>
      </c>
      <c r="C181" s="26" t="s">
        <v>58</v>
      </c>
      <c r="D181" s="26" t="s">
        <v>56</v>
      </c>
      <c r="E181" s="26">
        <v>3018</v>
      </c>
      <c r="F181" s="26">
        <v>15</v>
      </c>
      <c r="G181" s="40">
        <f t="shared" si="34"/>
        <v>45270</v>
      </c>
      <c r="H181" s="14">
        <f>H180</f>
        <v>3250</v>
      </c>
      <c r="I181" s="14">
        <f t="shared" si="31"/>
        <v>48750</v>
      </c>
      <c r="J181" s="14">
        <f t="shared" si="32"/>
        <v>232</v>
      </c>
      <c r="K181" s="41">
        <f t="shared" si="33"/>
        <v>3480</v>
      </c>
    </row>
    <row r="182" spans="1:11" s="1" customFormat="1" x14ac:dyDescent="0.25">
      <c r="A182" s="17">
        <v>7</v>
      </c>
      <c r="B182" s="25" t="s">
        <v>59</v>
      </c>
      <c r="C182" s="26" t="s">
        <v>60</v>
      </c>
      <c r="D182" s="26" t="s">
        <v>56</v>
      </c>
      <c r="E182" s="26">
        <v>3018</v>
      </c>
      <c r="F182" s="26">
        <v>12</v>
      </c>
      <c r="G182" s="40">
        <f t="shared" si="34"/>
        <v>36216</v>
      </c>
      <c r="H182" s="14">
        <f>H180</f>
        <v>3250</v>
      </c>
      <c r="I182" s="14">
        <f t="shared" si="31"/>
        <v>39000</v>
      </c>
      <c r="J182" s="14">
        <f t="shared" si="32"/>
        <v>232</v>
      </c>
      <c r="K182" s="41">
        <f t="shared" si="33"/>
        <v>2784</v>
      </c>
    </row>
    <row r="183" spans="1:11" s="1" customFormat="1" x14ac:dyDescent="0.25">
      <c r="A183" s="17">
        <v>8</v>
      </c>
      <c r="B183" s="25" t="s">
        <v>61</v>
      </c>
      <c r="C183" s="26" t="s">
        <v>62</v>
      </c>
      <c r="D183" s="26" t="s">
        <v>56</v>
      </c>
      <c r="E183" s="26">
        <v>3018</v>
      </c>
      <c r="F183" s="26">
        <v>10</v>
      </c>
      <c r="G183" s="40">
        <f t="shared" si="34"/>
        <v>30180</v>
      </c>
      <c r="H183" s="14">
        <f>H180</f>
        <v>3250</v>
      </c>
      <c r="I183" s="14">
        <f t="shared" si="31"/>
        <v>32500</v>
      </c>
      <c r="J183" s="14">
        <f t="shared" si="32"/>
        <v>232</v>
      </c>
      <c r="K183" s="41">
        <f t="shared" si="33"/>
        <v>2320</v>
      </c>
    </row>
    <row r="184" spans="1:11" s="1" customFormat="1" ht="45" x14ac:dyDescent="0.25">
      <c r="A184" s="17">
        <v>9</v>
      </c>
      <c r="B184" s="25" t="s">
        <v>161</v>
      </c>
      <c r="C184" s="26" t="s">
        <v>162</v>
      </c>
      <c r="D184" s="26" t="s">
        <v>45</v>
      </c>
      <c r="E184" s="26">
        <v>7</v>
      </c>
      <c r="F184" s="26">
        <v>110000</v>
      </c>
      <c r="G184" s="40">
        <f t="shared" si="34"/>
        <v>770000</v>
      </c>
      <c r="H184" s="14">
        <f>H173</f>
        <v>8</v>
      </c>
      <c r="I184" s="14">
        <f t="shared" si="31"/>
        <v>880000</v>
      </c>
      <c r="J184" s="14">
        <f t="shared" si="32"/>
        <v>1</v>
      </c>
      <c r="K184" s="41">
        <f t="shared" si="33"/>
        <v>110000</v>
      </c>
    </row>
    <row r="185" spans="1:11" s="1" customFormat="1" ht="15" customHeight="1" x14ac:dyDescent="0.25">
      <c r="A185" s="17">
        <v>10</v>
      </c>
      <c r="B185" s="25" t="s">
        <v>163</v>
      </c>
      <c r="C185" s="26" t="s">
        <v>164</v>
      </c>
      <c r="D185" s="26" t="s">
        <v>45</v>
      </c>
      <c r="E185" s="26">
        <v>7</v>
      </c>
      <c r="F185" s="26">
        <v>9000</v>
      </c>
      <c r="G185" s="40">
        <f t="shared" si="34"/>
        <v>63000</v>
      </c>
      <c r="H185" s="14">
        <f>H184</f>
        <v>8</v>
      </c>
      <c r="I185" s="14">
        <f t="shared" si="31"/>
        <v>72000</v>
      </c>
      <c r="J185" s="14">
        <f t="shared" si="32"/>
        <v>1</v>
      </c>
      <c r="K185" s="41">
        <f t="shared" si="33"/>
        <v>9000</v>
      </c>
    </row>
    <row r="186" spans="1:11" s="1" customFormat="1" ht="15" customHeight="1" x14ac:dyDescent="0.25">
      <c r="A186" s="17">
        <v>11</v>
      </c>
      <c r="B186" s="25" t="s">
        <v>165</v>
      </c>
      <c r="C186" s="26" t="s">
        <v>166</v>
      </c>
      <c r="D186" s="26" t="s">
        <v>45</v>
      </c>
      <c r="E186" s="26">
        <v>7</v>
      </c>
      <c r="F186" s="26">
        <v>7500</v>
      </c>
      <c r="G186" s="40">
        <f t="shared" si="34"/>
        <v>52500</v>
      </c>
      <c r="H186" s="14">
        <f>H184</f>
        <v>8</v>
      </c>
      <c r="I186" s="14">
        <f t="shared" si="31"/>
        <v>60000</v>
      </c>
      <c r="J186" s="14">
        <f t="shared" si="32"/>
        <v>1</v>
      </c>
      <c r="K186" s="41">
        <f t="shared" si="33"/>
        <v>7500</v>
      </c>
    </row>
    <row r="187" spans="1:11" s="1" customFormat="1" ht="15" customHeight="1" x14ac:dyDescent="0.25">
      <c r="A187" s="17">
        <v>12</v>
      </c>
      <c r="B187" s="25" t="s">
        <v>167</v>
      </c>
      <c r="C187" s="26" t="s">
        <v>168</v>
      </c>
      <c r="D187" s="43" t="s">
        <v>45</v>
      </c>
      <c r="E187" s="43">
        <v>7</v>
      </c>
      <c r="F187" s="43">
        <v>6500</v>
      </c>
      <c r="G187" s="80">
        <f t="shared" si="34"/>
        <v>45500</v>
      </c>
      <c r="H187" s="44">
        <f>H184</f>
        <v>8</v>
      </c>
      <c r="I187" s="14">
        <f t="shared" si="31"/>
        <v>52000</v>
      </c>
      <c r="J187" s="14">
        <f t="shared" si="32"/>
        <v>1</v>
      </c>
      <c r="K187" s="41">
        <f t="shared" si="33"/>
        <v>6500</v>
      </c>
    </row>
    <row r="188" spans="1:11" s="1" customFormat="1" ht="15" customHeight="1" x14ac:dyDescent="0.25">
      <c r="A188" s="17">
        <v>13</v>
      </c>
      <c r="B188" s="25" t="s">
        <v>63</v>
      </c>
      <c r="C188" s="31" t="s">
        <v>64</v>
      </c>
      <c r="D188" s="26" t="s">
        <v>56</v>
      </c>
      <c r="E188" s="26">
        <v>214</v>
      </c>
      <c r="F188" s="26">
        <v>500</v>
      </c>
      <c r="G188" s="40">
        <f t="shared" si="34"/>
        <v>107000</v>
      </c>
      <c r="H188" s="46">
        <v>930</v>
      </c>
      <c r="I188" s="14">
        <f t="shared" si="31"/>
        <v>465000</v>
      </c>
      <c r="J188" s="14">
        <f t="shared" si="32"/>
        <v>716</v>
      </c>
      <c r="K188" s="41">
        <f t="shared" si="33"/>
        <v>358000</v>
      </c>
    </row>
    <row r="189" spans="1:11" s="1" customFormat="1" ht="135" x14ac:dyDescent="0.25">
      <c r="A189" s="17">
        <v>14</v>
      </c>
      <c r="B189" s="25" t="s">
        <v>65</v>
      </c>
      <c r="C189" s="26" t="s">
        <v>169</v>
      </c>
      <c r="D189" s="26" t="s">
        <v>30</v>
      </c>
      <c r="E189" s="26">
        <v>310</v>
      </c>
      <c r="F189" s="26">
        <v>2000</v>
      </c>
      <c r="G189" s="40">
        <f t="shared" si="34"/>
        <v>620000</v>
      </c>
      <c r="H189" s="14">
        <f>H163</f>
        <v>332</v>
      </c>
      <c r="I189" s="14">
        <f t="shared" si="31"/>
        <v>664000</v>
      </c>
      <c r="J189" s="14">
        <f t="shared" si="32"/>
        <v>22</v>
      </c>
      <c r="K189" s="41">
        <f t="shared" si="33"/>
        <v>44000</v>
      </c>
    </row>
    <row r="190" spans="1:11" s="1" customFormat="1" x14ac:dyDescent="0.25">
      <c r="A190" s="16"/>
      <c r="B190" s="197" t="s">
        <v>267</v>
      </c>
      <c r="C190" s="198"/>
      <c r="D190" s="198"/>
      <c r="E190" s="198"/>
      <c r="F190" s="199"/>
      <c r="G190" s="81">
        <f>SUM(G176:G189)</f>
        <v>15815046</v>
      </c>
      <c r="H190" s="32"/>
      <c r="I190" s="81">
        <f>SUM(I176:I189)</f>
        <v>19365250</v>
      </c>
      <c r="J190" s="82"/>
      <c r="K190" s="81">
        <f>SUM(K176:K189)</f>
        <v>3550204</v>
      </c>
    </row>
    <row r="191" spans="1:11" s="1" customFormat="1" x14ac:dyDescent="0.25">
      <c r="A191" s="16"/>
      <c r="B191" s="14"/>
      <c r="C191" s="39"/>
      <c r="D191" s="32"/>
      <c r="E191" s="32"/>
      <c r="F191" s="32"/>
      <c r="G191" s="32"/>
      <c r="H191" s="45">
        <f>I190-G190</f>
        <v>3550204</v>
      </c>
      <c r="I191" s="32"/>
      <c r="J191" s="32"/>
      <c r="K191" s="32"/>
    </row>
    <row r="192" spans="1:11" s="1" customFormat="1" x14ac:dyDescent="0.25">
      <c r="A192" s="205"/>
      <c r="B192" s="206"/>
      <c r="C192" s="206"/>
      <c r="D192" s="206"/>
      <c r="E192" s="206"/>
      <c r="F192" s="206"/>
      <c r="G192" s="206"/>
      <c r="H192" s="206"/>
      <c r="I192" s="206"/>
      <c r="J192" s="206"/>
      <c r="K192" s="206"/>
    </row>
    <row r="193" spans="1:11" s="1" customFormat="1" x14ac:dyDescent="0.25">
      <c r="A193" s="47" t="s">
        <v>66</v>
      </c>
      <c r="B193" s="14"/>
      <c r="C193" s="213" t="s">
        <v>260</v>
      </c>
      <c r="D193" s="214"/>
      <c r="E193" s="214"/>
      <c r="F193" s="214"/>
      <c r="G193" s="214"/>
      <c r="H193" s="214"/>
      <c r="I193" s="214"/>
      <c r="J193" s="214"/>
      <c r="K193" s="215"/>
    </row>
    <row r="194" spans="1:11" s="1" customFormat="1" ht="105" x14ac:dyDescent="0.25">
      <c r="A194" s="17">
        <v>1</v>
      </c>
      <c r="B194" s="25"/>
      <c r="C194" s="26" t="s">
        <v>170</v>
      </c>
      <c r="D194" s="25"/>
      <c r="E194" s="25"/>
      <c r="F194" s="25"/>
      <c r="G194" s="25"/>
      <c r="H194" s="28"/>
      <c r="I194" s="28"/>
      <c r="J194" s="28"/>
      <c r="K194" s="28"/>
    </row>
    <row r="195" spans="1:11" s="1" customFormat="1" x14ac:dyDescent="0.25">
      <c r="A195" s="17"/>
      <c r="B195" s="25" t="s">
        <v>171</v>
      </c>
      <c r="C195" s="26" t="s">
        <v>172</v>
      </c>
      <c r="D195" s="25" t="s">
        <v>20</v>
      </c>
      <c r="E195" s="25">
        <v>401</v>
      </c>
      <c r="F195" s="25">
        <v>350</v>
      </c>
      <c r="G195" s="25">
        <f>E195*F195</f>
        <v>140350</v>
      </c>
      <c r="H195" s="28">
        <v>1090</v>
      </c>
      <c r="I195" s="28">
        <f>H195*F195</f>
        <v>381500</v>
      </c>
      <c r="J195" s="28">
        <f>H195-E195</f>
        <v>689</v>
      </c>
      <c r="K195" s="28">
        <f>I195-G195</f>
        <v>241150</v>
      </c>
    </row>
    <row r="196" spans="1:11" s="1" customFormat="1" ht="60" x14ac:dyDescent="0.25">
      <c r="A196" s="17">
        <v>2</v>
      </c>
      <c r="B196" s="25"/>
      <c r="C196" s="26" t="s">
        <v>173</v>
      </c>
      <c r="D196" s="25"/>
      <c r="E196" s="25"/>
      <c r="F196" s="25"/>
      <c r="G196" s="25"/>
      <c r="H196" s="28"/>
      <c r="I196" s="28"/>
      <c r="J196" s="28"/>
      <c r="K196" s="28"/>
    </row>
    <row r="197" spans="1:11" s="1" customFormat="1" x14ac:dyDescent="0.25">
      <c r="A197" s="17"/>
      <c r="B197" s="25" t="s">
        <v>174</v>
      </c>
      <c r="C197" s="26" t="s">
        <v>175</v>
      </c>
      <c r="D197" s="25" t="s">
        <v>20</v>
      </c>
      <c r="E197" s="25">
        <v>55</v>
      </c>
      <c r="F197" s="25">
        <v>900</v>
      </c>
      <c r="G197" s="25">
        <f>E197*F197</f>
        <v>49500</v>
      </c>
      <c r="H197" s="28">
        <v>0</v>
      </c>
      <c r="I197" s="28">
        <f t="shared" ref="I197:I227" si="35">H197*F197</f>
        <v>0</v>
      </c>
      <c r="J197" s="28">
        <f t="shared" ref="J197:J226" si="36">H197-E197</f>
        <v>-55</v>
      </c>
      <c r="K197" s="28">
        <f t="shared" ref="K197:K226" si="37">I197-G197</f>
        <v>-49500</v>
      </c>
    </row>
    <row r="198" spans="1:11" s="1" customFormat="1" ht="60" x14ac:dyDescent="0.25">
      <c r="A198" s="17">
        <v>3</v>
      </c>
      <c r="B198" s="25"/>
      <c r="C198" s="26" t="s">
        <v>176</v>
      </c>
      <c r="D198" s="25"/>
      <c r="E198" s="25"/>
      <c r="F198" s="25"/>
      <c r="G198" s="25"/>
      <c r="H198" s="28"/>
      <c r="I198" s="28"/>
      <c r="J198" s="28"/>
      <c r="K198" s="28"/>
    </row>
    <row r="199" spans="1:11" s="1" customFormat="1" x14ac:dyDescent="0.25">
      <c r="A199" s="17"/>
      <c r="B199" s="25" t="s">
        <v>177</v>
      </c>
      <c r="C199" s="26" t="s">
        <v>172</v>
      </c>
      <c r="D199" s="25" t="s">
        <v>20</v>
      </c>
      <c r="E199" s="25">
        <v>41</v>
      </c>
      <c r="F199" s="25">
        <v>1350</v>
      </c>
      <c r="G199" s="25">
        <f>E199*F199</f>
        <v>55350</v>
      </c>
      <c r="H199" s="28">
        <v>0</v>
      </c>
      <c r="I199" s="28">
        <f t="shared" si="35"/>
        <v>0</v>
      </c>
      <c r="J199" s="28">
        <f t="shared" si="36"/>
        <v>-41</v>
      </c>
      <c r="K199" s="28">
        <f t="shared" si="37"/>
        <v>-55350</v>
      </c>
    </row>
    <row r="200" spans="1:11" s="1" customFormat="1" ht="30" x14ac:dyDescent="0.25">
      <c r="A200" s="17">
        <v>4</v>
      </c>
      <c r="B200" s="25"/>
      <c r="C200" s="26" t="s">
        <v>78</v>
      </c>
      <c r="D200" s="25"/>
      <c r="E200" s="25"/>
      <c r="F200" s="25"/>
      <c r="G200" s="25"/>
      <c r="H200" s="28"/>
      <c r="I200" s="28"/>
      <c r="J200" s="28"/>
      <c r="K200" s="28"/>
    </row>
    <row r="201" spans="1:11" s="1" customFormat="1" x14ac:dyDescent="0.25">
      <c r="A201" s="17"/>
      <c r="B201" s="25"/>
      <c r="C201" s="31" t="s">
        <v>79</v>
      </c>
      <c r="D201" s="25"/>
      <c r="E201" s="25"/>
      <c r="F201" s="25"/>
      <c r="G201" s="25"/>
      <c r="H201" s="28"/>
      <c r="I201" s="28"/>
      <c r="J201" s="28"/>
      <c r="K201" s="28"/>
    </row>
    <row r="202" spans="1:11" s="1" customFormat="1" x14ac:dyDescent="0.25">
      <c r="A202" s="17"/>
      <c r="B202" s="25" t="s">
        <v>178</v>
      </c>
      <c r="C202" s="26" t="s">
        <v>172</v>
      </c>
      <c r="D202" s="25" t="s">
        <v>20</v>
      </c>
      <c r="E202" s="25">
        <v>121</v>
      </c>
      <c r="F202" s="25">
        <v>550</v>
      </c>
      <c r="G202" s="25">
        <f t="shared" ref="G202:G226" si="38">E202*F202</f>
        <v>66550</v>
      </c>
      <c r="H202" s="28">
        <v>60</v>
      </c>
      <c r="I202" s="28">
        <f t="shared" si="35"/>
        <v>33000</v>
      </c>
      <c r="J202" s="28">
        <f t="shared" si="36"/>
        <v>-61</v>
      </c>
      <c r="K202" s="28">
        <f t="shared" si="37"/>
        <v>-33550</v>
      </c>
    </row>
    <row r="203" spans="1:11" s="1" customFormat="1" x14ac:dyDescent="0.25">
      <c r="A203" s="17"/>
      <c r="B203" s="25"/>
      <c r="C203" s="31" t="s">
        <v>179</v>
      </c>
      <c r="D203" s="25"/>
      <c r="E203" s="25"/>
      <c r="F203" s="25"/>
      <c r="G203" s="25"/>
      <c r="H203" s="28"/>
      <c r="I203" s="28"/>
      <c r="J203" s="28"/>
      <c r="K203" s="28"/>
    </row>
    <row r="204" spans="1:11" s="1" customFormat="1" x14ac:dyDescent="0.25">
      <c r="A204" s="17"/>
      <c r="B204" s="25" t="s">
        <v>180</v>
      </c>
      <c r="C204" s="26" t="s">
        <v>175</v>
      </c>
      <c r="D204" s="25" t="s">
        <v>20</v>
      </c>
      <c r="E204" s="25">
        <v>85</v>
      </c>
      <c r="F204" s="25">
        <v>1200</v>
      </c>
      <c r="G204" s="25">
        <f>E204*F204</f>
        <v>102000</v>
      </c>
      <c r="H204" s="28">
        <v>80</v>
      </c>
      <c r="I204" s="28">
        <f t="shared" si="35"/>
        <v>96000</v>
      </c>
      <c r="J204" s="28">
        <f t="shared" si="36"/>
        <v>-5</v>
      </c>
      <c r="K204" s="28">
        <f t="shared" si="37"/>
        <v>-6000</v>
      </c>
    </row>
    <row r="205" spans="1:11" s="1" customFormat="1" ht="90" x14ac:dyDescent="0.25">
      <c r="A205" s="17">
        <v>5</v>
      </c>
      <c r="B205" s="25"/>
      <c r="C205" s="26" t="s">
        <v>181</v>
      </c>
      <c r="D205" s="25"/>
      <c r="E205" s="25"/>
      <c r="F205" s="25"/>
      <c r="G205" s="25"/>
      <c r="H205" s="28"/>
      <c r="I205" s="28"/>
      <c r="J205" s="28"/>
      <c r="K205" s="28"/>
    </row>
    <row r="206" spans="1:11" s="1" customFormat="1" x14ac:dyDescent="0.25">
      <c r="A206" s="17"/>
      <c r="B206" s="25" t="s">
        <v>182</v>
      </c>
      <c r="C206" s="26" t="s">
        <v>172</v>
      </c>
      <c r="D206" s="25" t="s">
        <v>20</v>
      </c>
      <c r="E206" s="25">
        <v>79</v>
      </c>
      <c r="F206" s="25">
        <v>3545</v>
      </c>
      <c r="G206" s="25">
        <f t="shared" si="38"/>
        <v>280055</v>
      </c>
      <c r="H206" s="28">
        <v>42</v>
      </c>
      <c r="I206" s="28">
        <f t="shared" si="35"/>
        <v>148890</v>
      </c>
      <c r="J206" s="28">
        <f t="shared" si="36"/>
        <v>-37</v>
      </c>
      <c r="K206" s="28">
        <f t="shared" si="37"/>
        <v>-131165</v>
      </c>
    </row>
    <row r="207" spans="1:11" s="1" customFormat="1" ht="105" x14ac:dyDescent="0.25">
      <c r="A207" s="17">
        <v>6</v>
      </c>
      <c r="B207" s="25"/>
      <c r="C207" s="26" t="s">
        <v>183</v>
      </c>
      <c r="D207" s="25"/>
      <c r="E207" s="25"/>
      <c r="F207" s="25"/>
      <c r="G207" s="25"/>
      <c r="H207" s="28"/>
      <c r="I207" s="28"/>
      <c r="J207" s="28"/>
      <c r="K207" s="28"/>
    </row>
    <row r="208" spans="1:11" s="1" customFormat="1" x14ac:dyDescent="0.25">
      <c r="A208" s="17"/>
      <c r="B208" s="25" t="s">
        <v>184</v>
      </c>
      <c r="C208" s="26" t="s">
        <v>172</v>
      </c>
      <c r="D208" s="25" t="s">
        <v>20</v>
      </c>
      <c r="E208" s="25">
        <v>57.3</v>
      </c>
      <c r="F208" s="25">
        <v>4635</v>
      </c>
      <c r="G208" s="25">
        <f t="shared" si="38"/>
        <v>265585.5</v>
      </c>
      <c r="H208" s="28">
        <v>0</v>
      </c>
      <c r="I208" s="28">
        <f t="shared" si="35"/>
        <v>0</v>
      </c>
      <c r="J208" s="28">
        <f t="shared" si="36"/>
        <v>-57.3</v>
      </c>
      <c r="K208" s="28">
        <f t="shared" si="37"/>
        <v>-265585.5</v>
      </c>
    </row>
    <row r="209" spans="1:11" s="1" customFormat="1" ht="105" x14ac:dyDescent="0.25">
      <c r="A209" s="17">
        <v>7</v>
      </c>
      <c r="B209" s="25"/>
      <c r="C209" s="26" t="s">
        <v>185</v>
      </c>
      <c r="D209" s="25"/>
      <c r="E209" s="25"/>
      <c r="F209" s="25"/>
      <c r="G209" s="25"/>
      <c r="H209" s="28"/>
      <c r="I209" s="28"/>
      <c r="J209" s="28"/>
      <c r="K209" s="28"/>
    </row>
    <row r="210" spans="1:11" s="1" customFormat="1" x14ac:dyDescent="0.25">
      <c r="A210" s="17"/>
      <c r="B210" s="25" t="s">
        <v>186</v>
      </c>
      <c r="C210" s="26" t="s">
        <v>175</v>
      </c>
      <c r="D210" s="25" t="s">
        <v>20</v>
      </c>
      <c r="E210" s="25">
        <v>65</v>
      </c>
      <c r="F210" s="25">
        <v>4755</v>
      </c>
      <c r="G210" s="25">
        <f t="shared" si="38"/>
        <v>309075</v>
      </c>
      <c r="H210" s="28">
        <v>0</v>
      </c>
      <c r="I210" s="28">
        <f t="shared" si="35"/>
        <v>0</v>
      </c>
      <c r="J210" s="28">
        <f t="shared" si="36"/>
        <v>-65</v>
      </c>
      <c r="K210" s="28">
        <f t="shared" si="37"/>
        <v>-309075</v>
      </c>
    </row>
    <row r="211" spans="1:11" s="1" customFormat="1" ht="120" x14ac:dyDescent="0.25">
      <c r="A211" s="17">
        <v>8</v>
      </c>
      <c r="B211" s="25"/>
      <c r="C211" s="26" t="s">
        <v>187</v>
      </c>
      <c r="D211" s="25"/>
      <c r="E211" s="25"/>
      <c r="F211" s="25"/>
      <c r="G211" s="25"/>
      <c r="H211" s="28"/>
      <c r="I211" s="28"/>
      <c r="J211" s="28"/>
      <c r="K211" s="28"/>
    </row>
    <row r="212" spans="1:11" s="1" customFormat="1" x14ac:dyDescent="0.25">
      <c r="A212" s="17"/>
      <c r="B212" s="25" t="s">
        <v>188</v>
      </c>
      <c r="C212" s="26" t="s">
        <v>175</v>
      </c>
      <c r="D212" s="25" t="s">
        <v>20</v>
      </c>
      <c r="E212" s="25">
        <v>188</v>
      </c>
      <c r="F212" s="25">
        <v>6225</v>
      </c>
      <c r="G212" s="25">
        <f t="shared" si="38"/>
        <v>1170300</v>
      </c>
      <c r="H212" s="28">
        <v>0</v>
      </c>
      <c r="I212" s="28">
        <f t="shared" si="35"/>
        <v>0</v>
      </c>
      <c r="J212" s="28">
        <f t="shared" si="36"/>
        <v>-188</v>
      </c>
      <c r="K212" s="28">
        <f t="shared" si="37"/>
        <v>-1170300</v>
      </c>
    </row>
    <row r="213" spans="1:11" s="1" customFormat="1" ht="120" x14ac:dyDescent="0.25">
      <c r="A213" s="17">
        <v>9</v>
      </c>
      <c r="B213" s="25"/>
      <c r="C213" s="26" t="s">
        <v>94</v>
      </c>
      <c r="D213" s="25"/>
      <c r="E213" s="25"/>
      <c r="F213" s="25"/>
      <c r="G213" s="25"/>
      <c r="H213" s="28"/>
      <c r="I213" s="28">
        <f t="shared" si="35"/>
        <v>0</v>
      </c>
      <c r="J213" s="28">
        <f t="shared" si="36"/>
        <v>0</v>
      </c>
      <c r="K213" s="28">
        <f t="shared" si="37"/>
        <v>0</v>
      </c>
    </row>
    <row r="214" spans="1:11" s="1" customFormat="1" x14ac:dyDescent="0.25">
      <c r="A214" s="10"/>
      <c r="B214" s="9" t="s">
        <v>189</v>
      </c>
      <c r="C214" s="26" t="s">
        <v>172</v>
      </c>
      <c r="D214" s="9" t="s">
        <v>27</v>
      </c>
      <c r="E214" s="9">
        <v>59</v>
      </c>
      <c r="F214" s="9">
        <v>10000</v>
      </c>
      <c r="G214" s="9">
        <f t="shared" si="38"/>
        <v>590000</v>
      </c>
      <c r="H214" s="19">
        <v>26</v>
      </c>
      <c r="I214" s="28">
        <f t="shared" si="35"/>
        <v>260000</v>
      </c>
      <c r="J214" s="28">
        <f t="shared" si="36"/>
        <v>-33</v>
      </c>
      <c r="K214" s="28">
        <f t="shared" si="37"/>
        <v>-330000</v>
      </c>
    </row>
    <row r="215" spans="1:11" s="1" customFormat="1" ht="120" x14ac:dyDescent="0.25">
      <c r="A215" s="10">
        <v>10</v>
      </c>
      <c r="B215" s="9"/>
      <c r="C215" s="11" t="s">
        <v>190</v>
      </c>
      <c r="D215" s="9"/>
      <c r="E215" s="9"/>
      <c r="F215" s="9"/>
      <c r="G215" s="9"/>
      <c r="H215" s="19"/>
      <c r="I215" s="28"/>
      <c r="J215" s="28"/>
      <c r="K215" s="28"/>
    </row>
    <row r="216" spans="1:11" s="1" customFormat="1" x14ac:dyDescent="0.25">
      <c r="A216" s="17"/>
      <c r="B216" s="25" t="s">
        <v>191</v>
      </c>
      <c r="C216" s="26" t="s">
        <v>175</v>
      </c>
      <c r="D216" s="25" t="s">
        <v>20</v>
      </c>
      <c r="E216" s="25">
        <v>18</v>
      </c>
      <c r="F216" s="25">
        <v>3942</v>
      </c>
      <c r="G216" s="25">
        <f t="shared" si="38"/>
        <v>70956</v>
      </c>
      <c r="H216" s="28">
        <v>25</v>
      </c>
      <c r="I216" s="28">
        <f t="shared" si="35"/>
        <v>98550</v>
      </c>
      <c r="J216" s="28">
        <f t="shared" si="36"/>
        <v>7</v>
      </c>
      <c r="K216" s="28">
        <f t="shared" si="37"/>
        <v>27594</v>
      </c>
    </row>
    <row r="217" spans="1:11" s="1" customFormat="1" ht="45" x14ac:dyDescent="0.25">
      <c r="A217" s="17">
        <v>11</v>
      </c>
      <c r="B217" s="25"/>
      <c r="C217" s="26" t="s">
        <v>192</v>
      </c>
      <c r="D217" s="25"/>
      <c r="E217" s="25"/>
      <c r="F217" s="25"/>
      <c r="G217" s="25"/>
      <c r="H217" s="28"/>
      <c r="I217" s="28"/>
      <c r="J217" s="28"/>
      <c r="K217" s="28"/>
    </row>
    <row r="218" spans="1:11" s="1" customFormat="1" x14ac:dyDescent="0.25">
      <c r="A218" s="17"/>
      <c r="B218" s="25" t="s">
        <v>193</v>
      </c>
      <c r="C218" s="26" t="s">
        <v>172</v>
      </c>
      <c r="D218" s="25" t="s">
        <v>102</v>
      </c>
      <c r="E218" s="25">
        <v>868</v>
      </c>
      <c r="F218" s="25">
        <v>350</v>
      </c>
      <c r="G218" s="25">
        <f t="shared" si="38"/>
        <v>303800</v>
      </c>
      <c r="H218" s="28">
        <v>950</v>
      </c>
      <c r="I218" s="28">
        <f t="shared" si="35"/>
        <v>332500</v>
      </c>
      <c r="J218" s="28">
        <f t="shared" si="36"/>
        <v>82</v>
      </c>
      <c r="K218" s="28">
        <f t="shared" si="37"/>
        <v>28700</v>
      </c>
    </row>
    <row r="219" spans="1:11" s="1" customFormat="1" ht="60" x14ac:dyDescent="0.25">
      <c r="A219" s="17">
        <v>12</v>
      </c>
      <c r="B219" s="25"/>
      <c r="C219" s="26" t="s">
        <v>194</v>
      </c>
      <c r="D219" s="25"/>
      <c r="E219" s="25"/>
      <c r="F219" s="25"/>
      <c r="G219" s="25"/>
      <c r="H219" s="28"/>
      <c r="I219" s="28"/>
      <c r="J219" s="28"/>
      <c r="K219" s="28"/>
    </row>
    <row r="220" spans="1:11" s="1" customFormat="1" x14ac:dyDescent="0.25">
      <c r="A220" s="17"/>
      <c r="B220" s="25" t="s">
        <v>195</v>
      </c>
      <c r="C220" s="26" t="s">
        <v>175</v>
      </c>
      <c r="D220" s="25" t="s">
        <v>20</v>
      </c>
      <c r="E220" s="25">
        <v>113</v>
      </c>
      <c r="F220" s="25">
        <v>1500</v>
      </c>
      <c r="G220" s="25">
        <f t="shared" si="38"/>
        <v>169500</v>
      </c>
      <c r="H220" s="28">
        <v>160</v>
      </c>
      <c r="I220" s="28">
        <f t="shared" si="35"/>
        <v>240000</v>
      </c>
      <c r="J220" s="28">
        <f t="shared" si="36"/>
        <v>47</v>
      </c>
      <c r="K220" s="28">
        <f t="shared" si="37"/>
        <v>70500</v>
      </c>
    </row>
    <row r="221" spans="1:11" s="1" customFormat="1" ht="75" x14ac:dyDescent="0.25">
      <c r="A221" s="17">
        <v>13</v>
      </c>
      <c r="B221" s="25"/>
      <c r="C221" s="26" t="s">
        <v>107</v>
      </c>
      <c r="D221" s="25"/>
      <c r="E221" s="25"/>
      <c r="F221" s="25"/>
      <c r="G221" s="25"/>
      <c r="H221" s="28"/>
      <c r="I221" s="28"/>
      <c r="J221" s="28"/>
      <c r="K221" s="28"/>
    </row>
    <row r="222" spans="1:11" s="1" customFormat="1" x14ac:dyDescent="0.25">
      <c r="A222" s="17"/>
      <c r="B222" s="25" t="s">
        <v>196</v>
      </c>
      <c r="C222" s="26" t="s">
        <v>175</v>
      </c>
      <c r="D222" s="25" t="s">
        <v>56</v>
      </c>
      <c r="E222" s="25">
        <v>12</v>
      </c>
      <c r="F222" s="25">
        <v>100</v>
      </c>
      <c r="G222" s="25">
        <f t="shared" si="38"/>
        <v>1200</v>
      </c>
      <c r="H222" s="28">
        <v>84</v>
      </c>
      <c r="I222" s="28">
        <f t="shared" si="35"/>
        <v>8400</v>
      </c>
      <c r="J222" s="28">
        <f t="shared" si="36"/>
        <v>72</v>
      </c>
      <c r="K222" s="28">
        <f t="shared" si="37"/>
        <v>7200</v>
      </c>
    </row>
    <row r="223" spans="1:11" s="1" customFormat="1" x14ac:dyDescent="0.25">
      <c r="A223" s="17">
        <v>14</v>
      </c>
      <c r="B223" s="25"/>
      <c r="C223" s="31" t="s">
        <v>110</v>
      </c>
      <c r="D223" s="25"/>
      <c r="E223" s="25"/>
      <c r="F223" s="25"/>
      <c r="G223" s="25"/>
      <c r="H223" s="28"/>
      <c r="I223" s="28"/>
      <c r="J223" s="28"/>
      <c r="K223" s="28"/>
    </row>
    <row r="224" spans="1:11" s="1" customFormat="1" x14ac:dyDescent="0.25">
      <c r="A224" s="17"/>
      <c r="B224" s="25" t="s">
        <v>197</v>
      </c>
      <c r="C224" s="26" t="s">
        <v>175</v>
      </c>
      <c r="D224" s="25" t="s">
        <v>30</v>
      </c>
      <c r="E224" s="25">
        <v>2</v>
      </c>
      <c r="F224" s="25">
        <v>1000</v>
      </c>
      <c r="G224" s="25">
        <f t="shared" si="38"/>
        <v>2000</v>
      </c>
      <c r="H224" s="28">
        <v>2</v>
      </c>
      <c r="I224" s="28">
        <f t="shared" si="35"/>
        <v>2000</v>
      </c>
      <c r="J224" s="28">
        <f t="shared" si="36"/>
        <v>0</v>
      </c>
      <c r="K224" s="28">
        <f t="shared" si="37"/>
        <v>0</v>
      </c>
    </row>
    <row r="225" spans="1:11" s="1" customFormat="1" x14ac:dyDescent="0.25">
      <c r="A225" s="17">
        <v>15</v>
      </c>
      <c r="B225" s="25"/>
      <c r="C225" s="31" t="s">
        <v>198</v>
      </c>
      <c r="D225" s="25"/>
      <c r="E225" s="25"/>
      <c r="F225" s="25"/>
      <c r="G225" s="25"/>
      <c r="H225" s="28"/>
      <c r="I225" s="28"/>
      <c r="J225" s="28"/>
      <c r="K225" s="28"/>
    </row>
    <row r="226" spans="1:11" s="1" customFormat="1" x14ac:dyDescent="0.25">
      <c r="A226" s="17"/>
      <c r="B226" s="25" t="s">
        <v>199</v>
      </c>
      <c r="C226" s="26" t="s">
        <v>175</v>
      </c>
      <c r="D226" s="25" t="s">
        <v>30</v>
      </c>
      <c r="E226" s="25">
        <v>2</v>
      </c>
      <c r="F226" s="25">
        <v>2000</v>
      </c>
      <c r="G226" s="25">
        <f t="shared" si="38"/>
        <v>4000</v>
      </c>
      <c r="H226" s="28">
        <v>2</v>
      </c>
      <c r="I226" s="28">
        <f t="shared" si="35"/>
        <v>4000</v>
      </c>
      <c r="J226" s="28">
        <f t="shared" si="36"/>
        <v>0</v>
      </c>
      <c r="K226" s="28">
        <f t="shared" si="37"/>
        <v>0</v>
      </c>
    </row>
    <row r="227" spans="1:11" s="1" customFormat="1" x14ac:dyDescent="0.25">
      <c r="A227" s="16"/>
      <c r="B227" s="197" t="s">
        <v>261</v>
      </c>
      <c r="C227" s="198"/>
      <c r="D227" s="198"/>
      <c r="E227" s="198"/>
      <c r="F227" s="199"/>
      <c r="G227" s="83">
        <f>SUM(G194:G226)</f>
        <v>3580221.5</v>
      </c>
      <c r="H227" s="32"/>
      <c r="I227" s="28">
        <f t="shared" si="35"/>
        <v>0</v>
      </c>
      <c r="J227" s="32"/>
      <c r="K227" s="48">
        <f>SUM(K195:K226)</f>
        <v>-1975381.5</v>
      </c>
    </row>
    <row r="228" spans="1:11" s="1" customFormat="1" x14ac:dyDescent="0.25">
      <c r="A228" s="16"/>
      <c r="B228" s="14"/>
      <c r="C228" s="42"/>
      <c r="D228" s="32"/>
      <c r="E228" s="32"/>
      <c r="F228" s="32"/>
      <c r="G228" s="32"/>
      <c r="H228" s="32"/>
      <c r="I228" s="28">
        <f>SUM(I195:I227)</f>
        <v>1604840</v>
      </c>
      <c r="J228" s="32"/>
      <c r="K228" s="28"/>
    </row>
    <row r="229" spans="1:11" s="1" customFormat="1" x14ac:dyDescent="0.25">
      <c r="A229" s="16"/>
      <c r="B229" s="14"/>
      <c r="C229" s="32"/>
      <c r="D229" s="32"/>
      <c r="E229" s="32"/>
      <c r="F229" s="32"/>
      <c r="G229" s="32"/>
      <c r="H229" s="32"/>
      <c r="I229" s="48">
        <f>I228-G227</f>
        <v>-1975381.5</v>
      </c>
      <c r="J229" s="32"/>
      <c r="K229" s="32"/>
    </row>
    <row r="230" spans="1:11" s="1" customFormat="1" x14ac:dyDescent="0.25">
      <c r="A230" s="205"/>
      <c r="B230" s="206"/>
      <c r="C230" s="206"/>
      <c r="D230" s="206"/>
      <c r="E230" s="206"/>
      <c r="F230" s="206"/>
      <c r="G230" s="206"/>
      <c r="H230" s="206"/>
      <c r="I230" s="206"/>
      <c r="J230" s="206"/>
      <c r="K230" s="206"/>
    </row>
    <row r="231" spans="1:11" s="1" customFormat="1" x14ac:dyDescent="0.25">
      <c r="A231" s="47" t="s">
        <v>200</v>
      </c>
      <c r="B231" s="14"/>
      <c r="C231" s="213" t="s">
        <v>201</v>
      </c>
      <c r="D231" s="214"/>
      <c r="E231" s="214"/>
      <c r="F231" s="214"/>
      <c r="G231" s="214"/>
      <c r="H231" s="214"/>
      <c r="I231" s="214"/>
      <c r="J231" s="214"/>
      <c r="K231" s="215"/>
    </row>
    <row r="232" spans="1:11" s="1" customFormat="1" ht="90" x14ac:dyDescent="0.25">
      <c r="A232" s="16"/>
      <c r="B232" s="14"/>
      <c r="C232" s="49" t="s">
        <v>202</v>
      </c>
      <c r="D232" s="28"/>
      <c r="E232" s="28"/>
      <c r="F232" s="28"/>
      <c r="G232" s="28"/>
      <c r="H232" s="28"/>
      <c r="I232" s="28"/>
      <c r="J232" s="32"/>
      <c r="K232" s="32"/>
    </row>
    <row r="233" spans="1:11" s="1" customFormat="1" ht="60" x14ac:dyDescent="0.25">
      <c r="A233" s="17">
        <v>1</v>
      </c>
      <c r="B233" s="25" t="s">
        <v>203</v>
      </c>
      <c r="C233" s="26" t="s">
        <v>204</v>
      </c>
      <c r="D233" s="25" t="s">
        <v>102</v>
      </c>
      <c r="E233" s="25">
        <v>275</v>
      </c>
      <c r="F233" s="25">
        <v>15200</v>
      </c>
      <c r="G233" s="25">
        <f t="shared" ref="G233:G242" si="39">E233*F233</f>
        <v>4180000</v>
      </c>
      <c r="H233" s="14">
        <v>303</v>
      </c>
      <c r="I233" s="14">
        <f>H233*F233</f>
        <v>4605600</v>
      </c>
      <c r="J233" s="14"/>
      <c r="K233" s="14"/>
    </row>
    <row r="234" spans="1:11" s="1" customFormat="1" ht="30" x14ac:dyDescent="0.25">
      <c r="A234" s="17">
        <v>2</v>
      </c>
      <c r="B234" s="25" t="s">
        <v>205</v>
      </c>
      <c r="C234" s="26" t="s">
        <v>206</v>
      </c>
      <c r="D234" s="25" t="s">
        <v>102</v>
      </c>
      <c r="E234" s="25">
        <v>275</v>
      </c>
      <c r="F234" s="25">
        <v>1250</v>
      </c>
      <c r="G234" s="25">
        <f t="shared" si="39"/>
        <v>343750</v>
      </c>
      <c r="H234" s="14">
        <f>H233</f>
        <v>303</v>
      </c>
      <c r="I234" s="14">
        <f t="shared" ref="I234:I235" si="40">H234*F234</f>
        <v>378750</v>
      </c>
      <c r="J234" s="14"/>
      <c r="K234" s="14"/>
    </row>
    <row r="235" spans="1:11" s="1" customFormat="1" x14ac:dyDescent="0.25">
      <c r="A235" s="17">
        <v>3</v>
      </c>
      <c r="B235" s="25" t="s">
        <v>207</v>
      </c>
      <c r="C235" s="26" t="s">
        <v>208</v>
      </c>
      <c r="D235" s="25" t="s">
        <v>102</v>
      </c>
      <c r="E235" s="25">
        <v>275</v>
      </c>
      <c r="F235" s="25">
        <v>1050</v>
      </c>
      <c r="G235" s="25">
        <f t="shared" si="39"/>
        <v>288750</v>
      </c>
      <c r="H235" s="14">
        <f>H234</f>
        <v>303</v>
      </c>
      <c r="I235" s="14">
        <f t="shared" si="40"/>
        <v>318150</v>
      </c>
      <c r="J235" s="14"/>
      <c r="K235" s="14"/>
    </row>
    <row r="236" spans="1:11" s="1" customFormat="1" ht="30" x14ac:dyDescent="0.25">
      <c r="A236" s="17">
        <v>4</v>
      </c>
      <c r="B236" s="25" t="s">
        <v>209</v>
      </c>
      <c r="C236" s="26" t="s">
        <v>210</v>
      </c>
      <c r="D236" s="25" t="s">
        <v>102</v>
      </c>
      <c r="E236" s="18">
        <v>275</v>
      </c>
      <c r="F236" s="18">
        <v>780</v>
      </c>
      <c r="G236" s="25">
        <f t="shared" si="39"/>
        <v>214500</v>
      </c>
      <c r="H236" s="14">
        <f>H235</f>
        <v>303</v>
      </c>
      <c r="I236" s="14">
        <f>H236*F236</f>
        <v>236340</v>
      </c>
      <c r="J236" s="39"/>
      <c r="K236" s="39"/>
    </row>
    <row r="237" spans="1:11" s="1" customFormat="1" ht="30" x14ac:dyDescent="0.25">
      <c r="A237" s="17">
        <v>5</v>
      </c>
      <c r="B237" s="25" t="s">
        <v>211</v>
      </c>
      <c r="C237" s="26" t="s">
        <v>212</v>
      </c>
      <c r="D237" s="25" t="s">
        <v>102</v>
      </c>
      <c r="E237" s="18">
        <v>275</v>
      </c>
      <c r="F237" s="18">
        <v>720</v>
      </c>
      <c r="G237" s="18">
        <f>E237*F237</f>
        <v>198000</v>
      </c>
      <c r="H237" s="14">
        <f>H235</f>
        <v>303</v>
      </c>
      <c r="I237" s="12">
        <f>H237*7200</f>
        <v>2181600</v>
      </c>
      <c r="J237" s="39"/>
      <c r="K237" s="39"/>
    </row>
    <row r="238" spans="1:11" s="1" customFormat="1" x14ac:dyDescent="0.25">
      <c r="A238" s="17"/>
      <c r="B238" s="197" t="s">
        <v>262</v>
      </c>
      <c r="C238" s="198"/>
      <c r="D238" s="198"/>
      <c r="E238" s="198"/>
      <c r="F238" s="199"/>
      <c r="G238" s="84">
        <f>SUM(G233:G237)</f>
        <v>5225000</v>
      </c>
      <c r="H238" s="28"/>
      <c r="I238" s="83">
        <f>SUM(I233:I237)</f>
        <v>7720440</v>
      </c>
      <c r="J238" s="32"/>
      <c r="K238" s="32"/>
    </row>
    <row r="239" spans="1:11" s="1" customFormat="1" x14ac:dyDescent="0.25">
      <c r="A239" s="16"/>
      <c r="B239" s="14"/>
      <c r="C239" s="31" t="s">
        <v>213</v>
      </c>
      <c r="D239" s="28"/>
      <c r="E239" s="28"/>
      <c r="F239" s="28"/>
      <c r="G239" s="28"/>
      <c r="H239" s="28"/>
      <c r="I239" s="28"/>
      <c r="J239" s="32"/>
      <c r="K239" s="32"/>
    </row>
    <row r="240" spans="1:11" s="1" customFormat="1" ht="75" x14ac:dyDescent="0.25">
      <c r="A240" s="17">
        <v>1</v>
      </c>
      <c r="B240" s="25" t="s">
        <v>117</v>
      </c>
      <c r="C240" s="26" t="s">
        <v>214</v>
      </c>
      <c r="D240" s="18" t="s">
        <v>119</v>
      </c>
      <c r="E240" s="18">
        <v>7</v>
      </c>
      <c r="F240" s="18">
        <v>7000</v>
      </c>
      <c r="G240" s="18">
        <f t="shared" si="39"/>
        <v>49000</v>
      </c>
      <c r="H240" s="46">
        <v>24</v>
      </c>
      <c r="I240" s="14">
        <f>H240*F240</f>
        <v>168000</v>
      </c>
      <c r="J240" s="14">
        <f>H240-E240</f>
        <v>17</v>
      </c>
      <c r="K240" s="14">
        <f>I240-G240</f>
        <v>119000</v>
      </c>
    </row>
    <row r="241" spans="1:11" s="1" customFormat="1" ht="165" x14ac:dyDescent="0.25">
      <c r="A241" s="17">
        <v>2</v>
      </c>
      <c r="B241" s="25" t="s">
        <v>215</v>
      </c>
      <c r="C241" s="26" t="s">
        <v>216</v>
      </c>
      <c r="D241" s="18" t="s">
        <v>119</v>
      </c>
      <c r="E241" s="18">
        <v>1</v>
      </c>
      <c r="F241" s="18">
        <v>1150000</v>
      </c>
      <c r="G241" s="18">
        <f t="shared" si="39"/>
        <v>1150000</v>
      </c>
      <c r="H241" s="14">
        <v>1</v>
      </c>
      <c r="I241" s="14">
        <f t="shared" ref="I241:I242" si="41">H241*F241</f>
        <v>1150000</v>
      </c>
      <c r="J241" s="14">
        <f t="shared" ref="J241:J242" si="42">H241-E241</f>
        <v>0</v>
      </c>
      <c r="K241" s="14">
        <f t="shared" ref="K241:K242" si="43">I241-G241</f>
        <v>0</v>
      </c>
    </row>
    <row r="242" spans="1:11" s="1" customFormat="1" ht="90" x14ac:dyDescent="0.25">
      <c r="A242" s="17">
        <v>3</v>
      </c>
      <c r="B242" s="25" t="s">
        <v>120</v>
      </c>
      <c r="C242" s="26" t="s">
        <v>217</v>
      </c>
      <c r="D242" s="18" t="s">
        <v>30</v>
      </c>
      <c r="E242" s="18">
        <v>26</v>
      </c>
      <c r="F242" s="18">
        <v>5800</v>
      </c>
      <c r="G242" s="18">
        <f t="shared" si="39"/>
        <v>150800</v>
      </c>
      <c r="H242" s="46">
        <v>26</v>
      </c>
      <c r="I242" s="14">
        <f t="shared" si="41"/>
        <v>150800</v>
      </c>
      <c r="J242" s="14">
        <f t="shared" si="42"/>
        <v>0</v>
      </c>
      <c r="K242" s="14">
        <f t="shared" si="43"/>
        <v>0</v>
      </c>
    </row>
    <row r="243" spans="1:11" s="1" customFormat="1" ht="30" x14ac:dyDescent="0.25">
      <c r="A243" s="17">
        <v>4</v>
      </c>
      <c r="B243" s="25" t="s">
        <v>124</v>
      </c>
      <c r="C243" s="26" t="s">
        <v>125</v>
      </c>
      <c r="D243" s="18" t="s">
        <v>126</v>
      </c>
      <c r="E243" s="18">
        <v>500000</v>
      </c>
      <c r="F243" s="18" t="s">
        <v>127</v>
      </c>
      <c r="G243" s="18">
        <f>E243*1.5</f>
        <v>750000</v>
      </c>
      <c r="H243" s="14"/>
      <c r="I243" s="14">
        <f>G243</f>
        <v>750000</v>
      </c>
      <c r="J243" s="14"/>
      <c r="K243" s="14"/>
    </row>
    <row r="244" spans="1:11" s="1" customFormat="1" x14ac:dyDescent="0.25">
      <c r="A244" s="16"/>
      <c r="B244" s="197" t="s">
        <v>268</v>
      </c>
      <c r="C244" s="198"/>
      <c r="D244" s="198"/>
      <c r="E244" s="198"/>
      <c r="F244" s="199"/>
      <c r="G244" s="85">
        <f>SUM(G240:G243)</f>
        <v>2099800</v>
      </c>
      <c r="H244" s="32"/>
      <c r="I244" s="85">
        <f>SUM(I240:I243)</f>
        <v>2218800</v>
      </c>
      <c r="J244" s="14"/>
      <c r="K244" s="14"/>
    </row>
    <row r="245" spans="1:11" s="1" customFormat="1" x14ac:dyDescent="0.25">
      <c r="A245" s="16"/>
      <c r="B245" s="197" t="s">
        <v>269</v>
      </c>
      <c r="C245" s="198"/>
      <c r="D245" s="198"/>
      <c r="E245" s="198"/>
      <c r="F245" s="199"/>
      <c r="G245" s="87">
        <f>G151+G167+G171+G174+G190+G227+G238+G244</f>
        <v>88885825.900000006</v>
      </c>
      <c r="H245" s="32"/>
      <c r="I245" s="87">
        <f>I151+I167+I171+I174+I190+I228+I238+I244</f>
        <v>119833950</v>
      </c>
      <c r="J245" s="14"/>
      <c r="K245" s="14"/>
    </row>
    <row r="246" spans="1:11" s="1" customFormat="1" x14ac:dyDescent="0.25">
      <c r="A246" s="16"/>
      <c r="B246" s="86"/>
      <c r="C246" s="86"/>
      <c r="D246" s="86"/>
      <c r="E246" s="86"/>
      <c r="F246" s="86"/>
      <c r="G246" s="14"/>
      <c r="H246" s="32"/>
      <c r="I246" s="14"/>
      <c r="J246" s="14"/>
      <c r="K246" s="14"/>
    </row>
    <row r="247" spans="1:11" s="1" customFormat="1" x14ac:dyDescent="0.25">
      <c r="A247" s="51"/>
      <c r="B247" s="52"/>
      <c r="C247" s="53"/>
      <c r="D247" s="54"/>
      <c r="E247" s="54"/>
      <c r="F247" s="54"/>
      <c r="G247" s="54"/>
    </row>
    <row r="248" spans="1:11" s="1" customFormat="1" x14ac:dyDescent="0.25">
      <c r="A248" s="204" t="s">
        <v>0</v>
      </c>
      <c r="B248" s="204"/>
      <c r="C248" s="204"/>
      <c r="D248" s="204"/>
      <c r="E248" s="204"/>
      <c r="F248" s="204"/>
      <c r="G248" s="204"/>
      <c r="H248" s="204"/>
      <c r="I248" s="204"/>
      <c r="J248" s="204"/>
      <c r="K248" s="204"/>
    </row>
    <row r="249" spans="1:11" s="1" customFormat="1" x14ac:dyDescent="0.25">
      <c r="A249" s="204" t="s">
        <v>218</v>
      </c>
      <c r="B249" s="204"/>
      <c r="C249" s="204"/>
      <c r="D249" s="204"/>
      <c r="E249" s="204"/>
      <c r="F249" s="204"/>
      <c r="G249" s="204"/>
      <c r="H249" s="204"/>
      <c r="I249" s="204"/>
      <c r="J249" s="204"/>
      <c r="K249" s="204"/>
    </row>
    <row r="250" spans="1:11" s="1" customFormat="1" x14ac:dyDescent="0.25">
      <c r="A250" s="2"/>
      <c r="B250" s="3"/>
      <c r="C250" s="3"/>
      <c r="D250" s="4"/>
      <c r="E250" s="195" t="s">
        <v>3</v>
      </c>
      <c r="F250" s="219"/>
      <c r="G250" s="196"/>
      <c r="H250" s="204" t="s">
        <v>4</v>
      </c>
      <c r="I250" s="204"/>
      <c r="J250" s="204" t="s">
        <v>5</v>
      </c>
      <c r="K250" s="204"/>
    </row>
    <row r="251" spans="1:11" s="1" customFormat="1" ht="30" x14ac:dyDescent="0.25">
      <c r="A251" s="5" t="s">
        <v>219</v>
      </c>
      <c r="B251" s="6" t="s">
        <v>7</v>
      </c>
      <c r="C251" s="6" t="s">
        <v>8</v>
      </c>
      <c r="D251" s="6" t="s">
        <v>9</v>
      </c>
      <c r="E251" s="6" t="s">
        <v>10</v>
      </c>
      <c r="F251" s="6" t="s">
        <v>11</v>
      </c>
      <c r="G251" s="7" t="s">
        <v>12</v>
      </c>
      <c r="H251" s="6" t="s">
        <v>13</v>
      </c>
      <c r="I251" s="7" t="s">
        <v>14</v>
      </c>
      <c r="J251" s="6" t="s">
        <v>15</v>
      </c>
      <c r="K251" s="7" t="s">
        <v>16</v>
      </c>
    </row>
    <row r="252" spans="1:11" s="1" customFormat="1" x14ac:dyDescent="0.25">
      <c r="A252" s="5"/>
      <c r="B252" s="55"/>
      <c r="C252" s="56" t="s">
        <v>220</v>
      </c>
      <c r="D252" s="6"/>
      <c r="E252" s="6"/>
      <c r="F252" s="6"/>
      <c r="G252" s="57"/>
      <c r="H252" s="32"/>
      <c r="I252" s="32"/>
      <c r="J252" s="32"/>
      <c r="K252" s="32"/>
    </row>
    <row r="253" spans="1:11" s="1" customFormat="1" x14ac:dyDescent="0.25">
      <c r="A253" s="47" t="s">
        <v>17</v>
      </c>
      <c r="B253" s="15"/>
      <c r="C253" s="58" t="s">
        <v>221</v>
      </c>
      <c r="D253" s="59"/>
      <c r="E253" s="59"/>
      <c r="F253" s="59"/>
      <c r="G253" s="59"/>
      <c r="H253" s="32"/>
      <c r="I253" s="32"/>
      <c r="J253" s="32"/>
      <c r="K253" s="32"/>
    </row>
    <row r="254" spans="1:11" s="1" customFormat="1" ht="105" x14ac:dyDescent="0.25">
      <c r="A254" s="17">
        <v>1</v>
      </c>
      <c r="B254" s="60" t="s">
        <v>222</v>
      </c>
      <c r="C254" s="61" t="s">
        <v>223</v>
      </c>
      <c r="D254" s="60" t="s">
        <v>30</v>
      </c>
      <c r="E254" s="60">
        <v>2</v>
      </c>
      <c r="F254" s="60">
        <v>134000</v>
      </c>
      <c r="G254" s="60">
        <f>F254*E254</f>
        <v>268000</v>
      </c>
      <c r="H254" s="32"/>
      <c r="I254" s="32"/>
      <c r="J254" s="32"/>
      <c r="K254" s="32"/>
    </row>
    <row r="255" spans="1:11" s="1" customFormat="1" ht="30" x14ac:dyDescent="0.25">
      <c r="A255" s="17">
        <v>2</v>
      </c>
      <c r="B255" s="60" t="s">
        <v>224</v>
      </c>
      <c r="C255" s="62" t="s">
        <v>225</v>
      </c>
      <c r="D255" s="60" t="s">
        <v>45</v>
      </c>
      <c r="E255" s="60">
        <v>2</v>
      </c>
      <c r="F255" s="63">
        <v>17300</v>
      </c>
      <c r="G255" s="60">
        <f t="shared" ref="G255:G271" si="44">F255*E255</f>
        <v>34600</v>
      </c>
      <c r="H255" s="32"/>
      <c r="I255" s="32"/>
      <c r="J255" s="32"/>
      <c r="K255" s="32"/>
    </row>
    <row r="256" spans="1:11" s="1" customFormat="1" ht="30" x14ac:dyDescent="0.25">
      <c r="A256" s="17">
        <v>3</v>
      </c>
      <c r="B256" s="60" t="s">
        <v>226</v>
      </c>
      <c r="C256" s="62" t="s">
        <v>227</v>
      </c>
      <c r="D256" s="60" t="s">
        <v>30</v>
      </c>
      <c r="E256" s="60">
        <v>20</v>
      </c>
      <c r="F256" s="63">
        <v>5000</v>
      </c>
      <c r="G256" s="60">
        <f t="shared" si="44"/>
        <v>100000</v>
      </c>
      <c r="H256" s="32"/>
      <c r="I256" s="32"/>
      <c r="J256" s="32"/>
      <c r="K256" s="32"/>
    </row>
    <row r="257" spans="1:11" s="1" customFormat="1" ht="30" x14ac:dyDescent="0.25">
      <c r="A257" s="17">
        <v>4</v>
      </c>
      <c r="B257" s="60" t="s">
        <v>228</v>
      </c>
      <c r="C257" s="62" t="s">
        <v>229</v>
      </c>
      <c r="D257" s="60" t="s">
        <v>45</v>
      </c>
      <c r="E257" s="60">
        <v>2</v>
      </c>
      <c r="F257" s="63">
        <v>5560</v>
      </c>
      <c r="G257" s="60">
        <f t="shared" si="44"/>
        <v>11120</v>
      </c>
      <c r="H257" s="32"/>
      <c r="I257" s="32"/>
      <c r="J257" s="32"/>
      <c r="K257" s="32"/>
    </row>
    <row r="258" spans="1:11" s="1" customFormat="1" ht="30" x14ac:dyDescent="0.25">
      <c r="A258" s="17">
        <v>5</v>
      </c>
      <c r="B258" s="60" t="s">
        <v>230</v>
      </c>
      <c r="C258" s="62" t="s">
        <v>231</v>
      </c>
      <c r="D258" s="60" t="s">
        <v>30</v>
      </c>
      <c r="E258" s="60">
        <v>2</v>
      </c>
      <c r="F258" s="63">
        <v>3165</v>
      </c>
      <c r="G258" s="60">
        <f t="shared" si="44"/>
        <v>6330</v>
      </c>
      <c r="H258" s="32"/>
      <c r="I258" s="32"/>
      <c r="J258" s="32"/>
      <c r="K258" s="32"/>
    </row>
    <row r="259" spans="1:11" s="1" customFormat="1" x14ac:dyDescent="0.25">
      <c r="A259" s="24" t="s">
        <v>66</v>
      </c>
      <c r="B259" s="64"/>
      <c r="C259" s="65" t="s">
        <v>232</v>
      </c>
      <c r="D259" s="66"/>
      <c r="E259" s="66"/>
      <c r="F259" s="67"/>
      <c r="G259" s="67"/>
      <c r="H259" s="32"/>
      <c r="I259" s="32"/>
      <c r="J259" s="32"/>
      <c r="K259" s="32"/>
    </row>
    <row r="260" spans="1:11" s="1" customFormat="1" ht="45" x14ac:dyDescent="0.25">
      <c r="A260" s="17">
        <v>6</v>
      </c>
      <c r="B260" s="60" t="s">
        <v>233</v>
      </c>
      <c r="C260" s="62" t="s">
        <v>234</v>
      </c>
      <c r="D260" s="60" t="s">
        <v>30</v>
      </c>
      <c r="E260" s="60">
        <v>2</v>
      </c>
      <c r="F260" s="63">
        <v>6400</v>
      </c>
      <c r="G260" s="60">
        <f t="shared" si="44"/>
        <v>12800</v>
      </c>
      <c r="H260" s="32"/>
      <c r="I260" s="32"/>
      <c r="J260" s="32"/>
      <c r="K260" s="32"/>
    </row>
    <row r="261" spans="1:11" s="1" customFormat="1" x14ac:dyDescent="0.25">
      <c r="A261" s="17">
        <v>7</v>
      </c>
      <c r="B261" s="60" t="s">
        <v>235</v>
      </c>
      <c r="C261" s="62" t="s">
        <v>236</v>
      </c>
      <c r="D261" s="60" t="s">
        <v>30</v>
      </c>
      <c r="E261" s="60">
        <v>2</v>
      </c>
      <c r="F261" s="63">
        <v>48300</v>
      </c>
      <c r="G261" s="60">
        <f t="shared" si="44"/>
        <v>96600</v>
      </c>
      <c r="H261" s="32"/>
      <c r="I261" s="32"/>
      <c r="J261" s="32"/>
      <c r="K261" s="32"/>
    </row>
    <row r="262" spans="1:11" s="1" customFormat="1" x14ac:dyDescent="0.25">
      <c r="A262" s="17">
        <v>8</v>
      </c>
      <c r="B262" s="60" t="s">
        <v>237</v>
      </c>
      <c r="C262" s="62" t="s">
        <v>238</v>
      </c>
      <c r="D262" s="60" t="s">
        <v>30</v>
      </c>
      <c r="E262" s="60">
        <v>2</v>
      </c>
      <c r="F262" s="63">
        <v>6650</v>
      </c>
      <c r="G262" s="60">
        <f t="shared" si="44"/>
        <v>13300</v>
      </c>
      <c r="H262" s="32"/>
      <c r="I262" s="32"/>
      <c r="J262" s="32"/>
      <c r="K262" s="32"/>
    </row>
    <row r="263" spans="1:11" s="1" customFormat="1" x14ac:dyDescent="0.25">
      <c r="A263" s="17">
        <v>9</v>
      </c>
      <c r="B263" s="60" t="s">
        <v>239</v>
      </c>
      <c r="C263" s="62" t="s">
        <v>240</v>
      </c>
      <c r="D263" s="60" t="s">
        <v>30</v>
      </c>
      <c r="E263" s="60">
        <v>2</v>
      </c>
      <c r="F263" s="63">
        <v>9000</v>
      </c>
      <c r="G263" s="60">
        <f t="shared" si="44"/>
        <v>18000</v>
      </c>
      <c r="H263" s="32"/>
      <c r="I263" s="32"/>
      <c r="J263" s="32"/>
      <c r="K263" s="32"/>
    </row>
    <row r="264" spans="1:11" s="1" customFormat="1" x14ac:dyDescent="0.25">
      <c r="A264" s="24" t="s">
        <v>200</v>
      </c>
      <c r="B264" s="64"/>
      <c r="C264" s="65" t="s">
        <v>241</v>
      </c>
      <c r="D264" s="60"/>
      <c r="E264" s="60"/>
      <c r="F264" s="63"/>
      <c r="G264" s="60"/>
      <c r="H264" s="32"/>
      <c r="I264" s="32"/>
      <c r="J264" s="32"/>
      <c r="K264" s="32"/>
    </row>
    <row r="265" spans="1:11" s="1" customFormat="1" ht="45" x14ac:dyDescent="0.25">
      <c r="A265" s="17">
        <v>10</v>
      </c>
      <c r="B265" s="60" t="s">
        <v>242</v>
      </c>
      <c r="C265" s="62" t="s">
        <v>243</v>
      </c>
      <c r="D265" s="60" t="s">
        <v>244</v>
      </c>
      <c r="E265" s="60">
        <v>600</v>
      </c>
      <c r="F265" s="60">
        <v>82</v>
      </c>
      <c r="G265" s="60">
        <f t="shared" si="44"/>
        <v>49200</v>
      </c>
      <c r="H265" s="32"/>
      <c r="I265" s="32"/>
      <c r="J265" s="32"/>
      <c r="K265" s="32"/>
    </row>
    <row r="266" spans="1:11" s="1" customFormat="1" ht="45" x14ac:dyDescent="0.25">
      <c r="A266" s="17">
        <v>11</v>
      </c>
      <c r="B266" s="60" t="s">
        <v>245</v>
      </c>
      <c r="C266" s="62" t="s">
        <v>246</v>
      </c>
      <c r="D266" s="60" t="s">
        <v>244</v>
      </c>
      <c r="E266" s="60">
        <v>30</v>
      </c>
      <c r="F266" s="60">
        <v>350</v>
      </c>
      <c r="G266" s="60">
        <f t="shared" si="44"/>
        <v>10500</v>
      </c>
      <c r="H266" s="32"/>
      <c r="I266" s="32"/>
      <c r="J266" s="32"/>
      <c r="K266" s="32"/>
    </row>
    <row r="267" spans="1:11" s="1" customFormat="1" ht="30" x14ac:dyDescent="0.25">
      <c r="A267" s="17">
        <v>12</v>
      </c>
      <c r="B267" s="60" t="s">
        <v>247</v>
      </c>
      <c r="C267" s="62" t="s">
        <v>248</v>
      </c>
      <c r="D267" s="60" t="s">
        <v>244</v>
      </c>
      <c r="E267" s="60">
        <v>200</v>
      </c>
      <c r="F267" s="60">
        <v>300</v>
      </c>
      <c r="G267" s="60">
        <f t="shared" si="44"/>
        <v>60000</v>
      </c>
      <c r="H267" s="32"/>
      <c r="I267" s="32"/>
      <c r="J267" s="32"/>
      <c r="K267" s="32"/>
    </row>
    <row r="268" spans="1:11" s="1" customFormat="1" ht="30" x14ac:dyDescent="0.25">
      <c r="A268" s="17">
        <v>13</v>
      </c>
      <c r="B268" s="60" t="s">
        <v>249</v>
      </c>
      <c r="C268" s="62" t="s">
        <v>250</v>
      </c>
      <c r="D268" s="60" t="s">
        <v>244</v>
      </c>
      <c r="E268" s="60">
        <v>100</v>
      </c>
      <c r="F268" s="60">
        <v>375</v>
      </c>
      <c r="G268" s="60">
        <f t="shared" si="44"/>
        <v>37500</v>
      </c>
      <c r="H268" s="32"/>
      <c r="I268" s="32"/>
      <c r="J268" s="32"/>
      <c r="K268" s="32"/>
    </row>
    <row r="269" spans="1:11" s="1" customFormat="1" ht="30" x14ac:dyDescent="0.25">
      <c r="A269" s="17">
        <v>14</v>
      </c>
      <c r="B269" s="60" t="s">
        <v>251</v>
      </c>
      <c r="C269" s="62" t="s">
        <v>252</v>
      </c>
      <c r="D269" s="60" t="s">
        <v>244</v>
      </c>
      <c r="E269" s="60">
        <v>150</v>
      </c>
      <c r="F269" s="60">
        <v>450</v>
      </c>
      <c r="G269" s="60">
        <f t="shared" si="44"/>
        <v>67500</v>
      </c>
      <c r="H269" s="32"/>
      <c r="I269" s="32"/>
      <c r="J269" s="32"/>
      <c r="K269" s="32"/>
    </row>
    <row r="270" spans="1:11" s="1" customFormat="1" ht="45" x14ac:dyDescent="0.25">
      <c r="A270" s="17">
        <v>15</v>
      </c>
      <c r="B270" s="60" t="s">
        <v>253</v>
      </c>
      <c r="C270" s="62" t="s">
        <v>254</v>
      </c>
      <c r="D270" s="60" t="s">
        <v>30</v>
      </c>
      <c r="E270" s="60">
        <v>10</v>
      </c>
      <c r="F270" s="60">
        <v>215</v>
      </c>
      <c r="G270" s="60">
        <f t="shared" si="44"/>
        <v>2150</v>
      </c>
      <c r="H270" s="32"/>
      <c r="I270" s="32"/>
      <c r="J270" s="32"/>
      <c r="K270" s="32"/>
    </row>
    <row r="271" spans="1:11" s="1" customFormat="1" ht="60" x14ac:dyDescent="0.25">
      <c r="A271" s="17">
        <v>16</v>
      </c>
      <c r="B271" s="60" t="s">
        <v>255</v>
      </c>
      <c r="C271" s="62" t="s">
        <v>256</v>
      </c>
      <c r="D271" s="60" t="s">
        <v>30</v>
      </c>
      <c r="E271" s="60">
        <v>1</v>
      </c>
      <c r="F271" s="60">
        <v>45000</v>
      </c>
      <c r="G271" s="60">
        <f t="shared" si="44"/>
        <v>45000</v>
      </c>
      <c r="H271" s="32"/>
      <c r="I271" s="32"/>
      <c r="J271" s="32"/>
      <c r="K271" s="32"/>
    </row>
    <row r="272" spans="1:11" s="1" customFormat="1" x14ac:dyDescent="0.25">
      <c r="A272" s="24"/>
      <c r="B272" s="66"/>
      <c r="C272" s="68" t="s">
        <v>257</v>
      </c>
      <c r="D272" s="64"/>
      <c r="E272" s="64"/>
      <c r="F272" s="64"/>
      <c r="G272" s="69">
        <f>SUM(G254:G271)</f>
        <v>832600</v>
      </c>
      <c r="H272" s="32"/>
      <c r="I272" s="32"/>
      <c r="J272" s="32"/>
      <c r="K272" s="32"/>
    </row>
    <row r="273" spans="1:11" s="1" customFormat="1" x14ac:dyDescent="0.25">
      <c r="A273" s="24"/>
      <c r="B273" s="66"/>
      <c r="C273" s="68"/>
      <c r="D273" s="64"/>
      <c r="E273" s="64"/>
      <c r="F273" s="64"/>
      <c r="G273" s="69"/>
      <c r="H273" s="32"/>
      <c r="I273" s="32"/>
      <c r="J273" s="32"/>
      <c r="K273" s="32"/>
    </row>
    <row r="274" spans="1:11" s="1" customFormat="1" ht="15" customHeight="1" x14ac:dyDescent="0.25">
      <c r="A274" s="204" t="s">
        <v>0</v>
      </c>
      <c r="B274" s="204"/>
      <c r="C274" s="204"/>
      <c r="D274" s="204"/>
      <c r="E274" s="204"/>
      <c r="F274" s="204"/>
      <c r="G274" s="204"/>
      <c r="H274" s="204"/>
      <c r="I274" s="204"/>
      <c r="J274" s="204"/>
      <c r="K274" s="204"/>
    </row>
    <row r="275" spans="1:11" s="1" customFormat="1" ht="15" customHeight="1" x14ac:dyDescent="0.25">
      <c r="A275" s="204" t="s">
        <v>353</v>
      </c>
      <c r="B275" s="204"/>
      <c r="C275" s="204"/>
      <c r="D275" s="204"/>
      <c r="E275" s="204"/>
      <c r="F275" s="204"/>
      <c r="G275" s="204"/>
      <c r="H275" s="204"/>
      <c r="I275" s="204"/>
      <c r="J275" s="204"/>
      <c r="K275" s="204"/>
    </row>
    <row r="276" spans="1:11" s="1" customFormat="1" x14ac:dyDescent="0.25">
      <c r="A276" s="2"/>
      <c r="B276" s="74"/>
      <c r="C276" s="74"/>
      <c r="D276" s="73"/>
      <c r="E276" s="195" t="s">
        <v>3</v>
      </c>
      <c r="F276" s="219"/>
      <c r="G276" s="196"/>
      <c r="H276" s="195" t="s">
        <v>4</v>
      </c>
      <c r="I276" s="196"/>
      <c r="J276" s="195" t="s">
        <v>5</v>
      </c>
      <c r="K276" s="196"/>
    </row>
    <row r="277" spans="1:11" s="1" customFormat="1" ht="30" x14ac:dyDescent="0.25">
      <c r="A277" s="5" t="s">
        <v>219</v>
      </c>
      <c r="B277" s="6" t="s">
        <v>7</v>
      </c>
      <c r="C277" s="6" t="s">
        <v>8</v>
      </c>
      <c r="D277" s="6" t="s">
        <v>9</v>
      </c>
      <c r="E277" s="6" t="s">
        <v>10</v>
      </c>
      <c r="F277" s="6" t="s">
        <v>11</v>
      </c>
      <c r="G277" s="7" t="s">
        <v>12</v>
      </c>
      <c r="H277" s="6" t="s">
        <v>13</v>
      </c>
      <c r="I277" s="7" t="s">
        <v>14</v>
      </c>
      <c r="J277" s="6" t="s">
        <v>15</v>
      </c>
      <c r="K277" s="7" t="s">
        <v>16</v>
      </c>
    </row>
    <row r="278" spans="1:11" s="1" customFormat="1" ht="15" customHeight="1" x14ac:dyDescent="0.25">
      <c r="A278" s="22"/>
      <c r="B278" s="170"/>
      <c r="C278" s="220" t="s">
        <v>364</v>
      </c>
      <c r="D278" s="220"/>
      <c r="E278" s="220"/>
      <c r="F278" s="220"/>
      <c r="G278" s="220"/>
      <c r="H278" s="220"/>
      <c r="I278" s="220"/>
      <c r="J278" s="220"/>
      <c r="K278" s="220"/>
    </row>
    <row r="279" spans="1:11" s="1" customFormat="1" ht="90" x14ac:dyDescent="0.25">
      <c r="A279" s="16">
        <v>1</v>
      </c>
      <c r="B279" s="60" t="s">
        <v>365</v>
      </c>
      <c r="C279" s="62" t="s">
        <v>386</v>
      </c>
      <c r="D279" s="221" t="s">
        <v>366</v>
      </c>
      <c r="E279" s="60">
        <v>119</v>
      </c>
      <c r="F279" s="63">
        <v>28830</v>
      </c>
      <c r="G279" s="60">
        <f>F279*E279</f>
        <v>3430770</v>
      </c>
      <c r="H279" s="14">
        <v>138</v>
      </c>
      <c r="I279" s="14">
        <f>H279*F279</f>
        <v>3978540</v>
      </c>
      <c r="J279" s="14">
        <f>H279-E279</f>
        <v>19</v>
      </c>
      <c r="K279" s="14">
        <f>I279-G279</f>
        <v>547770</v>
      </c>
    </row>
    <row r="280" spans="1:11" s="1" customFormat="1" ht="30" x14ac:dyDescent="0.25">
      <c r="A280" s="171"/>
      <c r="B280" s="59"/>
      <c r="C280" s="61" t="s">
        <v>367</v>
      </c>
      <c r="D280" s="222"/>
      <c r="E280" s="59"/>
      <c r="F280" s="59"/>
      <c r="G280" s="59"/>
      <c r="H280" s="32"/>
      <c r="I280" s="32"/>
      <c r="J280" s="32"/>
      <c r="K280" s="32"/>
    </row>
    <row r="281" spans="1:11" s="1" customFormat="1" ht="45" x14ac:dyDescent="0.25">
      <c r="A281" s="171"/>
      <c r="B281" s="59"/>
      <c r="C281" s="62" t="s">
        <v>368</v>
      </c>
      <c r="D281" s="223"/>
      <c r="E281" s="59"/>
      <c r="F281" s="59"/>
      <c r="G281" s="59"/>
      <c r="H281" s="32"/>
      <c r="I281" s="32"/>
      <c r="J281" s="32"/>
      <c r="K281" s="32"/>
    </row>
    <row r="282" spans="1:11" s="1" customFormat="1" x14ac:dyDescent="0.25">
      <c r="A282" s="171"/>
      <c r="B282" s="59"/>
      <c r="C282" s="62" t="s">
        <v>369</v>
      </c>
      <c r="D282" s="59"/>
      <c r="E282" s="59"/>
      <c r="F282" s="59"/>
      <c r="G282" s="59"/>
      <c r="H282" s="32"/>
      <c r="I282" s="32"/>
      <c r="J282" s="32"/>
      <c r="K282" s="32"/>
    </row>
    <row r="283" spans="1:11" s="1" customFormat="1" x14ac:dyDescent="0.25">
      <c r="A283" s="171"/>
      <c r="B283" s="59"/>
      <c r="C283" s="62" t="s">
        <v>370</v>
      </c>
      <c r="D283" s="59"/>
      <c r="E283" s="59"/>
      <c r="F283" s="59"/>
      <c r="G283" s="59"/>
      <c r="H283" s="32"/>
      <c r="I283" s="32"/>
      <c r="J283" s="32"/>
      <c r="K283" s="32"/>
    </row>
    <row r="284" spans="1:11" s="1" customFormat="1" ht="30" x14ac:dyDescent="0.25">
      <c r="A284" s="171"/>
      <c r="B284" s="59"/>
      <c r="C284" s="62" t="s">
        <v>371</v>
      </c>
      <c r="D284" s="59"/>
      <c r="E284" s="59"/>
      <c r="F284" s="59"/>
      <c r="G284" s="59"/>
      <c r="H284" s="32"/>
      <c r="I284" s="32"/>
      <c r="J284" s="32"/>
      <c r="K284" s="32"/>
    </row>
    <row r="285" spans="1:11" s="1" customFormat="1" ht="30" x14ac:dyDescent="0.25">
      <c r="A285" s="171"/>
      <c r="B285" s="59"/>
      <c r="C285" s="62" t="s">
        <v>372</v>
      </c>
      <c r="D285" s="59"/>
      <c r="E285" s="59"/>
      <c r="F285" s="59"/>
      <c r="G285" s="59"/>
      <c r="H285" s="32"/>
      <c r="I285" s="32"/>
      <c r="J285" s="32"/>
      <c r="K285" s="32"/>
    </row>
    <row r="286" spans="1:11" s="1" customFormat="1" ht="90" x14ac:dyDescent="0.25">
      <c r="A286" s="171"/>
      <c r="B286" s="59"/>
      <c r="C286" s="62" t="s">
        <v>373</v>
      </c>
      <c r="D286" s="59"/>
      <c r="E286" s="59"/>
      <c r="F286" s="59"/>
      <c r="G286" s="59"/>
      <c r="H286" s="32"/>
      <c r="I286" s="32"/>
      <c r="J286" s="32"/>
      <c r="K286" s="32"/>
    </row>
    <row r="287" spans="1:11" s="1" customFormat="1" ht="165" x14ac:dyDescent="0.25">
      <c r="A287" s="171"/>
      <c r="B287" s="59"/>
      <c r="C287" s="62" t="s">
        <v>387</v>
      </c>
      <c r="D287" s="59"/>
      <c r="E287" s="59"/>
      <c r="F287" s="59"/>
      <c r="G287" s="59"/>
      <c r="H287" s="32"/>
      <c r="I287" s="32"/>
      <c r="J287" s="32"/>
      <c r="K287" s="32"/>
    </row>
    <row r="288" spans="1:11" s="1" customFormat="1" ht="105" x14ac:dyDescent="0.25">
      <c r="A288" s="17">
        <v>2</v>
      </c>
      <c r="B288" s="25" t="s">
        <v>374</v>
      </c>
      <c r="C288" s="62" t="s">
        <v>375</v>
      </c>
      <c r="D288" s="60" t="s">
        <v>366</v>
      </c>
      <c r="E288" s="59">
        <v>119</v>
      </c>
      <c r="F288" s="59">
        <v>3227</v>
      </c>
      <c r="G288" s="59">
        <f>F288*E288</f>
        <v>384013</v>
      </c>
      <c r="H288" s="14">
        <f>H279</f>
        <v>138</v>
      </c>
      <c r="I288" s="14">
        <f>H288*F288</f>
        <v>445326</v>
      </c>
      <c r="J288" s="14">
        <f>H288-E288</f>
        <v>19</v>
      </c>
      <c r="K288" s="14">
        <f>I288-G288</f>
        <v>61313</v>
      </c>
    </row>
    <row r="289" spans="1:11" s="1" customFormat="1" ht="45.75" customHeight="1" x14ac:dyDescent="0.25">
      <c r="A289" s="17">
        <v>3</v>
      </c>
      <c r="B289" s="60"/>
      <c r="C289" s="62" t="s">
        <v>376</v>
      </c>
      <c r="D289" s="60"/>
      <c r="E289" s="60"/>
      <c r="F289" s="63"/>
      <c r="G289" s="60"/>
      <c r="H289" s="32"/>
      <c r="I289" s="32"/>
      <c r="J289" s="32"/>
      <c r="K289" s="32"/>
    </row>
    <row r="290" spans="1:11" s="1" customFormat="1" ht="59.25" customHeight="1" x14ac:dyDescent="0.25">
      <c r="A290" s="17" t="s">
        <v>377</v>
      </c>
      <c r="B290" s="60" t="s">
        <v>378</v>
      </c>
      <c r="C290" s="62" t="s">
        <v>379</v>
      </c>
      <c r="D290" s="60" t="s">
        <v>56</v>
      </c>
      <c r="E290" s="60">
        <v>500</v>
      </c>
      <c r="F290" s="60">
        <v>100</v>
      </c>
      <c r="G290" s="60">
        <f t="shared" ref="G290:G291" si="45">F290*E290</f>
        <v>50000</v>
      </c>
      <c r="H290" s="14">
        <v>650</v>
      </c>
      <c r="I290" s="14">
        <f>H290*F290</f>
        <v>65000</v>
      </c>
      <c r="J290" s="14">
        <f>H290-E290</f>
        <v>150</v>
      </c>
      <c r="K290" s="14">
        <f>I290-G290</f>
        <v>15000</v>
      </c>
    </row>
    <row r="291" spans="1:11" s="1" customFormat="1" ht="60.75" customHeight="1" x14ac:dyDescent="0.25">
      <c r="A291" s="17" t="s">
        <v>380</v>
      </c>
      <c r="B291" s="60" t="s">
        <v>381</v>
      </c>
      <c r="C291" s="62" t="s">
        <v>382</v>
      </c>
      <c r="D291" s="60" t="s">
        <v>56</v>
      </c>
      <c r="E291" s="60">
        <v>500</v>
      </c>
      <c r="F291" s="60">
        <v>150</v>
      </c>
      <c r="G291" s="60">
        <f t="shared" si="45"/>
        <v>75000</v>
      </c>
      <c r="H291" s="14">
        <v>500</v>
      </c>
      <c r="I291" s="14">
        <f t="shared" ref="I291" si="46">H291*F291</f>
        <v>75000</v>
      </c>
      <c r="J291" s="14">
        <f t="shared" ref="J291" si="47">H291-E291</f>
        <v>0</v>
      </c>
      <c r="K291" s="14">
        <f t="shared" ref="K291:K292" si="48">I291-G291</f>
        <v>0</v>
      </c>
    </row>
    <row r="292" spans="1:11" s="1" customFormat="1" x14ac:dyDescent="0.25">
      <c r="A292" s="16"/>
      <c r="B292" s="59"/>
      <c r="C292" s="172" t="s">
        <v>383</v>
      </c>
      <c r="D292" s="173"/>
      <c r="E292" s="59"/>
      <c r="F292" s="59"/>
      <c r="G292" s="174">
        <f>SUM(G279:G291)</f>
        <v>3939783</v>
      </c>
      <c r="H292" s="14"/>
      <c r="I292" s="15">
        <f>SUM(I279:I291)</f>
        <v>4563866</v>
      </c>
      <c r="J292" s="14"/>
      <c r="K292" s="122">
        <f t="shared" si="48"/>
        <v>624083</v>
      </c>
    </row>
    <row r="293" spans="1:11" s="1" customFormat="1" x14ac:dyDescent="0.25">
      <c r="A293" s="16"/>
      <c r="B293" s="14"/>
      <c r="C293" s="32"/>
      <c r="D293" s="32"/>
      <c r="E293" s="32"/>
      <c r="F293" s="32"/>
      <c r="G293" s="32"/>
      <c r="H293" s="32"/>
      <c r="I293" s="32"/>
      <c r="J293" s="32"/>
      <c r="K293" s="32"/>
    </row>
    <row r="294" spans="1:11" s="1" customFormat="1" x14ac:dyDescent="0.25">
      <c r="A294" s="16"/>
      <c r="B294" s="14"/>
      <c r="C294" s="32"/>
      <c r="D294" s="32"/>
      <c r="E294" s="32"/>
      <c r="F294" s="32"/>
      <c r="G294" s="32"/>
      <c r="H294" s="175">
        <f>I292-G292</f>
        <v>624083</v>
      </c>
      <c r="I294" s="32"/>
      <c r="J294" s="32"/>
      <c r="K294" s="32"/>
    </row>
    <row r="295" spans="1:11" s="1" customFormat="1" x14ac:dyDescent="0.25">
      <c r="A295" s="224"/>
      <c r="B295" s="224"/>
      <c r="C295" s="224"/>
      <c r="D295" s="224"/>
      <c r="E295" s="224"/>
      <c r="F295" s="224"/>
      <c r="G295" s="224"/>
      <c r="H295" s="224"/>
      <c r="I295" s="224"/>
      <c r="J295" s="224"/>
      <c r="K295" s="224"/>
    </row>
    <row r="296" spans="1:11" s="1" customFormat="1" x14ac:dyDescent="0.25">
      <c r="A296" s="204" t="s">
        <v>0</v>
      </c>
      <c r="B296" s="204"/>
      <c r="C296" s="204"/>
      <c r="D296" s="204"/>
      <c r="E296" s="204"/>
      <c r="F296" s="204"/>
      <c r="G296" s="204"/>
      <c r="H296" s="204"/>
      <c r="I296" s="204"/>
      <c r="J296" s="204"/>
      <c r="K296" s="204"/>
    </row>
    <row r="297" spans="1:11" s="1" customFormat="1" x14ac:dyDescent="0.25">
      <c r="A297" s="204" t="s">
        <v>1</v>
      </c>
      <c r="B297" s="204"/>
      <c r="C297" s="204"/>
      <c r="D297" s="204"/>
      <c r="E297" s="204"/>
      <c r="F297" s="204"/>
      <c r="G297" s="204"/>
      <c r="H297" s="204"/>
      <c r="I297" s="204"/>
      <c r="J297" s="204"/>
      <c r="K297" s="204"/>
    </row>
    <row r="298" spans="1:11" s="1" customFormat="1" x14ac:dyDescent="0.25">
      <c r="A298" s="204" t="s">
        <v>2</v>
      </c>
      <c r="B298" s="204"/>
      <c r="C298" s="204"/>
      <c r="D298" s="204"/>
      <c r="E298" s="204"/>
      <c r="F298" s="204"/>
      <c r="G298" s="204"/>
      <c r="H298" s="204"/>
      <c r="I298" s="204"/>
      <c r="J298" s="204"/>
      <c r="K298" s="204"/>
    </row>
    <row r="299" spans="1:11" s="1" customFormat="1" x14ac:dyDescent="0.25">
      <c r="A299" s="204" t="s">
        <v>312</v>
      </c>
      <c r="B299" s="204"/>
      <c r="C299" s="204"/>
      <c r="D299" s="204"/>
      <c r="E299" s="204"/>
      <c r="F299" s="204"/>
      <c r="G299" s="204"/>
      <c r="H299" s="204"/>
      <c r="I299" s="204"/>
      <c r="J299" s="204"/>
      <c r="K299" s="204"/>
    </row>
    <row r="300" spans="1:11" s="1" customFormat="1" x14ac:dyDescent="0.25">
      <c r="A300" s="2"/>
      <c r="B300" s="74"/>
      <c r="C300" s="74"/>
      <c r="D300" s="73"/>
      <c r="E300" s="195" t="s">
        <v>3</v>
      </c>
      <c r="F300" s="219"/>
      <c r="G300" s="196"/>
      <c r="H300" s="195" t="s">
        <v>4</v>
      </c>
      <c r="I300" s="196"/>
      <c r="J300" s="195" t="s">
        <v>5</v>
      </c>
      <c r="K300" s="196"/>
    </row>
    <row r="301" spans="1:11" s="1" customFormat="1" ht="30" x14ac:dyDescent="0.25">
      <c r="A301" s="5" t="s">
        <v>6</v>
      </c>
      <c r="B301" s="6" t="s">
        <v>7</v>
      </c>
      <c r="C301" s="6" t="s">
        <v>8</v>
      </c>
      <c r="D301" s="6" t="s">
        <v>9</v>
      </c>
      <c r="E301" s="6" t="s">
        <v>10</v>
      </c>
      <c r="F301" s="6" t="s">
        <v>11</v>
      </c>
      <c r="G301" s="7" t="s">
        <v>12</v>
      </c>
      <c r="H301" s="6" t="s">
        <v>13</v>
      </c>
      <c r="I301" s="7" t="s">
        <v>14</v>
      </c>
      <c r="J301" s="6" t="s">
        <v>15</v>
      </c>
      <c r="K301" s="7" t="s">
        <v>16</v>
      </c>
    </row>
    <row r="302" spans="1:11" s="1" customFormat="1" ht="18.75" customHeight="1" x14ac:dyDescent="0.25">
      <c r="A302" s="5" t="s">
        <v>17</v>
      </c>
      <c r="B302" s="9"/>
      <c r="C302" s="118" t="s">
        <v>276</v>
      </c>
      <c r="D302" s="118"/>
      <c r="E302" s="118"/>
      <c r="F302" s="118"/>
      <c r="G302" s="118"/>
      <c r="H302" s="118"/>
      <c r="I302" s="12"/>
      <c r="J302" s="118"/>
      <c r="K302" s="118"/>
    </row>
    <row r="303" spans="1:11" s="1" customFormat="1" x14ac:dyDescent="0.25">
      <c r="A303" s="22">
        <v>1</v>
      </c>
      <c r="B303" s="161" t="s">
        <v>333</v>
      </c>
      <c r="C303" s="119" t="s">
        <v>313</v>
      </c>
      <c r="D303" s="111" t="s">
        <v>45</v>
      </c>
      <c r="E303" s="111">
        <v>0</v>
      </c>
      <c r="F303" s="120">
        <v>1000000</v>
      </c>
      <c r="G303" s="93">
        <f t="shared" ref="G303:G309" si="49">E303*F303</f>
        <v>0</v>
      </c>
      <c r="H303" s="111">
        <v>1</v>
      </c>
      <c r="I303" s="12">
        <f t="shared" ref="I303:I309" si="50">H303*F303</f>
        <v>1000000</v>
      </c>
      <c r="J303" s="111">
        <v>1</v>
      </c>
      <c r="K303" s="97">
        <f t="shared" ref="K303:K310" si="51">I303-G303</f>
        <v>1000000</v>
      </c>
    </row>
    <row r="304" spans="1:11" s="1" customFormat="1" x14ac:dyDescent="0.25">
      <c r="A304" s="22">
        <v>2</v>
      </c>
      <c r="B304" s="161" t="s">
        <v>333</v>
      </c>
      <c r="C304" s="121" t="s">
        <v>314</v>
      </c>
      <c r="D304" s="17" t="s">
        <v>315</v>
      </c>
      <c r="E304" s="12">
        <v>0</v>
      </c>
      <c r="F304" s="122">
        <v>250</v>
      </c>
      <c r="G304" s="89">
        <f t="shared" si="49"/>
        <v>0</v>
      </c>
      <c r="H304" s="123">
        <v>120</v>
      </c>
      <c r="I304" s="12">
        <f t="shared" si="50"/>
        <v>30000</v>
      </c>
      <c r="J304" s="123">
        <v>120</v>
      </c>
      <c r="K304" s="99">
        <f t="shared" si="51"/>
        <v>30000</v>
      </c>
    </row>
    <row r="305" spans="1:11" s="1" customFormat="1" ht="30" x14ac:dyDescent="0.25">
      <c r="A305" s="22">
        <v>3</v>
      </c>
      <c r="B305" s="161" t="s">
        <v>333</v>
      </c>
      <c r="C305" s="121" t="s">
        <v>316</v>
      </c>
      <c r="D305" s="17" t="s">
        <v>315</v>
      </c>
      <c r="E305" s="12">
        <v>0</v>
      </c>
      <c r="F305" s="122">
        <v>185</v>
      </c>
      <c r="G305" s="89">
        <f t="shared" si="49"/>
        <v>0</v>
      </c>
      <c r="H305" s="123">
        <v>120</v>
      </c>
      <c r="I305" s="12">
        <f t="shared" si="50"/>
        <v>22200</v>
      </c>
      <c r="J305" s="123">
        <v>120</v>
      </c>
      <c r="K305" s="99">
        <f t="shared" si="51"/>
        <v>22200</v>
      </c>
    </row>
    <row r="306" spans="1:11" s="1" customFormat="1" x14ac:dyDescent="0.25">
      <c r="A306" s="22">
        <v>4</v>
      </c>
      <c r="B306" s="161" t="s">
        <v>333</v>
      </c>
      <c r="C306" s="121" t="s">
        <v>317</v>
      </c>
      <c r="D306" s="17" t="s">
        <v>318</v>
      </c>
      <c r="E306" s="12">
        <v>0</v>
      </c>
      <c r="F306" s="122">
        <v>295</v>
      </c>
      <c r="G306" s="89">
        <f t="shared" si="49"/>
        <v>0</v>
      </c>
      <c r="H306" s="123">
        <v>180</v>
      </c>
      <c r="I306" s="12">
        <f t="shared" si="50"/>
        <v>53100</v>
      </c>
      <c r="J306" s="123">
        <v>180</v>
      </c>
      <c r="K306" s="99">
        <f t="shared" si="51"/>
        <v>53100</v>
      </c>
    </row>
    <row r="307" spans="1:11" s="1" customFormat="1" x14ac:dyDescent="0.25">
      <c r="A307" s="22">
        <v>5</v>
      </c>
      <c r="B307" s="161" t="s">
        <v>333</v>
      </c>
      <c r="C307" s="121" t="s">
        <v>319</v>
      </c>
      <c r="D307" s="17" t="s">
        <v>320</v>
      </c>
      <c r="E307" s="12">
        <v>0</v>
      </c>
      <c r="F307" s="122">
        <v>3500</v>
      </c>
      <c r="G307" s="89">
        <f t="shared" si="49"/>
        <v>0</v>
      </c>
      <c r="H307" s="17">
        <v>49</v>
      </c>
      <c r="I307" s="12">
        <f t="shared" si="50"/>
        <v>171500</v>
      </c>
      <c r="J307" s="17">
        <f>H307</f>
        <v>49</v>
      </c>
      <c r="K307" s="99">
        <f t="shared" si="51"/>
        <v>171500</v>
      </c>
    </row>
    <row r="308" spans="1:11" s="1" customFormat="1" ht="30" x14ac:dyDescent="0.25">
      <c r="A308" s="22">
        <v>6</v>
      </c>
      <c r="B308" s="161" t="s">
        <v>333</v>
      </c>
      <c r="C308" s="121" t="s">
        <v>321</v>
      </c>
      <c r="D308" s="17" t="s">
        <v>322</v>
      </c>
      <c r="E308" s="12">
        <v>0</v>
      </c>
      <c r="F308" s="122">
        <v>4200</v>
      </c>
      <c r="G308" s="89">
        <f t="shared" si="49"/>
        <v>0</v>
      </c>
      <c r="H308" s="17">
        <v>4</v>
      </c>
      <c r="I308" s="12">
        <f t="shared" si="50"/>
        <v>16800</v>
      </c>
      <c r="J308" s="17">
        <v>4</v>
      </c>
      <c r="K308" s="99">
        <f t="shared" si="51"/>
        <v>16800</v>
      </c>
    </row>
    <row r="309" spans="1:11" s="1" customFormat="1" ht="75" x14ac:dyDescent="0.25">
      <c r="A309" s="22">
        <v>7</v>
      </c>
      <c r="B309" s="161" t="s">
        <v>333</v>
      </c>
      <c r="C309" s="124" t="s">
        <v>395</v>
      </c>
      <c r="D309" s="125" t="s">
        <v>320</v>
      </c>
      <c r="E309" s="126">
        <v>0</v>
      </c>
      <c r="F309" s="127">
        <v>1140</v>
      </c>
      <c r="G309" s="104">
        <f t="shared" si="49"/>
        <v>0</v>
      </c>
      <c r="H309" s="128">
        <v>40</v>
      </c>
      <c r="I309" s="12">
        <f t="shared" si="50"/>
        <v>45600</v>
      </c>
      <c r="J309" s="128">
        <v>40</v>
      </c>
      <c r="K309" s="108">
        <f t="shared" si="51"/>
        <v>45600</v>
      </c>
    </row>
    <row r="310" spans="1:11" s="189" customFormat="1" x14ac:dyDescent="0.25">
      <c r="A310" s="161"/>
      <c r="B310" s="161"/>
      <c r="C310" s="84" t="s">
        <v>398</v>
      </c>
      <c r="D310" s="183"/>
      <c r="E310" s="184"/>
      <c r="F310" s="185"/>
      <c r="G310" s="186">
        <f>SUM(G303:G309)</f>
        <v>0</v>
      </c>
      <c r="H310" s="187"/>
      <c r="I310" s="161">
        <f>SUM(I303:I309)</f>
        <v>1339200</v>
      </c>
      <c r="J310" s="187"/>
      <c r="K310" s="188">
        <f t="shared" si="51"/>
        <v>1339200</v>
      </c>
    </row>
    <row r="311" spans="1:11" s="1" customFormat="1" x14ac:dyDescent="0.25">
      <c r="A311" s="5"/>
      <c r="B311" s="161"/>
      <c r="C311" s="72" t="s">
        <v>295</v>
      </c>
      <c r="D311" s="72"/>
      <c r="E311" s="72"/>
      <c r="F311" s="129"/>
      <c r="G311" s="72"/>
      <c r="H311" s="72"/>
      <c r="I311" s="72"/>
      <c r="J311" s="72"/>
      <c r="K311" s="72"/>
    </row>
    <row r="312" spans="1:11" s="1" customFormat="1" x14ac:dyDescent="0.25">
      <c r="A312" s="22">
        <v>1</v>
      </c>
      <c r="B312" s="161" t="s">
        <v>333</v>
      </c>
      <c r="C312" s="130" t="s">
        <v>323</v>
      </c>
      <c r="D312" s="12" t="s">
        <v>45</v>
      </c>
      <c r="E312" s="12">
        <v>0</v>
      </c>
      <c r="F312" s="122">
        <v>90000</v>
      </c>
      <c r="G312" s="89">
        <f t="shared" ref="G312:G320" si="52">E312*F312</f>
        <v>0</v>
      </c>
      <c r="H312" s="12">
        <v>1</v>
      </c>
      <c r="I312" s="12">
        <f t="shared" ref="I312:I320" si="53">H312*F312</f>
        <v>90000</v>
      </c>
      <c r="J312" s="12">
        <f t="shared" ref="J312:J320" si="54">H312-E312</f>
        <v>1</v>
      </c>
      <c r="K312" s="12">
        <f t="shared" ref="K312:K321" si="55">I312-G312</f>
        <v>90000</v>
      </c>
    </row>
    <row r="313" spans="1:11" s="1" customFormat="1" x14ac:dyDescent="0.25">
      <c r="A313" s="22">
        <v>2</v>
      </c>
      <c r="B313" s="161" t="s">
        <v>333</v>
      </c>
      <c r="C313" s="131" t="s">
        <v>302</v>
      </c>
      <c r="D313" s="100" t="s">
        <v>45</v>
      </c>
      <c r="E313" s="12">
        <v>0</v>
      </c>
      <c r="F313" s="122">
        <v>6500</v>
      </c>
      <c r="G313" s="89">
        <f t="shared" si="52"/>
        <v>0</v>
      </c>
      <c r="H313" s="16">
        <v>1</v>
      </c>
      <c r="I313" s="12">
        <f t="shared" si="53"/>
        <v>6500</v>
      </c>
      <c r="J313" s="12">
        <f t="shared" si="54"/>
        <v>1</v>
      </c>
      <c r="K313" s="12">
        <f t="shared" si="55"/>
        <v>6500</v>
      </c>
    </row>
    <row r="314" spans="1:11" s="1" customFormat="1" x14ac:dyDescent="0.25">
      <c r="A314" s="22">
        <v>3</v>
      </c>
      <c r="B314" s="161" t="s">
        <v>333</v>
      </c>
      <c r="C314" s="131" t="s">
        <v>324</v>
      </c>
      <c r="D314" s="100" t="s">
        <v>45</v>
      </c>
      <c r="E314" s="12">
        <v>0</v>
      </c>
      <c r="F314" s="122">
        <v>5500</v>
      </c>
      <c r="G314" s="89">
        <f t="shared" si="52"/>
        <v>0</v>
      </c>
      <c r="H314" s="16">
        <v>1</v>
      </c>
      <c r="I314" s="12">
        <f t="shared" si="53"/>
        <v>5500</v>
      </c>
      <c r="J314" s="12">
        <f t="shared" si="54"/>
        <v>1</v>
      </c>
      <c r="K314" s="12">
        <f t="shared" si="55"/>
        <v>5500</v>
      </c>
    </row>
    <row r="315" spans="1:11" s="1" customFormat="1" x14ac:dyDescent="0.25">
      <c r="A315" s="22">
        <v>4</v>
      </c>
      <c r="B315" s="161" t="s">
        <v>333</v>
      </c>
      <c r="C315" s="131" t="s">
        <v>306</v>
      </c>
      <c r="D315" s="100" t="s">
        <v>45</v>
      </c>
      <c r="E315" s="12">
        <v>0</v>
      </c>
      <c r="F315" s="122">
        <v>4500</v>
      </c>
      <c r="G315" s="89">
        <f t="shared" si="52"/>
        <v>0</v>
      </c>
      <c r="H315" s="16">
        <v>1</v>
      </c>
      <c r="I315" s="12">
        <f t="shared" si="53"/>
        <v>4500</v>
      </c>
      <c r="J315" s="12">
        <f t="shared" si="54"/>
        <v>1</v>
      </c>
      <c r="K315" s="12">
        <f t="shared" si="55"/>
        <v>4500</v>
      </c>
    </row>
    <row r="316" spans="1:11" s="1" customFormat="1" x14ac:dyDescent="0.25">
      <c r="A316" s="22">
        <v>5</v>
      </c>
      <c r="B316" s="161" t="s">
        <v>333</v>
      </c>
      <c r="C316" s="131" t="s">
        <v>325</v>
      </c>
      <c r="D316" s="100" t="s">
        <v>326</v>
      </c>
      <c r="E316" s="12">
        <v>0</v>
      </c>
      <c r="F316" s="122">
        <v>15</v>
      </c>
      <c r="G316" s="89">
        <f t="shared" si="52"/>
        <v>0</v>
      </c>
      <c r="H316" s="16">
        <f>2*1460</f>
        <v>2920</v>
      </c>
      <c r="I316" s="12">
        <f t="shared" si="53"/>
        <v>43800</v>
      </c>
      <c r="J316" s="12">
        <f t="shared" si="54"/>
        <v>2920</v>
      </c>
      <c r="K316" s="12">
        <f t="shared" si="55"/>
        <v>43800</v>
      </c>
    </row>
    <row r="317" spans="1:11" s="1" customFormat="1" x14ac:dyDescent="0.25">
      <c r="A317" s="22">
        <v>6</v>
      </c>
      <c r="B317" s="161" t="s">
        <v>333</v>
      </c>
      <c r="C317" s="131" t="s">
        <v>327</v>
      </c>
      <c r="D317" s="100" t="s">
        <v>326</v>
      </c>
      <c r="E317" s="12">
        <v>0</v>
      </c>
      <c r="F317" s="122">
        <v>19</v>
      </c>
      <c r="G317" s="89">
        <f t="shared" si="52"/>
        <v>0</v>
      </c>
      <c r="H317" s="16">
        <f>H316</f>
        <v>2920</v>
      </c>
      <c r="I317" s="12">
        <f t="shared" si="53"/>
        <v>55480</v>
      </c>
      <c r="J317" s="12">
        <f t="shared" si="54"/>
        <v>2920</v>
      </c>
      <c r="K317" s="12">
        <f t="shared" si="55"/>
        <v>55480</v>
      </c>
    </row>
    <row r="318" spans="1:11" s="1" customFormat="1" x14ac:dyDescent="0.25">
      <c r="A318" s="22">
        <v>7</v>
      </c>
      <c r="B318" s="161" t="s">
        <v>333</v>
      </c>
      <c r="C318" s="132" t="s">
        <v>328</v>
      </c>
      <c r="D318" s="133" t="s">
        <v>329</v>
      </c>
      <c r="E318" s="12">
        <v>0</v>
      </c>
      <c r="F318" s="122">
        <v>300</v>
      </c>
      <c r="G318" s="89">
        <f t="shared" si="52"/>
        <v>0</v>
      </c>
      <c r="H318" s="133">
        <v>30</v>
      </c>
      <c r="I318" s="12">
        <f t="shared" si="53"/>
        <v>9000</v>
      </c>
      <c r="J318" s="12">
        <f t="shared" si="54"/>
        <v>30</v>
      </c>
      <c r="K318" s="12">
        <f t="shared" si="55"/>
        <v>9000</v>
      </c>
    </row>
    <row r="319" spans="1:11" s="1" customFormat="1" x14ac:dyDescent="0.25">
      <c r="A319" s="22">
        <v>8</v>
      </c>
      <c r="B319" s="161" t="s">
        <v>333</v>
      </c>
      <c r="C319" s="132" t="s">
        <v>330</v>
      </c>
      <c r="D319" s="133" t="s">
        <v>30</v>
      </c>
      <c r="E319" s="12">
        <v>0</v>
      </c>
      <c r="F319" s="122">
        <v>250</v>
      </c>
      <c r="G319" s="89">
        <f t="shared" si="52"/>
        <v>0</v>
      </c>
      <c r="H319" s="133">
        <v>50</v>
      </c>
      <c r="I319" s="12">
        <f t="shared" si="53"/>
        <v>12500</v>
      </c>
      <c r="J319" s="12">
        <f t="shared" si="54"/>
        <v>50</v>
      </c>
      <c r="K319" s="12">
        <f t="shared" si="55"/>
        <v>12500</v>
      </c>
    </row>
    <row r="320" spans="1:11" s="1" customFormat="1" ht="26.25" x14ac:dyDescent="0.25">
      <c r="A320" s="22">
        <v>9</v>
      </c>
      <c r="B320" s="161" t="s">
        <v>333</v>
      </c>
      <c r="C320" s="134" t="s">
        <v>331</v>
      </c>
      <c r="D320" s="133" t="s">
        <v>326</v>
      </c>
      <c r="E320" s="12">
        <v>0</v>
      </c>
      <c r="F320" s="122">
        <v>600</v>
      </c>
      <c r="G320" s="89">
        <f t="shared" si="52"/>
        <v>0</v>
      </c>
      <c r="H320" s="135">
        <v>102</v>
      </c>
      <c r="I320" s="12">
        <f t="shared" si="53"/>
        <v>61200</v>
      </c>
      <c r="J320" s="12">
        <f t="shared" si="54"/>
        <v>102</v>
      </c>
      <c r="K320" s="12">
        <f t="shared" si="55"/>
        <v>61200</v>
      </c>
    </row>
    <row r="321" spans="1:11" s="189" customFormat="1" x14ac:dyDescent="0.25">
      <c r="A321" s="161"/>
      <c r="B321" s="161"/>
      <c r="C321" s="84" t="s">
        <v>399</v>
      </c>
      <c r="D321" s="183"/>
      <c r="E321" s="184"/>
      <c r="F321" s="185"/>
      <c r="G321" s="186">
        <f>SUM(G312:G320)</f>
        <v>0</v>
      </c>
      <c r="H321" s="187"/>
      <c r="I321" s="161">
        <f>SUM(I312:I320)</f>
        <v>288480</v>
      </c>
      <c r="J321" s="187"/>
      <c r="K321" s="188">
        <f t="shared" si="55"/>
        <v>288480</v>
      </c>
    </row>
    <row r="322" spans="1:11" s="1" customFormat="1" x14ac:dyDescent="0.25">
      <c r="A322" s="24" t="s">
        <v>66</v>
      </c>
      <c r="B322" s="25"/>
      <c r="C322" s="208" t="s">
        <v>332</v>
      </c>
      <c r="D322" s="209"/>
      <c r="E322" s="209"/>
      <c r="F322" s="209"/>
      <c r="G322" s="209"/>
      <c r="H322" s="209"/>
      <c r="I322" s="209"/>
      <c r="J322" s="209"/>
      <c r="K322" s="210"/>
    </row>
    <row r="323" spans="1:11" s="1" customFormat="1" ht="105" x14ac:dyDescent="0.25">
      <c r="A323" s="17">
        <v>1</v>
      </c>
      <c r="B323" s="25"/>
      <c r="C323" s="26" t="s">
        <v>67</v>
      </c>
      <c r="D323" s="25"/>
      <c r="E323" s="25"/>
      <c r="F323" s="25"/>
      <c r="G323" s="27"/>
      <c r="H323" s="14"/>
      <c r="I323" s="136"/>
      <c r="J323" s="14"/>
      <c r="K323" s="14"/>
    </row>
    <row r="324" spans="1:11" s="1" customFormat="1" x14ac:dyDescent="0.25">
      <c r="A324" s="17"/>
      <c r="B324" s="137" t="s">
        <v>333</v>
      </c>
      <c r="C324" s="138" t="s">
        <v>334</v>
      </c>
      <c r="D324" s="25" t="s">
        <v>20</v>
      </c>
      <c r="E324" s="25">
        <v>0</v>
      </c>
      <c r="F324" s="25">
        <v>350</v>
      </c>
      <c r="G324" s="27">
        <f>E324*F324</f>
        <v>0</v>
      </c>
      <c r="H324" s="14">
        <v>890</v>
      </c>
      <c r="I324" s="136">
        <f>H324*F324</f>
        <v>311500</v>
      </c>
      <c r="J324" s="14">
        <f>H324-E324</f>
        <v>890</v>
      </c>
      <c r="K324" s="139">
        <f>I324-G324</f>
        <v>311500</v>
      </c>
    </row>
    <row r="325" spans="1:11" s="1" customFormat="1" ht="45" x14ac:dyDescent="0.25">
      <c r="A325" s="17">
        <v>2</v>
      </c>
      <c r="B325" s="137" t="s">
        <v>333</v>
      </c>
      <c r="C325" s="138" t="s">
        <v>388</v>
      </c>
      <c r="D325" s="14"/>
      <c r="E325" s="14"/>
      <c r="F325" s="14"/>
      <c r="G325" s="14"/>
      <c r="H325" s="14"/>
      <c r="I325" s="14"/>
      <c r="J325" s="14"/>
      <c r="K325" s="139"/>
    </row>
    <row r="326" spans="1:11" s="1" customFormat="1" x14ac:dyDescent="0.25">
      <c r="A326" s="17"/>
      <c r="B326" s="25"/>
      <c r="C326" s="138" t="s">
        <v>69</v>
      </c>
      <c r="D326" s="25" t="s">
        <v>20</v>
      </c>
      <c r="E326" s="25">
        <v>0</v>
      </c>
      <c r="F326" s="140">
        <v>280</v>
      </c>
      <c r="G326" s="25">
        <v>0</v>
      </c>
      <c r="H326" s="14">
        <v>470</v>
      </c>
      <c r="I326" s="136">
        <f>H326*F326</f>
        <v>131600</v>
      </c>
      <c r="J326" s="14">
        <f>H326-E326</f>
        <v>470</v>
      </c>
      <c r="K326" s="139">
        <f>I326-G326</f>
        <v>131600</v>
      </c>
    </row>
    <row r="327" spans="1:11" s="1" customFormat="1" x14ac:dyDescent="0.25">
      <c r="A327" s="17"/>
      <c r="B327" s="25"/>
      <c r="C327" s="138" t="s">
        <v>71</v>
      </c>
      <c r="D327" s="25" t="s">
        <v>20</v>
      </c>
      <c r="E327" s="25">
        <v>0</v>
      </c>
      <c r="F327" s="140">
        <v>280</v>
      </c>
      <c r="G327" s="25">
        <v>0</v>
      </c>
      <c r="H327" s="14">
        <v>280</v>
      </c>
      <c r="I327" s="136">
        <f>H327*F327</f>
        <v>78400</v>
      </c>
      <c r="J327" s="14">
        <f>H327-E327</f>
        <v>280</v>
      </c>
      <c r="K327" s="139">
        <f>I327-G327</f>
        <v>78400</v>
      </c>
    </row>
    <row r="328" spans="1:11" s="1" customFormat="1" x14ac:dyDescent="0.25">
      <c r="A328" s="17"/>
      <c r="B328" s="137" t="s">
        <v>333</v>
      </c>
      <c r="C328" s="138" t="s">
        <v>334</v>
      </c>
      <c r="D328" s="25" t="s">
        <v>20</v>
      </c>
      <c r="E328" s="25"/>
      <c r="F328" s="140">
        <v>280</v>
      </c>
      <c r="G328" s="27">
        <f>E328*F328</f>
        <v>0</v>
      </c>
      <c r="H328" s="14">
        <v>122</v>
      </c>
      <c r="I328" s="136">
        <f>H328*F328</f>
        <v>34160</v>
      </c>
      <c r="J328" s="14">
        <f>H328-E328</f>
        <v>122</v>
      </c>
      <c r="K328" s="139">
        <f>I328-G328</f>
        <v>34160</v>
      </c>
    </row>
    <row r="329" spans="1:11" s="1" customFormat="1" ht="105" x14ac:dyDescent="0.25">
      <c r="A329" s="17">
        <v>3</v>
      </c>
      <c r="B329" s="25"/>
      <c r="C329" s="26" t="s">
        <v>259</v>
      </c>
      <c r="D329" s="25"/>
      <c r="E329" s="25"/>
      <c r="F329" s="25"/>
      <c r="G329" s="25"/>
      <c r="H329" s="14"/>
      <c r="I329" s="136"/>
      <c r="J329" s="14"/>
      <c r="K329" s="139"/>
    </row>
    <row r="330" spans="1:11" s="1" customFormat="1" x14ac:dyDescent="0.25">
      <c r="A330" s="17"/>
      <c r="B330" s="137" t="s">
        <v>333</v>
      </c>
      <c r="C330" s="138" t="s">
        <v>334</v>
      </c>
      <c r="D330" s="25" t="s">
        <v>20</v>
      </c>
      <c r="E330" s="25">
        <v>0</v>
      </c>
      <c r="F330" s="25">
        <v>3500</v>
      </c>
      <c r="G330" s="27">
        <f>E330*F330</f>
        <v>0</v>
      </c>
      <c r="H330" s="14">
        <v>1368</v>
      </c>
      <c r="I330" s="136">
        <f>H330*F330</f>
        <v>4788000</v>
      </c>
      <c r="J330" s="14">
        <f>H330-E330</f>
        <v>1368</v>
      </c>
      <c r="K330" s="139">
        <f>I330-G330</f>
        <v>4788000</v>
      </c>
    </row>
    <row r="331" spans="1:11" s="1" customFormat="1" ht="120" x14ac:dyDescent="0.25">
      <c r="A331" s="17">
        <v>4</v>
      </c>
      <c r="B331" s="137" t="s">
        <v>333</v>
      </c>
      <c r="C331" s="138" t="s">
        <v>389</v>
      </c>
      <c r="D331" s="25"/>
      <c r="E331" s="25"/>
      <c r="F331" s="25"/>
      <c r="G331" s="27"/>
      <c r="H331" s="14"/>
      <c r="I331" s="136"/>
      <c r="J331" s="14"/>
      <c r="K331" s="139"/>
    </row>
    <row r="332" spans="1:11" s="1" customFormat="1" x14ac:dyDescent="0.25">
      <c r="A332" s="17"/>
      <c r="B332" s="137" t="s">
        <v>333</v>
      </c>
      <c r="C332" s="138" t="s">
        <v>71</v>
      </c>
      <c r="D332" s="25" t="s">
        <v>20</v>
      </c>
      <c r="E332" s="25">
        <v>0</v>
      </c>
      <c r="F332" s="140">
        <v>5100</v>
      </c>
      <c r="G332" s="27">
        <v>0</v>
      </c>
      <c r="H332" s="14">
        <v>70</v>
      </c>
      <c r="I332" s="136">
        <f>H332*F332</f>
        <v>357000</v>
      </c>
      <c r="J332" s="14">
        <f>H332-E332</f>
        <v>70</v>
      </c>
      <c r="K332" s="139">
        <f>I332-G332</f>
        <v>357000</v>
      </c>
    </row>
    <row r="333" spans="1:11" s="1" customFormat="1" x14ac:dyDescent="0.25">
      <c r="A333" s="17"/>
      <c r="B333" s="137" t="s">
        <v>333</v>
      </c>
      <c r="C333" s="138" t="s">
        <v>334</v>
      </c>
      <c r="D333" s="25" t="s">
        <v>20</v>
      </c>
      <c r="E333" s="25">
        <v>0</v>
      </c>
      <c r="F333" s="140">
        <v>5100</v>
      </c>
      <c r="G333" s="27">
        <v>0</v>
      </c>
      <c r="H333" s="14">
        <v>325</v>
      </c>
      <c r="I333" s="136">
        <f>H333*F333</f>
        <v>1657500</v>
      </c>
      <c r="J333" s="14">
        <f>H333-E333</f>
        <v>325</v>
      </c>
      <c r="K333" s="139">
        <f>I333-G333</f>
        <v>1657500</v>
      </c>
    </row>
    <row r="334" spans="1:11" s="1" customFormat="1" ht="120" x14ac:dyDescent="0.25">
      <c r="A334" s="17">
        <v>5</v>
      </c>
      <c r="B334" s="25"/>
      <c r="C334" s="26" t="s">
        <v>94</v>
      </c>
      <c r="D334" s="25"/>
      <c r="E334" s="25"/>
      <c r="F334" s="25"/>
      <c r="G334" s="25"/>
      <c r="H334" s="14"/>
      <c r="I334" s="136"/>
      <c r="J334" s="14"/>
      <c r="K334" s="139"/>
    </row>
    <row r="335" spans="1:11" s="1" customFormat="1" x14ac:dyDescent="0.25">
      <c r="A335" s="17"/>
      <c r="B335" s="137" t="s">
        <v>333</v>
      </c>
      <c r="C335" s="138" t="s">
        <v>334</v>
      </c>
      <c r="D335" s="25" t="s">
        <v>27</v>
      </c>
      <c r="E335" s="25">
        <v>0</v>
      </c>
      <c r="F335" s="25">
        <v>10000</v>
      </c>
      <c r="G335" s="27">
        <f>E335*F335</f>
        <v>0</v>
      </c>
      <c r="H335" s="14">
        <v>19</v>
      </c>
      <c r="I335" s="136">
        <f>H335*F335</f>
        <v>190000</v>
      </c>
      <c r="J335" s="14">
        <f>H335-E335</f>
        <v>19</v>
      </c>
      <c r="K335" s="139">
        <f>I335-G335</f>
        <v>190000</v>
      </c>
    </row>
    <row r="336" spans="1:11" s="1" customFormat="1" ht="45" x14ac:dyDescent="0.25">
      <c r="A336" s="17">
        <v>6</v>
      </c>
      <c r="B336" s="25"/>
      <c r="C336" s="26" t="s">
        <v>100</v>
      </c>
      <c r="D336" s="25"/>
      <c r="E336" s="25"/>
      <c r="F336" s="25"/>
      <c r="G336" s="25"/>
      <c r="H336" s="14"/>
      <c r="I336" s="136"/>
      <c r="J336" s="14"/>
      <c r="K336" s="139"/>
    </row>
    <row r="337" spans="1:11" s="1" customFormat="1" x14ac:dyDescent="0.25">
      <c r="A337" s="17"/>
      <c r="B337" s="137" t="s">
        <v>333</v>
      </c>
      <c r="C337" s="138" t="s">
        <v>334</v>
      </c>
      <c r="D337" s="25" t="s">
        <v>102</v>
      </c>
      <c r="E337" s="25">
        <v>0</v>
      </c>
      <c r="F337" s="25">
        <v>350</v>
      </c>
      <c r="G337" s="27">
        <v>0</v>
      </c>
      <c r="H337" s="14">
        <v>2270</v>
      </c>
      <c r="I337" s="136">
        <v>756350</v>
      </c>
      <c r="J337" s="14">
        <v>2161</v>
      </c>
      <c r="K337" s="139">
        <v>756350</v>
      </c>
    </row>
    <row r="338" spans="1:11" s="1" customFormat="1" ht="75" x14ac:dyDescent="0.25">
      <c r="A338" s="17">
        <v>7</v>
      </c>
      <c r="B338" s="137" t="s">
        <v>333</v>
      </c>
      <c r="C338" s="138" t="s">
        <v>335</v>
      </c>
      <c r="D338" s="25"/>
      <c r="E338" s="25"/>
      <c r="F338" s="18"/>
      <c r="G338" s="27"/>
      <c r="H338" s="14"/>
      <c r="I338" s="136"/>
      <c r="J338" s="14"/>
      <c r="K338" s="139"/>
    </row>
    <row r="339" spans="1:11" s="1" customFormat="1" x14ac:dyDescent="0.25">
      <c r="A339" s="17"/>
      <c r="B339" s="25"/>
      <c r="C339" s="138" t="s">
        <v>69</v>
      </c>
      <c r="D339" s="25" t="s">
        <v>102</v>
      </c>
      <c r="E339" s="25">
        <v>0</v>
      </c>
      <c r="F339" s="140">
        <v>300</v>
      </c>
      <c r="G339" s="27">
        <v>0</v>
      </c>
      <c r="H339" s="14">
        <v>1067</v>
      </c>
      <c r="I339" s="136">
        <f>H339*F339</f>
        <v>320100</v>
      </c>
      <c r="J339" s="14">
        <f>H339-E339</f>
        <v>1067</v>
      </c>
      <c r="K339" s="139">
        <f>I339-G339</f>
        <v>320100</v>
      </c>
    </row>
    <row r="340" spans="1:11" s="1" customFormat="1" x14ac:dyDescent="0.25">
      <c r="A340" s="17"/>
      <c r="B340" s="25"/>
      <c r="C340" s="138" t="s">
        <v>71</v>
      </c>
      <c r="D340" s="25" t="s">
        <v>102</v>
      </c>
      <c r="E340" s="25">
        <v>0</v>
      </c>
      <c r="F340" s="140">
        <v>300</v>
      </c>
      <c r="G340" s="27">
        <v>0</v>
      </c>
      <c r="H340" s="14">
        <v>79</v>
      </c>
      <c r="I340" s="136">
        <f>H340*F340</f>
        <v>23700</v>
      </c>
      <c r="J340" s="14">
        <f>H340-E340</f>
        <v>79</v>
      </c>
      <c r="K340" s="139">
        <f>I340-G340</f>
        <v>23700</v>
      </c>
    </row>
    <row r="341" spans="1:11" s="1" customFormat="1" ht="60" x14ac:dyDescent="0.25">
      <c r="A341" s="17">
        <v>8</v>
      </c>
      <c r="B341" s="137" t="s">
        <v>333</v>
      </c>
      <c r="C341" s="138" t="s">
        <v>336</v>
      </c>
      <c r="D341" s="12"/>
      <c r="E341" s="12"/>
      <c r="F341" s="12"/>
      <c r="G341" s="12"/>
      <c r="H341" s="12"/>
      <c r="I341" s="12"/>
      <c r="J341" s="12"/>
      <c r="K341" s="12"/>
    </row>
    <row r="342" spans="1:11" s="1" customFormat="1" x14ac:dyDescent="0.25">
      <c r="A342" s="17"/>
      <c r="B342" s="137"/>
      <c r="C342" s="138" t="s">
        <v>69</v>
      </c>
      <c r="D342" s="25" t="s">
        <v>20</v>
      </c>
      <c r="E342" s="25">
        <v>0</v>
      </c>
      <c r="F342" s="140">
        <v>1800</v>
      </c>
      <c r="G342" s="27">
        <v>0</v>
      </c>
      <c r="H342" s="14">
        <v>170</v>
      </c>
      <c r="I342" s="136">
        <f>H342*F342</f>
        <v>306000</v>
      </c>
      <c r="J342" s="14">
        <f>H342-E342</f>
        <v>170</v>
      </c>
      <c r="K342" s="139">
        <f>I342-G342</f>
        <v>306000</v>
      </c>
    </row>
    <row r="343" spans="1:11" s="1" customFormat="1" ht="135" x14ac:dyDescent="0.25">
      <c r="A343" s="16">
        <v>9</v>
      </c>
      <c r="B343" s="15" t="s">
        <v>333</v>
      </c>
      <c r="C343" s="141" t="s">
        <v>390</v>
      </c>
      <c r="D343" s="14" t="s">
        <v>337</v>
      </c>
      <c r="E343" s="14">
        <v>0</v>
      </c>
      <c r="F343" s="142">
        <v>25970</v>
      </c>
      <c r="G343" s="14">
        <v>0</v>
      </c>
      <c r="H343" s="14">
        <v>41</v>
      </c>
      <c r="I343" s="136">
        <f>H343*F343</f>
        <v>1064770</v>
      </c>
      <c r="J343" s="14">
        <f t="shared" ref="J343:J351" si="56">H343-E343</f>
        <v>41</v>
      </c>
      <c r="K343" s="14">
        <f t="shared" ref="K343:K352" si="57">I343-G343</f>
        <v>1064770</v>
      </c>
    </row>
    <row r="344" spans="1:11" s="1" customFormat="1" ht="30" x14ac:dyDescent="0.25">
      <c r="A344" s="16">
        <v>11</v>
      </c>
      <c r="B344" s="15" t="s">
        <v>333</v>
      </c>
      <c r="C344" s="141" t="s">
        <v>338</v>
      </c>
      <c r="D344" s="14" t="s">
        <v>102</v>
      </c>
      <c r="E344" s="14">
        <v>0</v>
      </c>
      <c r="F344" s="142">
        <v>825</v>
      </c>
      <c r="G344" s="14">
        <v>0</v>
      </c>
      <c r="H344" s="14">
        <v>78</v>
      </c>
      <c r="I344" s="136">
        <f t="shared" ref="I344:I351" si="58">H344*F344</f>
        <v>64350</v>
      </c>
      <c r="J344" s="14">
        <f t="shared" si="56"/>
        <v>78</v>
      </c>
      <c r="K344" s="14">
        <f t="shared" si="57"/>
        <v>64350</v>
      </c>
    </row>
    <row r="345" spans="1:11" s="1" customFormat="1" ht="30" x14ac:dyDescent="0.25">
      <c r="A345" s="16">
        <v>12</v>
      </c>
      <c r="B345" s="15" t="s">
        <v>333</v>
      </c>
      <c r="C345" s="141" t="s">
        <v>339</v>
      </c>
      <c r="D345" s="14" t="s">
        <v>102</v>
      </c>
      <c r="E345" s="14"/>
      <c r="F345" s="142">
        <v>2860</v>
      </c>
      <c r="G345" s="14"/>
      <c r="H345" s="14">
        <v>24</v>
      </c>
      <c r="I345" s="136">
        <f t="shared" si="58"/>
        <v>68640</v>
      </c>
      <c r="J345" s="14">
        <f t="shared" si="56"/>
        <v>24</v>
      </c>
      <c r="K345" s="14">
        <f t="shared" si="57"/>
        <v>68640</v>
      </c>
    </row>
    <row r="346" spans="1:11" s="1" customFormat="1" ht="45" x14ac:dyDescent="0.25">
      <c r="A346" s="16">
        <v>14</v>
      </c>
      <c r="B346" s="15" t="s">
        <v>333</v>
      </c>
      <c r="C346" s="141" t="s">
        <v>340</v>
      </c>
      <c r="D346" s="14" t="s">
        <v>102</v>
      </c>
      <c r="E346" s="14">
        <v>0</v>
      </c>
      <c r="F346" s="122">
        <v>6250</v>
      </c>
      <c r="G346" s="14">
        <v>0</v>
      </c>
      <c r="H346" s="14">
        <f>H345</f>
        <v>24</v>
      </c>
      <c r="I346" s="136">
        <f t="shared" si="58"/>
        <v>150000</v>
      </c>
      <c r="J346" s="14">
        <f t="shared" si="56"/>
        <v>24</v>
      </c>
      <c r="K346" s="14">
        <f t="shared" si="57"/>
        <v>150000</v>
      </c>
    </row>
    <row r="347" spans="1:11" s="1" customFormat="1" ht="30" x14ac:dyDescent="0.25">
      <c r="A347" s="16">
        <v>15</v>
      </c>
      <c r="B347" s="15" t="s">
        <v>333</v>
      </c>
      <c r="C347" s="141" t="s">
        <v>341</v>
      </c>
      <c r="D347" s="14" t="s">
        <v>342</v>
      </c>
      <c r="E347" s="14">
        <v>0</v>
      </c>
      <c r="F347" s="122">
        <v>5000</v>
      </c>
      <c r="G347" s="14">
        <v>0</v>
      </c>
      <c r="H347" s="14">
        <v>2</v>
      </c>
      <c r="I347" s="136">
        <f t="shared" si="58"/>
        <v>10000</v>
      </c>
      <c r="J347" s="14">
        <f t="shared" si="56"/>
        <v>2</v>
      </c>
      <c r="K347" s="14">
        <f t="shared" si="57"/>
        <v>10000</v>
      </c>
    </row>
    <row r="348" spans="1:11" s="1" customFormat="1" ht="45" x14ac:dyDescent="0.25">
      <c r="A348" s="16">
        <v>16</v>
      </c>
      <c r="B348" s="15" t="s">
        <v>333</v>
      </c>
      <c r="C348" s="141" t="s">
        <v>343</v>
      </c>
      <c r="D348" s="14" t="s">
        <v>27</v>
      </c>
      <c r="E348" s="14">
        <v>0</v>
      </c>
      <c r="F348" s="142">
        <v>12000</v>
      </c>
      <c r="G348" s="14">
        <v>0</v>
      </c>
      <c r="H348" s="14">
        <v>152</v>
      </c>
      <c r="I348" s="136">
        <f t="shared" si="58"/>
        <v>1824000</v>
      </c>
      <c r="J348" s="14">
        <f t="shared" si="56"/>
        <v>152</v>
      </c>
      <c r="K348" s="14">
        <f t="shared" si="57"/>
        <v>1824000</v>
      </c>
    </row>
    <row r="349" spans="1:11" s="1" customFormat="1" ht="45" x14ac:dyDescent="0.25">
      <c r="A349" s="16">
        <v>17</v>
      </c>
      <c r="B349" s="15" t="s">
        <v>333</v>
      </c>
      <c r="C349" s="141" t="s">
        <v>397</v>
      </c>
      <c r="D349" s="14"/>
      <c r="E349" s="14"/>
      <c r="F349" s="182"/>
      <c r="G349" s="14"/>
      <c r="H349" s="14"/>
      <c r="I349" s="136"/>
      <c r="J349" s="14"/>
      <c r="K349" s="14"/>
    </row>
    <row r="350" spans="1:11" s="1" customFormat="1" x14ac:dyDescent="0.25">
      <c r="A350" s="16"/>
      <c r="B350" s="15"/>
      <c r="C350" s="138" t="s">
        <v>69</v>
      </c>
      <c r="D350" s="25" t="s">
        <v>274</v>
      </c>
      <c r="E350" s="25">
        <v>0</v>
      </c>
      <c r="F350" s="157">
        <v>995</v>
      </c>
      <c r="G350" s="25">
        <v>0</v>
      </c>
      <c r="H350" s="14">
        <v>120</v>
      </c>
      <c r="I350" s="136">
        <f t="shared" si="58"/>
        <v>119400</v>
      </c>
      <c r="J350" s="14">
        <f t="shared" si="56"/>
        <v>120</v>
      </c>
      <c r="K350" s="14">
        <f t="shared" si="57"/>
        <v>119400</v>
      </c>
    </row>
    <row r="351" spans="1:11" s="1" customFormat="1" x14ac:dyDescent="0.25">
      <c r="A351" s="16"/>
      <c r="B351" s="15"/>
      <c r="C351" s="138" t="s">
        <v>71</v>
      </c>
      <c r="D351" s="25" t="s">
        <v>274</v>
      </c>
      <c r="E351" s="25">
        <v>0</v>
      </c>
      <c r="F351" s="157">
        <v>995</v>
      </c>
      <c r="G351" s="25">
        <v>0</v>
      </c>
      <c r="H351" s="14">
        <v>11</v>
      </c>
      <c r="I351" s="136">
        <f t="shared" si="58"/>
        <v>10945</v>
      </c>
      <c r="J351" s="14">
        <f t="shared" si="56"/>
        <v>11</v>
      </c>
      <c r="K351" s="14">
        <f t="shared" si="57"/>
        <v>10945</v>
      </c>
    </row>
    <row r="352" spans="1:11" s="189" customFormat="1" x14ac:dyDescent="0.25">
      <c r="A352" s="161"/>
      <c r="B352" s="161"/>
      <c r="C352" s="84" t="s">
        <v>400</v>
      </c>
      <c r="D352" s="183"/>
      <c r="E352" s="184"/>
      <c r="F352" s="185"/>
      <c r="G352" s="186">
        <f>SUM(G323:G351)</f>
        <v>0</v>
      </c>
      <c r="H352" s="187"/>
      <c r="I352" s="161">
        <f>SUM(I323:I351)</f>
        <v>12266415</v>
      </c>
      <c r="J352" s="187"/>
      <c r="K352" s="188">
        <f t="shared" si="57"/>
        <v>12266415</v>
      </c>
    </row>
    <row r="353" spans="1:11" s="8" customFormat="1" x14ac:dyDescent="0.25">
      <c r="A353" s="47"/>
      <c r="B353" s="180"/>
      <c r="C353" s="84" t="s">
        <v>401</v>
      </c>
      <c r="D353" s="174"/>
      <c r="E353" s="174"/>
      <c r="F353" s="166"/>
      <c r="G353" s="193">
        <f>SUM(G302:G348)</f>
        <v>0</v>
      </c>
      <c r="H353" s="174"/>
      <c r="I353" s="193">
        <f>I352+I321+I310</f>
        <v>13894095</v>
      </c>
      <c r="J353" s="174"/>
      <c r="K353" s="193">
        <f>K352+K321+K310</f>
        <v>13894095</v>
      </c>
    </row>
    <row r="354" spans="1:11" s="1" customFormat="1" x14ac:dyDescent="0.25">
      <c r="A354" s="16"/>
      <c r="B354" s="15"/>
      <c r="C354" s="141"/>
      <c r="D354" s="14"/>
      <c r="E354" s="14"/>
      <c r="F354" s="12"/>
      <c r="G354" s="139"/>
      <c r="H354" s="144">
        <f>I353-G353</f>
        <v>13894095</v>
      </c>
      <c r="I354" s="139"/>
      <c r="J354" s="114"/>
      <c r="K354" s="139"/>
    </row>
    <row r="355" spans="1:11" s="1" customFormat="1" x14ac:dyDescent="0.25">
      <c r="A355" s="145"/>
      <c r="B355" s="50"/>
      <c r="D355" s="50"/>
      <c r="E355" s="50"/>
      <c r="F355" s="50"/>
      <c r="G355" s="50"/>
      <c r="H355" s="50"/>
      <c r="I355" s="50"/>
      <c r="J355" s="50"/>
      <c r="K355" s="50"/>
    </row>
    <row r="356" spans="1:11" s="1" customFormat="1" ht="15" customHeight="1" x14ac:dyDescent="0.25">
      <c r="A356" s="204" t="s">
        <v>0</v>
      </c>
      <c r="B356" s="204"/>
      <c r="C356" s="204"/>
      <c r="D356" s="204"/>
      <c r="E356" s="204"/>
      <c r="F356" s="204"/>
      <c r="G356" s="204"/>
      <c r="H356" s="204"/>
      <c r="I356" s="204"/>
      <c r="J356" s="204"/>
      <c r="K356" s="204"/>
    </row>
    <row r="357" spans="1:11" s="1" customFormat="1" ht="15" customHeight="1" x14ac:dyDescent="0.25">
      <c r="A357" s="204" t="s">
        <v>128</v>
      </c>
      <c r="B357" s="204"/>
      <c r="C357" s="204"/>
      <c r="D357" s="204"/>
      <c r="E357" s="204"/>
      <c r="F357" s="204"/>
      <c r="G357" s="204"/>
      <c r="H357" s="204"/>
      <c r="I357" s="204"/>
      <c r="J357" s="204"/>
      <c r="K357" s="204"/>
    </row>
    <row r="358" spans="1:11" s="1" customFormat="1" ht="15" customHeight="1" x14ac:dyDescent="0.25">
      <c r="A358" s="204" t="s">
        <v>129</v>
      </c>
      <c r="B358" s="204"/>
      <c r="C358" s="204"/>
      <c r="D358" s="204"/>
      <c r="E358" s="204"/>
      <c r="F358" s="204"/>
      <c r="G358" s="204"/>
      <c r="H358" s="204"/>
      <c r="I358" s="204"/>
      <c r="J358" s="204"/>
      <c r="K358" s="204"/>
    </row>
    <row r="359" spans="1:11" s="1" customFormat="1" ht="15" customHeight="1" x14ac:dyDescent="0.25">
      <c r="A359" s="195" t="s">
        <v>312</v>
      </c>
      <c r="B359" s="219"/>
      <c r="C359" s="219"/>
      <c r="D359" s="219"/>
      <c r="E359" s="219"/>
      <c r="F359" s="219"/>
      <c r="G359" s="219"/>
      <c r="H359" s="219"/>
      <c r="I359" s="219"/>
      <c r="J359" s="219"/>
      <c r="K359" s="196"/>
    </row>
    <row r="360" spans="1:11" s="1" customFormat="1" ht="15" customHeight="1" x14ac:dyDescent="0.25">
      <c r="A360" s="37"/>
      <c r="B360" s="38"/>
      <c r="C360" s="38"/>
      <c r="D360" s="216" t="s">
        <v>3</v>
      </c>
      <c r="E360" s="218"/>
      <c r="F360" s="218"/>
      <c r="G360" s="217"/>
      <c r="H360" s="216" t="s">
        <v>4</v>
      </c>
      <c r="I360" s="217"/>
      <c r="J360" s="216" t="s">
        <v>5</v>
      </c>
      <c r="K360" s="217"/>
    </row>
    <row r="361" spans="1:11" s="1" customFormat="1" ht="30" x14ac:dyDescent="0.25">
      <c r="A361" s="5" t="s">
        <v>6</v>
      </c>
      <c r="B361" s="6" t="s">
        <v>7</v>
      </c>
      <c r="C361" s="6" t="s">
        <v>8</v>
      </c>
      <c r="D361" s="6" t="s">
        <v>9</v>
      </c>
      <c r="E361" s="6" t="s">
        <v>10</v>
      </c>
      <c r="F361" s="6" t="s">
        <v>11</v>
      </c>
      <c r="G361" s="7" t="s">
        <v>12</v>
      </c>
      <c r="H361" s="6" t="s">
        <v>13</v>
      </c>
      <c r="I361" s="7" t="s">
        <v>14</v>
      </c>
      <c r="J361" s="6" t="s">
        <v>15</v>
      </c>
      <c r="K361" s="7" t="s">
        <v>16</v>
      </c>
    </row>
    <row r="362" spans="1:11" s="1" customFormat="1" x14ac:dyDescent="0.25">
      <c r="A362" s="24" t="s">
        <v>344</v>
      </c>
      <c r="B362" s="25"/>
      <c r="C362" s="118" t="s">
        <v>276</v>
      </c>
      <c r="D362" s="14"/>
      <c r="E362" s="14"/>
      <c r="F362" s="14"/>
      <c r="G362" s="40"/>
      <c r="H362" s="14"/>
      <c r="I362" s="14"/>
      <c r="J362" s="14"/>
      <c r="K362" s="41"/>
    </row>
    <row r="363" spans="1:11" s="1" customFormat="1" x14ac:dyDescent="0.25">
      <c r="A363" s="17">
        <v>1</v>
      </c>
      <c r="B363" s="25"/>
      <c r="C363" s="146" t="s">
        <v>314</v>
      </c>
      <c r="D363" s="133" t="s">
        <v>315</v>
      </c>
      <c r="E363" s="147">
        <v>0</v>
      </c>
      <c r="F363" s="122">
        <v>250</v>
      </c>
      <c r="G363" s="40">
        <v>0</v>
      </c>
      <c r="H363" s="14">
        <v>380</v>
      </c>
      <c r="I363" s="14">
        <f t="shared" ref="I363:I369" si="59">H363*F363</f>
        <v>95000</v>
      </c>
      <c r="J363" s="14">
        <f t="shared" ref="J363:J369" si="60">H363-E363</f>
        <v>380</v>
      </c>
      <c r="K363" s="41">
        <f t="shared" ref="K363:K370" si="61">I363-G363</f>
        <v>95000</v>
      </c>
    </row>
    <row r="364" spans="1:11" s="1" customFormat="1" ht="25.5" x14ac:dyDescent="0.25">
      <c r="A364" s="17">
        <v>2</v>
      </c>
      <c r="B364" s="25"/>
      <c r="C364" s="146" t="s">
        <v>316</v>
      </c>
      <c r="D364" s="133" t="s">
        <v>315</v>
      </c>
      <c r="E364" s="147">
        <v>0</v>
      </c>
      <c r="F364" s="122">
        <v>185</v>
      </c>
      <c r="G364" s="40">
        <v>0</v>
      </c>
      <c r="H364" s="14">
        <v>380</v>
      </c>
      <c r="I364" s="14">
        <f t="shared" si="59"/>
        <v>70300</v>
      </c>
      <c r="J364" s="14">
        <f t="shared" si="60"/>
        <v>380</v>
      </c>
      <c r="K364" s="41">
        <f t="shared" si="61"/>
        <v>70300</v>
      </c>
    </row>
    <row r="365" spans="1:11" s="1" customFormat="1" x14ac:dyDescent="0.25">
      <c r="A365" s="17">
        <v>3</v>
      </c>
      <c r="B365" s="25"/>
      <c r="C365" s="146" t="s">
        <v>317</v>
      </c>
      <c r="D365" s="133" t="s">
        <v>318</v>
      </c>
      <c r="E365" s="147">
        <v>0</v>
      </c>
      <c r="F365" s="122">
        <v>295</v>
      </c>
      <c r="G365" s="40">
        <v>0</v>
      </c>
      <c r="H365" s="14">
        <v>425</v>
      </c>
      <c r="I365" s="14">
        <f t="shared" si="59"/>
        <v>125375</v>
      </c>
      <c r="J365" s="14">
        <f t="shared" si="60"/>
        <v>425</v>
      </c>
      <c r="K365" s="41">
        <f t="shared" si="61"/>
        <v>125375</v>
      </c>
    </row>
    <row r="366" spans="1:11" s="1" customFormat="1" x14ac:dyDescent="0.25">
      <c r="A366" s="17">
        <v>4</v>
      </c>
      <c r="B366" s="25"/>
      <c r="C366" s="121" t="s">
        <v>319</v>
      </c>
      <c r="D366" s="17" t="s">
        <v>320</v>
      </c>
      <c r="E366" s="12">
        <v>0</v>
      </c>
      <c r="F366" s="122">
        <v>3500</v>
      </c>
      <c r="G366" s="179">
        <f t="shared" ref="G366:G369" si="62">E366*F366</f>
        <v>0</v>
      </c>
      <c r="H366" s="14">
        <v>75</v>
      </c>
      <c r="I366" s="14">
        <f t="shared" si="59"/>
        <v>262500</v>
      </c>
      <c r="J366" s="14">
        <f t="shared" si="60"/>
        <v>75</v>
      </c>
      <c r="K366" s="41">
        <f t="shared" si="61"/>
        <v>262500</v>
      </c>
    </row>
    <row r="367" spans="1:11" s="1" customFormat="1" ht="30" x14ac:dyDescent="0.25">
      <c r="A367" s="17">
        <v>5</v>
      </c>
      <c r="B367" s="25"/>
      <c r="C367" s="121" t="s">
        <v>321</v>
      </c>
      <c r="D367" s="17" t="s">
        <v>322</v>
      </c>
      <c r="E367" s="12">
        <v>0</v>
      </c>
      <c r="F367" s="122">
        <v>4200</v>
      </c>
      <c r="G367" s="179">
        <f t="shared" si="62"/>
        <v>0</v>
      </c>
      <c r="H367" s="14">
        <v>6</v>
      </c>
      <c r="I367" s="14">
        <f t="shared" si="59"/>
        <v>25200</v>
      </c>
      <c r="J367" s="14">
        <f t="shared" si="60"/>
        <v>6</v>
      </c>
      <c r="K367" s="41">
        <f t="shared" si="61"/>
        <v>25200</v>
      </c>
    </row>
    <row r="368" spans="1:11" s="1" customFormat="1" x14ac:dyDescent="0.25">
      <c r="A368" s="17">
        <v>6</v>
      </c>
      <c r="B368" s="25"/>
      <c r="C368" s="148" t="s">
        <v>345</v>
      </c>
      <c r="D368" s="17" t="s">
        <v>320</v>
      </c>
      <c r="E368" s="12">
        <v>0</v>
      </c>
      <c r="F368" s="127">
        <v>4250</v>
      </c>
      <c r="G368" s="179">
        <f t="shared" si="62"/>
        <v>0</v>
      </c>
      <c r="H368" s="14">
        <v>100</v>
      </c>
      <c r="I368" s="14">
        <f t="shared" si="59"/>
        <v>425000</v>
      </c>
      <c r="J368" s="14">
        <f t="shared" si="60"/>
        <v>100</v>
      </c>
      <c r="K368" s="41">
        <f t="shared" si="61"/>
        <v>425000</v>
      </c>
    </row>
    <row r="369" spans="1:11" s="1" customFormat="1" ht="75" x14ac:dyDescent="0.25">
      <c r="A369" s="17">
        <v>7</v>
      </c>
      <c r="B369" s="9"/>
      <c r="C369" s="149" t="s">
        <v>396</v>
      </c>
      <c r="D369" s="133" t="s">
        <v>320</v>
      </c>
      <c r="E369" s="12">
        <v>0</v>
      </c>
      <c r="F369" s="150">
        <v>1140</v>
      </c>
      <c r="G369" s="179">
        <f t="shared" si="62"/>
        <v>0</v>
      </c>
      <c r="H369" s="12">
        <v>70</v>
      </c>
      <c r="I369" s="14">
        <f t="shared" si="59"/>
        <v>79800</v>
      </c>
      <c r="J369" s="14">
        <f t="shared" si="60"/>
        <v>70</v>
      </c>
      <c r="K369" s="41">
        <f t="shared" si="61"/>
        <v>79800</v>
      </c>
    </row>
    <row r="370" spans="1:11" s="189" customFormat="1" x14ac:dyDescent="0.25">
      <c r="A370" s="137"/>
      <c r="B370" s="154"/>
      <c r="C370" s="84" t="s">
        <v>398</v>
      </c>
      <c r="D370" s="190"/>
      <c r="E370" s="161"/>
      <c r="F370" s="194"/>
      <c r="G370" s="143">
        <f>SUM(G363:G369)</f>
        <v>0</v>
      </c>
      <c r="H370" s="161"/>
      <c r="I370" s="15">
        <f>SUM(I363:I369)</f>
        <v>1083175</v>
      </c>
      <c r="J370" s="15"/>
      <c r="K370" s="191">
        <f t="shared" si="61"/>
        <v>1083175</v>
      </c>
    </row>
    <row r="371" spans="1:11" s="1" customFormat="1" x14ac:dyDescent="0.25">
      <c r="A371" s="17"/>
      <c r="B371" s="25"/>
      <c r="C371" s="72" t="s">
        <v>295</v>
      </c>
      <c r="D371" s="25"/>
      <c r="E371" s="25"/>
      <c r="F371" s="25"/>
      <c r="G371" s="40"/>
      <c r="H371" s="14"/>
      <c r="I371" s="14"/>
      <c r="J371" s="14"/>
      <c r="K371" s="14"/>
    </row>
    <row r="372" spans="1:11" s="1" customFormat="1" ht="30" x14ac:dyDescent="0.25">
      <c r="A372" s="16">
        <v>1</v>
      </c>
      <c r="B372" s="12"/>
      <c r="C372" s="151" t="s">
        <v>346</v>
      </c>
      <c r="D372" s="17" t="s">
        <v>326</v>
      </c>
      <c r="E372" s="17">
        <v>0</v>
      </c>
      <c r="F372" s="142">
        <v>600</v>
      </c>
      <c r="G372" s="152">
        <v>0</v>
      </c>
      <c r="H372" s="59">
        <v>90</v>
      </c>
      <c r="I372" s="14">
        <f>H372*F372</f>
        <v>54000</v>
      </c>
      <c r="J372" s="59">
        <f>H372-E372</f>
        <v>90</v>
      </c>
      <c r="K372" s="153">
        <f>I372-G372</f>
        <v>54000</v>
      </c>
    </row>
    <row r="373" spans="1:11" s="1" customFormat="1" ht="30" x14ac:dyDescent="0.25">
      <c r="A373" s="16">
        <v>2</v>
      </c>
      <c r="B373" s="14"/>
      <c r="C373" s="131" t="s">
        <v>325</v>
      </c>
      <c r="D373" s="100" t="s">
        <v>347</v>
      </c>
      <c r="E373" s="16">
        <v>0</v>
      </c>
      <c r="F373" s="142">
        <v>15</v>
      </c>
      <c r="G373" s="59">
        <v>0</v>
      </c>
      <c r="H373" s="16">
        <f>3845*2</f>
        <v>7690</v>
      </c>
      <c r="I373" s="14">
        <f>H373*F373</f>
        <v>115350</v>
      </c>
      <c r="J373" s="59">
        <f t="shared" ref="J373:J374" si="63">H373-E373</f>
        <v>7690</v>
      </c>
      <c r="K373" s="153">
        <f t="shared" ref="K373:K375" si="64">I373-G373</f>
        <v>115350</v>
      </c>
    </row>
    <row r="374" spans="1:11" s="1" customFormat="1" ht="30" x14ac:dyDescent="0.25">
      <c r="A374" s="16">
        <v>3</v>
      </c>
      <c r="B374" s="14"/>
      <c r="C374" s="131" t="s">
        <v>327</v>
      </c>
      <c r="D374" s="100" t="s">
        <v>347</v>
      </c>
      <c r="E374" s="16">
        <v>0</v>
      </c>
      <c r="F374" s="142">
        <v>19</v>
      </c>
      <c r="G374" s="59">
        <v>0</v>
      </c>
      <c r="H374" s="16">
        <f>H373</f>
        <v>7690</v>
      </c>
      <c r="I374" s="14">
        <f>H374*F374</f>
        <v>146110</v>
      </c>
      <c r="J374" s="59">
        <f t="shared" si="63"/>
        <v>7690</v>
      </c>
      <c r="K374" s="153">
        <f t="shared" si="64"/>
        <v>146110</v>
      </c>
    </row>
    <row r="375" spans="1:11" s="189" customFormat="1" x14ac:dyDescent="0.25">
      <c r="A375" s="15"/>
      <c r="B375" s="15"/>
      <c r="C375" s="84" t="s">
        <v>399</v>
      </c>
      <c r="D375" s="155"/>
      <c r="E375" s="15"/>
      <c r="F375" s="161"/>
      <c r="G375" s="143">
        <f>SUM(G372:G374)</f>
        <v>0</v>
      </c>
      <c r="H375" s="15"/>
      <c r="I375" s="15">
        <f>SUM(I372:I374)</f>
        <v>315460</v>
      </c>
      <c r="J375" s="15"/>
      <c r="K375" s="191">
        <f t="shared" si="64"/>
        <v>315460</v>
      </c>
    </row>
    <row r="376" spans="1:11" s="1" customFormat="1" x14ac:dyDescent="0.25">
      <c r="A376" s="145"/>
      <c r="B376" s="50"/>
      <c r="D376" s="50"/>
      <c r="E376" s="50"/>
      <c r="F376" s="50"/>
      <c r="G376" s="50"/>
      <c r="H376" s="50"/>
      <c r="I376" s="50"/>
      <c r="J376" s="50"/>
      <c r="K376" s="50"/>
    </row>
    <row r="377" spans="1:11" s="1" customFormat="1" x14ac:dyDescent="0.25">
      <c r="A377" s="47" t="s">
        <v>66</v>
      </c>
      <c r="B377" s="14"/>
      <c r="C377" s="213" t="s">
        <v>348</v>
      </c>
      <c r="D377" s="214"/>
      <c r="E377" s="214"/>
      <c r="F377" s="214"/>
      <c r="G377" s="214"/>
      <c r="H377" s="214"/>
      <c r="I377" s="214"/>
      <c r="J377" s="214"/>
      <c r="K377" s="215"/>
    </row>
    <row r="378" spans="1:11" s="1" customFormat="1" ht="105" x14ac:dyDescent="0.25">
      <c r="A378" s="17">
        <v>1</v>
      </c>
      <c r="B378" s="25"/>
      <c r="C378" s="26" t="s">
        <v>170</v>
      </c>
      <c r="D378" s="25"/>
      <c r="E378" s="25"/>
      <c r="F378" s="25"/>
      <c r="G378" s="25"/>
      <c r="H378" s="14"/>
      <c r="I378" s="14"/>
      <c r="J378" s="14"/>
      <c r="K378" s="14"/>
    </row>
    <row r="379" spans="1:11" s="1" customFormat="1" x14ac:dyDescent="0.25">
      <c r="A379" s="17"/>
      <c r="B379" s="137" t="s">
        <v>333</v>
      </c>
      <c r="C379" s="138" t="s">
        <v>349</v>
      </c>
      <c r="D379" s="25" t="s">
        <v>20</v>
      </c>
      <c r="E379" s="25">
        <v>0</v>
      </c>
      <c r="F379" s="25">
        <v>350</v>
      </c>
      <c r="G379" s="25">
        <v>0</v>
      </c>
      <c r="H379" s="14">
        <v>5890</v>
      </c>
      <c r="I379" s="14">
        <f>H379*F379</f>
        <v>2061500</v>
      </c>
      <c r="J379" s="14">
        <f>H379-E379</f>
        <v>5890</v>
      </c>
      <c r="K379" s="14">
        <f>I379-G379</f>
        <v>2061500</v>
      </c>
    </row>
    <row r="380" spans="1:11" s="1" customFormat="1" x14ac:dyDescent="0.25">
      <c r="A380" s="17"/>
      <c r="B380" s="137" t="s">
        <v>333</v>
      </c>
      <c r="C380" s="138" t="s">
        <v>334</v>
      </c>
      <c r="D380" s="25" t="s">
        <v>20</v>
      </c>
      <c r="E380" s="25">
        <v>0</v>
      </c>
      <c r="F380" s="25">
        <v>350</v>
      </c>
      <c r="G380" s="25">
        <v>0</v>
      </c>
      <c r="H380" s="14">
        <v>1118</v>
      </c>
      <c r="I380" s="14">
        <f>H380*F380</f>
        <v>391300</v>
      </c>
      <c r="J380" s="14">
        <f>H380-E380</f>
        <v>1118</v>
      </c>
      <c r="K380" s="14">
        <f>I380-G380</f>
        <v>391300</v>
      </c>
    </row>
    <row r="381" spans="1:11" s="1" customFormat="1" ht="60" x14ac:dyDescent="0.25">
      <c r="A381" s="17">
        <v>2</v>
      </c>
      <c r="B381" s="25"/>
      <c r="C381" s="26" t="s">
        <v>176</v>
      </c>
      <c r="D381" s="25"/>
      <c r="E381" s="25"/>
      <c r="F381" s="25"/>
      <c r="G381" s="25"/>
      <c r="H381" s="14"/>
      <c r="I381" s="14"/>
      <c r="J381" s="14"/>
      <c r="K381" s="14"/>
    </row>
    <row r="382" spans="1:11" s="1" customFormat="1" x14ac:dyDescent="0.25">
      <c r="A382" s="17"/>
      <c r="B382" s="137"/>
      <c r="C382" s="138" t="s">
        <v>349</v>
      </c>
      <c r="D382" s="25" t="s">
        <v>20</v>
      </c>
      <c r="E382" s="25">
        <v>0</v>
      </c>
      <c r="F382" s="25">
        <v>1350</v>
      </c>
      <c r="G382" s="25">
        <v>0</v>
      </c>
      <c r="H382" s="46">
        <v>1448</v>
      </c>
      <c r="I382" s="14">
        <v>1863000</v>
      </c>
      <c r="J382" s="14">
        <v>1380</v>
      </c>
      <c r="K382" s="14">
        <v>1863000</v>
      </c>
    </row>
    <row r="383" spans="1:11" s="1" customFormat="1" x14ac:dyDescent="0.25">
      <c r="A383" s="17"/>
      <c r="B383" s="137"/>
      <c r="C383" s="138" t="s">
        <v>334</v>
      </c>
      <c r="D383" s="25" t="s">
        <v>20</v>
      </c>
      <c r="E383" s="25">
        <v>0</v>
      </c>
      <c r="F383" s="25">
        <v>1350</v>
      </c>
      <c r="G383" s="25">
        <v>0</v>
      </c>
      <c r="H383" s="46">
        <v>152</v>
      </c>
      <c r="I383" s="14">
        <v>195750</v>
      </c>
      <c r="J383" s="14">
        <v>145</v>
      </c>
      <c r="K383" s="14">
        <v>195750</v>
      </c>
    </row>
    <row r="384" spans="1:11" s="1" customFormat="1" ht="30" x14ac:dyDescent="0.25">
      <c r="A384" s="17">
        <v>3</v>
      </c>
      <c r="B384" s="25"/>
      <c r="C384" s="26" t="s">
        <v>78</v>
      </c>
      <c r="D384" s="25"/>
      <c r="E384" s="25"/>
      <c r="F384" s="25"/>
      <c r="G384" s="25"/>
      <c r="H384" s="14"/>
      <c r="I384" s="14"/>
      <c r="J384" s="14"/>
      <c r="K384" s="14"/>
    </row>
    <row r="385" spans="1:11" s="1" customFormat="1" x14ac:dyDescent="0.25">
      <c r="A385" s="17"/>
      <c r="B385" s="25"/>
      <c r="C385" s="138" t="s">
        <v>349</v>
      </c>
      <c r="D385" s="25"/>
      <c r="E385" s="25">
        <v>0</v>
      </c>
      <c r="F385" s="25">
        <v>550</v>
      </c>
      <c r="G385" s="25">
        <v>0</v>
      </c>
      <c r="H385" s="14">
        <v>1995</v>
      </c>
      <c r="I385" s="14">
        <v>1078000</v>
      </c>
      <c r="J385" s="14">
        <v>1960</v>
      </c>
      <c r="K385" s="14">
        <v>1078000</v>
      </c>
    </row>
    <row r="386" spans="1:11" s="1" customFormat="1" ht="45" x14ac:dyDescent="0.25">
      <c r="A386" s="17">
        <v>4</v>
      </c>
      <c r="B386" s="137" t="s">
        <v>333</v>
      </c>
      <c r="C386" s="26" t="s">
        <v>350</v>
      </c>
      <c r="D386" s="25"/>
      <c r="E386" s="25"/>
      <c r="F386" s="18"/>
      <c r="G386" s="25"/>
      <c r="H386" s="14"/>
      <c r="I386" s="14"/>
      <c r="J386" s="14"/>
      <c r="K386" s="14"/>
    </row>
    <row r="387" spans="1:11" s="1" customFormat="1" x14ac:dyDescent="0.25">
      <c r="A387" s="17"/>
      <c r="B387" s="25"/>
      <c r="C387" s="138" t="s">
        <v>349</v>
      </c>
      <c r="D387" s="25" t="s">
        <v>20</v>
      </c>
      <c r="E387" s="25">
        <v>0</v>
      </c>
      <c r="F387" s="140">
        <v>280</v>
      </c>
      <c r="G387" s="25">
        <v>0</v>
      </c>
      <c r="H387" s="14">
        <v>798</v>
      </c>
      <c r="I387" s="14">
        <v>212800</v>
      </c>
      <c r="J387" s="14">
        <v>760</v>
      </c>
      <c r="K387" s="14">
        <v>212800</v>
      </c>
    </row>
    <row r="388" spans="1:11" s="1" customFormat="1" x14ac:dyDescent="0.25">
      <c r="A388" s="17"/>
      <c r="B388" s="25"/>
      <c r="C388" s="138" t="s">
        <v>334</v>
      </c>
      <c r="D388" s="25" t="s">
        <v>20</v>
      </c>
      <c r="E388" s="25">
        <v>0</v>
      </c>
      <c r="F388" s="140">
        <v>280</v>
      </c>
      <c r="G388" s="25">
        <v>0</v>
      </c>
      <c r="H388" s="14">
        <v>137</v>
      </c>
      <c r="I388" s="14">
        <v>36400</v>
      </c>
      <c r="J388" s="14">
        <v>130</v>
      </c>
      <c r="K388" s="14">
        <v>36400</v>
      </c>
    </row>
    <row r="389" spans="1:11" s="1" customFormat="1" ht="90" x14ac:dyDescent="0.25">
      <c r="A389" s="17">
        <v>5</v>
      </c>
      <c r="B389" s="25"/>
      <c r="C389" s="26" t="s">
        <v>181</v>
      </c>
      <c r="D389" s="25"/>
      <c r="E389" s="25"/>
      <c r="F389" s="25"/>
      <c r="G389" s="25"/>
      <c r="H389" s="14"/>
      <c r="I389" s="14"/>
      <c r="J389" s="14"/>
      <c r="K389" s="14"/>
    </row>
    <row r="390" spans="1:11" s="1" customFormat="1" x14ac:dyDescent="0.25">
      <c r="A390" s="17"/>
      <c r="B390" s="137"/>
      <c r="C390" s="138" t="s">
        <v>349</v>
      </c>
      <c r="D390" s="25" t="s">
        <v>20</v>
      </c>
      <c r="E390" s="25">
        <v>0</v>
      </c>
      <c r="F390" s="25">
        <v>3545</v>
      </c>
      <c r="G390" s="25">
        <f>E390*F390</f>
        <v>0</v>
      </c>
      <c r="H390" s="14">
        <v>189</v>
      </c>
      <c r="I390" s="14">
        <f>H390*F390</f>
        <v>670005</v>
      </c>
      <c r="J390" s="14">
        <f>H390-E390</f>
        <v>189</v>
      </c>
      <c r="K390" s="14">
        <f>I390-G390</f>
        <v>670005</v>
      </c>
    </row>
    <row r="391" spans="1:11" s="1" customFormat="1" x14ac:dyDescent="0.25">
      <c r="A391" s="17"/>
      <c r="B391" s="137"/>
      <c r="C391" s="138" t="s">
        <v>334</v>
      </c>
      <c r="D391" s="25" t="s">
        <v>20</v>
      </c>
      <c r="E391" s="25">
        <v>0</v>
      </c>
      <c r="F391" s="25">
        <v>3545</v>
      </c>
      <c r="G391" s="25">
        <f>E391*F391</f>
        <v>0</v>
      </c>
      <c r="H391" s="14">
        <v>155</v>
      </c>
      <c r="I391" s="14">
        <f>H391*F391</f>
        <v>549475</v>
      </c>
      <c r="J391" s="14">
        <f>H391-E391</f>
        <v>155</v>
      </c>
      <c r="K391" s="14">
        <f>I391-G391</f>
        <v>549475</v>
      </c>
    </row>
    <row r="392" spans="1:11" s="1" customFormat="1" ht="105" x14ac:dyDescent="0.25">
      <c r="A392" s="17">
        <v>6</v>
      </c>
      <c r="B392" s="25"/>
      <c r="C392" s="26" t="s">
        <v>183</v>
      </c>
      <c r="D392" s="25"/>
      <c r="E392" s="25"/>
      <c r="F392" s="25"/>
      <c r="G392" s="25"/>
      <c r="H392" s="14"/>
      <c r="I392" s="14"/>
      <c r="J392" s="14"/>
      <c r="K392" s="14"/>
    </row>
    <row r="393" spans="1:11" s="1" customFormat="1" x14ac:dyDescent="0.25">
      <c r="A393" s="17"/>
      <c r="B393" s="25"/>
      <c r="C393" s="138" t="s">
        <v>349</v>
      </c>
      <c r="D393" s="25" t="s">
        <v>20</v>
      </c>
      <c r="E393" s="25">
        <v>0</v>
      </c>
      <c r="F393" s="25">
        <v>4635</v>
      </c>
      <c r="G393" s="25">
        <f>E393*F393</f>
        <v>0</v>
      </c>
      <c r="H393" s="14">
        <v>1381</v>
      </c>
      <c r="I393" s="14">
        <f>H393*F393</f>
        <v>6400935</v>
      </c>
      <c r="J393" s="14">
        <f>H393-E393</f>
        <v>1381</v>
      </c>
      <c r="K393" s="14">
        <f>I393-G393</f>
        <v>6400935</v>
      </c>
    </row>
    <row r="394" spans="1:11" s="1" customFormat="1" ht="120" x14ac:dyDescent="0.25">
      <c r="A394" s="17">
        <v>7</v>
      </c>
      <c r="B394" s="137" t="s">
        <v>333</v>
      </c>
      <c r="C394" s="138" t="s">
        <v>391</v>
      </c>
      <c r="D394" s="25"/>
      <c r="E394" s="25"/>
      <c r="F394" s="25"/>
      <c r="G394" s="25"/>
      <c r="H394" s="14"/>
      <c r="I394" s="14"/>
      <c r="J394" s="14"/>
      <c r="K394" s="14"/>
    </row>
    <row r="395" spans="1:11" s="1" customFormat="1" x14ac:dyDescent="0.25">
      <c r="A395" s="17"/>
      <c r="B395" s="137"/>
      <c r="C395" s="138" t="s">
        <v>172</v>
      </c>
      <c r="D395" s="25" t="s">
        <v>20</v>
      </c>
      <c r="E395" s="25">
        <v>0</v>
      </c>
      <c r="F395" s="140">
        <v>5100</v>
      </c>
      <c r="G395" s="27">
        <v>0</v>
      </c>
      <c r="H395" s="14">
        <v>98</v>
      </c>
      <c r="I395" s="14">
        <f>H395*F395</f>
        <v>499800</v>
      </c>
      <c r="J395" s="14">
        <f>H395-E395</f>
        <v>98</v>
      </c>
      <c r="K395" s="14">
        <f>I395-G395</f>
        <v>499800</v>
      </c>
    </row>
    <row r="396" spans="1:11" s="1" customFormat="1" x14ac:dyDescent="0.25">
      <c r="A396" s="17"/>
      <c r="B396" s="137"/>
      <c r="C396" s="138" t="s">
        <v>349</v>
      </c>
      <c r="D396" s="25" t="s">
        <v>20</v>
      </c>
      <c r="E396" s="25">
        <v>0</v>
      </c>
      <c r="F396" s="140">
        <v>5100</v>
      </c>
      <c r="G396" s="27">
        <v>0</v>
      </c>
      <c r="H396" s="14">
        <v>1086</v>
      </c>
      <c r="I396" s="14">
        <f>H396*F396</f>
        <v>5538600</v>
      </c>
      <c r="J396" s="14">
        <f>H396-E396</f>
        <v>1086</v>
      </c>
      <c r="K396" s="14">
        <f>I396-G396</f>
        <v>5538600</v>
      </c>
    </row>
    <row r="397" spans="1:11" s="1" customFormat="1" x14ac:dyDescent="0.25">
      <c r="A397" s="17"/>
      <c r="B397" s="137"/>
      <c r="C397" s="138" t="s">
        <v>334</v>
      </c>
      <c r="D397" s="25" t="s">
        <v>20</v>
      </c>
      <c r="E397" s="25">
        <v>0</v>
      </c>
      <c r="F397" s="140">
        <v>5100</v>
      </c>
      <c r="G397" s="27">
        <v>0</v>
      </c>
      <c r="H397" s="14">
        <v>378</v>
      </c>
      <c r="I397" s="14">
        <f>H397*F397</f>
        <v>1927800</v>
      </c>
      <c r="J397" s="14">
        <f>H397-E397</f>
        <v>378</v>
      </c>
      <c r="K397" s="14">
        <f>I397-G397</f>
        <v>1927800</v>
      </c>
    </row>
    <row r="398" spans="1:11" s="1" customFormat="1" ht="120" x14ac:dyDescent="0.25">
      <c r="A398" s="17">
        <v>8</v>
      </c>
      <c r="B398" s="137" t="s">
        <v>333</v>
      </c>
      <c r="C398" s="138" t="s">
        <v>351</v>
      </c>
      <c r="D398" s="25"/>
      <c r="E398" s="25"/>
      <c r="F398" s="25"/>
      <c r="G398" s="25"/>
      <c r="H398" s="14"/>
      <c r="I398" s="14"/>
      <c r="J398" s="14"/>
      <c r="K398" s="14"/>
    </row>
    <row r="399" spans="1:11" s="1" customFormat="1" x14ac:dyDescent="0.25">
      <c r="A399" s="17"/>
      <c r="B399" s="137"/>
      <c r="C399" s="138" t="s">
        <v>172</v>
      </c>
      <c r="D399" s="25"/>
      <c r="E399" s="25">
        <v>0</v>
      </c>
      <c r="F399" s="140">
        <v>5500</v>
      </c>
      <c r="G399" s="25">
        <v>0</v>
      </c>
      <c r="H399" s="14">
        <v>174</v>
      </c>
      <c r="I399" s="14">
        <f>H399*F399</f>
        <v>957000</v>
      </c>
      <c r="J399" s="14">
        <f>H399-E399</f>
        <v>174</v>
      </c>
      <c r="K399" s="14">
        <f>I399-G399</f>
        <v>957000</v>
      </c>
    </row>
    <row r="400" spans="1:11" s="1" customFormat="1" ht="120" x14ac:dyDescent="0.25">
      <c r="A400" s="17">
        <v>9</v>
      </c>
      <c r="B400" s="25"/>
      <c r="C400" s="26" t="s">
        <v>94</v>
      </c>
      <c r="D400" s="25"/>
      <c r="E400" s="25"/>
      <c r="F400" s="25"/>
      <c r="G400" s="25"/>
      <c r="H400" s="14"/>
      <c r="I400" s="14"/>
      <c r="J400" s="14"/>
      <c r="K400" s="14"/>
    </row>
    <row r="401" spans="1:11" s="1" customFormat="1" x14ac:dyDescent="0.25">
      <c r="A401" s="10"/>
      <c r="B401" s="154"/>
      <c r="C401" s="138" t="s">
        <v>349</v>
      </c>
      <c r="D401" s="9" t="s">
        <v>27</v>
      </c>
      <c r="E401" s="9">
        <v>0</v>
      </c>
      <c r="F401" s="9">
        <v>10000</v>
      </c>
      <c r="G401" s="9">
        <v>0</v>
      </c>
      <c r="H401" s="12">
        <v>54</v>
      </c>
      <c r="I401" s="14">
        <v>528280</v>
      </c>
      <c r="J401" s="14">
        <v>52.828000000000003</v>
      </c>
      <c r="K401" s="14">
        <v>528280</v>
      </c>
    </row>
    <row r="402" spans="1:11" s="1" customFormat="1" x14ac:dyDescent="0.25">
      <c r="A402" s="10"/>
      <c r="B402" s="154"/>
      <c r="C402" s="138" t="s">
        <v>334</v>
      </c>
      <c r="D402" s="9" t="s">
        <v>27</v>
      </c>
      <c r="E402" s="9">
        <v>0</v>
      </c>
      <c r="F402" s="9">
        <v>10000</v>
      </c>
      <c r="G402" s="9">
        <v>0</v>
      </c>
      <c r="H402" s="12">
        <v>23</v>
      </c>
      <c r="I402" s="14">
        <v>216300</v>
      </c>
      <c r="J402" s="14">
        <v>21.63</v>
      </c>
      <c r="K402" s="14">
        <v>216300</v>
      </c>
    </row>
    <row r="403" spans="1:11" s="1" customFormat="1" ht="45" x14ac:dyDescent="0.25">
      <c r="A403" s="17">
        <v>10</v>
      </c>
      <c r="B403" s="25"/>
      <c r="C403" s="26" t="s">
        <v>192</v>
      </c>
      <c r="D403" s="25"/>
      <c r="E403" s="25"/>
      <c r="F403" s="25"/>
      <c r="G403" s="25"/>
      <c r="H403" s="14"/>
      <c r="I403" s="14"/>
      <c r="J403" s="14"/>
      <c r="K403" s="14"/>
    </row>
    <row r="404" spans="1:11" s="1" customFormat="1" x14ac:dyDescent="0.25">
      <c r="A404" s="17"/>
      <c r="B404" s="137"/>
      <c r="C404" s="138" t="s">
        <v>349</v>
      </c>
      <c r="D404" s="25" t="s">
        <v>102</v>
      </c>
      <c r="E404" s="25">
        <v>0</v>
      </c>
      <c r="F404" s="25">
        <v>350</v>
      </c>
      <c r="G404" s="25">
        <v>0</v>
      </c>
      <c r="H404" s="14">
        <v>5460</v>
      </c>
      <c r="I404" s="14">
        <v>1819300</v>
      </c>
      <c r="J404" s="14">
        <v>5198</v>
      </c>
      <c r="K404" s="14">
        <v>1819300</v>
      </c>
    </row>
    <row r="405" spans="1:11" s="1" customFormat="1" x14ac:dyDescent="0.25">
      <c r="A405" s="17"/>
      <c r="B405" s="137"/>
      <c r="C405" s="138" t="s">
        <v>334</v>
      </c>
      <c r="D405" s="25" t="s">
        <v>102</v>
      </c>
      <c r="E405" s="25">
        <v>0</v>
      </c>
      <c r="F405" s="25">
        <v>350</v>
      </c>
      <c r="G405" s="25">
        <v>0</v>
      </c>
      <c r="H405" s="14">
        <v>2654</v>
      </c>
      <c r="I405" s="14">
        <v>884450</v>
      </c>
      <c r="J405" s="14">
        <v>2527</v>
      </c>
      <c r="K405" s="14">
        <v>884450</v>
      </c>
    </row>
    <row r="406" spans="1:11" s="1" customFormat="1" ht="75" x14ac:dyDescent="0.25">
      <c r="A406" s="17">
        <v>11</v>
      </c>
      <c r="B406" s="137" t="s">
        <v>333</v>
      </c>
      <c r="C406" s="138" t="s">
        <v>335</v>
      </c>
      <c r="D406" s="25"/>
      <c r="E406" s="25"/>
      <c r="F406" s="18"/>
      <c r="G406" s="27"/>
      <c r="H406" s="14"/>
      <c r="I406" s="14"/>
      <c r="J406" s="14"/>
      <c r="K406" s="14"/>
    </row>
    <row r="407" spans="1:11" s="1" customFormat="1" x14ac:dyDescent="0.25">
      <c r="A407" s="17"/>
      <c r="B407" s="137"/>
      <c r="C407" s="138" t="s">
        <v>175</v>
      </c>
      <c r="D407" s="25" t="s">
        <v>102</v>
      </c>
      <c r="E407" s="25">
        <v>0</v>
      </c>
      <c r="F407" s="140">
        <v>300</v>
      </c>
      <c r="G407" s="27">
        <v>0</v>
      </c>
      <c r="H407" s="14">
        <v>135</v>
      </c>
      <c r="I407" s="14">
        <f>H407*F407</f>
        <v>40500</v>
      </c>
      <c r="J407" s="14">
        <f>H407-E407</f>
        <v>135</v>
      </c>
      <c r="K407" s="14">
        <f>I407-G407</f>
        <v>40500</v>
      </c>
    </row>
    <row r="408" spans="1:11" s="1" customFormat="1" ht="90" x14ac:dyDescent="0.25">
      <c r="A408" s="16">
        <v>12</v>
      </c>
      <c r="B408" s="155" t="s">
        <v>333</v>
      </c>
      <c r="C408" s="156" t="s">
        <v>352</v>
      </c>
      <c r="D408" s="14"/>
      <c r="E408" s="14"/>
      <c r="F408" s="14"/>
      <c r="G408" s="14"/>
      <c r="H408" s="14"/>
      <c r="I408" s="14"/>
      <c r="J408" s="14"/>
      <c r="K408" s="14"/>
    </row>
    <row r="409" spans="1:11" s="1" customFormat="1" x14ac:dyDescent="0.25">
      <c r="A409" s="16"/>
      <c r="B409" s="15"/>
      <c r="C409" s="138" t="s">
        <v>349</v>
      </c>
      <c r="D409" s="25" t="s">
        <v>20</v>
      </c>
      <c r="E409" s="25">
        <v>0</v>
      </c>
      <c r="F409" s="157">
        <v>1650</v>
      </c>
      <c r="G409" s="25">
        <f t="shared" ref="G409" si="65">E409*F409</f>
        <v>0</v>
      </c>
      <c r="H409" s="14">
        <v>735</v>
      </c>
      <c r="I409" s="14">
        <f>H409*F409</f>
        <v>1212750</v>
      </c>
      <c r="J409" s="14">
        <f>H409-E409</f>
        <v>735</v>
      </c>
      <c r="K409" s="14">
        <f>I409-G409</f>
        <v>1212750</v>
      </c>
    </row>
    <row r="410" spans="1:11" s="1" customFormat="1" ht="45" x14ac:dyDescent="0.25">
      <c r="A410" s="16">
        <v>13</v>
      </c>
      <c r="B410" s="15" t="s">
        <v>333</v>
      </c>
      <c r="C410" s="141" t="s">
        <v>397</v>
      </c>
      <c r="D410" s="25"/>
      <c r="E410" s="25"/>
      <c r="F410" s="181"/>
      <c r="G410" s="25"/>
      <c r="H410" s="14"/>
      <c r="I410" s="14"/>
      <c r="J410" s="14"/>
      <c r="K410" s="14">
        <f t="shared" ref="K410:K411" si="66">I410-G410</f>
        <v>0</v>
      </c>
    </row>
    <row r="411" spans="1:11" s="1" customFormat="1" x14ac:dyDescent="0.25">
      <c r="A411" s="16"/>
      <c r="B411" s="15"/>
      <c r="C411" s="138" t="s">
        <v>172</v>
      </c>
      <c r="D411" s="25" t="s">
        <v>274</v>
      </c>
      <c r="E411" s="25">
        <v>0</v>
      </c>
      <c r="F411" s="157">
        <v>995</v>
      </c>
      <c r="G411" s="25">
        <v>0</v>
      </c>
      <c r="H411" s="14">
        <v>14</v>
      </c>
      <c r="I411" s="14">
        <f t="shared" ref="I411" si="67">H411*F411</f>
        <v>13930</v>
      </c>
      <c r="J411" s="14">
        <f t="shared" ref="J411" si="68">H411-E411</f>
        <v>14</v>
      </c>
      <c r="K411" s="14">
        <f t="shared" si="66"/>
        <v>13930</v>
      </c>
    </row>
    <row r="412" spans="1:11" s="1" customFormat="1" x14ac:dyDescent="0.25">
      <c r="A412" s="16"/>
      <c r="B412" s="15"/>
      <c r="C412" s="138" t="s">
        <v>349</v>
      </c>
      <c r="D412" s="25" t="s">
        <v>274</v>
      </c>
      <c r="E412" s="25">
        <v>0</v>
      </c>
      <c r="F412" s="157">
        <v>995</v>
      </c>
      <c r="G412" s="25">
        <v>0</v>
      </c>
      <c r="H412" s="14">
        <v>60</v>
      </c>
      <c r="I412" s="14">
        <f t="shared" ref="I412" si="69">H412*F412</f>
        <v>59700</v>
      </c>
      <c r="J412" s="14">
        <f t="shared" ref="J412" si="70">H412-E412</f>
        <v>60</v>
      </c>
      <c r="K412" s="14">
        <f t="shared" ref="K412:K413" si="71">I412-G412</f>
        <v>59700</v>
      </c>
    </row>
    <row r="413" spans="1:11" s="1" customFormat="1" x14ac:dyDescent="0.25">
      <c r="A413" s="16"/>
      <c r="B413" s="15"/>
      <c r="C413" s="84" t="s">
        <v>400</v>
      </c>
      <c r="D413" s="25"/>
      <c r="E413" s="25"/>
      <c r="F413" s="157"/>
      <c r="G413" s="158">
        <f>SUM(G379:G412)</f>
        <v>0</v>
      </c>
      <c r="H413" s="14"/>
      <c r="I413" s="158">
        <f>SUM(I379:I412)</f>
        <v>27157575</v>
      </c>
      <c r="J413" s="14"/>
      <c r="K413" s="191">
        <f t="shared" si="71"/>
        <v>27157575</v>
      </c>
    </row>
    <row r="414" spans="1:11" s="1" customFormat="1" x14ac:dyDescent="0.25">
      <c r="A414" s="16"/>
      <c r="B414" s="15"/>
      <c r="C414" s="84" t="s">
        <v>401</v>
      </c>
      <c r="D414" s="25"/>
      <c r="E414" s="25"/>
      <c r="F414" s="154"/>
      <c r="G414" s="192">
        <f>G413+G375+G370</f>
        <v>0</v>
      </c>
      <c r="H414" s="180"/>
      <c r="I414" s="192">
        <f>I413+I375+I370</f>
        <v>28556210</v>
      </c>
      <c r="J414" s="180"/>
      <c r="K414" s="192">
        <f>K413+K375+K370</f>
        <v>28556210</v>
      </c>
    </row>
    <row r="415" spans="1:11" s="1" customFormat="1" x14ac:dyDescent="0.25">
      <c r="A415" s="16"/>
      <c r="B415" s="15"/>
      <c r="C415" s="138"/>
      <c r="D415" s="25"/>
      <c r="E415" s="25"/>
      <c r="F415" s="154"/>
      <c r="G415" s="25"/>
      <c r="H415" s="144">
        <f>I414-G414</f>
        <v>28556210</v>
      </c>
      <c r="I415" s="14"/>
      <c r="J415" s="114"/>
      <c r="K415" s="14"/>
    </row>
    <row r="416" spans="1:11" s="1" customFormat="1" x14ac:dyDescent="0.25">
      <c r="A416" s="145"/>
      <c r="B416" s="50"/>
      <c r="D416" s="50"/>
      <c r="E416" s="50"/>
      <c r="F416" s="50"/>
      <c r="G416" s="50"/>
      <c r="H416" s="50"/>
      <c r="I416" s="50"/>
      <c r="J416" s="50"/>
      <c r="K416" s="50"/>
    </row>
    <row r="417" spans="1:11" s="1" customFormat="1" ht="15" customHeight="1" x14ac:dyDescent="0.25">
      <c r="A417" s="204" t="s">
        <v>0</v>
      </c>
      <c r="B417" s="204"/>
      <c r="C417" s="204"/>
      <c r="D417" s="204"/>
      <c r="E417" s="204"/>
      <c r="F417" s="204"/>
      <c r="G417" s="204"/>
      <c r="H417" s="204"/>
      <c r="I417" s="204"/>
      <c r="J417" s="204"/>
      <c r="K417" s="204"/>
    </row>
    <row r="418" spans="1:11" s="1" customFormat="1" ht="15" customHeight="1" x14ac:dyDescent="0.25">
      <c r="A418" s="204" t="s">
        <v>353</v>
      </c>
      <c r="B418" s="204"/>
      <c r="C418" s="204"/>
      <c r="D418" s="204"/>
      <c r="E418" s="204"/>
      <c r="F418" s="204"/>
      <c r="G418" s="204"/>
      <c r="H418" s="204"/>
      <c r="I418" s="204"/>
      <c r="J418" s="204"/>
      <c r="K418" s="204"/>
    </row>
    <row r="419" spans="1:11" s="1" customFormat="1" ht="15" customHeight="1" x14ac:dyDescent="0.25">
      <c r="A419" s="195" t="s">
        <v>312</v>
      </c>
      <c r="B419" s="219"/>
      <c r="C419" s="219"/>
      <c r="D419" s="219"/>
      <c r="E419" s="219"/>
      <c r="F419" s="219"/>
      <c r="G419" s="219"/>
      <c r="H419" s="219"/>
      <c r="I419" s="219"/>
      <c r="J419" s="219"/>
      <c r="K419" s="196"/>
    </row>
    <row r="420" spans="1:11" s="1" customFormat="1" x14ac:dyDescent="0.25">
      <c r="A420" s="2"/>
      <c r="B420" s="74"/>
      <c r="C420" s="74"/>
      <c r="D420" s="73"/>
      <c r="E420" s="195" t="s">
        <v>3</v>
      </c>
      <c r="F420" s="219"/>
      <c r="G420" s="196"/>
      <c r="H420" s="195" t="s">
        <v>4</v>
      </c>
      <c r="I420" s="196"/>
      <c r="J420" s="195" t="s">
        <v>5</v>
      </c>
      <c r="K420" s="196"/>
    </row>
    <row r="421" spans="1:11" s="1" customFormat="1" ht="30" x14ac:dyDescent="0.25">
      <c r="A421" s="5" t="s">
        <v>6</v>
      </c>
      <c r="B421" s="6" t="s">
        <v>7</v>
      </c>
      <c r="C421" s="6" t="s">
        <v>8</v>
      </c>
      <c r="D421" s="6" t="s">
        <v>9</v>
      </c>
      <c r="E421" s="6" t="s">
        <v>10</v>
      </c>
      <c r="F421" s="6" t="s">
        <v>11</v>
      </c>
      <c r="G421" s="7" t="s">
        <v>12</v>
      </c>
      <c r="H421" s="6" t="s">
        <v>13</v>
      </c>
      <c r="I421" s="7" t="s">
        <v>14</v>
      </c>
      <c r="J421" s="6" t="s">
        <v>15</v>
      </c>
      <c r="K421" s="7" t="s">
        <v>16</v>
      </c>
    </row>
    <row r="422" spans="1:11" s="1" customFormat="1" ht="45" x14ac:dyDescent="0.25">
      <c r="A422" s="5"/>
      <c r="B422" s="60" t="s">
        <v>378</v>
      </c>
      <c r="C422" s="62" t="s">
        <v>379</v>
      </c>
      <c r="D422" s="6"/>
      <c r="E422" s="6"/>
      <c r="F422" s="6"/>
      <c r="G422" s="7"/>
      <c r="H422" s="6"/>
      <c r="I422" s="7"/>
      <c r="J422" s="6"/>
      <c r="K422" s="7"/>
    </row>
    <row r="423" spans="1:11" s="1" customFormat="1" ht="45" x14ac:dyDescent="0.25">
      <c r="A423" s="5"/>
      <c r="B423" s="60" t="s">
        <v>381</v>
      </c>
      <c r="C423" s="62" t="s">
        <v>382</v>
      </c>
      <c r="D423" s="6"/>
      <c r="E423" s="6"/>
      <c r="F423" s="6"/>
      <c r="G423" s="7"/>
      <c r="H423" s="6"/>
      <c r="I423" s="7"/>
      <c r="J423" s="6"/>
      <c r="K423" s="7"/>
    </row>
    <row r="424" spans="1:11" s="1" customFormat="1" ht="45" x14ac:dyDescent="0.25">
      <c r="A424" s="17">
        <v>1</v>
      </c>
      <c r="B424" s="137" t="s">
        <v>333</v>
      </c>
      <c r="C424" s="159" t="s">
        <v>354</v>
      </c>
      <c r="D424" s="60" t="s">
        <v>56</v>
      </c>
      <c r="E424" s="60">
        <v>0</v>
      </c>
      <c r="F424" s="160">
        <v>730</v>
      </c>
      <c r="G424" s="60">
        <v>0</v>
      </c>
      <c r="H424" s="14">
        <v>600</v>
      </c>
      <c r="I424" s="14">
        <v>318000</v>
      </c>
      <c r="J424" s="14">
        <v>600</v>
      </c>
      <c r="K424" s="14">
        <v>318000</v>
      </c>
    </row>
    <row r="425" spans="1:11" s="1" customFormat="1" x14ac:dyDescent="0.25">
      <c r="A425" s="22"/>
      <c r="B425" s="12"/>
      <c r="C425" s="114"/>
      <c r="D425" s="12"/>
      <c r="E425" s="12"/>
      <c r="F425" s="12"/>
      <c r="G425" s="161">
        <f>G424</f>
        <v>0</v>
      </c>
      <c r="H425" s="161"/>
      <c r="I425" s="161">
        <f>I424</f>
        <v>318000</v>
      </c>
      <c r="J425" s="161"/>
      <c r="K425" s="161">
        <f>K424</f>
        <v>318000</v>
      </c>
    </row>
    <row r="426" spans="1:11" s="1" customFormat="1" x14ac:dyDescent="0.25">
      <c r="A426" s="22"/>
      <c r="B426" s="12"/>
      <c r="C426" s="114"/>
      <c r="D426" s="12"/>
      <c r="E426" s="12"/>
      <c r="F426" s="12"/>
      <c r="G426" s="12"/>
      <c r="H426" s="122">
        <f>I425-G425</f>
        <v>318000</v>
      </c>
      <c r="I426" s="12"/>
      <c r="J426" s="12"/>
      <c r="K426" s="12"/>
    </row>
  </sheetData>
  <mergeCells count="94">
    <mergeCell ref="C18:D18"/>
    <mergeCell ref="C19:D19"/>
    <mergeCell ref="C20:D20"/>
    <mergeCell ref="A274:K274"/>
    <mergeCell ref="A275:K275"/>
    <mergeCell ref="B74:F74"/>
    <mergeCell ref="A76:K76"/>
    <mergeCell ref="B33:F33"/>
    <mergeCell ref="B49:F49"/>
    <mergeCell ref="B53:F53"/>
    <mergeCell ref="B56:F56"/>
    <mergeCell ref="B73:F73"/>
    <mergeCell ref="A22:K22"/>
    <mergeCell ref="A23:K23"/>
    <mergeCell ref="A24:K24"/>
    <mergeCell ref="E25:G25"/>
    <mergeCell ref="C13:D13"/>
    <mergeCell ref="C14:D14"/>
    <mergeCell ref="C15:D15"/>
    <mergeCell ref="C16:D16"/>
    <mergeCell ref="C17:D17"/>
    <mergeCell ref="B12:E12"/>
    <mergeCell ref="B2:G2"/>
    <mergeCell ref="C4:D4"/>
    <mergeCell ref="C5:D5"/>
    <mergeCell ref="C6:D6"/>
    <mergeCell ref="C7:D7"/>
    <mergeCell ref="C8:D8"/>
    <mergeCell ref="C10:D10"/>
    <mergeCell ref="C9:D9"/>
    <mergeCell ref="C3:D3"/>
    <mergeCell ref="A418:K418"/>
    <mergeCell ref="A419:K419"/>
    <mergeCell ref="E420:G420"/>
    <mergeCell ref="H420:I420"/>
    <mergeCell ref="J420:K420"/>
    <mergeCell ref="D360:G360"/>
    <mergeCell ref="H360:I360"/>
    <mergeCell ref="J360:K360"/>
    <mergeCell ref="C377:K377"/>
    <mergeCell ref="A417:K417"/>
    <mergeCell ref="C322:K322"/>
    <mergeCell ref="A356:K356"/>
    <mergeCell ref="A357:K357"/>
    <mergeCell ref="A358:K358"/>
    <mergeCell ref="A359:K359"/>
    <mergeCell ref="A299:K299"/>
    <mergeCell ref="E300:G300"/>
    <mergeCell ref="H300:I300"/>
    <mergeCell ref="J300:K300"/>
    <mergeCell ref="J250:K250"/>
    <mergeCell ref="B227:F227"/>
    <mergeCell ref="A296:K296"/>
    <mergeCell ref="A297:K297"/>
    <mergeCell ref="A298:K298"/>
    <mergeCell ref="E276:G276"/>
    <mergeCell ref="H276:I276"/>
    <mergeCell ref="J276:K276"/>
    <mergeCell ref="C278:K278"/>
    <mergeCell ref="D279:D281"/>
    <mergeCell ref="B238:F238"/>
    <mergeCell ref="B244:F244"/>
    <mergeCell ref="A295:K295"/>
    <mergeCell ref="A248:K248"/>
    <mergeCell ref="A249:K249"/>
    <mergeCell ref="E250:G250"/>
    <mergeCell ref="H250:I250"/>
    <mergeCell ref="B245:F245"/>
    <mergeCell ref="C168:K168"/>
    <mergeCell ref="C152:K152"/>
    <mergeCell ref="H140:I140"/>
    <mergeCell ref="J140:K140"/>
    <mergeCell ref="B167:F167"/>
    <mergeCell ref="B171:F171"/>
    <mergeCell ref="C231:K231"/>
    <mergeCell ref="C172:K172"/>
    <mergeCell ref="C175:K175"/>
    <mergeCell ref="A192:K192"/>
    <mergeCell ref="C193:K193"/>
    <mergeCell ref="A230:K230"/>
    <mergeCell ref="D140:G140"/>
    <mergeCell ref="B174:F174"/>
    <mergeCell ref="B190:F190"/>
    <mergeCell ref="H25:I25"/>
    <mergeCell ref="J25:K25"/>
    <mergeCell ref="B127:F127"/>
    <mergeCell ref="B135:F135"/>
    <mergeCell ref="B151:F151"/>
    <mergeCell ref="A139:K139"/>
    <mergeCell ref="A129:K129"/>
    <mergeCell ref="C130:K130"/>
    <mergeCell ref="A136:K136"/>
    <mergeCell ref="A137:K137"/>
    <mergeCell ref="A138:K138"/>
  </mergeCells>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civil</dc:creator>
  <cp:lastModifiedBy>JAIN</cp:lastModifiedBy>
  <dcterms:created xsi:type="dcterms:W3CDTF">2020-04-18T06:35:20Z</dcterms:created>
  <dcterms:modified xsi:type="dcterms:W3CDTF">2020-04-21T07:35:30Z</dcterms:modified>
</cp:coreProperties>
</file>