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i335644/Documents/Life/Investment/2020年/投资体系_202008月结/"/>
    </mc:Choice>
  </mc:AlternateContent>
  <xr:revisionPtr revIDLastSave="0" documentId="13_ncr:1_{99F49505-1186-B24D-B217-8485F919E617}" xr6:coauthVersionLast="45" xr6:coauthVersionMax="45" xr10:uidLastSave="{00000000-0000-0000-0000-000000000000}"/>
  <bookViews>
    <workbookView xWindow="0" yWindow="460" windowWidth="35840" windowHeight="21440" activeTab="4" xr2:uid="{00000000-000D-0000-FFFF-FFFF00000000}"/>
  </bookViews>
  <sheets>
    <sheet name="透视表-A股权类资产" sheetId="23" r:id="rId1"/>
    <sheet name="月度资产明细" sheetId="12" r:id="rId2"/>
    <sheet name="交易明细（不包括固定收益）" sheetId="2" r:id="rId3"/>
    <sheet name="主数据" sheetId="4" r:id="rId4"/>
    <sheet name="透视表-资产余额分析" sheetId="22" r:id="rId5"/>
  </sheets>
  <calcPr calcId="191028"/>
  <pivotCaches>
    <pivotCache cacheId="9" r:id="rId6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0" i="12" l="1"/>
  <c r="T380" i="12" s="1"/>
  <c r="J388" i="12"/>
  <c r="M388" i="12"/>
  <c r="T376" i="12"/>
  <c r="T377" i="12"/>
  <c r="T378" i="12"/>
  <c r="T379" i="12"/>
  <c r="T381" i="12"/>
  <c r="T382" i="12"/>
  <c r="T383" i="12"/>
  <c r="T384" i="12"/>
  <c r="T385" i="12"/>
  <c r="T386" i="12"/>
  <c r="T387" i="12"/>
  <c r="T388" i="12"/>
  <c r="T389" i="12"/>
  <c r="T390" i="12"/>
  <c r="T391" i="12"/>
  <c r="T392" i="12"/>
  <c r="T393" i="12"/>
  <c r="T394" i="12"/>
  <c r="T395" i="12"/>
  <c r="T396" i="12"/>
  <c r="T397" i="12"/>
  <c r="T398" i="12"/>
  <c r="T399" i="12"/>
  <c r="T400" i="12"/>
  <c r="T401" i="12"/>
  <c r="T402" i="12"/>
  <c r="I54" i="2"/>
  <c r="I53" i="2"/>
  <c r="I52" i="2"/>
  <c r="I51" i="2"/>
  <c r="I50" i="2"/>
  <c r="J353" i="12" l="1"/>
  <c r="J361" i="12"/>
  <c r="M361" i="12"/>
  <c r="T361" i="12"/>
  <c r="M351" i="12"/>
  <c r="T351" i="12"/>
  <c r="T349" i="12"/>
  <c r="T350" i="12"/>
  <c r="T352" i="12"/>
  <c r="T353" i="12"/>
  <c r="T354" i="12"/>
  <c r="T355" i="12"/>
  <c r="T356" i="12"/>
  <c r="T357" i="12"/>
  <c r="T358" i="12"/>
  <c r="T359" i="12"/>
  <c r="T360" i="12"/>
  <c r="T362" i="12"/>
  <c r="T363" i="12"/>
  <c r="T364" i="12"/>
  <c r="T365" i="12"/>
  <c r="T366" i="12"/>
  <c r="T367" i="12"/>
  <c r="T368" i="12"/>
  <c r="T369" i="12"/>
  <c r="T370" i="12"/>
  <c r="T371" i="12"/>
  <c r="T372" i="12"/>
  <c r="T373" i="12"/>
  <c r="T374" i="12"/>
  <c r="T375" i="12"/>
  <c r="K338" i="12"/>
  <c r="T338" i="12"/>
  <c r="K336" i="12"/>
  <c r="J334" i="12"/>
  <c r="M334" i="12"/>
  <c r="T334" i="12"/>
  <c r="T322" i="12"/>
  <c r="T323" i="12"/>
  <c r="T324" i="12"/>
  <c r="T325" i="12"/>
  <c r="T326" i="12"/>
  <c r="T327" i="12"/>
  <c r="T328" i="12"/>
  <c r="T329" i="12"/>
  <c r="T330" i="12"/>
  <c r="T331" i="12"/>
  <c r="T332" i="12"/>
  <c r="T333" i="12"/>
  <c r="T335" i="12"/>
  <c r="T336" i="12"/>
  <c r="T337" i="12"/>
  <c r="T339" i="12"/>
  <c r="T340" i="12"/>
  <c r="T341" i="12"/>
  <c r="T342" i="12"/>
  <c r="T343" i="12"/>
  <c r="T344" i="12"/>
  <c r="T345" i="12"/>
  <c r="T346" i="12"/>
  <c r="T347" i="12"/>
  <c r="T348" i="12"/>
  <c r="I49" i="2"/>
  <c r="M307" i="12"/>
  <c r="J307" i="12"/>
  <c r="T307" i="12"/>
  <c r="T296" i="12"/>
  <c r="T297" i="12"/>
  <c r="T298" i="12"/>
  <c r="T299" i="12"/>
  <c r="T300" i="12"/>
  <c r="T301" i="12"/>
  <c r="T302" i="12"/>
  <c r="T303" i="12"/>
  <c r="T304" i="12"/>
  <c r="T305" i="12"/>
  <c r="T306" i="12"/>
  <c r="T308" i="12"/>
  <c r="T309" i="12"/>
  <c r="T310" i="12"/>
  <c r="T311" i="12"/>
  <c r="T312" i="12"/>
  <c r="T313" i="12"/>
  <c r="T314" i="12"/>
  <c r="T315" i="12"/>
  <c r="T316" i="12"/>
  <c r="T317" i="12"/>
  <c r="T318" i="12"/>
  <c r="T319" i="12"/>
  <c r="T320" i="12"/>
  <c r="T321" i="12"/>
  <c r="T270" i="12"/>
  <c r="T2" i="12"/>
  <c r="T3" i="12"/>
  <c r="T4" i="12"/>
  <c r="T5" i="12"/>
  <c r="T6" i="12"/>
  <c r="T7" i="12"/>
  <c r="T8" i="12"/>
  <c r="T9" i="12"/>
  <c r="T10" i="12"/>
  <c r="T11" i="12"/>
  <c r="T12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2" i="12"/>
  <c r="T33" i="12"/>
  <c r="T34" i="12"/>
  <c r="T35" i="12"/>
  <c r="T36" i="12"/>
  <c r="T37" i="12"/>
  <c r="T38" i="12"/>
  <c r="T39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9" i="12"/>
  <c r="T60" i="12"/>
  <c r="T61" i="12"/>
  <c r="T62" i="12"/>
  <c r="T63" i="12"/>
  <c r="T64" i="12"/>
  <c r="T65" i="12"/>
  <c r="T66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226" i="12"/>
  <c r="T227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54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1" i="12"/>
  <c r="T273" i="12"/>
  <c r="T274" i="12"/>
  <c r="T275" i="12"/>
  <c r="T276" i="12"/>
  <c r="T277" i="12"/>
  <c r="T278" i="12"/>
  <c r="T279" i="12"/>
  <c r="T280" i="12"/>
  <c r="T282" i="12"/>
  <c r="T283" i="12"/>
  <c r="T284" i="12"/>
  <c r="T285" i="12"/>
  <c r="T286" i="12"/>
  <c r="T287" i="12"/>
  <c r="T288" i="12"/>
  <c r="T289" i="12"/>
  <c r="T290" i="12"/>
  <c r="T291" i="12"/>
  <c r="T292" i="12"/>
  <c r="T293" i="12"/>
  <c r="T294" i="12"/>
  <c r="T295" i="12"/>
  <c r="J281" i="12"/>
  <c r="T281" i="12"/>
  <c r="M281" i="12"/>
  <c r="I272" i="12"/>
  <c r="T272" i="12"/>
  <c r="I48" i="2"/>
  <c r="I47" i="2"/>
  <c r="I36" i="2"/>
  <c r="I37" i="2"/>
  <c r="I38" i="2"/>
  <c r="I39" i="2"/>
  <c r="I40" i="2"/>
  <c r="I41" i="2"/>
  <c r="I42" i="2"/>
  <c r="I43" i="2"/>
  <c r="I44" i="2"/>
  <c r="I45" i="2"/>
  <c r="I46" i="2"/>
  <c r="I35" i="2"/>
  <c r="I34" i="2"/>
  <c r="M255" i="12"/>
  <c r="T255" i="12"/>
  <c r="I32" i="2"/>
  <c r="I33" i="2"/>
  <c r="I29" i="2"/>
  <c r="I30" i="2"/>
  <c r="I31" i="2"/>
  <c r="I26" i="2"/>
  <c r="I25" i="2"/>
  <c r="I28" i="2"/>
  <c r="I27" i="2"/>
  <c r="I24" i="2"/>
  <c r="M228" i="12"/>
  <c r="T228" i="12"/>
  <c r="I23" i="2"/>
  <c r="I22" i="2"/>
  <c r="I21" i="2"/>
  <c r="M201" i="12"/>
  <c r="T201" i="12"/>
  <c r="M174" i="12"/>
  <c r="T174" i="12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M147" i="12"/>
  <c r="T147" i="12"/>
  <c r="I20" i="2"/>
  <c r="I19" i="2"/>
  <c r="I18" i="2"/>
  <c r="I17" i="2"/>
  <c r="I16" i="2"/>
  <c r="I15" i="2"/>
  <c r="M120" i="12"/>
  <c r="T120" i="12"/>
  <c r="H14" i="2"/>
  <c r="I13" i="2"/>
  <c r="M94" i="12"/>
  <c r="T94" i="12"/>
  <c r="H12" i="2"/>
  <c r="I11" i="2"/>
  <c r="M67" i="12"/>
  <c r="T67" i="12"/>
  <c r="I58" i="12"/>
  <c r="T58" i="12"/>
  <c r="I10" i="2"/>
  <c r="I9" i="2"/>
  <c r="I8" i="2"/>
  <c r="M40" i="12"/>
  <c r="T40" i="12"/>
  <c r="I31" i="12"/>
  <c r="T31" i="12"/>
  <c r="I5" i="2"/>
  <c r="I6" i="2"/>
  <c r="I7" i="2"/>
  <c r="I4" i="2"/>
  <c r="I3" i="2"/>
  <c r="I2" i="2"/>
  <c r="M13" i="12"/>
  <c r="T13" i="12"/>
</calcChain>
</file>

<file path=xl/sharedStrings.xml><?xml version="1.0" encoding="utf-8"?>
<sst xmlns="http://schemas.openxmlformats.org/spreadsheetml/2006/main" count="2984" uniqueCount="117">
  <si>
    <t>一级分类</t>
  </si>
  <si>
    <t>二级分类</t>
  </si>
  <si>
    <t>三级分类</t>
  </si>
  <si>
    <t>四级分类</t>
  </si>
  <si>
    <t>项目名称</t>
  </si>
  <si>
    <t>陆金所</t>
  </si>
  <si>
    <t>招商银行</t>
  </si>
  <si>
    <t>华泰证券</t>
  </si>
  <si>
    <t>招商证券</t>
  </si>
  <si>
    <t>合计</t>
  </si>
  <si>
    <t>债权类</t>
  </si>
  <si>
    <t>固定收益</t>
  </si>
  <si>
    <t>货币基金</t>
  </si>
  <si>
    <t>华泰证券-现金余额</t>
  </si>
  <si>
    <t>债券/债券基金</t>
  </si>
  <si>
    <t>债券基金</t>
  </si>
  <si>
    <t>股权类</t>
  </si>
  <si>
    <t>指数基金</t>
  </si>
  <si>
    <t>A股-大股票指数</t>
  </si>
  <si>
    <t>H股ETF-510900</t>
  </si>
  <si>
    <t>50ETF-510050</t>
  </si>
  <si>
    <t>申万沪深300增强-310318</t>
  </si>
  <si>
    <t>富国中证红利-100032</t>
  </si>
  <si>
    <t>A股-主题指数</t>
  </si>
  <si>
    <t>广发中证养老-000968</t>
  </si>
  <si>
    <t>广发中证医药-001180</t>
  </si>
  <si>
    <t>广发中证环保-001064</t>
  </si>
  <si>
    <t>成熟市场指数</t>
  </si>
  <si>
    <t>恒生ETF-159920</t>
  </si>
  <si>
    <t>德国30-513030/000614</t>
  </si>
  <si>
    <t>主动股票基金</t>
  </si>
  <si>
    <t>汇添富价值精选混合-519069</t>
  </si>
  <si>
    <t>中欧价值发现混合-166005</t>
  </si>
  <si>
    <t>其它策略</t>
  </si>
  <si>
    <t>网格交易</t>
  </si>
  <si>
    <t>其它</t>
  </si>
  <si>
    <t>招商股票+现金</t>
  </si>
  <si>
    <t>投资策略/目的</t>
  </si>
  <si>
    <t>单价</t>
  </si>
  <si>
    <t>买入／卖出数量</t>
  </si>
  <si>
    <t>买入／卖出金额</t>
  </si>
  <si>
    <t>投资地点</t>
  </si>
  <si>
    <t>主数据</t>
  </si>
  <si>
    <t>投资项目变动</t>
  </si>
  <si>
    <t>年度月份</t>
  </si>
  <si>
    <t>新增投资项目</t>
  </si>
  <si>
    <t>撤出投资项目</t>
  </si>
  <si>
    <t>A股-小股票指数</t>
    <phoneticPr fontId="6" type="noConversion"/>
  </si>
  <si>
    <t>创业板100-159915</t>
    <rPh sb="0" eb="1">
      <t>chuang ye ban</t>
    </rPh>
    <phoneticPr fontId="6" type="noConversion"/>
  </si>
  <si>
    <t>纸白银</t>
    <rPh sb="0" eb="1">
      <t>zhi bai yin</t>
    </rPh>
    <phoneticPr fontId="6" type="noConversion"/>
  </si>
  <si>
    <t>Grand Total</t>
  </si>
  <si>
    <t>Row Labels</t>
  </si>
  <si>
    <t>Sum of 合计</t>
  </si>
  <si>
    <t>Column Labels</t>
  </si>
  <si>
    <t>期间</t>
    <rPh sb="0" eb="1">
      <t>qi jian</t>
    </rPh>
    <phoneticPr fontId="6" type="noConversion"/>
  </si>
  <si>
    <t>投资日期</t>
    <rPh sb="0" eb="1">
      <t>tou zi</t>
    </rPh>
    <phoneticPr fontId="6" type="noConversion"/>
  </si>
  <si>
    <t>期间</t>
  </si>
  <si>
    <t>保险</t>
  </si>
  <si>
    <t>香港AIA保险</t>
  </si>
  <si>
    <t>AIA</t>
  </si>
  <si>
    <t>记录日期</t>
  </si>
  <si>
    <t>辅助分类</t>
    <rPh sb="0" eb="1">
      <t>fu zhu fen lei</t>
    </rPh>
    <phoneticPr fontId="6" type="noConversion"/>
  </si>
  <si>
    <t>货币类</t>
  </si>
  <si>
    <t>货币类</t>
    <rPh sb="0" eb="1">
      <t>huo bi lei</t>
    </rPh>
    <rPh sb="2" eb="3">
      <t>lei bie</t>
    </rPh>
    <phoneticPr fontId="6" type="noConversion"/>
  </si>
  <si>
    <t>其它</t>
    <rPh sb="0" eb="1">
      <t>qi ta</t>
    </rPh>
    <phoneticPr fontId="6" type="noConversion"/>
  </si>
  <si>
    <t>A股</t>
  </si>
  <si>
    <t>A股</t>
    <rPh sb="1" eb="2">
      <t>gu piao</t>
    </rPh>
    <phoneticPr fontId="6" type="noConversion"/>
  </si>
  <si>
    <t>海外成熟市场股票</t>
  </si>
  <si>
    <t>海外成熟市场股票</t>
    <rPh sb="0" eb="1">
      <t>hai wai</t>
    </rPh>
    <rPh sb="2" eb="3">
      <t>cheng hsu shi chang</t>
    </rPh>
    <rPh sb="6" eb="7">
      <t>gu piao</t>
    </rPh>
    <phoneticPr fontId="6" type="noConversion"/>
  </si>
  <si>
    <t>辅助分类</t>
    <rPh sb="0" eb="1">
      <t>fu zhu</t>
    </rPh>
    <rPh sb="2" eb="3">
      <t>fen lei</t>
    </rPh>
    <phoneticPr fontId="6" type="noConversion"/>
  </si>
  <si>
    <t>传媒ETF-512980</t>
  </si>
  <si>
    <t>上海信托</t>
  </si>
  <si>
    <t>信托</t>
  </si>
  <si>
    <t>信托</t>
    <rPh sb="0" eb="1">
      <t>xiao</t>
    </rPh>
    <phoneticPr fontId="6" type="noConversion"/>
  </si>
  <si>
    <t>信托</t>
    <rPh sb="0" eb="2">
      <t>xin tuo</t>
    </rPh>
    <phoneticPr fontId="6" type="noConversion"/>
  </si>
  <si>
    <t>信托</t>
    <rPh sb="0" eb="1">
      <t>hai waicheng hsu shi changgu piao</t>
    </rPh>
    <phoneticPr fontId="6" type="noConversion"/>
  </si>
  <si>
    <t>上海信托-Mozaic</t>
    <phoneticPr fontId="6" type="noConversion"/>
  </si>
  <si>
    <t>上海信托</t>
    <rPh sb="0" eb="4">
      <t>shang hai xin tuo</t>
    </rPh>
    <phoneticPr fontId="6" type="noConversion"/>
  </si>
  <si>
    <t>支付宝/余额宝/微信</t>
    <rPh sb="0" eb="2">
      <t>wei xin</t>
    </rPh>
    <phoneticPr fontId="6" type="noConversion"/>
  </si>
  <si>
    <t>余额宝/微信</t>
  </si>
  <si>
    <t>易方达证券公司指数分级-502010</t>
  </si>
  <si>
    <t>可转债基金</t>
    <rPh sb="0" eb="2">
      <t>ke zhuan zhai ji jin</t>
    </rPh>
    <phoneticPr fontId="6" type="noConversion"/>
  </si>
  <si>
    <t>可转债</t>
    <rPh sb="0" eb="2">
      <t>ke zhuan zhai</t>
    </rPh>
    <phoneticPr fontId="6" type="noConversion"/>
  </si>
  <si>
    <t>兴全可转债混合-340001</t>
    <phoneticPr fontId="6" type="noConversion"/>
  </si>
  <si>
    <t>债券基金</t>
    <rPh sb="0" eb="2">
      <t>zhai quan ji jin</t>
    </rPh>
    <phoneticPr fontId="6" type="noConversion"/>
  </si>
  <si>
    <t>广发中证全指金融地产-001469</t>
    <rPh sb="0" eb="2">
      <t>guang fa</t>
    </rPh>
    <phoneticPr fontId="6" type="noConversion"/>
  </si>
  <si>
    <t>招行-货币基金/招行余额</t>
    <phoneticPr fontId="6" type="noConversion"/>
  </si>
  <si>
    <t>易方达消费行业股票-110022</t>
  </si>
  <si>
    <t>建信/富国中证500指数增强 - 000478/161017</t>
  </si>
  <si>
    <t>支付宝/余额宝/微信</t>
  </si>
  <si>
    <t>易方达安心回报债券A-110027</t>
  </si>
  <si>
    <t>SAP德国股票-OwnSAP</t>
  </si>
  <si>
    <t>OwnSAP</t>
  </si>
  <si>
    <t>可转债</t>
  </si>
  <si>
    <t>创业板100-159915</t>
  </si>
  <si>
    <t>广发中证全指金融地产-001469</t>
  </si>
  <si>
    <t>辅助分类</t>
  </si>
  <si>
    <t>(Multiple Items)</t>
  </si>
  <si>
    <t>定投</t>
  </si>
  <si>
    <t>蚂蚁财富</t>
  </si>
  <si>
    <t>2019/07</t>
  </si>
  <si>
    <t>兴全可转债混合-340001</t>
  </si>
  <si>
    <t>(All)</t>
  </si>
  <si>
    <t>2019/08</t>
  </si>
  <si>
    <t>华宝油气-162411</t>
  </si>
  <si>
    <t>上海信托</t>
    <phoneticPr fontId="6" type="noConversion"/>
  </si>
  <si>
    <t>Nicole</t>
    <phoneticPr fontId="6" type="noConversion"/>
  </si>
  <si>
    <t>中信信托</t>
    <phoneticPr fontId="6" type="noConversion"/>
  </si>
  <si>
    <t>2020/06</t>
    <phoneticPr fontId="6" type="noConversion"/>
  </si>
  <si>
    <t>中信信托100万</t>
    <phoneticPr fontId="6" type="noConversion"/>
  </si>
  <si>
    <t>建信/富国中证500指数增强/天弘500增强私募 - 000478/161017</t>
  </si>
  <si>
    <t>建信/富国中证500指数增强/天弘500增强私募 - 000478/161017</t>
    <phoneticPr fontId="6" type="noConversion"/>
  </si>
  <si>
    <t>信托</t>
    <phoneticPr fontId="6" type="noConversion"/>
  </si>
  <si>
    <t>固收信托</t>
  </si>
  <si>
    <t>固收信托</t>
    <phoneticPr fontId="6" type="noConversion"/>
  </si>
  <si>
    <t>固收信托</t>
    <rPh sb="0" eb="1">
      <t>hai waicheng hsu shi changgu piao</t>
    </rPh>
    <phoneticPr fontId="6" type="noConversion"/>
  </si>
  <si>
    <t>A股-小股票指数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</si>
</sst>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"/>
    <numFmt numFmtId="179" formatCode="yyyy/m"/>
    <numFmt numFmtId="180" formatCode="0.0%"/>
  </numFmts>
  <fonts count="19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1"/>
      <color theme="1"/>
      <name val="微软雅黑"/>
      <family val="2"/>
      <charset val="134"/>
    </font>
    <font>
      <sz val="10"/>
      <color indexed="8"/>
      <name val="Helvetica"/>
      <family val="2"/>
    </font>
    <font>
      <sz val="9"/>
      <name val="等线"/>
      <family val="2"/>
      <scheme val="minor"/>
    </font>
    <font>
      <sz val="11"/>
      <color indexed="8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1"/>
      <color theme="0"/>
      <name val="微软雅黑"/>
      <family val="2"/>
      <charset val="134"/>
    </font>
    <font>
      <b/>
      <sz val="11"/>
      <color theme="0"/>
      <name val="等线"/>
      <family val="2"/>
      <scheme val="minor"/>
    </font>
    <font>
      <sz val="11"/>
      <color rgb="FF000000"/>
      <name val="Times New Roman"/>
      <family val="1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 applyBorder="1"/>
    <xf numFmtId="4" fontId="4" fillId="0" borderId="0" xfId="0" applyNumberFormat="1" applyFont="1"/>
    <xf numFmtId="176" fontId="4" fillId="0" borderId="0" xfId="0" applyNumberFormat="1" applyFont="1"/>
    <xf numFmtId="0" fontId="0" fillId="0" borderId="0" xfId="0" pivotButton="1"/>
    <xf numFmtId="0" fontId="0" fillId="0" borderId="0" xfId="0" applyFont="1"/>
    <xf numFmtId="0" fontId="0" fillId="0" borderId="0" xfId="0" applyAlignment="1">
      <alignment horizontal="left"/>
    </xf>
    <xf numFmtId="0" fontId="9" fillId="2" borderId="3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40" fontId="9" fillId="2" borderId="2" xfId="0" applyNumberFormat="1" applyFont="1" applyFill="1" applyBorder="1" applyAlignment="1">
      <alignment horizontal="center"/>
    </xf>
    <xf numFmtId="40" fontId="9" fillId="2" borderId="5" xfId="0" applyNumberFormat="1" applyFont="1" applyFill="1" applyBorder="1" applyAlignment="1">
      <alignment horizontal="center"/>
    </xf>
    <xf numFmtId="40" fontId="0" fillId="0" borderId="0" xfId="0" applyNumberFormat="1" applyFont="1" applyFill="1"/>
    <xf numFmtId="4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0" fontId="11" fillId="0" borderId="0" xfId="0" applyFont="1"/>
    <xf numFmtId="40" fontId="12" fillId="0" borderId="0" xfId="0" applyNumberFormat="1" applyFont="1" applyFill="1"/>
    <xf numFmtId="0" fontId="10" fillId="2" borderId="0" xfId="0" applyFont="1" applyFill="1" applyBorder="1"/>
    <xf numFmtId="0" fontId="10" fillId="2" borderId="6" xfId="0" applyFont="1" applyFill="1" applyBorder="1"/>
    <xf numFmtId="176" fontId="10" fillId="2" borderId="0" xfId="0" applyNumberFormat="1" applyFont="1" applyFill="1" applyBorder="1"/>
    <xf numFmtId="4" fontId="10" fillId="2" borderId="0" xfId="0" applyNumberFormat="1" applyFont="1" applyFill="1" applyBorder="1"/>
    <xf numFmtId="49" fontId="0" fillId="0" borderId="0" xfId="0" applyNumberFormat="1" applyFont="1"/>
    <xf numFmtId="49" fontId="1" fillId="0" borderId="1" xfId="0" applyNumberFormat="1" applyFont="1" applyBorder="1" applyAlignment="1">
      <alignment horizontal="center"/>
    </xf>
    <xf numFmtId="40" fontId="13" fillId="0" borderId="2" xfId="0" applyNumberFormat="1" applyFont="1" applyFill="1" applyBorder="1" applyAlignment="1">
      <alignment horizontal="center"/>
    </xf>
    <xf numFmtId="40" fontId="13" fillId="0" borderId="0" xfId="0" applyNumberFormat="1" applyFont="1" applyFill="1"/>
    <xf numFmtId="40" fontId="12" fillId="0" borderId="2" xfId="0" applyNumberFormat="1" applyFont="1" applyFill="1" applyBorder="1" applyAlignment="1">
      <alignment horizontal="center"/>
    </xf>
    <xf numFmtId="40" fontId="13" fillId="0" borderId="5" xfId="0" applyNumberFormat="1" applyFont="1" applyFill="1" applyBorder="1"/>
    <xf numFmtId="179" fontId="9" fillId="2" borderId="3" xfId="0" applyNumberFormat="1" applyFont="1" applyFill="1" applyBorder="1" applyAlignment="1">
      <alignment horizontal="center"/>
    </xf>
    <xf numFmtId="179" fontId="0" fillId="0" borderId="0" xfId="0" applyNumberFormat="1"/>
    <xf numFmtId="14" fontId="13" fillId="0" borderId="2" xfId="0" applyNumberFormat="1" applyFont="1" applyFill="1" applyBorder="1"/>
    <xf numFmtId="179" fontId="13" fillId="0" borderId="0" xfId="0" applyNumberFormat="1" applyFont="1" applyFill="1" applyBorder="1"/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2" xfId="0" applyFont="1" applyFill="1" applyBorder="1"/>
    <xf numFmtId="14" fontId="0" fillId="0" borderId="3" xfId="0" applyNumberFormat="1" applyFont="1" applyFill="1" applyBorder="1"/>
    <xf numFmtId="0" fontId="11" fillId="0" borderId="2" xfId="0" applyFont="1" applyFill="1" applyBorder="1"/>
    <xf numFmtId="49" fontId="7" fillId="0" borderId="2" xfId="5" applyNumberFormat="1" applyFont="1" applyFill="1" applyBorder="1" applyAlignment="1">
      <alignment vertical="top" wrapText="1"/>
    </xf>
    <xf numFmtId="176" fontId="0" fillId="0" borderId="2" xfId="0" applyNumberFormat="1" applyFont="1" applyFill="1" applyBorder="1"/>
    <xf numFmtId="4" fontId="0" fillId="0" borderId="2" xfId="0" applyNumberFormat="1" applyFont="1" applyFill="1" applyBorder="1"/>
    <xf numFmtId="176" fontId="4" fillId="0" borderId="2" xfId="0" applyNumberFormat="1" applyFont="1" applyFill="1" applyBorder="1"/>
    <xf numFmtId="4" fontId="4" fillId="0" borderId="2" xfId="0" applyNumberFormat="1" applyFont="1" applyFill="1" applyBorder="1"/>
    <xf numFmtId="179" fontId="0" fillId="0" borderId="2" xfId="0" applyNumberFormat="1" applyFont="1" applyFill="1" applyBorder="1"/>
    <xf numFmtId="0" fontId="0" fillId="0" borderId="0" xfId="0" applyFont="1" applyFill="1" applyBorder="1"/>
    <xf numFmtId="176" fontId="4" fillId="0" borderId="0" xfId="0" applyNumberFormat="1" applyFont="1" applyFill="1" applyBorder="1"/>
    <xf numFmtId="4" fontId="4" fillId="0" borderId="0" xfId="0" applyNumberFormat="1" applyFont="1" applyFill="1" applyBorder="1"/>
    <xf numFmtId="179" fontId="13" fillId="0" borderId="0" xfId="0" applyNumberFormat="1" applyFont="1" applyFill="1"/>
    <xf numFmtId="14" fontId="13" fillId="0" borderId="0" xfId="0" applyNumberFormat="1" applyFont="1" applyFill="1"/>
    <xf numFmtId="179" fontId="13" fillId="0" borderId="7" xfId="0" applyNumberFormat="1" applyFont="1" applyFill="1" applyBorder="1"/>
    <xf numFmtId="14" fontId="13" fillId="0" borderId="7" xfId="0" applyNumberFormat="1" applyFont="1" applyFill="1" applyBorder="1"/>
    <xf numFmtId="0" fontId="0" fillId="0" borderId="7" xfId="0" applyFont="1" applyBorder="1"/>
    <xf numFmtId="0" fontId="8" fillId="0" borderId="7" xfId="0" applyFont="1" applyBorder="1"/>
    <xf numFmtId="40" fontId="13" fillId="0" borderId="7" xfId="0" applyNumberFormat="1" applyFont="1" applyFill="1" applyBorder="1"/>
    <xf numFmtId="40" fontId="12" fillId="0" borderId="7" xfId="0" applyNumberFormat="1" applyFont="1" applyFill="1" applyBorder="1"/>
    <xf numFmtId="0" fontId="13" fillId="0" borderId="0" xfId="0" applyFont="1" applyFill="1"/>
    <xf numFmtId="0" fontId="11" fillId="0" borderId="0" xfId="0" applyNumberFormat="1" applyFont="1" applyFill="1"/>
    <xf numFmtId="0" fontId="13" fillId="0" borderId="7" xfId="0" applyFont="1" applyFill="1" applyBorder="1"/>
    <xf numFmtId="0" fontId="11" fillId="0" borderId="7" xfId="0" applyNumberFormat="1" applyFont="1" applyFill="1" applyBorder="1"/>
    <xf numFmtId="179" fontId="1" fillId="3" borderId="4" xfId="0" applyNumberFormat="1" applyFont="1" applyFill="1" applyBorder="1"/>
    <xf numFmtId="3" fontId="1" fillId="3" borderId="2" xfId="0" applyNumberFormat="1" applyFont="1" applyFill="1" applyBorder="1"/>
    <xf numFmtId="180" fontId="0" fillId="0" borderId="0" xfId="0" applyNumberFormat="1"/>
    <xf numFmtId="0" fontId="14" fillId="0" borderId="0" xfId="0" applyNumberFormat="1" applyFont="1" applyFill="1"/>
    <xf numFmtId="17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6" fillId="0" borderId="0" xfId="0" applyFont="1" applyFill="1"/>
    <xf numFmtId="40" fontId="16" fillId="0" borderId="0" xfId="0" applyNumberFormat="1" applyFont="1" applyFill="1"/>
    <xf numFmtId="0" fontId="16" fillId="0" borderId="7" xfId="0" applyFont="1" applyFill="1" applyBorder="1"/>
    <xf numFmtId="40" fontId="16" fillId="0" borderId="7" xfId="0" applyNumberFormat="1" applyFont="1" applyFill="1" applyBorder="1"/>
    <xf numFmtId="0" fontId="12" fillId="0" borderId="0" xfId="0" applyFont="1" applyFill="1"/>
    <xf numFmtId="0" fontId="12" fillId="0" borderId="7" xfId="0" applyFont="1" applyFill="1" applyBorder="1"/>
    <xf numFmtId="0" fontId="0" fillId="0" borderId="8" xfId="0" applyFont="1" applyBorder="1"/>
    <xf numFmtId="0" fontId="11" fillId="0" borderId="0" xfId="0" applyFont="1" applyFill="1" applyBorder="1"/>
    <xf numFmtId="40" fontId="0" fillId="0" borderId="0" xfId="0" applyNumberFormat="1" applyFont="1"/>
    <xf numFmtId="40" fontId="0" fillId="0" borderId="7" xfId="0" applyNumberFormat="1" applyFont="1" applyBorder="1"/>
    <xf numFmtId="0" fontId="17" fillId="0" borderId="0" xfId="0" applyFont="1" applyFill="1"/>
    <xf numFmtId="0" fontId="18" fillId="0" borderId="0" xfId="0" applyNumberFormat="1" applyFont="1" applyFill="1"/>
    <xf numFmtId="40" fontId="17" fillId="0" borderId="0" xfId="0" applyNumberFormat="1" applyFont="1" applyFill="1"/>
    <xf numFmtId="0" fontId="17" fillId="0" borderId="7" xfId="0" applyFont="1" applyFill="1" applyBorder="1"/>
    <xf numFmtId="40" fontId="17" fillId="0" borderId="7" xfId="0" applyNumberFormat="1" applyFont="1" applyFill="1" applyBorder="1"/>
    <xf numFmtId="0" fontId="0" fillId="0" borderId="0" xfId="0" applyAlignment="1">
      <alignment horizontal="left" indent="2"/>
    </xf>
  </cellXfs>
  <cellStyles count="114">
    <cellStyle name="Followed Hyperlink" xfId="51" builtinId="9" hidden="1"/>
    <cellStyle name="Followed Hyperlink" xfId="85" builtinId="9" hidden="1"/>
    <cellStyle name="Followed Hyperlink" xfId="35" builtinId="9" hidden="1"/>
    <cellStyle name="Followed Hyperlink" xfId="25" builtinId="9" hidden="1"/>
    <cellStyle name="Followed Hyperlink" xfId="33" builtinId="9" hidden="1"/>
    <cellStyle name="Followed Hyperlink" xfId="97" builtinId="9" hidden="1"/>
    <cellStyle name="Followed Hyperlink" xfId="53" builtinId="9" hidden="1"/>
    <cellStyle name="Followed Hyperlink" xfId="31" builtinId="9" hidden="1"/>
    <cellStyle name="Followed Hyperlink" xfId="77" builtinId="9" hidden="1"/>
    <cellStyle name="Followed Hyperlink" xfId="89" builtinId="9" hidden="1"/>
    <cellStyle name="Followed Hyperlink" xfId="99" builtinId="9" hidden="1"/>
    <cellStyle name="Followed Hyperlink" xfId="107" builtinId="9" hidden="1"/>
    <cellStyle name="Followed Hyperlink" xfId="61" builtinId="9" hidden="1"/>
    <cellStyle name="Followed Hyperlink" xfId="13" builtinId="9" hidden="1"/>
    <cellStyle name="Followed Hyperlink" xfId="83" builtinId="9" hidden="1"/>
    <cellStyle name="Followed Hyperlink" xfId="113" builtinId="9" hidden="1"/>
    <cellStyle name="Followed Hyperlink" xfId="17" builtinId="9" hidden="1"/>
    <cellStyle name="Followed Hyperlink" xfId="47" builtinId="9" hidden="1"/>
    <cellStyle name="Followed Hyperlink" xfId="15" builtinId="9" hidden="1"/>
    <cellStyle name="Followed Hyperlink" xfId="103" builtinId="9" hidden="1"/>
    <cellStyle name="Followed Hyperlink" xfId="93" builtinId="9" hidden="1"/>
    <cellStyle name="Followed Hyperlink" xfId="109" builtinId="9" hidden="1"/>
    <cellStyle name="Followed Hyperlink" xfId="27" builtinId="9" hidden="1"/>
    <cellStyle name="Followed Hyperlink" xfId="11" builtinId="9" hidden="1"/>
    <cellStyle name="Followed Hyperlink" xfId="43" builtinId="9" hidden="1"/>
    <cellStyle name="Followed Hyperlink" xfId="63" builtinId="9" hidden="1"/>
    <cellStyle name="Followed Hyperlink" xfId="75" builtinId="9" hidden="1"/>
    <cellStyle name="Followed Hyperlink" xfId="105" builtinId="9" hidden="1"/>
    <cellStyle name="Followed Hyperlink" xfId="39" builtinId="9" hidden="1"/>
    <cellStyle name="Followed Hyperlink" xfId="19" builtinId="9" hidden="1"/>
    <cellStyle name="Followed Hyperlink" xfId="37" builtinId="9" hidden="1"/>
    <cellStyle name="Followed Hyperlink" xfId="73" builtinId="9" hidden="1"/>
    <cellStyle name="Followed Hyperlink" xfId="41" builtinId="9" hidden="1"/>
    <cellStyle name="Followed Hyperlink" xfId="49" builtinId="9" hidden="1"/>
    <cellStyle name="Followed Hyperlink" xfId="59" builtinId="9" hidden="1"/>
    <cellStyle name="Followed Hyperlink" xfId="45" builtinId="9" hidden="1"/>
    <cellStyle name="Followed Hyperlink" xfId="55" builtinId="9" hidden="1"/>
    <cellStyle name="Followed Hyperlink" xfId="95" builtinId="9" hidden="1"/>
    <cellStyle name="Followed Hyperlink" xfId="9" builtinId="9" hidden="1"/>
    <cellStyle name="Followed Hyperlink" xfId="21" builtinId="9" hidden="1"/>
    <cellStyle name="Followed Hyperlink" xfId="91" builtinId="9" hidden="1"/>
    <cellStyle name="Followed Hyperlink" xfId="57" builtinId="9" hidden="1"/>
    <cellStyle name="Followed Hyperlink" xfId="29" builtinId="9" hidden="1"/>
    <cellStyle name="Followed Hyperlink" xfId="111" builtinId="9" hidden="1"/>
    <cellStyle name="Followed Hyperlink" xfId="79" builtinId="9" hidden="1"/>
    <cellStyle name="Followed Hyperlink" xfId="7" builtinId="9" hidden="1"/>
    <cellStyle name="Followed Hyperlink" xfId="2" builtinId="9" hidden="1"/>
    <cellStyle name="Followed Hyperlink" xfId="4" builtinId="9" hidden="1"/>
    <cellStyle name="Followed Hyperlink" xfId="65" builtinId="9" hidden="1"/>
    <cellStyle name="Followed Hyperlink" xfId="23" builtinId="9" hidden="1"/>
    <cellStyle name="Followed Hyperlink" xfId="81" builtinId="9" hidden="1"/>
    <cellStyle name="Followed Hyperlink" xfId="101" builtinId="9" hidden="1"/>
    <cellStyle name="Followed Hyperlink" xfId="71" builtinId="9" hidden="1"/>
    <cellStyle name="Followed Hyperlink" xfId="69" builtinId="9" hidden="1"/>
    <cellStyle name="Followed Hyperlink" xfId="87" builtinId="9" hidden="1"/>
    <cellStyle name="Followed Hyperlink" xfId="67" builtinId="9" hidden="1"/>
    <cellStyle name="Hyperlink" xfId="68" builtinId="8" hidden="1"/>
    <cellStyle name="Hyperlink" xfId="102" builtinId="8" hidden="1"/>
    <cellStyle name="Hyperlink" xfId="100" builtinId="8" hidden="1"/>
    <cellStyle name="Hyperlink" xfId="84" builtinId="8" hidden="1"/>
    <cellStyle name="Hyperlink" xfId="30" builtinId="8" hidden="1"/>
    <cellStyle name="Hyperlink" xfId="66" builtinId="8" hidden="1"/>
    <cellStyle name="Hyperlink" xfId="94" builtinId="8" hidden="1"/>
    <cellStyle name="Hyperlink" xfId="46" builtinId="8" hidden="1"/>
    <cellStyle name="Hyperlink" xfId="50" builtinId="8" hidden="1"/>
    <cellStyle name="Hyperlink" xfId="62" builtinId="8" hidden="1"/>
    <cellStyle name="Hyperlink" xfId="44" builtinId="8" hidden="1"/>
    <cellStyle name="Hyperlink" xfId="108" builtinId="8" hidden="1"/>
    <cellStyle name="Hyperlink" xfId="42" builtinId="8" hidden="1"/>
    <cellStyle name="Hyperlink" xfId="86" builtinId="8" hidden="1"/>
    <cellStyle name="Hyperlink" xfId="106" builtinId="8" hidden="1"/>
    <cellStyle name="Hyperlink" xfId="90" builtinId="8" hidden="1"/>
    <cellStyle name="Hyperlink" xfId="110" builtinId="8" hidden="1"/>
    <cellStyle name="Hyperlink" xfId="58" builtinId="8" hidden="1"/>
    <cellStyle name="Hyperlink" xfId="78" builtinId="8" hidden="1"/>
    <cellStyle name="Hyperlink" xfId="104" builtinId="8" hidden="1"/>
    <cellStyle name="Hyperlink" xfId="96" builtinId="8" hidden="1"/>
    <cellStyle name="Hyperlink" xfId="8" builtinId="8" hidden="1"/>
    <cellStyle name="Hyperlink" xfId="20" builtinId="8" hidden="1"/>
    <cellStyle name="Hyperlink" xfId="70" builtinId="8" hidden="1"/>
    <cellStyle name="Hyperlink" xfId="82" builtinId="8" hidden="1"/>
    <cellStyle name="Hyperlink" xfId="88" builtinId="8" hidden="1"/>
    <cellStyle name="Hyperlink" xfId="112" builtinId="8" hidden="1"/>
    <cellStyle name="Hyperlink" xfId="92" builtinId="8" hidden="1"/>
    <cellStyle name="Hyperlink" xfId="74" builtinId="8" hidden="1"/>
    <cellStyle name="Hyperlink" xfId="26" builtinId="8" hidden="1"/>
    <cellStyle name="Hyperlink" xfId="18" builtinId="8" hidden="1"/>
    <cellStyle name="Hyperlink" xfId="54" builtinId="8" hidden="1"/>
    <cellStyle name="Hyperlink" xfId="98" builtinId="8" hidden="1"/>
    <cellStyle name="Hyperlink" xfId="3" builtinId="8" hidden="1"/>
    <cellStyle name="Hyperlink" xfId="52" builtinId="8" hidden="1"/>
    <cellStyle name="Hyperlink" xfId="80" builtinId="8" hidden="1"/>
    <cellStyle name="Hyperlink" xfId="48" builtinId="8" hidden="1"/>
    <cellStyle name="Hyperlink" xfId="40" builtinId="8" hidden="1"/>
    <cellStyle name="Hyperlink" xfId="56" builtinId="8" hidden="1"/>
    <cellStyle name="Hyperlink" xfId="72" builtinId="8" hidden="1"/>
    <cellStyle name="Hyperlink" xfId="14" builtinId="8" hidden="1"/>
    <cellStyle name="Hyperlink" xfId="64" builtinId="8" hidden="1"/>
    <cellStyle name="Hyperlink" xfId="12" builtinId="8" hidden="1"/>
    <cellStyle name="Hyperlink" xfId="38" builtinId="8" hidden="1"/>
    <cellStyle name="Hyperlink" xfId="36" builtinId="8" hidden="1"/>
    <cellStyle name="Hyperlink" xfId="28" builtinId="8" hidden="1"/>
    <cellStyle name="Hyperlink" xfId="6" builtinId="8" hidden="1"/>
    <cellStyle name="Hyperlink" xfId="32" builtinId="8" hidden="1"/>
    <cellStyle name="Hyperlink" xfId="16" builtinId="8" hidden="1"/>
    <cellStyle name="Hyperlink" xfId="24" builtinId="8" hidden="1"/>
    <cellStyle name="Hyperlink" xfId="1" builtinId="8" hidden="1"/>
    <cellStyle name="Hyperlink" xfId="60" builtinId="8" hidden="1"/>
    <cellStyle name="Hyperlink" xfId="22" builtinId="8" hidden="1"/>
    <cellStyle name="Hyperlink" xfId="76" builtinId="8" hidden="1"/>
    <cellStyle name="Hyperlink" xfId="10" builtinId="8" hidden="1"/>
    <cellStyle name="Hyperlink" xfId="34" builtinId="8" hidden="1"/>
    <cellStyle name="Normal" xfId="0" builtinId="0"/>
    <cellStyle name="Normal 2" xfId="5" xr:uid="{00000000-0005-0000-0000-000071000000}"/>
  </cellStyles>
  <dxfs count="34"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yyyy/m/d"/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9" formatCode="yyyy/m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4"/>
        <charset val="134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4"/>
        <charset val="134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4"/>
        <charset val="134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79" formatCode="yyyy/m"/>
      <fill>
        <patternFill patternType="none">
          <fgColor indexed="64"/>
          <bgColor indexed="65"/>
        </patternFill>
      </fill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scheme val="none"/>
      </font>
      <numFmt numFmtId="4" formatCode="#,##0.00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[资产明细表_202008.xlsx]透视表-A股权类资产!PivotTable1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'透视表-A股权类资产'!$B$4:$B$5</c:f>
              <c:strCache>
                <c:ptCount val="1"/>
                <c:pt idx="0">
                  <c:v>50ETF-510050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'透视表-A股权类资产'!$B$6:$B$20</c:f>
              <c:numCache>
                <c:formatCode>#,##0</c:formatCode>
                <c:ptCount val="15"/>
                <c:pt idx="0">
                  <c:v>74139.7</c:v>
                </c:pt>
                <c:pt idx="1">
                  <c:v>72009.399999999994</c:v>
                </c:pt>
                <c:pt idx="2">
                  <c:v>73771</c:v>
                </c:pt>
                <c:pt idx="3">
                  <c:v>74402.7</c:v>
                </c:pt>
                <c:pt idx="4">
                  <c:v>79347.100000000006</c:v>
                </c:pt>
                <c:pt idx="5">
                  <c:v>79741.600000000006</c:v>
                </c:pt>
                <c:pt idx="6">
                  <c:v>76796.7</c:v>
                </c:pt>
                <c:pt idx="7">
                  <c:v>81004</c:v>
                </c:pt>
                <c:pt idx="8">
                  <c:v>73666.3</c:v>
                </c:pt>
                <c:pt idx="9">
                  <c:v>76559.3</c:v>
                </c:pt>
                <c:pt idx="10">
                  <c:v>75007.600000000006</c:v>
                </c:pt>
                <c:pt idx="11">
                  <c:v>73692.600000000006</c:v>
                </c:pt>
                <c:pt idx="12">
                  <c:v>77742.8</c:v>
                </c:pt>
                <c:pt idx="13">
                  <c:v>86658.5</c:v>
                </c:pt>
                <c:pt idx="14">
                  <c:v>89157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E-4048-A068-BA43D67351D5}"/>
            </c:ext>
          </c:extLst>
        </c:ser>
        <c:ser>
          <c:idx val="1"/>
          <c:order val="1"/>
          <c:tx>
            <c:strRef>
              <c:f>'透视表-A股权类资产'!$C$4:$C$5</c:f>
              <c:strCache>
                <c:ptCount val="1"/>
                <c:pt idx="0">
                  <c:v>H股ETF-510900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'透视表-A股权类资产'!$C$6:$C$20</c:f>
              <c:numCache>
                <c:formatCode>#,##0</c:formatCode>
                <c:ptCount val="15"/>
                <c:pt idx="0">
                  <c:v>172630.8</c:v>
                </c:pt>
                <c:pt idx="1">
                  <c:v>167369.4</c:v>
                </c:pt>
                <c:pt idx="2">
                  <c:v>164809</c:v>
                </c:pt>
                <c:pt idx="3">
                  <c:v>163814.39999999999</c:v>
                </c:pt>
                <c:pt idx="4">
                  <c:v>171493.2</c:v>
                </c:pt>
                <c:pt idx="5">
                  <c:v>172204.2</c:v>
                </c:pt>
                <c:pt idx="6">
                  <c:v>168649.2</c:v>
                </c:pt>
                <c:pt idx="7">
                  <c:v>182869.2</c:v>
                </c:pt>
                <c:pt idx="8">
                  <c:v>170071.2</c:v>
                </c:pt>
                <c:pt idx="9">
                  <c:v>166374</c:v>
                </c:pt>
                <c:pt idx="10">
                  <c:v>167085</c:v>
                </c:pt>
                <c:pt idx="11">
                  <c:v>158979.6</c:v>
                </c:pt>
                <c:pt idx="12">
                  <c:v>161254.79999999999</c:v>
                </c:pt>
                <c:pt idx="13">
                  <c:v>167369.4</c:v>
                </c:pt>
                <c:pt idx="14">
                  <c:v>163245.6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E-4048-A068-BA43D67351D5}"/>
            </c:ext>
          </c:extLst>
        </c:ser>
        <c:ser>
          <c:idx val="2"/>
          <c:order val="2"/>
          <c:tx>
            <c:strRef>
              <c:f>'透视表-A股权类资产'!$D$4:$D$5</c:f>
              <c:strCache>
                <c:ptCount val="1"/>
                <c:pt idx="0">
                  <c:v>中欧价值发现混合-166005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'透视表-A股权类资产'!$D$6:$D$20</c:f>
              <c:numCache>
                <c:formatCode>#,##0</c:formatCode>
                <c:ptCount val="15"/>
                <c:pt idx="0">
                  <c:v>109406</c:v>
                </c:pt>
                <c:pt idx="1">
                  <c:v>120224.81</c:v>
                </c:pt>
                <c:pt idx="2">
                  <c:v>117519.77</c:v>
                </c:pt>
                <c:pt idx="3">
                  <c:v>113359.99</c:v>
                </c:pt>
                <c:pt idx="4">
                  <c:v>123323.02</c:v>
                </c:pt>
                <c:pt idx="5">
                  <c:v>139140.67000000001</c:v>
                </c:pt>
                <c:pt idx="6">
                  <c:v>137580.26</c:v>
                </c:pt>
                <c:pt idx="7">
                  <c:v>152600.29999999999</c:v>
                </c:pt>
                <c:pt idx="8">
                  <c:v>138620.53</c:v>
                </c:pt>
                <c:pt idx="9">
                  <c:v>193371.06</c:v>
                </c:pt>
                <c:pt idx="10">
                  <c:v>229771.15</c:v>
                </c:pt>
                <c:pt idx="11">
                  <c:v>229668.63</c:v>
                </c:pt>
                <c:pt idx="12">
                  <c:v>233798.62</c:v>
                </c:pt>
                <c:pt idx="13">
                  <c:v>266853.21000000002</c:v>
                </c:pt>
                <c:pt idx="14">
                  <c:v>286565.88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E-4048-A068-BA43D67351D5}"/>
            </c:ext>
          </c:extLst>
        </c:ser>
        <c:ser>
          <c:idx val="3"/>
          <c:order val="3"/>
          <c:tx>
            <c:strRef>
              <c:f>'透视表-A股权类资产'!$E$4:$E$5</c:f>
              <c:strCache>
                <c:ptCount val="1"/>
                <c:pt idx="0">
                  <c:v>传媒ETF-512980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'透视表-A股权类资产'!$E$6:$E$20</c:f>
              <c:numCache>
                <c:formatCode>#,##0</c:formatCode>
                <c:ptCount val="15"/>
                <c:pt idx="0">
                  <c:v>217350</c:v>
                </c:pt>
                <c:pt idx="1">
                  <c:v>213019.8</c:v>
                </c:pt>
                <c:pt idx="2">
                  <c:v>204269</c:v>
                </c:pt>
                <c:pt idx="3">
                  <c:v>191914.8</c:v>
                </c:pt>
                <c:pt idx="4">
                  <c:v>225120</c:v>
                </c:pt>
                <c:pt idx="5">
                  <c:v>218647.8</c:v>
                </c:pt>
                <c:pt idx="6">
                  <c:v>213864</c:v>
                </c:pt>
                <c:pt idx="7">
                  <c:v>251008.8</c:v>
                </c:pt>
                <c:pt idx="8">
                  <c:v>238908.6</c:v>
                </c:pt>
                <c:pt idx="9">
                  <c:v>253541.4</c:v>
                </c:pt>
                <c:pt idx="10">
                  <c:v>236094.6</c:v>
                </c:pt>
                <c:pt idx="11">
                  <c:v>237220.2</c:v>
                </c:pt>
                <c:pt idx="12">
                  <c:v>266767.2</c:v>
                </c:pt>
                <c:pt idx="13">
                  <c:v>281400</c:v>
                </c:pt>
                <c:pt idx="14">
                  <c:v>288716.40000000002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E-4048-A068-BA43D67351D5}"/>
            </c:ext>
          </c:extLst>
        </c:ser>
        <c:ser>
          <c:idx val="4"/>
          <c:order val="4"/>
          <c:tx>
            <c:strRef>
              <c:f>'透视表-A股权类资产'!$F$4:$F$5</c:f>
              <c:strCache>
                <c:ptCount val="1"/>
                <c:pt idx="0">
                  <c:v>兴全可转债混合-340001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'透视表-A股权类资产'!$F$6:$F$20</c:f>
              <c:numCache>
                <c:formatCode>#,##0</c:formatCode>
                <c:ptCount val="15"/>
                <c:pt idx="0">
                  <c:v>157667</c:v>
                </c:pt>
                <c:pt idx="1">
                  <c:v>151481.78</c:v>
                </c:pt>
                <c:pt idx="2">
                  <c:v>149470.72</c:v>
                </c:pt>
                <c:pt idx="3">
                  <c:v>154485.46</c:v>
                </c:pt>
                <c:pt idx="4">
                  <c:v>163209.37</c:v>
                </c:pt>
                <c:pt idx="5">
                  <c:v>163449.74</c:v>
                </c:pt>
                <c:pt idx="6">
                  <c:v>162177.21</c:v>
                </c:pt>
                <c:pt idx="7">
                  <c:v>173757.26</c:v>
                </c:pt>
                <c:pt idx="8">
                  <c:v>198860.48</c:v>
                </c:pt>
                <c:pt idx="9">
                  <c:v>210493.27</c:v>
                </c:pt>
                <c:pt idx="10">
                  <c:v>227065.06</c:v>
                </c:pt>
                <c:pt idx="11">
                  <c:v>222434.83</c:v>
                </c:pt>
                <c:pt idx="12">
                  <c:v>228663.6</c:v>
                </c:pt>
                <c:pt idx="13">
                  <c:v>252990.68</c:v>
                </c:pt>
                <c:pt idx="14">
                  <c:v>258539.61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2E-4048-A068-BA43D67351D5}"/>
            </c:ext>
          </c:extLst>
        </c:ser>
        <c:ser>
          <c:idx val="5"/>
          <c:order val="5"/>
          <c:tx>
            <c:strRef>
              <c:f>'透视表-A股权类资产'!$G$4:$G$5</c:f>
              <c:strCache>
                <c:ptCount val="1"/>
                <c:pt idx="0">
                  <c:v>创业板100-159915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'透视表-A股权类资产'!$G$6:$G$20</c:f>
              <c:numCache>
                <c:formatCode>#,##0</c:formatCode>
                <c:ptCount val="15"/>
                <c:pt idx="0">
                  <c:v>118227</c:v>
                </c:pt>
                <c:pt idx="1">
                  <c:v>105268.8</c:v>
                </c:pt>
                <c:pt idx="2">
                  <c:v>103448.8</c:v>
                </c:pt>
                <c:pt idx="3">
                  <c:v>106724.8</c:v>
                </c:pt>
                <c:pt idx="4">
                  <c:v>120629.6</c:v>
                </c:pt>
                <c:pt idx="5">
                  <c:v>121503.2</c:v>
                </c:pt>
                <c:pt idx="6">
                  <c:v>118809.60000000001</c:v>
                </c:pt>
                <c:pt idx="7">
                  <c:v>128492</c:v>
                </c:pt>
                <c:pt idx="8">
                  <c:v>136208.79999999999</c:v>
                </c:pt>
                <c:pt idx="9">
                  <c:v>150186</c:v>
                </c:pt>
                <c:pt idx="10">
                  <c:v>145090.4</c:v>
                </c:pt>
                <c:pt idx="11">
                  <c:v>146036.79999999999</c:v>
                </c:pt>
                <c:pt idx="12">
                  <c:v>171735.2</c:v>
                </c:pt>
                <c:pt idx="13">
                  <c:v>197142.39999999999</c:v>
                </c:pt>
                <c:pt idx="14">
                  <c:v>192337.6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2E-4048-A068-BA43D67351D5}"/>
            </c:ext>
          </c:extLst>
        </c:ser>
        <c:ser>
          <c:idx val="6"/>
          <c:order val="6"/>
          <c:tx>
            <c:strRef>
              <c:f>'透视表-A股权类资产'!$H$4:$H$5</c:f>
              <c:strCache>
                <c:ptCount val="1"/>
                <c:pt idx="0">
                  <c:v>富国中证红利-100032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'透视表-A股权类资产'!$H$6:$H$20</c:f>
              <c:numCache>
                <c:formatCode>#,##0</c:formatCode>
                <c:ptCount val="15"/>
                <c:pt idx="0">
                  <c:v>415378</c:v>
                </c:pt>
                <c:pt idx="1">
                  <c:v>424076.48000000004</c:v>
                </c:pt>
                <c:pt idx="2">
                  <c:v>424847.52999999997</c:v>
                </c:pt>
                <c:pt idx="3">
                  <c:v>410197.61</c:v>
                </c:pt>
                <c:pt idx="4">
                  <c:v>467717.38</c:v>
                </c:pt>
                <c:pt idx="5">
                  <c:v>485398.75</c:v>
                </c:pt>
                <c:pt idx="6">
                  <c:v>480122.66000000003</c:v>
                </c:pt>
                <c:pt idx="7">
                  <c:v>516615.5</c:v>
                </c:pt>
                <c:pt idx="8">
                  <c:v>493890.63</c:v>
                </c:pt>
                <c:pt idx="9">
                  <c:v>554996.4</c:v>
                </c:pt>
                <c:pt idx="10">
                  <c:v>704214.26</c:v>
                </c:pt>
                <c:pt idx="11">
                  <c:v>697626.28999999992</c:v>
                </c:pt>
                <c:pt idx="12">
                  <c:v>717800.62</c:v>
                </c:pt>
                <c:pt idx="13">
                  <c:v>796639.25</c:v>
                </c:pt>
                <c:pt idx="14">
                  <c:v>835510.05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2E-4048-A068-BA43D67351D5}"/>
            </c:ext>
          </c:extLst>
        </c:ser>
        <c:ser>
          <c:idx val="7"/>
          <c:order val="7"/>
          <c:tx>
            <c:strRef>
              <c:f>'透视表-A股权类资产'!$I$4:$I$5</c:f>
              <c:strCache>
                <c:ptCount val="1"/>
                <c:pt idx="0">
                  <c:v>广发中证全指金融地产-001469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'透视表-A股权类资产'!$I$6:$I$20</c:f>
              <c:numCache>
                <c:formatCode>#,##0</c:formatCode>
                <c:ptCount val="15"/>
                <c:pt idx="0">
                  <c:v>72821</c:v>
                </c:pt>
                <c:pt idx="1">
                  <c:v>68272.95</c:v>
                </c:pt>
                <c:pt idx="2">
                  <c:v>69840.600000000006</c:v>
                </c:pt>
                <c:pt idx="3">
                  <c:v>69090.27</c:v>
                </c:pt>
                <c:pt idx="4">
                  <c:v>73833.399999999994</c:v>
                </c:pt>
                <c:pt idx="5">
                  <c:v>73799.91</c:v>
                </c:pt>
                <c:pt idx="6">
                  <c:v>72352.850000000006</c:v>
                </c:pt>
                <c:pt idx="7">
                  <c:v>78201.37</c:v>
                </c:pt>
                <c:pt idx="8">
                  <c:v>68822.3</c:v>
                </c:pt>
                <c:pt idx="9">
                  <c:v>133896.89000000001</c:v>
                </c:pt>
                <c:pt idx="10">
                  <c:v>187743.54</c:v>
                </c:pt>
                <c:pt idx="11">
                  <c:v>182359.1</c:v>
                </c:pt>
                <c:pt idx="12">
                  <c:v>189897.31</c:v>
                </c:pt>
                <c:pt idx="13">
                  <c:v>207127.52</c:v>
                </c:pt>
                <c:pt idx="14">
                  <c:v>243954.08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512E-4048-A068-BA43D67351D5}"/>
            </c:ext>
          </c:extLst>
        </c:ser>
        <c:ser>
          <c:idx val="8"/>
          <c:order val="8"/>
          <c:tx>
            <c:strRef>
              <c:f>'透视表-A股权类资产'!$J$4:$J$5</c:f>
              <c:strCache>
                <c:ptCount val="1"/>
                <c:pt idx="0">
                  <c:v>广发中证养老-000968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'透视表-A股权类资产'!$J$6:$J$20</c:f>
              <c:numCache>
                <c:formatCode>#,##0</c:formatCode>
                <c:ptCount val="15"/>
                <c:pt idx="0">
                  <c:v>459432.3</c:v>
                </c:pt>
                <c:pt idx="1">
                  <c:v>414992.28</c:v>
                </c:pt>
                <c:pt idx="2">
                  <c:v>405171.85</c:v>
                </c:pt>
                <c:pt idx="3">
                  <c:v>399967.48000000004</c:v>
                </c:pt>
                <c:pt idx="4">
                  <c:v>440832.31</c:v>
                </c:pt>
                <c:pt idx="5">
                  <c:v>504961.18</c:v>
                </c:pt>
                <c:pt idx="6">
                  <c:v>484602.35</c:v>
                </c:pt>
                <c:pt idx="7">
                  <c:v>526067.73</c:v>
                </c:pt>
                <c:pt idx="8">
                  <c:v>499761.76999999996</c:v>
                </c:pt>
                <c:pt idx="9">
                  <c:v>541683.05000000005</c:v>
                </c:pt>
                <c:pt idx="10">
                  <c:v>606500.64</c:v>
                </c:pt>
                <c:pt idx="11">
                  <c:v>621746.08000000007</c:v>
                </c:pt>
                <c:pt idx="12">
                  <c:v>684415.29252599995</c:v>
                </c:pt>
                <c:pt idx="13">
                  <c:v>788573.03</c:v>
                </c:pt>
                <c:pt idx="14">
                  <c:v>798756.05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512E-4048-A068-BA43D67351D5}"/>
            </c:ext>
          </c:extLst>
        </c:ser>
        <c:ser>
          <c:idx val="9"/>
          <c:order val="9"/>
          <c:tx>
            <c:strRef>
              <c:f>'透视表-A股权类资产'!$K$4:$K$5</c:f>
              <c:strCache>
                <c:ptCount val="1"/>
                <c:pt idx="0">
                  <c:v>广发中证医药-001180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'透视表-A股权类资产'!$K$6:$K$20</c:f>
              <c:numCache>
                <c:formatCode>#,##0</c:formatCode>
                <c:ptCount val="15"/>
                <c:pt idx="0">
                  <c:v>430892</c:v>
                </c:pt>
                <c:pt idx="1">
                  <c:v>417410.49</c:v>
                </c:pt>
                <c:pt idx="2">
                  <c:v>398561.46</c:v>
                </c:pt>
                <c:pt idx="3">
                  <c:v>405773.26</c:v>
                </c:pt>
                <c:pt idx="4">
                  <c:v>458113.48</c:v>
                </c:pt>
                <c:pt idx="5">
                  <c:v>518510.13</c:v>
                </c:pt>
                <c:pt idx="6">
                  <c:v>481037.29</c:v>
                </c:pt>
                <c:pt idx="7">
                  <c:v>501752.09</c:v>
                </c:pt>
                <c:pt idx="8">
                  <c:v>522408.7</c:v>
                </c:pt>
                <c:pt idx="9">
                  <c:v>559066.92000000004</c:v>
                </c:pt>
                <c:pt idx="10">
                  <c:v>568900.63</c:v>
                </c:pt>
                <c:pt idx="11">
                  <c:v>595376.01</c:v>
                </c:pt>
                <c:pt idx="12">
                  <c:v>690396.44</c:v>
                </c:pt>
                <c:pt idx="13">
                  <c:v>787744.38</c:v>
                </c:pt>
                <c:pt idx="14">
                  <c:v>670406.77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512E-4048-A068-BA43D67351D5}"/>
            </c:ext>
          </c:extLst>
        </c:ser>
        <c:ser>
          <c:idx val="10"/>
          <c:order val="10"/>
          <c:tx>
            <c:strRef>
              <c:f>'透视表-A股权类资产'!$L$4:$L$5</c:f>
              <c:strCache>
                <c:ptCount val="1"/>
                <c:pt idx="0">
                  <c:v>广发中证环保-001064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'透视表-A股权类资产'!$L$6:$L$20</c:f>
              <c:numCache>
                <c:formatCode>#,##0</c:formatCode>
                <c:ptCount val="15"/>
                <c:pt idx="0">
                  <c:v>213407.43</c:v>
                </c:pt>
                <c:pt idx="1">
                  <c:v>236207.67</c:v>
                </c:pt>
                <c:pt idx="2">
                  <c:v>234747.21</c:v>
                </c:pt>
                <c:pt idx="3">
                  <c:v>225812.63999999998</c:v>
                </c:pt>
                <c:pt idx="4">
                  <c:v>242908.59000000003</c:v>
                </c:pt>
                <c:pt idx="5">
                  <c:v>233200.84</c:v>
                </c:pt>
                <c:pt idx="6">
                  <c:v>235649.26</c:v>
                </c:pt>
                <c:pt idx="7">
                  <c:v>257985.68</c:v>
                </c:pt>
                <c:pt idx="8">
                  <c:v>247075.20000000001</c:v>
                </c:pt>
                <c:pt idx="9">
                  <c:v>274612.95999999996</c:v>
                </c:pt>
                <c:pt idx="10">
                  <c:v>298641.71000000002</c:v>
                </c:pt>
                <c:pt idx="11">
                  <c:v>297155.94</c:v>
                </c:pt>
                <c:pt idx="12">
                  <c:v>325795.62258600001</c:v>
                </c:pt>
                <c:pt idx="13">
                  <c:v>373084.4</c:v>
                </c:pt>
                <c:pt idx="14">
                  <c:v>378259.01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512E-4048-A068-BA43D67351D5}"/>
            </c:ext>
          </c:extLst>
        </c:ser>
        <c:ser>
          <c:idx val="11"/>
          <c:order val="11"/>
          <c:tx>
            <c:strRef>
              <c:f>'透视表-A股权类资产'!$M$4:$M$5</c:f>
              <c:strCache>
                <c:ptCount val="1"/>
                <c:pt idx="0">
                  <c:v>招商股票+现金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'透视表-A股权类资产'!$M$6:$M$20</c:f>
              <c:numCache>
                <c:formatCode>#,##0</c:formatCode>
                <c:ptCount val="15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512E-4048-A068-BA43D67351D5}"/>
            </c:ext>
          </c:extLst>
        </c:ser>
        <c:ser>
          <c:idx val="12"/>
          <c:order val="12"/>
          <c:tx>
            <c:strRef>
              <c:f>'透视表-A股权类资产'!$N$4:$N$5</c:f>
              <c:strCache>
                <c:ptCount val="1"/>
                <c:pt idx="0">
                  <c:v>易方达安心回报债券A-110027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'透视表-A股权类资产'!$N$6:$N$20</c:f>
              <c:numCache>
                <c:formatCode>#,##0</c:formatCode>
                <c:ptCount val="15"/>
                <c:pt idx="0">
                  <c:v>32005</c:v>
                </c:pt>
                <c:pt idx="1">
                  <c:v>31374.639999999999</c:v>
                </c:pt>
                <c:pt idx="2">
                  <c:v>62386.63</c:v>
                </c:pt>
                <c:pt idx="3">
                  <c:v>123469.1</c:v>
                </c:pt>
                <c:pt idx="4">
                  <c:v>127639.53</c:v>
                </c:pt>
                <c:pt idx="5">
                  <c:v>128777.14</c:v>
                </c:pt>
                <c:pt idx="6">
                  <c:v>127715.37</c:v>
                </c:pt>
                <c:pt idx="7">
                  <c:v>134844.37</c:v>
                </c:pt>
                <c:pt idx="8">
                  <c:v>163579.71</c:v>
                </c:pt>
                <c:pt idx="9">
                  <c:v>169731.42</c:v>
                </c:pt>
                <c:pt idx="10">
                  <c:v>188270.48</c:v>
                </c:pt>
                <c:pt idx="11">
                  <c:v>185341.83</c:v>
                </c:pt>
                <c:pt idx="12">
                  <c:v>188793.45</c:v>
                </c:pt>
                <c:pt idx="13">
                  <c:v>200926.44</c:v>
                </c:pt>
                <c:pt idx="14">
                  <c:v>201449.41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512E-4048-A068-BA43D67351D5}"/>
            </c:ext>
          </c:extLst>
        </c:ser>
        <c:ser>
          <c:idx val="13"/>
          <c:order val="13"/>
          <c:tx>
            <c:strRef>
              <c:f>'透视表-A股权类资产'!$O$4:$O$5</c:f>
              <c:strCache>
                <c:ptCount val="1"/>
                <c:pt idx="0">
                  <c:v>易方达消费行业股票-110022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'透视表-A股权类资产'!$O$6:$O$20</c:f>
              <c:numCache>
                <c:formatCode>#,##0</c:formatCode>
                <c:ptCount val="15"/>
                <c:pt idx="0">
                  <c:v>127014</c:v>
                </c:pt>
                <c:pt idx="1">
                  <c:v>129426.92</c:v>
                </c:pt>
                <c:pt idx="2">
                  <c:v>100248</c:v>
                </c:pt>
                <c:pt idx="3">
                  <c:v>102276.68</c:v>
                </c:pt>
                <c:pt idx="4">
                  <c:v>113985.12</c:v>
                </c:pt>
                <c:pt idx="5">
                  <c:v>115247.79</c:v>
                </c:pt>
                <c:pt idx="6">
                  <c:v>111153.67</c:v>
                </c:pt>
                <c:pt idx="7">
                  <c:v>117007.89</c:v>
                </c:pt>
                <c:pt idx="8">
                  <c:v>105911.65</c:v>
                </c:pt>
                <c:pt idx="9">
                  <c:v>146564.01999999999</c:v>
                </c:pt>
                <c:pt idx="10">
                  <c:v>210296.37</c:v>
                </c:pt>
                <c:pt idx="11">
                  <c:v>224681.01</c:v>
                </c:pt>
                <c:pt idx="12">
                  <c:v>238153.45</c:v>
                </c:pt>
                <c:pt idx="13">
                  <c:v>279623.31</c:v>
                </c:pt>
                <c:pt idx="14">
                  <c:v>305655.99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512E-4048-A068-BA43D67351D5}"/>
            </c:ext>
          </c:extLst>
        </c:ser>
        <c:ser>
          <c:idx val="14"/>
          <c:order val="14"/>
          <c:tx>
            <c:strRef>
              <c:f>'透视表-A股权类资产'!$P$4:$P$5</c:f>
              <c:strCache>
                <c:ptCount val="1"/>
                <c:pt idx="0">
                  <c:v>易方达证券公司指数分级-502010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'透视表-A股权类资产'!$P$6:$P$20</c:f>
              <c:numCache>
                <c:formatCode>#,##0</c:formatCode>
                <c:ptCount val="15"/>
                <c:pt idx="0">
                  <c:v>63090</c:v>
                </c:pt>
                <c:pt idx="1">
                  <c:v>54272.57</c:v>
                </c:pt>
                <c:pt idx="2">
                  <c:v>54964.36</c:v>
                </c:pt>
                <c:pt idx="3">
                  <c:v>52940.11</c:v>
                </c:pt>
                <c:pt idx="4">
                  <c:v>59669.79</c:v>
                </c:pt>
                <c:pt idx="5">
                  <c:v>55054.35</c:v>
                </c:pt>
                <c:pt idx="6">
                  <c:v>54661.79</c:v>
                </c:pt>
                <c:pt idx="7">
                  <c:v>62636.46</c:v>
                </c:pt>
                <c:pt idx="8">
                  <c:v>54067.34</c:v>
                </c:pt>
                <c:pt idx="9">
                  <c:v>64616.1</c:v>
                </c:pt>
                <c:pt idx="10">
                  <c:v>58077.1</c:v>
                </c:pt>
                <c:pt idx="11">
                  <c:v>55811.44</c:v>
                </c:pt>
                <c:pt idx="12">
                  <c:v>62395.31</c:v>
                </c:pt>
                <c:pt idx="13">
                  <c:v>76971.899999999994</c:v>
                </c:pt>
                <c:pt idx="14">
                  <c:v>78676.679999999993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512E-4048-A068-BA43D67351D5}"/>
            </c:ext>
          </c:extLst>
        </c:ser>
        <c:ser>
          <c:idx val="15"/>
          <c:order val="15"/>
          <c:tx>
            <c:strRef>
              <c:f>'透视表-A股权类资产'!$Q$4:$Q$5</c:f>
              <c:strCache>
                <c:ptCount val="1"/>
                <c:pt idx="0">
                  <c:v>汇添富价值精选混合-519069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'透视表-A股权类资产'!$Q$6:$Q$20</c:f>
              <c:numCache>
                <c:formatCode>#,##0</c:formatCode>
                <c:ptCount val="15"/>
                <c:pt idx="0">
                  <c:v>104505</c:v>
                </c:pt>
                <c:pt idx="1">
                  <c:v>99448.320000000007</c:v>
                </c:pt>
                <c:pt idx="2">
                  <c:v>102145.23</c:v>
                </c:pt>
                <c:pt idx="3">
                  <c:v>103757.87</c:v>
                </c:pt>
                <c:pt idx="4">
                  <c:v>111206.48</c:v>
                </c:pt>
                <c:pt idx="5">
                  <c:v>138267.16</c:v>
                </c:pt>
                <c:pt idx="6">
                  <c:v>133385.93</c:v>
                </c:pt>
                <c:pt idx="7">
                  <c:v>143251.15</c:v>
                </c:pt>
                <c:pt idx="8">
                  <c:v>135441.19</c:v>
                </c:pt>
                <c:pt idx="9">
                  <c:v>180587.08</c:v>
                </c:pt>
                <c:pt idx="10">
                  <c:v>233129.33</c:v>
                </c:pt>
                <c:pt idx="11">
                  <c:v>236114.88</c:v>
                </c:pt>
                <c:pt idx="12">
                  <c:v>256672.57</c:v>
                </c:pt>
                <c:pt idx="13">
                  <c:v>297020.24</c:v>
                </c:pt>
                <c:pt idx="14">
                  <c:v>307000.53000000003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512E-4048-A068-BA43D67351D5}"/>
            </c:ext>
          </c:extLst>
        </c:ser>
        <c:ser>
          <c:idx val="16"/>
          <c:order val="16"/>
          <c:tx>
            <c:strRef>
              <c:f>'透视表-A股权类资产'!$R$4:$R$5</c:f>
              <c:strCache>
                <c:ptCount val="1"/>
                <c:pt idx="0">
                  <c:v>申万沪深300增强-310318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'透视表-A股权类资产'!$R$6:$R$20</c:f>
              <c:numCache>
                <c:formatCode>#,##0</c:formatCode>
                <c:ptCount val="15"/>
                <c:pt idx="0">
                  <c:v>188901</c:v>
                </c:pt>
                <c:pt idx="1">
                  <c:v>175745.07</c:v>
                </c:pt>
                <c:pt idx="2">
                  <c:v>208951.59</c:v>
                </c:pt>
                <c:pt idx="3">
                  <c:v>218143.15</c:v>
                </c:pt>
                <c:pt idx="4">
                  <c:v>236795.76</c:v>
                </c:pt>
                <c:pt idx="5">
                  <c:v>238470.45</c:v>
                </c:pt>
                <c:pt idx="6">
                  <c:v>232618.65</c:v>
                </c:pt>
                <c:pt idx="7">
                  <c:v>251444.5</c:v>
                </c:pt>
                <c:pt idx="8">
                  <c:v>234707.20000000001</c:v>
                </c:pt>
                <c:pt idx="9">
                  <c:v>255554.24</c:v>
                </c:pt>
                <c:pt idx="10">
                  <c:v>249038.34</c:v>
                </c:pt>
                <c:pt idx="11">
                  <c:v>245573.46</c:v>
                </c:pt>
                <c:pt idx="12">
                  <c:v>270328.11</c:v>
                </c:pt>
                <c:pt idx="13">
                  <c:v>312513.03000000003</c:v>
                </c:pt>
                <c:pt idx="14">
                  <c:v>327546.77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512E-4048-A068-BA43D67351D5}"/>
            </c:ext>
          </c:extLst>
        </c:ser>
        <c:ser>
          <c:idx val="17"/>
          <c:order val="17"/>
          <c:tx>
            <c:strRef>
              <c:f>'透视表-A股权类资产'!$S$4:$S$5</c:f>
              <c:strCache>
                <c:ptCount val="1"/>
                <c:pt idx="0">
                  <c:v>华宝油气-162411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'透视表-A股权类资产'!$S$6:$S$20</c:f>
              <c:numCache>
                <c:formatCode>#,##0</c:formatCode>
                <c:ptCount val="15"/>
                <c:pt idx="4">
                  <c:v>33280</c:v>
                </c:pt>
                <c:pt idx="5">
                  <c:v>30480</c:v>
                </c:pt>
                <c:pt idx="6">
                  <c:v>30080</c:v>
                </c:pt>
                <c:pt idx="7">
                  <c:v>33040</c:v>
                </c:pt>
                <c:pt idx="8">
                  <c:v>28960</c:v>
                </c:pt>
                <c:pt idx="9">
                  <c:v>45375</c:v>
                </c:pt>
                <c:pt idx="10">
                  <c:v>46200</c:v>
                </c:pt>
                <c:pt idx="11">
                  <c:v>45045</c:v>
                </c:pt>
                <c:pt idx="12">
                  <c:v>46365</c:v>
                </c:pt>
                <c:pt idx="13">
                  <c:v>44715</c:v>
                </c:pt>
                <c:pt idx="14">
                  <c:v>45375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512E-4048-A068-BA43D67351D5}"/>
            </c:ext>
          </c:extLst>
        </c:ser>
        <c:ser>
          <c:idx val="18"/>
          <c:order val="18"/>
          <c:tx>
            <c:strRef>
              <c:f>'透视表-A股权类资产'!$T$4:$T$5</c:f>
              <c:strCache>
                <c:ptCount val="1"/>
                <c:pt idx="0">
                  <c:v>建信/富国中证500指数增强/天弘500增强私募 - 000478/161017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'透视表-A股权类资产'!$A$6:$A$20</c:f>
              <c:strCache>
                <c:ptCount val="15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</c:strCache>
            </c:strRef>
          </c:cat>
          <c:val>
            <c:numRef>
              <c:f>'透视表-A股权类资产'!$T$6:$T$20</c:f>
              <c:numCache>
                <c:formatCode>#,##0</c:formatCode>
                <c:ptCount val="15"/>
                <c:pt idx="0">
                  <c:v>731180</c:v>
                </c:pt>
                <c:pt idx="1">
                  <c:v>663972.18999999994</c:v>
                </c:pt>
                <c:pt idx="2">
                  <c:v>655240.87</c:v>
                </c:pt>
                <c:pt idx="3">
                  <c:v>632283.1</c:v>
                </c:pt>
                <c:pt idx="4">
                  <c:v>698375.11</c:v>
                </c:pt>
                <c:pt idx="5">
                  <c:v>678838.79</c:v>
                </c:pt>
                <c:pt idx="6">
                  <c:v>672247.83</c:v>
                </c:pt>
                <c:pt idx="7">
                  <c:v>725593.34000000008</c:v>
                </c:pt>
                <c:pt idx="8">
                  <c:v>668419.19999999995</c:v>
                </c:pt>
                <c:pt idx="9">
                  <c:v>748238.99</c:v>
                </c:pt>
                <c:pt idx="10">
                  <c:v>829004.52</c:v>
                </c:pt>
                <c:pt idx="11">
                  <c:v>836755.95</c:v>
                </c:pt>
                <c:pt idx="12">
                  <c:v>921852.11</c:v>
                </c:pt>
                <c:pt idx="13">
                  <c:v>1043398.32</c:v>
                </c:pt>
                <c:pt idx="14">
                  <c:v>1225267.28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512E-4048-A068-BA43D673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814975"/>
        <c:axId val="1203816607"/>
      </c:lineChart>
      <c:catAx>
        <c:axId val="120381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03816607"/>
        <c:crosses val="autoZero"/>
        <c:auto val="1"/>
        <c:lblAlgn val="ctr"/>
        <c:lblOffset val="100"/>
        <c:noMultiLvlLbl val="0"/>
      </c:catAx>
      <c:valAx>
        <c:axId val="12038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0381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'透视表-A股权类资产'!$B$34</c:f>
              <c:strCache>
                <c:ptCount val="1"/>
                <c:pt idx="0">
                  <c:v>2019/11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4-B44D-BFE7-D228E44756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4-B44D-BFE7-D228E44756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44-B44D-BFE7-D228E44756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44-B44D-BFE7-D228E44756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44-B44D-BFE7-D228E44756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44-B44D-BFE7-D228E4475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244-B44D-BFE7-D228E4475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244-B44D-BFE7-D228E4475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244-B44D-BFE7-D228E4475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244-B44D-BFE7-D228E44756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244-B44D-BFE7-D228E44756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244-B44D-BFE7-D228E44756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244-B44D-BFE7-D228E44756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244-B44D-BFE7-D228E44756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244-B44D-BFE7-D228E44756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244-B44D-BFE7-D228E44756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244-B44D-BFE7-D228E447563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244-B44D-BFE7-D228E447563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244-B44D-BFE7-D228E44756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'透视表-A股权类资产'!$A$35:$A$53</c:f>
              <c:strCache>
                <c:ptCount val="19"/>
                <c:pt idx="0">
                  <c:v>50ETF-510050</c:v>
                </c:pt>
                <c:pt idx="1">
                  <c:v>H股ETF-510900</c:v>
                </c:pt>
                <c:pt idx="2">
                  <c:v>中欧价值发现混合-166005</c:v>
                </c:pt>
                <c:pt idx="3">
                  <c:v>传媒ETF-512980</c:v>
                </c:pt>
                <c:pt idx="4">
                  <c:v>兴全可转债混合-340001</c:v>
                </c:pt>
                <c:pt idx="5">
                  <c:v>创业板100-159915</c:v>
                </c:pt>
                <c:pt idx="6">
                  <c:v>富国中证红利-100032</c:v>
                </c:pt>
                <c:pt idx="7">
                  <c:v>广发中证全指金融地产-001469</c:v>
                </c:pt>
                <c:pt idx="8">
                  <c:v>广发中证养老-000968</c:v>
                </c:pt>
                <c:pt idx="9">
                  <c:v>广发中证医药-001180</c:v>
                </c:pt>
                <c:pt idx="10">
                  <c:v>广发中证环保-001064</c:v>
                </c:pt>
                <c:pt idx="11">
                  <c:v>建信/富国中证500指数增强 - 000478/161017</c:v>
                </c:pt>
                <c:pt idx="12">
                  <c:v>招商股票+现金</c:v>
                </c:pt>
                <c:pt idx="13">
                  <c:v>易方达安心回报债券A-110027</c:v>
                </c:pt>
                <c:pt idx="14">
                  <c:v>易方达消费行业股票-110022</c:v>
                </c:pt>
                <c:pt idx="15">
                  <c:v>易方达证券公司指数分级-502010</c:v>
                </c:pt>
                <c:pt idx="16">
                  <c:v>汇添富价值精选混合-519069</c:v>
                </c:pt>
                <c:pt idx="17">
                  <c:v>申万沪深300增强-310318</c:v>
                </c:pt>
                <c:pt idx="18">
                  <c:v>华宝油气-162411</c:v>
                </c:pt>
              </c:strCache>
            </c:strRef>
          </c:cat>
          <c:val>
            <c:numRef>
              <c:f>'透视表-A股权类资产'!$B$35:$B$53</c:f>
              <c:numCache>
                <c:formatCode>#,##0</c:formatCode>
                <c:ptCount val="19"/>
                <c:pt idx="0">
                  <c:v>76796.7</c:v>
                </c:pt>
                <c:pt idx="1">
                  <c:v>168649.2</c:v>
                </c:pt>
                <c:pt idx="2">
                  <c:v>137580.26</c:v>
                </c:pt>
                <c:pt idx="3">
                  <c:v>213864</c:v>
                </c:pt>
                <c:pt idx="4">
                  <c:v>162177.21</c:v>
                </c:pt>
                <c:pt idx="5">
                  <c:v>118809.60000000001</c:v>
                </c:pt>
                <c:pt idx="6">
                  <c:v>480122.66000000003</c:v>
                </c:pt>
                <c:pt idx="7">
                  <c:v>72352.850000000006</c:v>
                </c:pt>
                <c:pt idx="8">
                  <c:v>484602.35</c:v>
                </c:pt>
                <c:pt idx="9">
                  <c:v>481037.29</c:v>
                </c:pt>
                <c:pt idx="10">
                  <c:v>235649.26</c:v>
                </c:pt>
                <c:pt idx="11">
                  <c:v>672247.83</c:v>
                </c:pt>
                <c:pt idx="12">
                  <c:v>5000</c:v>
                </c:pt>
                <c:pt idx="13">
                  <c:v>127715.37</c:v>
                </c:pt>
                <c:pt idx="14">
                  <c:v>111153.67</c:v>
                </c:pt>
                <c:pt idx="15">
                  <c:v>54661.79</c:v>
                </c:pt>
                <c:pt idx="16">
                  <c:v>133385.93</c:v>
                </c:pt>
                <c:pt idx="17">
                  <c:v>232618.65</c:v>
                </c:pt>
                <c:pt idx="18">
                  <c:v>30080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8440-B045-E09B4805FCBA}"/>
            </c:ext>
          </c:extLst>
        </c:ser>
        <c:ser>
          <c:idx val="1"/>
          <c:order val="1"/>
          <c:tx>
            <c:strRef>
              <c:f>'透视表-A股权类资产'!$C$34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244-B44D-BFE7-D228E44756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244-B44D-BFE7-D228E44756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244-B44D-BFE7-D228E44756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244-B44D-BFE7-D228E44756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244-B44D-BFE7-D228E44756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244-B44D-BFE7-D228E4475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244-B44D-BFE7-D228E4475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244-B44D-BFE7-D228E4475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244-B44D-BFE7-D228E4475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244-B44D-BFE7-D228E44756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244-B44D-BFE7-D228E44756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244-B44D-BFE7-D228E44756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244-B44D-BFE7-D228E44756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244-B44D-BFE7-D228E44756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244-B44D-BFE7-D228E44756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244-B44D-BFE7-D228E44756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244-B44D-BFE7-D228E447563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244-B44D-BFE7-D228E447563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244-B44D-BFE7-D228E4475635}"/>
              </c:ext>
            </c:extLst>
          </c:dPt>
          <c:cat>
            <c:strRef>
              <c:f>'透视表-A股权类资产'!$A$35:$A$53</c:f>
              <c:strCache>
                <c:ptCount val="19"/>
                <c:pt idx="0">
                  <c:v>50ETF-510050</c:v>
                </c:pt>
                <c:pt idx="1">
                  <c:v>H股ETF-510900</c:v>
                </c:pt>
                <c:pt idx="2">
                  <c:v>中欧价值发现混合-166005</c:v>
                </c:pt>
                <c:pt idx="3">
                  <c:v>传媒ETF-512980</c:v>
                </c:pt>
                <c:pt idx="4">
                  <c:v>兴全可转债混合-340001</c:v>
                </c:pt>
                <c:pt idx="5">
                  <c:v>创业板100-159915</c:v>
                </c:pt>
                <c:pt idx="6">
                  <c:v>富国中证红利-100032</c:v>
                </c:pt>
                <c:pt idx="7">
                  <c:v>广发中证全指金融地产-001469</c:v>
                </c:pt>
                <c:pt idx="8">
                  <c:v>广发中证养老-000968</c:v>
                </c:pt>
                <c:pt idx="9">
                  <c:v>广发中证医药-001180</c:v>
                </c:pt>
                <c:pt idx="10">
                  <c:v>广发中证环保-001064</c:v>
                </c:pt>
                <c:pt idx="11">
                  <c:v>建信/富国中证500指数增强 - 000478/161017</c:v>
                </c:pt>
                <c:pt idx="12">
                  <c:v>招商股票+现金</c:v>
                </c:pt>
                <c:pt idx="13">
                  <c:v>易方达安心回报债券A-110027</c:v>
                </c:pt>
                <c:pt idx="14">
                  <c:v>易方达消费行业股票-110022</c:v>
                </c:pt>
                <c:pt idx="15">
                  <c:v>易方达证券公司指数分级-502010</c:v>
                </c:pt>
                <c:pt idx="16">
                  <c:v>汇添富价值精选混合-519069</c:v>
                </c:pt>
                <c:pt idx="17">
                  <c:v>申万沪深300增强-310318</c:v>
                </c:pt>
                <c:pt idx="18">
                  <c:v>华宝油气-162411</c:v>
                </c:pt>
              </c:strCache>
            </c:strRef>
          </c:cat>
          <c:val>
            <c:numRef>
              <c:f>'透视表-A股权类资产'!$C$35:$C$53</c:f>
              <c:numCache>
                <c:formatCode>0.0%</c:formatCode>
                <c:ptCount val="19"/>
                <c:pt idx="0">
                  <c:v>1.9206355199859689E-2</c:v>
                </c:pt>
                <c:pt idx="1">
                  <c:v>4.2178068059853836E-2</c:v>
                </c:pt>
                <c:pt idx="2">
                  <c:v>3.4407928231929868E-2</c:v>
                </c:pt>
                <c:pt idx="3">
                  <c:v>5.3485995471977223E-2</c:v>
                </c:pt>
                <c:pt idx="4">
                  <c:v>4.0559465453362406E-2</c:v>
                </c:pt>
                <c:pt idx="5">
                  <c:v>2.9713508246490411E-2</c:v>
                </c:pt>
                <c:pt idx="6">
                  <c:v>0.12007555464572654</c:v>
                </c:pt>
                <c:pt idx="7">
                  <c:v>1.80949772167576E-2</c:v>
                </c:pt>
                <c:pt idx="8">
                  <c:v>0.12119589597973253</c:v>
                </c:pt>
                <c:pt idx="9">
                  <c:v>0.12030429766015875</c:v>
                </c:pt>
                <c:pt idx="10">
                  <c:v>5.8934347311070508E-2</c:v>
                </c:pt>
                <c:pt idx="11">
                  <c:v>0.16812481011963917</c:v>
                </c:pt>
                <c:pt idx="12">
                  <c:v>1.2504674810154403E-3</c:v>
                </c:pt>
                <c:pt idx="13">
                  <c:v>3.1940783402170984E-2</c:v>
                </c:pt>
                <c:pt idx="14">
                  <c:v>2.77988099461043E-2</c:v>
                </c:pt>
                <c:pt idx="15">
                  <c:v>1.3670558169818995E-2</c:v>
                </c:pt>
                <c:pt idx="16">
                  <c:v>3.3358953578000367E-2</c:v>
                </c:pt>
                <c:pt idx="17">
                  <c:v>5.8176411460542463E-2</c:v>
                </c:pt>
                <c:pt idx="18">
                  <c:v>7.5228123657888881E-3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8440-B045-E09B4805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568604</xdr:colOff>
      <xdr:row>19</xdr:row>
      <xdr:rowOff>15151</xdr:rowOff>
    </xdr:from>
    <xdr:to>
      <xdr:col>21</xdr:col>
      <xdr:colOff>616284</xdr:colOff>
      <xdr:row>37</xdr:row>
      <xdr:rowOff>91351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7D1F0-3783-3841-9E06-F736FEF75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143934</xdr:colOff>
      <xdr:row>33</xdr:row>
      <xdr:rowOff>46566</xdr:rowOff>
    </xdr:from>
    <xdr:to>
      <xdr:col>11</xdr:col>
      <xdr:colOff>406400</xdr:colOff>
      <xdr:row>56</xdr:row>
      <xdr:rowOff>160867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C6F906-B5B9-E543-ADF0-5871E56AB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75.601869560189" createdVersion="6" refreshedVersion="6" minRefreshableVersion="3" recordCount="401" xr:uid="{00000000-000A-0000-FFFF-FFFF01000000}">
  <cacheSource type="worksheet">
    <worksheetSource name="Table5"/>
  </cacheSource>
  <cacheFields count="20">
    <cacheField name="期间" numFmtId="179">
      <sharedItems containsSemiMixedTypes="0" containsNonDate="0" containsDate="1" containsString="0" minDate="2019-03-01T00:00:00" maxDate="2020-08-02T00:00:00" count="38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19-03-21T00:00:00" u="1"/>
        <d v="2019-03-14T00:00:00" u="1"/>
        <d v="2019-03-07T00:00:00" u="1"/>
        <d v="2019-03-26T00:00:00" u="1"/>
        <d v="2019-03-19T00:00:00" u="1"/>
        <d v="2019-03-12T00:00:00" u="1"/>
        <d v="2019-03-24T00:00:00" u="1"/>
        <d v="2019-03-17T00:00:00" u="1"/>
        <d v="2019-03-10T00:00:00" u="1"/>
        <d v="2019-03-03T00:00:00" u="1"/>
        <d v="2019-03-22T00:00:00" u="1"/>
        <d v="2019-03-15T00:00:00" u="1"/>
        <d v="2019-03-08T00:00:00" u="1"/>
        <d v="2019-03-20T00:00:00" u="1"/>
        <d v="2019-03-13T00:00:00" u="1"/>
        <d v="2019-03-06T00:00:00" u="1"/>
        <d v="2019-03-25T00:00:00" u="1"/>
        <d v="2019-03-18T00:00:00" u="1"/>
        <d v="2019-03-11T00:00:00" u="1"/>
        <d v="2019-03-23T00:00:00" u="1"/>
        <d v="2019-03-16T00:00:00" u="1"/>
        <d v="2019-03-09T00:00:00" u="1"/>
        <d v="2019-03-02T00:00:00" u="1"/>
      </sharedItems>
    </cacheField>
    <cacheField name="记录日期" numFmtId="14">
      <sharedItems containsSemiMixedTypes="0" containsNonDate="0" containsDate="1" containsString="0" minDate="2019-03-31T00:00:00" maxDate="2020-09-03T00:00:00"/>
    </cacheField>
    <cacheField name="一级分类" numFmtId="0">
      <sharedItems count="3">
        <s v="债权类"/>
        <s v="股权类"/>
        <s v="其它策略"/>
      </sharedItems>
    </cacheField>
    <cacheField name="二级分类" numFmtId="0">
      <sharedItems count="10">
        <s v="债券/债券基金"/>
        <s v="固定收益"/>
        <s v="保险"/>
        <s v="指数基金"/>
        <s v="主动股票基金"/>
        <s v="信托"/>
        <s v="网格交易"/>
        <s v="其它"/>
        <s v="外汇" u="1"/>
        <s v="大宗商品" u="1"/>
      </sharedItems>
    </cacheField>
    <cacheField name="三级分类" numFmtId="0">
      <sharedItems count="15">
        <s v="债券基金"/>
        <s v="固定收益"/>
        <s v="保险"/>
        <s v="A股-大股票指数"/>
        <s v="A股-小股票指数"/>
        <s v="A股-主题指数"/>
        <s v="成熟市场指数"/>
        <s v="主动股票基金"/>
        <s v="信托"/>
        <s v="网格交易"/>
        <s v="其它"/>
        <s v="固收信托"/>
        <s v="外汇" u="1"/>
        <s v="黄金" u="1"/>
        <s v="原油" u="1"/>
      </sharedItems>
    </cacheField>
    <cacheField name="四级分类" numFmtId="0">
      <sharedItems count="19">
        <s v="可转债基金"/>
        <s v="货币基金"/>
        <s v="保险"/>
        <s v="A股-大股票指数"/>
        <s v="A股-小股票指数"/>
        <s v="A股-主题指数"/>
        <s v="成熟市场指数"/>
        <s v="主动股票基金"/>
        <s v="信托"/>
        <s v="网格交易"/>
        <s v="其它"/>
        <s v="固收信托"/>
        <s v="P2P" u="1"/>
        <s v="京东理财产品" u="1"/>
        <s v="纯债基金" u="1"/>
        <s v="外汇" u="1"/>
        <s v="目标市值" u="1"/>
        <s v="黄金" u="1"/>
        <s v="原油" u="1"/>
      </sharedItems>
    </cacheField>
    <cacheField name="辅助分类" numFmtId="0">
      <sharedItems count="8">
        <s v="可转债"/>
        <s v="货币类"/>
        <s v="其它"/>
        <s v="A股"/>
        <s v="海外成熟市场股票"/>
        <s v="信托"/>
        <s v="固收信托"/>
        <s v="境内债券" u="1"/>
      </sharedItems>
    </cacheField>
    <cacheField name="项目名称" numFmtId="0">
      <sharedItems count="30">
        <s v="易方达安心回报债券A-110027"/>
        <s v="兴全可转债混合-340001"/>
        <s v="余额宝/微信"/>
        <s v="华泰证券-现金余额"/>
        <s v="招行-货币基金/招行余额"/>
        <s v="香港AIA保险"/>
        <s v="H股ETF-510900"/>
        <s v="50ETF-510050"/>
        <s v="申万沪深300增强-310318"/>
        <s v="富国中证红利-100032"/>
        <s v="创业板100-159915"/>
        <s v="建信/富国中证500指数增强/天弘500增强私募 - 000478/161017"/>
        <s v="传媒ETF-512980"/>
        <s v="广发中证养老-000968"/>
        <s v="广发中证医药-001180"/>
        <s v="广发中证环保-001064"/>
        <s v="易方达证券公司指数分级-502010"/>
        <s v="易方达消费行业股票-110022"/>
        <s v="广发中证全指金融地产-001469"/>
        <s v="恒生ETF-159920"/>
        <s v="德国30-513030/000614"/>
        <s v="SAP德国股票-OwnSAP"/>
        <s v="汇添富价值精选混合-519069"/>
        <s v="中欧价值发现混合-166005"/>
        <s v="上海信托-Mozaic"/>
        <s v="纸白银"/>
        <s v="招商股票+现金"/>
        <s v="华宝油气-162411"/>
        <s v="中信信托100万"/>
        <s v="建信/富国中证500指数增强 - 000478/161017" u="1"/>
      </sharedItems>
    </cacheField>
    <cacheField name="支付宝/余额宝/微信" numFmtId="40">
      <sharedItems containsString="0" containsBlank="1" containsNumber="1" minValue="40" maxValue="369167.85"/>
    </cacheField>
    <cacheField name="Nicole" numFmtId="40">
      <sharedItems containsString="0" containsBlank="1" containsNumber="1" minValue="12101.93" maxValue="221960.33"/>
    </cacheField>
    <cacheField name="陆金所" numFmtId="40">
      <sharedItems containsString="0" containsBlank="1" containsNumber="1" minValue="92454.52" maxValue="143598.46"/>
    </cacheField>
    <cacheField name="招商银行" numFmtId="40">
      <sharedItems containsString="0" containsBlank="1" containsNumber="1" minValue="1042.05" maxValue="974234.42"/>
    </cacheField>
    <cacheField name="蚂蚁财富" numFmtId="40">
      <sharedItems containsString="0" containsBlank="1" containsNumber="1" minValue="19757.61" maxValue="1076152.69"/>
    </cacheField>
    <cacheField name="华泰证券" numFmtId="40">
      <sharedItems containsString="0" containsBlank="1" containsNumber="1" minValue="2030.23" maxValue="288716.40000000002"/>
    </cacheField>
    <cacheField name="招商证券" numFmtId="40">
      <sharedItems containsString="0" containsBlank="1" containsNumber="1" containsInteger="1" minValue="5000" maxValue="5000"/>
    </cacheField>
    <cacheField name="上海信托" numFmtId="40">
      <sharedItems containsString="0" containsBlank="1" containsNumber="1" containsInteger="1" minValue="430000" maxValue="670000"/>
    </cacheField>
    <cacheField name="中信信托" numFmtId="40">
      <sharedItems containsString="0" containsBlank="1" containsNumber="1" containsInteger="1" minValue="1000000" maxValue="1000000"/>
    </cacheField>
    <cacheField name="AIA" numFmtId="40">
      <sharedItems containsString="0" containsBlank="1" containsNumber="1" containsInteger="1" minValue="40000" maxValue="80000"/>
    </cacheField>
    <cacheField name="OwnSAP" numFmtId="40">
      <sharedItems containsString="0" containsBlank="1" containsNumber="1" minValue="50631" maxValue="245730.35"/>
    </cacheField>
    <cacheField name="合计" numFmtId="40">
      <sharedItems containsSemiMixedTypes="0" containsString="0" containsNumber="1" minValue="40" maxValue="1225267.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d v="2019-03-31T00:00:00"/>
    <x v="0"/>
    <x v="0"/>
    <x v="0"/>
    <x v="0"/>
    <x v="0"/>
    <x v="0"/>
    <m/>
    <m/>
    <m/>
    <m/>
    <n v="32005"/>
    <m/>
    <m/>
    <m/>
    <m/>
    <m/>
    <m/>
    <n v="32005"/>
  </r>
  <r>
    <x v="0"/>
    <d v="2019-03-31T00:00:00"/>
    <x v="0"/>
    <x v="0"/>
    <x v="0"/>
    <x v="0"/>
    <x v="0"/>
    <x v="1"/>
    <m/>
    <m/>
    <m/>
    <m/>
    <n v="157667"/>
    <m/>
    <m/>
    <m/>
    <m/>
    <m/>
    <m/>
    <n v="157667"/>
  </r>
  <r>
    <x v="0"/>
    <d v="2019-03-31T00:00:00"/>
    <x v="0"/>
    <x v="1"/>
    <x v="1"/>
    <x v="1"/>
    <x v="1"/>
    <x v="2"/>
    <n v="84057"/>
    <m/>
    <m/>
    <m/>
    <m/>
    <m/>
    <m/>
    <m/>
    <m/>
    <m/>
    <m/>
    <n v="84057"/>
  </r>
  <r>
    <x v="0"/>
    <d v="2019-03-31T00:00:00"/>
    <x v="0"/>
    <x v="1"/>
    <x v="1"/>
    <x v="1"/>
    <x v="1"/>
    <x v="3"/>
    <m/>
    <m/>
    <m/>
    <m/>
    <m/>
    <n v="2978.58"/>
    <m/>
    <m/>
    <m/>
    <m/>
    <m/>
    <n v="2978.58"/>
  </r>
  <r>
    <x v="0"/>
    <d v="2019-03-31T00:00:00"/>
    <x v="0"/>
    <x v="1"/>
    <x v="1"/>
    <x v="1"/>
    <x v="1"/>
    <x v="4"/>
    <m/>
    <m/>
    <m/>
    <n v="132101"/>
    <m/>
    <m/>
    <m/>
    <m/>
    <m/>
    <m/>
    <m/>
    <n v="132101"/>
  </r>
  <r>
    <x v="0"/>
    <d v="2019-03-31T00:00:00"/>
    <x v="0"/>
    <x v="2"/>
    <x v="2"/>
    <x v="2"/>
    <x v="2"/>
    <x v="5"/>
    <m/>
    <m/>
    <m/>
    <m/>
    <m/>
    <m/>
    <m/>
    <m/>
    <m/>
    <n v="40000"/>
    <m/>
    <n v="40000"/>
  </r>
  <r>
    <x v="0"/>
    <d v="2019-03-31T00:00:00"/>
    <x v="1"/>
    <x v="3"/>
    <x v="3"/>
    <x v="3"/>
    <x v="3"/>
    <x v="6"/>
    <m/>
    <m/>
    <m/>
    <m/>
    <m/>
    <n v="172630.8"/>
    <m/>
    <m/>
    <m/>
    <m/>
    <m/>
    <n v="172630.8"/>
  </r>
  <r>
    <x v="0"/>
    <d v="2019-03-31T00:00:00"/>
    <x v="1"/>
    <x v="3"/>
    <x v="3"/>
    <x v="3"/>
    <x v="3"/>
    <x v="7"/>
    <m/>
    <m/>
    <m/>
    <m/>
    <m/>
    <n v="74139.7"/>
    <m/>
    <m/>
    <m/>
    <m/>
    <m/>
    <n v="74139.7"/>
  </r>
  <r>
    <x v="0"/>
    <d v="2019-03-31T00:00:00"/>
    <x v="1"/>
    <x v="3"/>
    <x v="3"/>
    <x v="3"/>
    <x v="3"/>
    <x v="8"/>
    <m/>
    <m/>
    <m/>
    <m/>
    <n v="188901"/>
    <m/>
    <m/>
    <m/>
    <m/>
    <m/>
    <m/>
    <n v="188901"/>
  </r>
  <r>
    <x v="0"/>
    <d v="2019-03-31T00:00:00"/>
    <x v="1"/>
    <x v="3"/>
    <x v="3"/>
    <x v="3"/>
    <x v="3"/>
    <x v="9"/>
    <m/>
    <m/>
    <m/>
    <m/>
    <n v="299959"/>
    <n v="115419"/>
    <m/>
    <m/>
    <m/>
    <m/>
    <m/>
    <n v="415378"/>
  </r>
  <r>
    <x v="0"/>
    <d v="2019-03-31T00:00:00"/>
    <x v="1"/>
    <x v="3"/>
    <x v="4"/>
    <x v="4"/>
    <x v="3"/>
    <x v="10"/>
    <m/>
    <m/>
    <m/>
    <m/>
    <m/>
    <n v="118227"/>
    <m/>
    <m/>
    <m/>
    <m/>
    <m/>
    <n v="118227"/>
  </r>
  <r>
    <x v="0"/>
    <d v="2019-03-31T00:00:00"/>
    <x v="1"/>
    <x v="3"/>
    <x v="4"/>
    <x v="4"/>
    <x v="3"/>
    <x v="11"/>
    <m/>
    <m/>
    <m/>
    <m/>
    <n v="731180"/>
    <m/>
    <m/>
    <m/>
    <m/>
    <m/>
    <m/>
    <n v="731180"/>
  </r>
  <r>
    <x v="0"/>
    <d v="2019-03-31T00:00:00"/>
    <x v="1"/>
    <x v="3"/>
    <x v="5"/>
    <x v="5"/>
    <x v="3"/>
    <x v="12"/>
    <m/>
    <m/>
    <m/>
    <m/>
    <m/>
    <n v="217350"/>
    <m/>
    <m/>
    <m/>
    <m/>
    <m/>
    <n v="217350"/>
  </r>
  <r>
    <x v="0"/>
    <d v="2019-03-31T00:00:00"/>
    <x v="1"/>
    <x v="3"/>
    <x v="5"/>
    <x v="5"/>
    <x v="3"/>
    <x v="13"/>
    <m/>
    <m/>
    <n v="106200.3"/>
    <m/>
    <n v="353232"/>
    <m/>
    <m/>
    <m/>
    <m/>
    <m/>
    <m/>
    <n v="459432.3"/>
  </r>
  <r>
    <x v="0"/>
    <d v="2019-03-31T00:00:00"/>
    <x v="1"/>
    <x v="3"/>
    <x v="5"/>
    <x v="5"/>
    <x v="3"/>
    <x v="14"/>
    <m/>
    <m/>
    <m/>
    <m/>
    <n v="430892"/>
    <m/>
    <m/>
    <m/>
    <m/>
    <m/>
    <m/>
    <n v="430892"/>
  </r>
  <r>
    <x v="0"/>
    <d v="2019-03-31T00:00:00"/>
    <x v="1"/>
    <x v="3"/>
    <x v="5"/>
    <x v="5"/>
    <x v="3"/>
    <x v="15"/>
    <m/>
    <m/>
    <n v="109214.43"/>
    <m/>
    <n v="104193"/>
    <m/>
    <m/>
    <m/>
    <m/>
    <m/>
    <m/>
    <n v="213407.43"/>
  </r>
  <r>
    <x v="0"/>
    <d v="2019-03-31T00:00:00"/>
    <x v="1"/>
    <x v="3"/>
    <x v="5"/>
    <x v="5"/>
    <x v="3"/>
    <x v="16"/>
    <m/>
    <m/>
    <m/>
    <m/>
    <n v="63090"/>
    <m/>
    <m/>
    <m/>
    <m/>
    <m/>
    <m/>
    <n v="63090"/>
  </r>
  <r>
    <x v="0"/>
    <d v="2019-03-31T00:00:00"/>
    <x v="1"/>
    <x v="3"/>
    <x v="5"/>
    <x v="5"/>
    <x v="3"/>
    <x v="17"/>
    <m/>
    <m/>
    <m/>
    <m/>
    <n v="127014"/>
    <m/>
    <m/>
    <m/>
    <m/>
    <m/>
    <m/>
    <n v="127014"/>
  </r>
  <r>
    <x v="0"/>
    <d v="2019-03-31T00:00:00"/>
    <x v="1"/>
    <x v="3"/>
    <x v="5"/>
    <x v="5"/>
    <x v="3"/>
    <x v="18"/>
    <m/>
    <m/>
    <m/>
    <m/>
    <n v="72821"/>
    <m/>
    <m/>
    <m/>
    <m/>
    <m/>
    <m/>
    <n v="72821"/>
  </r>
  <r>
    <x v="0"/>
    <d v="2019-03-31T00:00:00"/>
    <x v="1"/>
    <x v="3"/>
    <x v="6"/>
    <x v="6"/>
    <x v="4"/>
    <x v="19"/>
    <m/>
    <m/>
    <m/>
    <m/>
    <m/>
    <n v="31491"/>
    <m/>
    <m/>
    <m/>
    <m/>
    <m/>
    <n v="31491"/>
  </r>
  <r>
    <x v="0"/>
    <d v="2019-03-31T00:00:00"/>
    <x v="1"/>
    <x v="3"/>
    <x v="6"/>
    <x v="6"/>
    <x v="4"/>
    <x v="20"/>
    <m/>
    <m/>
    <m/>
    <m/>
    <n v="20889"/>
    <n v="16464"/>
    <m/>
    <m/>
    <m/>
    <m/>
    <m/>
    <n v="37353"/>
  </r>
  <r>
    <x v="0"/>
    <d v="2019-03-31T00:00:00"/>
    <x v="1"/>
    <x v="3"/>
    <x v="6"/>
    <x v="6"/>
    <x v="4"/>
    <x v="21"/>
    <m/>
    <m/>
    <m/>
    <m/>
    <m/>
    <m/>
    <m/>
    <m/>
    <m/>
    <m/>
    <n v="50631"/>
    <n v="50631"/>
  </r>
  <r>
    <x v="0"/>
    <d v="2019-03-31T00:00:00"/>
    <x v="1"/>
    <x v="4"/>
    <x v="7"/>
    <x v="7"/>
    <x v="3"/>
    <x v="22"/>
    <m/>
    <m/>
    <m/>
    <m/>
    <n v="104505"/>
    <m/>
    <m/>
    <m/>
    <m/>
    <m/>
    <m/>
    <n v="104505"/>
  </r>
  <r>
    <x v="0"/>
    <d v="2019-03-31T00:00:00"/>
    <x v="1"/>
    <x v="4"/>
    <x v="7"/>
    <x v="7"/>
    <x v="3"/>
    <x v="23"/>
    <m/>
    <m/>
    <m/>
    <m/>
    <n v="109406"/>
    <m/>
    <m/>
    <m/>
    <m/>
    <m/>
    <m/>
    <n v="109406"/>
  </r>
  <r>
    <x v="0"/>
    <d v="2019-03-31T00:00:00"/>
    <x v="1"/>
    <x v="5"/>
    <x v="8"/>
    <x v="8"/>
    <x v="5"/>
    <x v="24"/>
    <m/>
    <m/>
    <m/>
    <m/>
    <m/>
    <m/>
    <m/>
    <n v="430000"/>
    <m/>
    <m/>
    <m/>
    <n v="430000"/>
  </r>
  <r>
    <x v="0"/>
    <d v="2019-03-31T00:00:00"/>
    <x v="2"/>
    <x v="6"/>
    <x v="9"/>
    <x v="9"/>
    <x v="2"/>
    <x v="25"/>
    <m/>
    <m/>
    <m/>
    <n v="18500"/>
    <m/>
    <m/>
    <m/>
    <m/>
    <m/>
    <m/>
    <m/>
    <n v="18500"/>
  </r>
  <r>
    <x v="0"/>
    <d v="2019-03-31T00:00:00"/>
    <x v="2"/>
    <x v="7"/>
    <x v="10"/>
    <x v="10"/>
    <x v="2"/>
    <x v="26"/>
    <m/>
    <m/>
    <m/>
    <m/>
    <m/>
    <m/>
    <n v="5000"/>
    <m/>
    <m/>
    <m/>
    <m/>
    <n v="5000"/>
  </r>
  <r>
    <x v="1"/>
    <d v="2019-05-15T00:00:00"/>
    <x v="0"/>
    <x v="0"/>
    <x v="0"/>
    <x v="0"/>
    <x v="0"/>
    <x v="0"/>
    <m/>
    <m/>
    <m/>
    <m/>
    <n v="31374.639999999999"/>
    <m/>
    <m/>
    <m/>
    <m/>
    <m/>
    <m/>
    <n v="31374.639999999999"/>
  </r>
  <r>
    <x v="1"/>
    <d v="2019-05-15T00:00:00"/>
    <x v="0"/>
    <x v="0"/>
    <x v="0"/>
    <x v="0"/>
    <x v="0"/>
    <x v="1"/>
    <m/>
    <m/>
    <m/>
    <m/>
    <n v="151481.78"/>
    <m/>
    <m/>
    <m/>
    <m/>
    <m/>
    <m/>
    <n v="151481.78"/>
  </r>
  <r>
    <x v="1"/>
    <d v="2019-05-15T00:00:00"/>
    <x v="0"/>
    <x v="1"/>
    <x v="1"/>
    <x v="1"/>
    <x v="1"/>
    <x v="2"/>
    <n v="103469.72"/>
    <m/>
    <m/>
    <m/>
    <m/>
    <m/>
    <m/>
    <m/>
    <m/>
    <m/>
    <m/>
    <n v="103469.72"/>
  </r>
  <r>
    <x v="1"/>
    <d v="2019-05-15T00:00:00"/>
    <x v="0"/>
    <x v="1"/>
    <x v="1"/>
    <x v="1"/>
    <x v="1"/>
    <x v="3"/>
    <m/>
    <m/>
    <m/>
    <m/>
    <m/>
    <n v="2979.82"/>
    <m/>
    <m/>
    <m/>
    <m/>
    <m/>
    <n v="2979.82"/>
  </r>
  <r>
    <x v="1"/>
    <d v="2019-05-15T00:00:00"/>
    <x v="0"/>
    <x v="1"/>
    <x v="1"/>
    <x v="1"/>
    <x v="1"/>
    <x v="4"/>
    <m/>
    <m/>
    <m/>
    <n v="1042.05"/>
    <m/>
    <m/>
    <m/>
    <m/>
    <m/>
    <m/>
    <m/>
    <n v="1042.05"/>
  </r>
  <r>
    <x v="1"/>
    <d v="2019-05-15T00:00:00"/>
    <x v="0"/>
    <x v="2"/>
    <x v="2"/>
    <x v="2"/>
    <x v="2"/>
    <x v="5"/>
    <m/>
    <m/>
    <m/>
    <m/>
    <m/>
    <m/>
    <m/>
    <m/>
    <m/>
    <n v="40000"/>
    <m/>
    <n v="40000"/>
  </r>
  <r>
    <x v="1"/>
    <d v="2019-05-15T00:00:00"/>
    <x v="1"/>
    <x v="3"/>
    <x v="3"/>
    <x v="3"/>
    <x v="3"/>
    <x v="6"/>
    <m/>
    <m/>
    <m/>
    <m/>
    <m/>
    <n v="167369.4"/>
    <m/>
    <m/>
    <m/>
    <m/>
    <m/>
    <n v="167369.4"/>
  </r>
  <r>
    <x v="1"/>
    <d v="2019-05-15T00:00:00"/>
    <x v="1"/>
    <x v="3"/>
    <x v="3"/>
    <x v="3"/>
    <x v="3"/>
    <x v="7"/>
    <m/>
    <m/>
    <m/>
    <m/>
    <m/>
    <n v="72009.399999999994"/>
    <m/>
    <m/>
    <m/>
    <m/>
    <m/>
    <n v="72009.399999999994"/>
  </r>
  <r>
    <x v="1"/>
    <d v="2019-05-15T00:00:00"/>
    <x v="1"/>
    <x v="3"/>
    <x v="3"/>
    <x v="3"/>
    <x v="3"/>
    <x v="8"/>
    <m/>
    <m/>
    <m/>
    <m/>
    <n v="175745.07"/>
    <m/>
    <m/>
    <m/>
    <m/>
    <m/>
    <m/>
    <n v="175745.07"/>
  </r>
  <r>
    <x v="1"/>
    <d v="2019-05-15T00:00:00"/>
    <x v="1"/>
    <x v="3"/>
    <x v="3"/>
    <x v="3"/>
    <x v="3"/>
    <x v="9"/>
    <m/>
    <m/>
    <m/>
    <m/>
    <n v="311721.52"/>
    <n v="112354.96"/>
    <m/>
    <m/>
    <m/>
    <m/>
    <m/>
    <n v="424076.48000000004"/>
  </r>
  <r>
    <x v="1"/>
    <d v="2019-05-15T00:00:00"/>
    <x v="1"/>
    <x v="3"/>
    <x v="4"/>
    <x v="4"/>
    <x v="3"/>
    <x v="10"/>
    <m/>
    <m/>
    <m/>
    <m/>
    <m/>
    <n v="105268.8"/>
    <m/>
    <m/>
    <m/>
    <m/>
    <m/>
    <n v="105268.8"/>
  </r>
  <r>
    <x v="1"/>
    <d v="2019-05-15T00:00:00"/>
    <x v="1"/>
    <x v="3"/>
    <x v="4"/>
    <x v="4"/>
    <x v="3"/>
    <x v="11"/>
    <m/>
    <m/>
    <m/>
    <m/>
    <n v="663972.18999999994"/>
    <m/>
    <m/>
    <m/>
    <m/>
    <m/>
    <m/>
    <n v="663972.18999999994"/>
  </r>
  <r>
    <x v="1"/>
    <d v="2019-05-15T00:00:00"/>
    <x v="1"/>
    <x v="3"/>
    <x v="5"/>
    <x v="5"/>
    <x v="3"/>
    <x v="12"/>
    <m/>
    <m/>
    <m/>
    <m/>
    <m/>
    <n v="213019.8"/>
    <m/>
    <m/>
    <m/>
    <m/>
    <m/>
    <n v="213019.8"/>
  </r>
  <r>
    <x v="1"/>
    <d v="2019-05-15T00:00:00"/>
    <x v="1"/>
    <x v="3"/>
    <x v="5"/>
    <x v="5"/>
    <x v="3"/>
    <x v="13"/>
    <m/>
    <m/>
    <n v="95927.58"/>
    <m/>
    <n v="319064.7"/>
    <m/>
    <m/>
    <m/>
    <m/>
    <m/>
    <m/>
    <n v="414992.28"/>
  </r>
  <r>
    <x v="1"/>
    <d v="2019-05-15T00:00:00"/>
    <x v="1"/>
    <x v="3"/>
    <x v="5"/>
    <x v="5"/>
    <x v="3"/>
    <x v="14"/>
    <m/>
    <m/>
    <m/>
    <m/>
    <n v="417410.49"/>
    <m/>
    <m/>
    <m/>
    <m/>
    <m/>
    <m/>
    <n v="417410.49"/>
  </r>
  <r>
    <x v="1"/>
    <d v="2019-05-15T00:00:00"/>
    <x v="1"/>
    <x v="3"/>
    <x v="5"/>
    <x v="5"/>
    <x v="3"/>
    <x v="15"/>
    <m/>
    <m/>
    <n v="98260.82"/>
    <m/>
    <n v="137946.85"/>
    <m/>
    <m/>
    <m/>
    <m/>
    <m/>
    <m/>
    <n v="236207.67"/>
  </r>
  <r>
    <x v="1"/>
    <d v="2019-05-15T00:00:00"/>
    <x v="1"/>
    <x v="3"/>
    <x v="5"/>
    <x v="5"/>
    <x v="3"/>
    <x v="16"/>
    <m/>
    <m/>
    <m/>
    <m/>
    <n v="54272.57"/>
    <m/>
    <m/>
    <m/>
    <m/>
    <m/>
    <m/>
    <n v="54272.57"/>
  </r>
  <r>
    <x v="1"/>
    <d v="2019-05-15T00:00:00"/>
    <x v="1"/>
    <x v="3"/>
    <x v="5"/>
    <x v="5"/>
    <x v="3"/>
    <x v="17"/>
    <m/>
    <m/>
    <m/>
    <m/>
    <n v="129426.92"/>
    <m/>
    <m/>
    <m/>
    <m/>
    <m/>
    <m/>
    <n v="129426.92"/>
  </r>
  <r>
    <x v="1"/>
    <d v="2019-05-15T00:00:00"/>
    <x v="1"/>
    <x v="3"/>
    <x v="5"/>
    <x v="5"/>
    <x v="3"/>
    <x v="18"/>
    <m/>
    <m/>
    <m/>
    <m/>
    <n v="68272.95"/>
    <m/>
    <m/>
    <m/>
    <m/>
    <m/>
    <m/>
    <n v="68272.95"/>
  </r>
  <r>
    <x v="1"/>
    <d v="2019-05-15T00:00:00"/>
    <x v="1"/>
    <x v="3"/>
    <x v="6"/>
    <x v="6"/>
    <x v="4"/>
    <x v="19"/>
    <m/>
    <m/>
    <m/>
    <m/>
    <m/>
    <n v="31283.200000000001"/>
    <m/>
    <m/>
    <m/>
    <m/>
    <m/>
    <n v="31283.200000000001"/>
  </r>
  <r>
    <x v="1"/>
    <d v="2019-05-15T00:00:00"/>
    <x v="1"/>
    <x v="3"/>
    <x v="6"/>
    <x v="6"/>
    <x v="4"/>
    <x v="20"/>
    <m/>
    <m/>
    <m/>
    <m/>
    <n v="21544.73"/>
    <n v="16951.2"/>
    <m/>
    <m/>
    <m/>
    <m/>
    <m/>
    <n v="38495.93"/>
  </r>
  <r>
    <x v="1"/>
    <d v="2019-05-15T00:00:00"/>
    <x v="1"/>
    <x v="3"/>
    <x v="6"/>
    <x v="6"/>
    <x v="4"/>
    <x v="21"/>
    <m/>
    <m/>
    <m/>
    <m/>
    <m/>
    <m/>
    <m/>
    <m/>
    <m/>
    <m/>
    <n v="70505"/>
    <n v="70505"/>
  </r>
  <r>
    <x v="1"/>
    <d v="2019-05-15T00:00:00"/>
    <x v="1"/>
    <x v="4"/>
    <x v="7"/>
    <x v="7"/>
    <x v="3"/>
    <x v="22"/>
    <m/>
    <m/>
    <m/>
    <m/>
    <n v="99448.320000000007"/>
    <m/>
    <m/>
    <m/>
    <m/>
    <m/>
    <m/>
    <n v="99448.320000000007"/>
  </r>
  <r>
    <x v="1"/>
    <d v="2019-05-15T00:00:00"/>
    <x v="1"/>
    <x v="4"/>
    <x v="7"/>
    <x v="7"/>
    <x v="3"/>
    <x v="23"/>
    <m/>
    <m/>
    <m/>
    <m/>
    <n v="120224.81"/>
    <m/>
    <m/>
    <m/>
    <m/>
    <m/>
    <m/>
    <n v="120224.81"/>
  </r>
  <r>
    <x v="1"/>
    <d v="2019-05-15T00:00:00"/>
    <x v="1"/>
    <x v="5"/>
    <x v="8"/>
    <x v="8"/>
    <x v="5"/>
    <x v="24"/>
    <m/>
    <m/>
    <m/>
    <m/>
    <m/>
    <m/>
    <m/>
    <n v="520000"/>
    <m/>
    <m/>
    <m/>
    <n v="520000"/>
  </r>
  <r>
    <x v="1"/>
    <d v="2019-05-15T00:00:00"/>
    <x v="2"/>
    <x v="6"/>
    <x v="9"/>
    <x v="9"/>
    <x v="2"/>
    <x v="25"/>
    <m/>
    <m/>
    <m/>
    <n v="18500.5"/>
    <m/>
    <m/>
    <m/>
    <m/>
    <m/>
    <m/>
    <m/>
    <n v="18500.5"/>
  </r>
  <r>
    <x v="1"/>
    <d v="2019-05-15T00:00:00"/>
    <x v="2"/>
    <x v="7"/>
    <x v="10"/>
    <x v="10"/>
    <x v="2"/>
    <x v="26"/>
    <m/>
    <m/>
    <m/>
    <m/>
    <m/>
    <m/>
    <n v="5000"/>
    <m/>
    <m/>
    <m/>
    <m/>
    <n v="5000"/>
  </r>
  <r>
    <x v="2"/>
    <d v="2019-06-12T00:00:00"/>
    <x v="0"/>
    <x v="0"/>
    <x v="0"/>
    <x v="0"/>
    <x v="0"/>
    <x v="0"/>
    <m/>
    <m/>
    <m/>
    <m/>
    <n v="62386.63"/>
    <m/>
    <m/>
    <m/>
    <m/>
    <m/>
    <m/>
    <n v="62386.63"/>
  </r>
  <r>
    <x v="2"/>
    <d v="2019-06-12T00:00:00"/>
    <x v="0"/>
    <x v="0"/>
    <x v="0"/>
    <x v="0"/>
    <x v="0"/>
    <x v="1"/>
    <m/>
    <m/>
    <m/>
    <m/>
    <n v="149470.72"/>
    <m/>
    <m/>
    <m/>
    <m/>
    <m/>
    <m/>
    <n v="149470.72"/>
  </r>
  <r>
    <x v="2"/>
    <d v="2019-06-12T00:00:00"/>
    <x v="0"/>
    <x v="1"/>
    <x v="1"/>
    <x v="1"/>
    <x v="1"/>
    <x v="2"/>
    <n v="40"/>
    <m/>
    <m/>
    <m/>
    <m/>
    <m/>
    <m/>
    <m/>
    <m/>
    <m/>
    <m/>
    <n v="40"/>
  </r>
  <r>
    <x v="2"/>
    <d v="2019-06-12T00:00:00"/>
    <x v="0"/>
    <x v="1"/>
    <x v="1"/>
    <x v="1"/>
    <x v="1"/>
    <x v="3"/>
    <m/>
    <m/>
    <m/>
    <m/>
    <m/>
    <n v="2984"/>
    <m/>
    <m/>
    <m/>
    <m/>
    <m/>
    <n v="2984"/>
  </r>
  <r>
    <x v="2"/>
    <d v="2019-06-12T00:00:00"/>
    <x v="0"/>
    <x v="1"/>
    <x v="1"/>
    <x v="1"/>
    <x v="1"/>
    <x v="4"/>
    <m/>
    <m/>
    <m/>
    <n v="38257"/>
    <m/>
    <m/>
    <m/>
    <m/>
    <m/>
    <m/>
    <m/>
    <n v="38257"/>
  </r>
  <r>
    <x v="2"/>
    <d v="2019-06-12T00:00:00"/>
    <x v="0"/>
    <x v="2"/>
    <x v="2"/>
    <x v="2"/>
    <x v="2"/>
    <x v="5"/>
    <m/>
    <m/>
    <m/>
    <m/>
    <m/>
    <m/>
    <m/>
    <m/>
    <m/>
    <n v="60000"/>
    <m/>
    <n v="60000"/>
  </r>
  <r>
    <x v="2"/>
    <d v="2019-06-12T00:00:00"/>
    <x v="1"/>
    <x v="3"/>
    <x v="3"/>
    <x v="3"/>
    <x v="3"/>
    <x v="6"/>
    <m/>
    <m/>
    <m/>
    <m/>
    <m/>
    <n v="164809"/>
    <m/>
    <m/>
    <m/>
    <m/>
    <m/>
    <n v="164809"/>
  </r>
  <r>
    <x v="2"/>
    <d v="2019-06-12T00:00:00"/>
    <x v="1"/>
    <x v="3"/>
    <x v="3"/>
    <x v="3"/>
    <x v="3"/>
    <x v="7"/>
    <m/>
    <m/>
    <m/>
    <m/>
    <m/>
    <n v="73771"/>
    <m/>
    <m/>
    <m/>
    <m/>
    <m/>
    <n v="73771"/>
  </r>
  <r>
    <x v="2"/>
    <d v="2019-06-12T00:00:00"/>
    <x v="1"/>
    <x v="3"/>
    <x v="3"/>
    <x v="3"/>
    <x v="3"/>
    <x v="8"/>
    <m/>
    <m/>
    <m/>
    <m/>
    <n v="208951.59"/>
    <m/>
    <m/>
    <m/>
    <m/>
    <m/>
    <m/>
    <n v="208951.59"/>
  </r>
  <r>
    <x v="2"/>
    <d v="2019-06-12T00:00:00"/>
    <x v="1"/>
    <x v="3"/>
    <x v="3"/>
    <x v="3"/>
    <x v="3"/>
    <x v="9"/>
    <m/>
    <m/>
    <m/>
    <m/>
    <n v="312288.28999999998"/>
    <n v="112559.24"/>
    <m/>
    <m/>
    <m/>
    <m/>
    <m/>
    <n v="424847.52999999997"/>
  </r>
  <r>
    <x v="2"/>
    <d v="2019-06-12T00:00:00"/>
    <x v="1"/>
    <x v="3"/>
    <x v="4"/>
    <x v="4"/>
    <x v="3"/>
    <x v="10"/>
    <m/>
    <m/>
    <m/>
    <m/>
    <m/>
    <n v="103448.8"/>
    <m/>
    <m/>
    <m/>
    <m/>
    <m/>
    <n v="103448.8"/>
  </r>
  <r>
    <x v="2"/>
    <d v="2019-06-12T00:00:00"/>
    <x v="1"/>
    <x v="3"/>
    <x v="4"/>
    <x v="4"/>
    <x v="3"/>
    <x v="11"/>
    <m/>
    <m/>
    <m/>
    <m/>
    <n v="655240.87"/>
    <m/>
    <m/>
    <m/>
    <m/>
    <m/>
    <m/>
    <n v="655240.87"/>
  </r>
  <r>
    <x v="2"/>
    <d v="2019-06-12T00:00:00"/>
    <x v="1"/>
    <x v="3"/>
    <x v="5"/>
    <x v="5"/>
    <x v="3"/>
    <x v="12"/>
    <m/>
    <m/>
    <m/>
    <m/>
    <m/>
    <n v="204269"/>
    <m/>
    <m/>
    <m/>
    <m/>
    <m/>
    <n v="204269"/>
  </r>
  <r>
    <x v="2"/>
    <d v="2019-06-12T00:00:00"/>
    <x v="1"/>
    <x v="3"/>
    <x v="5"/>
    <x v="5"/>
    <x v="3"/>
    <x v="13"/>
    <m/>
    <m/>
    <n v="93657.53"/>
    <m/>
    <n v="311514.32"/>
    <m/>
    <m/>
    <m/>
    <m/>
    <m/>
    <m/>
    <n v="405171.85"/>
  </r>
  <r>
    <x v="2"/>
    <d v="2019-06-12T00:00:00"/>
    <x v="1"/>
    <x v="3"/>
    <x v="5"/>
    <x v="5"/>
    <x v="3"/>
    <x v="14"/>
    <m/>
    <m/>
    <m/>
    <m/>
    <n v="398561.46"/>
    <m/>
    <m/>
    <m/>
    <m/>
    <m/>
    <m/>
    <n v="398561.46"/>
  </r>
  <r>
    <x v="2"/>
    <d v="2019-06-12T00:00:00"/>
    <x v="1"/>
    <x v="3"/>
    <x v="5"/>
    <x v="5"/>
    <x v="3"/>
    <x v="15"/>
    <m/>
    <m/>
    <n v="97653.28"/>
    <m/>
    <n v="137093.93"/>
    <m/>
    <m/>
    <m/>
    <m/>
    <m/>
    <m/>
    <n v="234747.21"/>
  </r>
  <r>
    <x v="2"/>
    <d v="2019-06-12T00:00:00"/>
    <x v="1"/>
    <x v="3"/>
    <x v="5"/>
    <x v="5"/>
    <x v="3"/>
    <x v="16"/>
    <m/>
    <m/>
    <m/>
    <m/>
    <n v="54964.36"/>
    <m/>
    <m/>
    <m/>
    <m/>
    <m/>
    <m/>
    <n v="54964.36"/>
  </r>
  <r>
    <x v="2"/>
    <d v="2019-06-12T00:00:00"/>
    <x v="1"/>
    <x v="3"/>
    <x v="5"/>
    <x v="5"/>
    <x v="3"/>
    <x v="17"/>
    <m/>
    <m/>
    <m/>
    <m/>
    <n v="100248"/>
    <m/>
    <m/>
    <m/>
    <m/>
    <m/>
    <m/>
    <n v="100248"/>
  </r>
  <r>
    <x v="2"/>
    <d v="2019-06-12T00:00:00"/>
    <x v="1"/>
    <x v="3"/>
    <x v="5"/>
    <x v="5"/>
    <x v="3"/>
    <x v="18"/>
    <m/>
    <m/>
    <m/>
    <m/>
    <n v="69840.600000000006"/>
    <m/>
    <m/>
    <m/>
    <m/>
    <m/>
    <m/>
    <n v="69840.600000000006"/>
  </r>
  <r>
    <x v="2"/>
    <d v="2019-06-12T00:00:00"/>
    <x v="1"/>
    <x v="3"/>
    <x v="6"/>
    <x v="6"/>
    <x v="4"/>
    <x v="19"/>
    <m/>
    <m/>
    <m/>
    <m/>
    <m/>
    <n v="30472"/>
    <m/>
    <m/>
    <m/>
    <m/>
    <m/>
    <n v="30472"/>
  </r>
  <r>
    <x v="2"/>
    <d v="2019-06-12T00:00:00"/>
    <x v="1"/>
    <x v="3"/>
    <x v="6"/>
    <x v="6"/>
    <x v="4"/>
    <x v="20"/>
    <m/>
    <m/>
    <m/>
    <m/>
    <n v="22418.43"/>
    <n v="17253"/>
    <m/>
    <m/>
    <m/>
    <m/>
    <m/>
    <n v="39671.43"/>
  </r>
  <r>
    <x v="2"/>
    <d v="2019-06-12T00:00:00"/>
    <x v="1"/>
    <x v="3"/>
    <x v="6"/>
    <x v="6"/>
    <x v="4"/>
    <x v="21"/>
    <m/>
    <m/>
    <m/>
    <m/>
    <m/>
    <m/>
    <m/>
    <m/>
    <m/>
    <m/>
    <n v="70505"/>
    <n v="70505"/>
  </r>
  <r>
    <x v="2"/>
    <d v="2019-06-12T00:00:00"/>
    <x v="1"/>
    <x v="4"/>
    <x v="7"/>
    <x v="7"/>
    <x v="3"/>
    <x v="22"/>
    <m/>
    <m/>
    <m/>
    <m/>
    <n v="102145.23"/>
    <m/>
    <m/>
    <m/>
    <m/>
    <m/>
    <m/>
    <n v="102145.23"/>
  </r>
  <r>
    <x v="2"/>
    <d v="2019-06-12T00:00:00"/>
    <x v="1"/>
    <x v="4"/>
    <x v="7"/>
    <x v="7"/>
    <x v="3"/>
    <x v="23"/>
    <m/>
    <m/>
    <m/>
    <m/>
    <n v="117519.77"/>
    <m/>
    <m/>
    <m/>
    <m/>
    <m/>
    <m/>
    <n v="117519.77"/>
  </r>
  <r>
    <x v="2"/>
    <d v="2019-06-12T00:00:00"/>
    <x v="1"/>
    <x v="5"/>
    <x v="8"/>
    <x v="8"/>
    <x v="5"/>
    <x v="24"/>
    <m/>
    <m/>
    <m/>
    <m/>
    <m/>
    <m/>
    <m/>
    <n v="520000"/>
    <m/>
    <m/>
    <m/>
    <n v="520000"/>
  </r>
  <r>
    <x v="2"/>
    <d v="2019-06-12T00:00:00"/>
    <x v="2"/>
    <x v="6"/>
    <x v="9"/>
    <x v="9"/>
    <x v="2"/>
    <x v="25"/>
    <m/>
    <m/>
    <m/>
    <n v="18614"/>
    <m/>
    <m/>
    <m/>
    <m/>
    <m/>
    <m/>
    <m/>
    <n v="18614"/>
  </r>
  <r>
    <x v="2"/>
    <d v="2019-06-12T00:00:00"/>
    <x v="2"/>
    <x v="7"/>
    <x v="10"/>
    <x v="10"/>
    <x v="2"/>
    <x v="26"/>
    <m/>
    <m/>
    <m/>
    <m/>
    <m/>
    <m/>
    <n v="5000"/>
    <m/>
    <m/>
    <m/>
    <m/>
    <n v="5000"/>
  </r>
  <r>
    <x v="3"/>
    <d v="2019-08-08T00:00:00"/>
    <x v="0"/>
    <x v="0"/>
    <x v="0"/>
    <x v="0"/>
    <x v="0"/>
    <x v="0"/>
    <m/>
    <m/>
    <m/>
    <m/>
    <n v="123469.1"/>
    <m/>
    <m/>
    <m/>
    <m/>
    <m/>
    <m/>
    <n v="123469.1"/>
  </r>
  <r>
    <x v="3"/>
    <d v="2019-08-08T00:00:00"/>
    <x v="0"/>
    <x v="0"/>
    <x v="0"/>
    <x v="0"/>
    <x v="0"/>
    <x v="1"/>
    <m/>
    <m/>
    <m/>
    <m/>
    <n v="154485.46"/>
    <m/>
    <m/>
    <m/>
    <m/>
    <m/>
    <m/>
    <n v="154485.46"/>
  </r>
  <r>
    <x v="3"/>
    <d v="2019-08-08T00:00:00"/>
    <x v="0"/>
    <x v="1"/>
    <x v="1"/>
    <x v="1"/>
    <x v="1"/>
    <x v="2"/>
    <n v="48231.23"/>
    <m/>
    <m/>
    <m/>
    <m/>
    <m/>
    <m/>
    <m/>
    <m/>
    <m/>
    <m/>
    <n v="48231.23"/>
  </r>
  <r>
    <x v="3"/>
    <d v="2019-08-08T00:00:00"/>
    <x v="0"/>
    <x v="1"/>
    <x v="1"/>
    <x v="1"/>
    <x v="1"/>
    <x v="3"/>
    <m/>
    <m/>
    <m/>
    <m/>
    <m/>
    <n v="2992"/>
    <m/>
    <m/>
    <m/>
    <m/>
    <m/>
    <n v="2992"/>
  </r>
  <r>
    <x v="3"/>
    <d v="2019-08-08T00:00:00"/>
    <x v="0"/>
    <x v="1"/>
    <x v="1"/>
    <x v="1"/>
    <x v="1"/>
    <x v="4"/>
    <m/>
    <m/>
    <m/>
    <n v="56693.53"/>
    <m/>
    <m/>
    <m/>
    <m/>
    <m/>
    <m/>
    <m/>
    <n v="56693.53"/>
  </r>
  <r>
    <x v="3"/>
    <d v="2019-08-08T00:00:00"/>
    <x v="0"/>
    <x v="2"/>
    <x v="2"/>
    <x v="2"/>
    <x v="2"/>
    <x v="5"/>
    <m/>
    <m/>
    <m/>
    <m/>
    <m/>
    <m/>
    <m/>
    <m/>
    <m/>
    <n v="60000"/>
    <m/>
    <n v="60000"/>
  </r>
  <r>
    <x v="3"/>
    <d v="2019-08-08T00:00:00"/>
    <x v="1"/>
    <x v="3"/>
    <x v="3"/>
    <x v="3"/>
    <x v="3"/>
    <x v="6"/>
    <m/>
    <m/>
    <m/>
    <m/>
    <m/>
    <n v="163814.39999999999"/>
    <m/>
    <m/>
    <m/>
    <m/>
    <m/>
    <n v="163814.39999999999"/>
  </r>
  <r>
    <x v="3"/>
    <d v="2019-08-08T00:00:00"/>
    <x v="1"/>
    <x v="3"/>
    <x v="3"/>
    <x v="3"/>
    <x v="3"/>
    <x v="7"/>
    <m/>
    <m/>
    <m/>
    <m/>
    <m/>
    <n v="74402.7"/>
    <m/>
    <m/>
    <m/>
    <m/>
    <m/>
    <n v="74402.7"/>
  </r>
  <r>
    <x v="3"/>
    <d v="2019-08-08T00:00:00"/>
    <x v="1"/>
    <x v="3"/>
    <x v="3"/>
    <x v="3"/>
    <x v="3"/>
    <x v="8"/>
    <m/>
    <m/>
    <m/>
    <m/>
    <n v="218143.15"/>
    <m/>
    <m/>
    <m/>
    <m/>
    <m/>
    <m/>
    <n v="218143.15"/>
  </r>
  <r>
    <x v="3"/>
    <d v="2019-08-08T00:00:00"/>
    <x v="1"/>
    <x v="3"/>
    <x v="3"/>
    <x v="3"/>
    <x v="3"/>
    <x v="9"/>
    <m/>
    <m/>
    <m/>
    <m/>
    <n v="301519.71999999997"/>
    <n v="108677.89"/>
    <m/>
    <m/>
    <m/>
    <m/>
    <m/>
    <n v="410197.61"/>
  </r>
  <r>
    <x v="3"/>
    <d v="2019-08-08T00:00:00"/>
    <x v="1"/>
    <x v="3"/>
    <x v="4"/>
    <x v="4"/>
    <x v="3"/>
    <x v="10"/>
    <m/>
    <m/>
    <m/>
    <m/>
    <m/>
    <n v="106724.8"/>
    <m/>
    <m/>
    <m/>
    <m/>
    <m/>
    <n v="106724.8"/>
  </r>
  <r>
    <x v="3"/>
    <d v="2019-08-08T00:00:00"/>
    <x v="1"/>
    <x v="3"/>
    <x v="4"/>
    <x v="4"/>
    <x v="3"/>
    <x v="11"/>
    <m/>
    <m/>
    <m/>
    <m/>
    <n v="632283.1"/>
    <m/>
    <m/>
    <m/>
    <m/>
    <m/>
    <m/>
    <n v="632283.1"/>
  </r>
  <r>
    <x v="3"/>
    <d v="2019-08-08T00:00:00"/>
    <x v="1"/>
    <x v="3"/>
    <x v="5"/>
    <x v="5"/>
    <x v="3"/>
    <x v="12"/>
    <m/>
    <m/>
    <m/>
    <m/>
    <m/>
    <n v="191914.8"/>
    <m/>
    <m/>
    <m/>
    <m/>
    <m/>
    <n v="191914.8"/>
  </r>
  <r>
    <x v="3"/>
    <d v="2019-08-08T00:00:00"/>
    <x v="1"/>
    <x v="3"/>
    <x v="5"/>
    <x v="5"/>
    <x v="3"/>
    <x v="13"/>
    <m/>
    <m/>
    <n v="92454.52"/>
    <m/>
    <n v="307512.96000000002"/>
    <m/>
    <m/>
    <m/>
    <m/>
    <m/>
    <m/>
    <n v="399967.48000000004"/>
  </r>
  <r>
    <x v="3"/>
    <d v="2019-08-08T00:00:00"/>
    <x v="1"/>
    <x v="3"/>
    <x v="5"/>
    <x v="5"/>
    <x v="3"/>
    <x v="14"/>
    <m/>
    <m/>
    <m/>
    <m/>
    <n v="405773.26"/>
    <m/>
    <m/>
    <m/>
    <m/>
    <m/>
    <m/>
    <n v="405773.26"/>
  </r>
  <r>
    <x v="3"/>
    <d v="2019-08-08T00:00:00"/>
    <x v="1"/>
    <x v="3"/>
    <x v="5"/>
    <x v="5"/>
    <x v="3"/>
    <x v="15"/>
    <m/>
    <m/>
    <n v="93936.56"/>
    <m/>
    <n v="131876.07999999999"/>
    <m/>
    <m/>
    <m/>
    <m/>
    <m/>
    <m/>
    <n v="225812.63999999998"/>
  </r>
  <r>
    <x v="3"/>
    <d v="2019-08-08T00:00:00"/>
    <x v="1"/>
    <x v="3"/>
    <x v="5"/>
    <x v="5"/>
    <x v="3"/>
    <x v="16"/>
    <m/>
    <m/>
    <m/>
    <m/>
    <n v="52940.11"/>
    <m/>
    <m/>
    <m/>
    <m/>
    <m/>
    <m/>
    <n v="52940.11"/>
  </r>
  <r>
    <x v="3"/>
    <d v="2019-08-08T00:00:00"/>
    <x v="1"/>
    <x v="3"/>
    <x v="5"/>
    <x v="5"/>
    <x v="3"/>
    <x v="17"/>
    <m/>
    <m/>
    <m/>
    <m/>
    <n v="102276.68"/>
    <m/>
    <m/>
    <m/>
    <m/>
    <m/>
    <m/>
    <n v="102276.68"/>
  </r>
  <r>
    <x v="3"/>
    <d v="2019-08-08T00:00:00"/>
    <x v="1"/>
    <x v="3"/>
    <x v="5"/>
    <x v="5"/>
    <x v="3"/>
    <x v="18"/>
    <m/>
    <m/>
    <m/>
    <m/>
    <n v="69090.27"/>
    <m/>
    <m/>
    <m/>
    <m/>
    <m/>
    <m/>
    <n v="69090.27"/>
  </r>
  <r>
    <x v="3"/>
    <d v="2019-08-08T00:00:00"/>
    <x v="1"/>
    <x v="3"/>
    <x v="6"/>
    <x v="6"/>
    <x v="4"/>
    <x v="19"/>
    <m/>
    <m/>
    <m/>
    <m/>
    <m/>
    <n v="30118.400000000001"/>
    <m/>
    <m/>
    <m/>
    <m/>
    <m/>
    <n v="30118.400000000001"/>
  </r>
  <r>
    <x v="3"/>
    <d v="2019-08-08T00:00:00"/>
    <x v="1"/>
    <x v="3"/>
    <x v="6"/>
    <x v="6"/>
    <x v="4"/>
    <x v="20"/>
    <m/>
    <m/>
    <m/>
    <m/>
    <n v="21405.73"/>
    <n v="16884"/>
    <m/>
    <m/>
    <m/>
    <m/>
    <m/>
    <n v="38289.729999999996"/>
  </r>
  <r>
    <x v="3"/>
    <d v="2019-08-08T00:00:00"/>
    <x v="1"/>
    <x v="3"/>
    <x v="6"/>
    <x v="6"/>
    <x v="4"/>
    <x v="21"/>
    <m/>
    <m/>
    <m/>
    <m/>
    <m/>
    <m/>
    <m/>
    <m/>
    <m/>
    <m/>
    <n v="70505"/>
    <n v="70505"/>
  </r>
  <r>
    <x v="3"/>
    <d v="2019-08-08T00:00:00"/>
    <x v="1"/>
    <x v="4"/>
    <x v="7"/>
    <x v="7"/>
    <x v="3"/>
    <x v="22"/>
    <m/>
    <m/>
    <m/>
    <m/>
    <n v="103757.87"/>
    <m/>
    <m/>
    <m/>
    <m/>
    <m/>
    <m/>
    <n v="103757.87"/>
  </r>
  <r>
    <x v="3"/>
    <d v="2019-08-08T00:00:00"/>
    <x v="1"/>
    <x v="4"/>
    <x v="7"/>
    <x v="7"/>
    <x v="3"/>
    <x v="23"/>
    <m/>
    <m/>
    <m/>
    <m/>
    <n v="113359.99"/>
    <m/>
    <m/>
    <m/>
    <m/>
    <m/>
    <m/>
    <n v="113359.99"/>
  </r>
  <r>
    <x v="3"/>
    <d v="2019-08-08T00:00:00"/>
    <x v="1"/>
    <x v="5"/>
    <x v="8"/>
    <x v="8"/>
    <x v="5"/>
    <x v="24"/>
    <m/>
    <m/>
    <m/>
    <m/>
    <m/>
    <m/>
    <m/>
    <n v="620000"/>
    <m/>
    <m/>
    <m/>
    <n v="620000"/>
  </r>
  <r>
    <x v="3"/>
    <d v="2019-08-08T00:00:00"/>
    <x v="2"/>
    <x v="7"/>
    <x v="10"/>
    <x v="10"/>
    <x v="2"/>
    <x v="26"/>
    <m/>
    <m/>
    <m/>
    <m/>
    <m/>
    <m/>
    <n v="5000"/>
    <m/>
    <m/>
    <m/>
    <m/>
    <n v="5000"/>
  </r>
  <r>
    <x v="4"/>
    <d v="2019-09-06T00:00:00"/>
    <x v="0"/>
    <x v="0"/>
    <x v="0"/>
    <x v="0"/>
    <x v="0"/>
    <x v="0"/>
    <m/>
    <m/>
    <m/>
    <m/>
    <n v="127639.53"/>
    <m/>
    <m/>
    <m/>
    <m/>
    <m/>
    <m/>
    <n v="127639.53"/>
  </r>
  <r>
    <x v="4"/>
    <d v="2019-09-06T00:00:00"/>
    <x v="0"/>
    <x v="0"/>
    <x v="0"/>
    <x v="0"/>
    <x v="0"/>
    <x v="1"/>
    <m/>
    <m/>
    <m/>
    <m/>
    <n v="163209.37"/>
    <m/>
    <m/>
    <m/>
    <m/>
    <m/>
    <m/>
    <n v="163209.37"/>
  </r>
  <r>
    <x v="4"/>
    <d v="2019-09-06T00:00:00"/>
    <x v="0"/>
    <x v="1"/>
    <x v="1"/>
    <x v="1"/>
    <x v="1"/>
    <x v="2"/>
    <n v="90444.25"/>
    <m/>
    <m/>
    <m/>
    <m/>
    <m/>
    <m/>
    <m/>
    <m/>
    <m/>
    <m/>
    <n v="90444.25"/>
  </r>
  <r>
    <x v="4"/>
    <d v="2019-09-06T00:00:00"/>
    <x v="0"/>
    <x v="1"/>
    <x v="1"/>
    <x v="1"/>
    <x v="1"/>
    <x v="3"/>
    <m/>
    <m/>
    <m/>
    <m/>
    <m/>
    <n v="2030.23"/>
    <m/>
    <m/>
    <m/>
    <m/>
    <m/>
    <n v="2030.23"/>
  </r>
  <r>
    <x v="4"/>
    <d v="2019-09-06T00:00:00"/>
    <x v="0"/>
    <x v="1"/>
    <x v="1"/>
    <x v="1"/>
    <x v="1"/>
    <x v="4"/>
    <m/>
    <m/>
    <m/>
    <n v="99858.86"/>
    <m/>
    <m/>
    <m/>
    <m/>
    <m/>
    <m/>
    <m/>
    <n v="99858.86"/>
  </r>
  <r>
    <x v="4"/>
    <d v="2019-09-06T00:00:00"/>
    <x v="0"/>
    <x v="2"/>
    <x v="2"/>
    <x v="2"/>
    <x v="2"/>
    <x v="5"/>
    <m/>
    <m/>
    <m/>
    <m/>
    <m/>
    <m/>
    <m/>
    <m/>
    <m/>
    <n v="60000"/>
    <m/>
    <n v="60000"/>
  </r>
  <r>
    <x v="4"/>
    <d v="2019-09-06T00:00:00"/>
    <x v="1"/>
    <x v="3"/>
    <x v="3"/>
    <x v="3"/>
    <x v="3"/>
    <x v="6"/>
    <m/>
    <m/>
    <m/>
    <m/>
    <m/>
    <n v="171493.2"/>
    <m/>
    <m/>
    <m/>
    <m/>
    <m/>
    <n v="171493.2"/>
  </r>
  <r>
    <x v="4"/>
    <d v="2019-09-06T00:00:00"/>
    <x v="1"/>
    <x v="3"/>
    <x v="3"/>
    <x v="3"/>
    <x v="3"/>
    <x v="7"/>
    <m/>
    <m/>
    <m/>
    <m/>
    <m/>
    <n v="79347.100000000006"/>
    <m/>
    <m/>
    <m/>
    <m/>
    <m/>
    <n v="79347.100000000006"/>
  </r>
  <r>
    <x v="4"/>
    <d v="2019-09-06T00:00:00"/>
    <x v="1"/>
    <x v="3"/>
    <x v="3"/>
    <x v="3"/>
    <x v="3"/>
    <x v="8"/>
    <m/>
    <m/>
    <m/>
    <m/>
    <n v="236795.76"/>
    <m/>
    <m/>
    <m/>
    <m/>
    <m/>
    <m/>
    <n v="236795.76"/>
  </r>
  <r>
    <x v="4"/>
    <d v="2019-09-06T00:00:00"/>
    <x v="1"/>
    <x v="3"/>
    <x v="3"/>
    <x v="3"/>
    <x v="3"/>
    <x v="9"/>
    <m/>
    <m/>
    <m/>
    <m/>
    <n v="351481.07"/>
    <n v="116236.31"/>
    <m/>
    <m/>
    <m/>
    <m/>
    <m/>
    <n v="467717.38"/>
  </r>
  <r>
    <x v="4"/>
    <d v="2019-09-06T00:00:00"/>
    <x v="1"/>
    <x v="3"/>
    <x v="4"/>
    <x v="4"/>
    <x v="3"/>
    <x v="10"/>
    <m/>
    <m/>
    <m/>
    <m/>
    <m/>
    <n v="120629.6"/>
    <m/>
    <m/>
    <m/>
    <m/>
    <m/>
    <n v="120629.6"/>
  </r>
  <r>
    <x v="4"/>
    <d v="2019-09-06T00:00:00"/>
    <x v="1"/>
    <x v="3"/>
    <x v="4"/>
    <x v="4"/>
    <x v="3"/>
    <x v="11"/>
    <m/>
    <m/>
    <m/>
    <m/>
    <n v="698375.11"/>
    <m/>
    <m/>
    <m/>
    <m/>
    <m/>
    <m/>
    <n v="698375.11"/>
  </r>
  <r>
    <x v="4"/>
    <d v="2019-09-06T00:00:00"/>
    <x v="1"/>
    <x v="3"/>
    <x v="5"/>
    <x v="5"/>
    <x v="3"/>
    <x v="12"/>
    <m/>
    <m/>
    <m/>
    <m/>
    <m/>
    <n v="225120"/>
    <m/>
    <m/>
    <m/>
    <m/>
    <m/>
    <n v="225120"/>
  </r>
  <r>
    <x v="4"/>
    <d v="2019-09-06T00:00:00"/>
    <x v="1"/>
    <x v="3"/>
    <x v="5"/>
    <x v="5"/>
    <x v="3"/>
    <x v="13"/>
    <m/>
    <m/>
    <n v="101900"/>
    <m/>
    <n v="338932.31"/>
    <m/>
    <m/>
    <m/>
    <m/>
    <m/>
    <m/>
    <n v="440832.31"/>
  </r>
  <r>
    <x v="4"/>
    <d v="2019-09-06T00:00:00"/>
    <x v="1"/>
    <x v="3"/>
    <x v="5"/>
    <x v="5"/>
    <x v="3"/>
    <x v="14"/>
    <m/>
    <m/>
    <m/>
    <m/>
    <n v="458113.48"/>
    <m/>
    <m/>
    <m/>
    <m/>
    <m/>
    <m/>
    <n v="458113.48"/>
  </r>
  <r>
    <x v="4"/>
    <d v="2019-09-06T00:00:00"/>
    <x v="1"/>
    <x v="3"/>
    <x v="5"/>
    <x v="5"/>
    <x v="3"/>
    <x v="15"/>
    <m/>
    <m/>
    <n v="101048.36"/>
    <m/>
    <n v="141860.23000000001"/>
    <m/>
    <m/>
    <m/>
    <m/>
    <m/>
    <m/>
    <n v="242908.59000000003"/>
  </r>
  <r>
    <x v="4"/>
    <d v="2019-09-06T00:00:00"/>
    <x v="1"/>
    <x v="3"/>
    <x v="5"/>
    <x v="5"/>
    <x v="3"/>
    <x v="16"/>
    <m/>
    <m/>
    <m/>
    <m/>
    <n v="59669.79"/>
    <m/>
    <m/>
    <m/>
    <m/>
    <m/>
    <m/>
    <n v="59669.79"/>
  </r>
  <r>
    <x v="4"/>
    <d v="2019-09-06T00:00:00"/>
    <x v="1"/>
    <x v="3"/>
    <x v="5"/>
    <x v="5"/>
    <x v="3"/>
    <x v="17"/>
    <m/>
    <m/>
    <m/>
    <m/>
    <n v="113985.12"/>
    <m/>
    <m/>
    <m/>
    <m/>
    <m/>
    <m/>
    <n v="113985.12"/>
  </r>
  <r>
    <x v="4"/>
    <d v="2019-09-06T00:00:00"/>
    <x v="1"/>
    <x v="3"/>
    <x v="5"/>
    <x v="5"/>
    <x v="3"/>
    <x v="18"/>
    <m/>
    <m/>
    <m/>
    <m/>
    <n v="73833.399999999994"/>
    <m/>
    <m/>
    <m/>
    <m/>
    <m/>
    <m/>
    <n v="73833.399999999994"/>
  </r>
  <r>
    <x v="4"/>
    <d v="2019-09-06T00:00:00"/>
    <x v="1"/>
    <x v="3"/>
    <x v="6"/>
    <x v="6"/>
    <x v="4"/>
    <x v="19"/>
    <m/>
    <m/>
    <m/>
    <m/>
    <m/>
    <n v="30950.400000000001"/>
    <m/>
    <m/>
    <m/>
    <m/>
    <m/>
    <n v="30950.400000000001"/>
  </r>
  <r>
    <x v="4"/>
    <d v="2019-09-06T00:00:00"/>
    <x v="1"/>
    <x v="3"/>
    <x v="6"/>
    <x v="6"/>
    <x v="4"/>
    <x v="20"/>
    <m/>
    <m/>
    <m/>
    <m/>
    <n v="22339"/>
    <n v="17371.2"/>
    <m/>
    <m/>
    <m/>
    <m/>
    <m/>
    <n v="39710.199999999997"/>
  </r>
  <r>
    <x v="4"/>
    <d v="2019-09-06T00:00:00"/>
    <x v="1"/>
    <x v="3"/>
    <x v="6"/>
    <x v="6"/>
    <x v="4"/>
    <x v="21"/>
    <m/>
    <m/>
    <m/>
    <m/>
    <m/>
    <m/>
    <m/>
    <m/>
    <m/>
    <m/>
    <n v="93359.54"/>
    <n v="93359.54"/>
  </r>
  <r>
    <x v="4"/>
    <d v="2019-09-06T00:00:00"/>
    <x v="1"/>
    <x v="4"/>
    <x v="7"/>
    <x v="7"/>
    <x v="3"/>
    <x v="22"/>
    <m/>
    <m/>
    <m/>
    <m/>
    <n v="111206.48"/>
    <m/>
    <m/>
    <m/>
    <m/>
    <m/>
    <m/>
    <n v="111206.48"/>
  </r>
  <r>
    <x v="4"/>
    <d v="2019-09-06T00:00:00"/>
    <x v="1"/>
    <x v="4"/>
    <x v="7"/>
    <x v="7"/>
    <x v="3"/>
    <x v="23"/>
    <m/>
    <m/>
    <m/>
    <m/>
    <n v="123323.02"/>
    <m/>
    <m/>
    <m/>
    <m/>
    <m/>
    <m/>
    <n v="123323.02"/>
  </r>
  <r>
    <x v="4"/>
    <d v="2019-09-06T00:00:00"/>
    <x v="1"/>
    <x v="5"/>
    <x v="8"/>
    <x v="8"/>
    <x v="5"/>
    <x v="24"/>
    <m/>
    <m/>
    <m/>
    <m/>
    <m/>
    <m/>
    <m/>
    <n v="670000"/>
    <m/>
    <m/>
    <m/>
    <n v="670000"/>
  </r>
  <r>
    <x v="4"/>
    <d v="2019-09-06T00:00:00"/>
    <x v="1"/>
    <x v="7"/>
    <x v="10"/>
    <x v="10"/>
    <x v="2"/>
    <x v="27"/>
    <m/>
    <m/>
    <m/>
    <m/>
    <m/>
    <n v="33280"/>
    <m/>
    <m/>
    <m/>
    <m/>
    <m/>
    <n v="33280"/>
  </r>
  <r>
    <x v="4"/>
    <d v="2019-09-06T00:00:00"/>
    <x v="2"/>
    <x v="7"/>
    <x v="10"/>
    <x v="10"/>
    <x v="2"/>
    <x v="26"/>
    <m/>
    <m/>
    <m/>
    <m/>
    <m/>
    <m/>
    <n v="5000"/>
    <m/>
    <m/>
    <m/>
    <m/>
    <n v="5000"/>
  </r>
  <r>
    <x v="5"/>
    <d v="2019-11-20T00:00:00"/>
    <x v="0"/>
    <x v="0"/>
    <x v="0"/>
    <x v="0"/>
    <x v="0"/>
    <x v="0"/>
    <m/>
    <m/>
    <m/>
    <m/>
    <n v="128777.14"/>
    <m/>
    <m/>
    <m/>
    <m/>
    <m/>
    <m/>
    <n v="128777.14"/>
  </r>
  <r>
    <x v="5"/>
    <d v="2019-11-20T00:00:00"/>
    <x v="0"/>
    <x v="0"/>
    <x v="0"/>
    <x v="0"/>
    <x v="0"/>
    <x v="1"/>
    <m/>
    <m/>
    <m/>
    <m/>
    <n v="163449.74"/>
    <m/>
    <m/>
    <m/>
    <m/>
    <m/>
    <m/>
    <n v="163449.74"/>
  </r>
  <r>
    <x v="5"/>
    <d v="2019-11-20T00:00:00"/>
    <x v="0"/>
    <x v="1"/>
    <x v="1"/>
    <x v="1"/>
    <x v="1"/>
    <x v="2"/>
    <n v="57094.59"/>
    <m/>
    <m/>
    <m/>
    <m/>
    <m/>
    <m/>
    <m/>
    <m/>
    <m/>
    <m/>
    <n v="57094.59"/>
  </r>
  <r>
    <x v="5"/>
    <d v="2019-11-20T00:00:00"/>
    <x v="0"/>
    <x v="1"/>
    <x v="1"/>
    <x v="1"/>
    <x v="1"/>
    <x v="3"/>
    <m/>
    <m/>
    <m/>
    <m/>
    <m/>
    <n v="2036"/>
    <m/>
    <m/>
    <m/>
    <m/>
    <m/>
    <n v="2036"/>
  </r>
  <r>
    <x v="5"/>
    <d v="2019-11-20T00:00:00"/>
    <x v="0"/>
    <x v="1"/>
    <x v="1"/>
    <x v="1"/>
    <x v="1"/>
    <x v="4"/>
    <m/>
    <m/>
    <m/>
    <n v="21202"/>
    <m/>
    <m/>
    <m/>
    <m/>
    <m/>
    <m/>
    <m/>
    <n v="21202"/>
  </r>
  <r>
    <x v="5"/>
    <d v="2019-11-20T00:00:00"/>
    <x v="0"/>
    <x v="2"/>
    <x v="2"/>
    <x v="2"/>
    <x v="2"/>
    <x v="5"/>
    <m/>
    <m/>
    <m/>
    <m/>
    <m/>
    <m/>
    <m/>
    <m/>
    <m/>
    <n v="60000"/>
    <m/>
    <n v="60000"/>
  </r>
  <r>
    <x v="5"/>
    <d v="2019-11-20T00:00:00"/>
    <x v="1"/>
    <x v="3"/>
    <x v="3"/>
    <x v="3"/>
    <x v="3"/>
    <x v="6"/>
    <m/>
    <m/>
    <m/>
    <m/>
    <m/>
    <n v="172204.2"/>
    <m/>
    <m/>
    <m/>
    <m/>
    <m/>
    <n v="172204.2"/>
  </r>
  <r>
    <x v="5"/>
    <d v="2019-11-20T00:00:00"/>
    <x v="1"/>
    <x v="3"/>
    <x v="3"/>
    <x v="3"/>
    <x v="3"/>
    <x v="7"/>
    <m/>
    <m/>
    <m/>
    <m/>
    <m/>
    <n v="79741.600000000006"/>
    <m/>
    <m/>
    <m/>
    <m/>
    <m/>
    <n v="79741.600000000006"/>
  </r>
  <r>
    <x v="5"/>
    <d v="2019-11-20T00:00:00"/>
    <x v="1"/>
    <x v="3"/>
    <x v="3"/>
    <x v="3"/>
    <x v="3"/>
    <x v="8"/>
    <m/>
    <m/>
    <m/>
    <m/>
    <n v="238470.45"/>
    <m/>
    <m/>
    <m/>
    <m/>
    <m/>
    <m/>
    <n v="238470.45"/>
  </r>
  <r>
    <x v="5"/>
    <d v="2019-11-20T00:00:00"/>
    <x v="1"/>
    <x v="3"/>
    <x v="3"/>
    <x v="3"/>
    <x v="3"/>
    <x v="9"/>
    <m/>
    <m/>
    <m/>
    <m/>
    <n v="372635.22"/>
    <n v="112763.53"/>
    <m/>
    <m/>
    <m/>
    <m/>
    <m/>
    <n v="485398.75"/>
  </r>
  <r>
    <x v="5"/>
    <d v="2019-11-20T00:00:00"/>
    <x v="1"/>
    <x v="3"/>
    <x v="4"/>
    <x v="4"/>
    <x v="3"/>
    <x v="10"/>
    <m/>
    <m/>
    <m/>
    <m/>
    <m/>
    <n v="121503.2"/>
    <m/>
    <m/>
    <m/>
    <m/>
    <m/>
    <n v="121503.2"/>
  </r>
  <r>
    <x v="5"/>
    <d v="2019-11-20T00:00:00"/>
    <x v="1"/>
    <x v="3"/>
    <x v="4"/>
    <x v="4"/>
    <x v="3"/>
    <x v="11"/>
    <m/>
    <m/>
    <m/>
    <m/>
    <n v="678838.79"/>
    <m/>
    <m/>
    <m/>
    <m/>
    <m/>
    <m/>
    <n v="678838.79"/>
  </r>
  <r>
    <x v="5"/>
    <d v="2019-11-20T00:00:00"/>
    <x v="1"/>
    <x v="3"/>
    <x v="5"/>
    <x v="5"/>
    <x v="3"/>
    <x v="12"/>
    <m/>
    <m/>
    <m/>
    <m/>
    <m/>
    <n v="218647.8"/>
    <m/>
    <m/>
    <m/>
    <m/>
    <m/>
    <n v="218647.8"/>
  </r>
  <r>
    <x v="5"/>
    <d v="2019-11-20T00:00:00"/>
    <x v="1"/>
    <x v="3"/>
    <x v="5"/>
    <x v="5"/>
    <x v="3"/>
    <x v="13"/>
    <m/>
    <m/>
    <n v="102612.17"/>
    <m/>
    <n v="402349.01"/>
    <m/>
    <m/>
    <m/>
    <m/>
    <m/>
    <m/>
    <n v="504961.18"/>
  </r>
  <r>
    <x v="5"/>
    <d v="2019-11-20T00:00:00"/>
    <x v="1"/>
    <x v="3"/>
    <x v="5"/>
    <x v="5"/>
    <x v="3"/>
    <x v="14"/>
    <m/>
    <m/>
    <m/>
    <m/>
    <n v="518510.13"/>
    <m/>
    <m/>
    <m/>
    <m/>
    <m/>
    <m/>
    <n v="518510.13"/>
  </r>
  <r>
    <x v="5"/>
    <d v="2019-11-20T00:00:00"/>
    <x v="1"/>
    <x v="3"/>
    <x v="5"/>
    <x v="5"/>
    <x v="3"/>
    <x v="15"/>
    <m/>
    <m/>
    <n v="97010"/>
    <m/>
    <n v="136190.84"/>
    <m/>
    <m/>
    <m/>
    <m/>
    <m/>
    <m/>
    <n v="233200.84"/>
  </r>
  <r>
    <x v="5"/>
    <d v="2019-11-20T00:00:00"/>
    <x v="1"/>
    <x v="3"/>
    <x v="5"/>
    <x v="5"/>
    <x v="3"/>
    <x v="16"/>
    <m/>
    <m/>
    <m/>
    <m/>
    <n v="55054.35"/>
    <m/>
    <m/>
    <m/>
    <m/>
    <m/>
    <m/>
    <n v="55054.35"/>
  </r>
  <r>
    <x v="5"/>
    <d v="2019-11-20T00:00:00"/>
    <x v="1"/>
    <x v="3"/>
    <x v="5"/>
    <x v="5"/>
    <x v="3"/>
    <x v="17"/>
    <m/>
    <m/>
    <m/>
    <m/>
    <n v="115247.79"/>
    <m/>
    <m/>
    <m/>
    <m/>
    <m/>
    <m/>
    <n v="115247.79"/>
  </r>
  <r>
    <x v="5"/>
    <d v="2019-11-20T00:00:00"/>
    <x v="1"/>
    <x v="3"/>
    <x v="5"/>
    <x v="5"/>
    <x v="3"/>
    <x v="18"/>
    <m/>
    <m/>
    <m/>
    <m/>
    <n v="73799.91"/>
    <m/>
    <m/>
    <m/>
    <m/>
    <m/>
    <m/>
    <n v="73799.91"/>
  </r>
  <r>
    <x v="5"/>
    <d v="2019-11-20T00:00:00"/>
    <x v="1"/>
    <x v="3"/>
    <x v="6"/>
    <x v="6"/>
    <x v="4"/>
    <x v="19"/>
    <m/>
    <m/>
    <m/>
    <m/>
    <m/>
    <n v="30888"/>
    <m/>
    <m/>
    <m/>
    <m/>
    <m/>
    <n v="30888"/>
  </r>
  <r>
    <x v="5"/>
    <d v="2019-11-20T00:00:00"/>
    <x v="1"/>
    <x v="3"/>
    <x v="6"/>
    <x v="6"/>
    <x v="4"/>
    <x v="20"/>
    <m/>
    <m/>
    <m/>
    <m/>
    <n v="23848.12"/>
    <n v="18580.8"/>
    <m/>
    <m/>
    <m/>
    <m/>
    <m/>
    <n v="42428.92"/>
  </r>
  <r>
    <x v="5"/>
    <d v="2019-11-20T00:00:00"/>
    <x v="1"/>
    <x v="3"/>
    <x v="6"/>
    <x v="6"/>
    <x v="4"/>
    <x v="21"/>
    <m/>
    <m/>
    <m/>
    <m/>
    <m/>
    <m/>
    <m/>
    <m/>
    <m/>
    <m/>
    <n v="126324.86"/>
    <n v="126324.86"/>
  </r>
  <r>
    <x v="5"/>
    <d v="2019-11-20T00:00:00"/>
    <x v="1"/>
    <x v="4"/>
    <x v="7"/>
    <x v="7"/>
    <x v="3"/>
    <x v="22"/>
    <m/>
    <m/>
    <m/>
    <m/>
    <n v="138267.16"/>
    <m/>
    <m/>
    <m/>
    <m/>
    <m/>
    <m/>
    <n v="138267.16"/>
  </r>
  <r>
    <x v="5"/>
    <d v="2019-11-20T00:00:00"/>
    <x v="1"/>
    <x v="4"/>
    <x v="7"/>
    <x v="7"/>
    <x v="3"/>
    <x v="23"/>
    <m/>
    <m/>
    <m/>
    <m/>
    <n v="139140.67000000001"/>
    <m/>
    <m/>
    <m/>
    <m/>
    <m/>
    <m/>
    <n v="139140.67000000001"/>
  </r>
  <r>
    <x v="5"/>
    <d v="2019-11-20T00:00:00"/>
    <x v="1"/>
    <x v="5"/>
    <x v="8"/>
    <x v="8"/>
    <x v="5"/>
    <x v="24"/>
    <m/>
    <m/>
    <m/>
    <m/>
    <m/>
    <m/>
    <m/>
    <n v="641670"/>
    <m/>
    <m/>
    <m/>
    <n v="641670"/>
  </r>
  <r>
    <x v="5"/>
    <d v="2019-11-20T00:00:00"/>
    <x v="1"/>
    <x v="7"/>
    <x v="10"/>
    <x v="10"/>
    <x v="2"/>
    <x v="27"/>
    <m/>
    <m/>
    <m/>
    <m/>
    <m/>
    <n v="30480"/>
    <m/>
    <m/>
    <m/>
    <m/>
    <m/>
    <n v="30480"/>
  </r>
  <r>
    <x v="5"/>
    <d v="2019-11-20T00:00:00"/>
    <x v="2"/>
    <x v="7"/>
    <x v="10"/>
    <x v="10"/>
    <x v="2"/>
    <x v="26"/>
    <m/>
    <m/>
    <m/>
    <m/>
    <m/>
    <m/>
    <n v="5000"/>
    <m/>
    <m/>
    <m/>
    <m/>
    <n v="5000"/>
  </r>
  <r>
    <x v="6"/>
    <d v="2019-12-05T00:00:00"/>
    <x v="0"/>
    <x v="0"/>
    <x v="0"/>
    <x v="0"/>
    <x v="0"/>
    <x v="0"/>
    <m/>
    <m/>
    <m/>
    <m/>
    <n v="127715.37"/>
    <m/>
    <m/>
    <m/>
    <m/>
    <m/>
    <m/>
    <n v="127715.37"/>
  </r>
  <r>
    <x v="6"/>
    <d v="2019-12-05T00:00:00"/>
    <x v="0"/>
    <x v="0"/>
    <x v="0"/>
    <x v="0"/>
    <x v="0"/>
    <x v="1"/>
    <m/>
    <m/>
    <m/>
    <m/>
    <n v="162177.21"/>
    <m/>
    <m/>
    <m/>
    <m/>
    <m/>
    <m/>
    <n v="162177.21"/>
  </r>
  <r>
    <x v="6"/>
    <d v="2019-12-05T00:00:00"/>
    <x v="0"/>
    <x v="1"/>
    <x v="1"/>
    <x v="1"/>
    <x v="1"/>
    <x v="2"/>
    <n v="108325.41"/>
    <m/>
    <m/>
    <m/>
    <m/>
    <m/>
    <m/>
    <m/>
    <m/>
    <m/>
    <m/>
    <n v="108325.41"/>
  </r>
  <r>
    <x v="6"/>
    <d v="2019-12-05T00:00:00"/>
    <x v="0"/>
    <x v="1"/>
    <x v="1"/>
    <x v="1"/>
    <x v="1"/>
    <x v="3"/>
    <m/>
    <m/>
    <m/>
    <m/>
    <m/>
    <n v="3274.71"/>
    <m/>
    <m/>
    <m/>
    <m/>
    <m/>
    <n v="3274.71"/>
  </r>
  <r>
    <x v="6"/>
    <d v="2019-12-05T00:00:00"/>
    <x v="0"/>
    <x v="1"/>
    <x v="1"/>
    <x v="1"/>
    <x v="1"/>
    <x v="4"/>
    <m/>
    <m/>
    <m/>
    <n v="122684.2"/>
    <m/>
    <m/>
    <m/>
    <m/>
    <m/>
    <m/>
    <m/>
    <n v="122684.2"/>
  </r>
  <r>
    <x v="6"/>
    <d v="2019-12-05T00:00:00"/>
    <x v="0"/>
    <x v="2"/>
    <x v="2"/>
    <x v="2"/>
    <x v="2"/>
    <x v="5"/>
    <m/>
    <m/>
    <m/>
    <m/>
    <m/>
    <m/>
    <m/>
    <m/>
    <m/>
    <n v="60000"/>
    <m/>
    <n v="60000"/>
  </r>
  <r>
    <x v="6"/>
    <d v="2019-12-05T00:00:00"/>
    <x v="1"/>
    <x v="3"/>
    <x v="3"/>
    <x v="3"/>
    <x v="3"/>
    <x v="6"/>
    <m/>
    <m/>
    <m/>
    <m/>
    <m/>
    <n v="168649.2"/>
    <m/>
    <m/>
    <m/>
    <m/>
    <m/>
    <n v="168649.2"/>
  </r>
  <r>
    <x v="6"/>
    <d v="2019-12-05T00:00:00"/>
    <x v="1"/>
    <x v="3"/>
    <x v="3"/>
    <x v="3"/>
    <x v="3"/>
    <x v="7"/>
    <m/>
    <m/>
    <m/>
    <m/>
    <m/>
    <n v="76796.7"/>
    <m/>
    <m/>
    <m/>
    <m/>
    <m/>
    <n v="76796.7"/>
  </r>
  <r>
    <x v="6"/>
    <d v="2019-12-05T00:00:00"/>
    <x v="1"/>
    <x v="3"/>
    <x v="3"/>
    <x v="3"/>
    <x v="3"/>
    <x v="8"/>
    <m/>
    <m/>
    <m/>
    <m/>
    <n v="232618.65"/>
    <m/>
    <m/>
    <m/>
    <m/>
    <m/>
    <m/>
    <n v="232618.65"/>
  </r>
  <r>
    <x v="6"/>
    <d v="2019-12-05T00:00:00"/>
    <x v="1"/>
    <x v="3"/>
    <x v="3"/>
    <x v="3"/>
    <x v="3"/>
    <x v="9"/>
    <m/>
    <m/>
    <m/>
    <m/>
    <n v="368584.83"/>
    <n v="111537.83"/>
    <m/>
    <m/>
    <m/>
    <m/>
    <m/>
    <n v="480122.66000000003"/>
  </r>
  <r>
    <x v="6"/>
    <d v="2019-12-05T00:00:00"/>
    <x v="1"/>
    <x v="3"/>
    <x v="4"/>
    <x v="4"/>
    <x v="3"/>
    <x v="10"/>
    <m/>
    <m/>
    <m/>
    <m/>
    <m/>
    <n v="118809.60000000001"/>
    <m/>
    <m/>
    <m/>
    <m/>
    <m/>
    <n v="118809.60000000001"/>
  </r>
  <r>
    <x v="6"/>
    <d v="2019-12-05T00:00:00"/>
    <x v="1"/>
    <x v="3"/>
    <x v="4"/>
    <x v="4"/>
    <x v="3"/>
    <x v="11"/>
    <m/>
    <m/>
    <m/>
    <m/>
    <n v="672247.83"/>
    <m/>
    <m/>
    <m/>
    <m/>
    <m/>
    <m/>
    <n v="672247.83"/>
  </r>
  <r>
    <x v="6"/>
    <d v="2019-12-05T00:00:00"/>
    <x v="1"/>
    <x v="3"/>
    <x v="5"/>
    <x v="5"/>
    <x v="3"/>
    <x v="12"/>
    <m/>
    <m/>
    <m/>
    <m/>
    <m/>
    <n v="213864"/>
    <m/>
    <m/>
    <m/>
    <m/>
    <m/>
    <n v="213864"/>
  </r>
  <r>
    <x v="6"/>
    <d v="2019-12-05T00:00:00"/>
    <x v="1"/>
    <x v="3"/>
    <x v="5"/>
    <x v="5"/>
    <x v="3"/>
    <x v="13"/>
    <m/>
    <m/>
    <n v="98496.6"/>
    <m/>
    <n v="386105.75"/>
    <m/>
    <m/>
    <m/>
    <m/>
    <m/>
    <m/>
    <n v="484602.35"/>
  </r>
  <r>
    <x v="6"/>
    <d v="2019-12-05T00:00:00"/>
    <x v="1"/>
    <x v="3"/>
    <x v="5"/>
    <x v="5"/>
    <x v="3"/>
    <x v="14"/>
    <m/>
    <m/>
    <m/>
    <m/>
    <n v="481037.29"/>
    <m/>
    <m/>
    <m/>
    <m/>
    <m/>
    <m/>
    <n v="481037.29"/>
  </r>
  <r>
    <x v="6"/>
    <d v="2019-12-05T00:00:00"/>
    <x v="1"/>
    <x v="3"/>
    <x v="5"/>
    <x v="5"/>
    <x v="3"/>
    <x v="15"/>
    <m/>
    <m/>
    <n v="98028.53"/>
    <m/>
    <n v="137620.73000000001"/>
    <m/>
    <m/>
    <m/>
    <m/>
    <m/>
    <m/>
    <n v="235649.26"/>
  </r>
  <r>
    <x v="6"/>
    <d v="2019-12-05T00:00:00"/>
    <x v="1"/>
    <x v="3"/>
    <x v="5"/>
    <x v="5"/>
    <x v="3"/>
    <x v="16"/>
    <m/>
    <m/>
    <m/>
    <m/>
    <n v="54661.79"/>
    <m/>
    <m/>
    <m/>
    <m/>
    <m/>
    <m/>
    <n v="54661.79"/>
  </r>
  <r>
    <x v="6"/>
    <d v="2019-12-05T00:00:00"/>
    <x v="1"/>
    <x v="3"/>
    <x v="5"/>
    <x v="5"/>
    <x v="3"/>
    <x v="17"/>
    <m/>
    <m/>
    <m/>
    <m/>
    <n v="111153.67"/>
    <m/>
    <m/>
    <m/>
    <m/>
    <m/>
    <m/>
    <n v="111153.67"/>
  </r>
  <r>
    <x v="6"/>
    <d v="2019-12-05T00:00:00"/>
    <x v="1"/>
    <x v="3"/>
    <x v="5"/>
    <x v="5"/>
    <x v="3"/>
    <x v="18"/>
    <m/>
    <m/>
    <m/>
    <m/>
    <n v="72352.850000000006"/>
    <m/>
    <m/>
    <m/>
    <m/>
    <m/>
    <m/>
    <n v="72352.850000000006"/>
  </r>
  <r>
    <x v="6"/>
    <d v="2019-12-05T00:00:00"/>
    <x v="1"/>
    <x v="3"/>
    <x v="6"/>
    <x v="6"/>
    <x v="4"/>
    <x v="19"/>
    <m/>
    <m/>
    <m/>
    <m/>
    <m/>
    <n v="30305.599999999999"/>
    <m/>
    <m/>
    <m/>
    <m/>
    <m/>
    <n v="30305.599999999999"/>
  </r>
  <r>
    <x v="6"/>
    <d v="2019-12-05T00:00:00"/>
    <x v="1"/>
    <x v="3"/>
    <x v="6"/>
    <x v="6"/>
    <x v="4"/>
    <x v="20"/>
    <m/>
    <m/>
    <m/>
    <m/>
    <n v="23589.99"/>
    <n v="18580.8"/>
    <m/>
    <m/>
    <m/>
    <m/>
    <m/>
    <n v="42170.79"/>
  </r>
  <r>
    <x v="6"/>
    <d v="2019-12-05T00:00:00"/>
    <x v="1"/>
    <x v="3"/>
    <x v="6"/>
    <x v="6"/>
    <x v="4"/>
    <x v="21"/>
    <m/>
    <m/>
    <m/>
    <m/>
    <m/>
    <m/>
    <m/>
    <m/>
    <m/>
    <m/>
    <n v="126178.23"/>
    <n v="126178.23"/>
  </r>
  <r>
    <x v="6"/>
    <d v="2019-12-05T00:00:00"/>
    <x v="1"/>
    <x v="4"/>
    <x v="7"/>
    <x v="7"/>
    <x v="3"/>
    <x v="22"/>
    <m/>
    <m/>
    <m/>
    <m/>
    <n v="133385.93"/>
    <m/>
    <m/>
    <m/>
    <m/>
    <m/>
    <m/>
    <n v="133385.93"/>
  </r>
  <r>
    <x v="6"/>
    <d v="2019-12-05T00:00:00"/>
    <x v="1"/>
    <x v="4"/>
    <x v="7"/>
    <x v="7"/>
    <x v="3"/>
    <x v="23"/>
    <m/>
    <m/>
    <m/>
    <m/>
    <n v="137580.26"/>
    <m/>
    <m/>
    <m/>
    <m/>
    <m/>
    <m/>
    <n v="137580.26"/>
  </r>
  <r>
    <x v="6"/>
    <d v="2019-12-05T00:00:00"/>
    <x v="1"/>
    <x v="5"/>
    <x v="8"/>
    <x v="8"/>
    <x v="5"/>
    <x v="24"/>
    <m/>
    <m/>
    <m/>
    <m/>
    <m/>
    <m/>
    <m/>
    <n v="646010"/>
    <m/>
    <m/>
    <m/>
    <n v="646010"/>
  </r>
  <r>
    <x v="6"/>
    <d v="2019-12-05T00:00:00"/>
    <x v="1"/>
    <x v="7"/>
    <x v="10"/>
    <x v="10"/>
    <x v="2"/>
    <x v="27"/>
    <m/>
    <m/>
    <m/>
    <m/>
    <m/>
    <n v="30080"/>
    <m/>
    <m/>
    <m/>
    <m/>
    <m/>
    <n v="30080"/>
  </r>
  <r>
    <x v="6"/>
    <d v="2019-12-05T00:00:00"/>
    <x v="2"/>
    <x v="7"/>
    <x v="10"/>
    <x v="10"/>
    <x v="2"/>
    <x v="26"/>
    <m/>
    <m/>
    <m/>
    <m/>
    <m/>
    <m/>
    <n v="5000"/>
    <m/>
    <m/>
    <m/>
    <m/>
    <n v="5000"/>
  </r>
  <r>
    <x v="7"/>
    <d v="2020-01-03T00:00:00"/>
    <x v="0"/>
    <x v="0"/>
    <x v="0"/>
    <x v="0"/>
    <x v="0"/>
    <x v="0"/>
    <m/>
    <m/>
    <m/>
    <m/>
    <n v="134844.37"/>
    <m/>
    <m/>
    <m/>
    <m/>
    <m/>
    <m/>
    <n v="134844.37"/>
  </r>
  <r>
    <x v="7"/>
    <d v="2020-01-03T00:00:00"/>
    <x v="0"/>
    <x v="0"/>
    <x v="0"/>
    <x v="0"/>
    <x v="0"/>
    <x v="1"/>
    <m/>
    <m/>
    <m/>
    <m/>
    <n v="173757.26"/>
    <m/>
    <m/>
    <m/>
    <m/>
    <m/>
    <m/>
    <n v="173757.26"/>
  </r>
  <r>
    <x v="7"/>
    <d v="2020-01-03T00:00:00"/>
    <x v="0"/>
    <x v="1"/>
    <x v="1"/>
    <x v="1"/>
    <x v="1"/>
    <x v="2"/>
    <n v="90311.19"/>
    <m/>
    <m/>
    <m/>
    <m/>
    <m/>
    <m/>
    <m/>
    <m/>
    <m/>
    <m/>
    <n v="90311.19"/>
  </r>
  <r>
    <x v="7"/>
    <d v="2020-01-03T00:00:00"/>
    <x v="0"/>
    <x v="1"/>
    <x v="1"/>
    <x v="1"/>
    <x v="1"/>
    <x v="3"/>
    <m/>
    <m/>
    <m/>
    <m/>
    <m/>
    <n v="3278.6"/>
    <m/>
    <m/>
    <m/>
    <m/>
    <m/>
    <n v="3278.6"/>
  </r>
  <r>
    <x v="7"/>
    <d v="2020-01-03T00:00:00"/>
    <x v="0"/>
    <x v="1"/>
    <x v="1"/>
    <x v="1"/>
    <x v="1"/>
    <x v="4"/>
    <m/>
    <m/>
    <m/>
    <n v="169562.09"/>
    <m/>
    <m/>
    <m/>
    <m/>
    <m/>
    <m/>
    <m/>
    <n v="169562.09"/>
  </r>
  <r>
    <x v="7"/>
    <d v="2020-01-03T00:00:00"/>
    <x v="0"/>
    <x v="2"/>
    <x v="2"/>
    <x v="2"/>
    <x v="2"/>
    <x v="5"/>
    <m/>
    <m/>
    <m/>
    <m/>
    <m/>
    <m/>
    <m/>
    <m/>
    <m/>
    <n v="60000"/>
    <m/>
    <n v="60000"/>
  </r>
  <r>
    <x v="7"/>
    <d v="2020-01-03T00:00:00"/>
    <x v="1"/>
    <x v="3"/>
    <x v="3"/>
    <x v="3"/>
    <x v="3"/>
    <x v="6"/>
    <m/>
    <m/>
    <m/>
    <m/>
    <m/>
    <n v="182869.2"/>
    <m/>
    <m/>
    <m/>
    <m/>
    <m/>
    <n v="182869.2"/>
  </r>
  <r>
    <x v="7"/>
    <d v="2020-01-03T00:00:00"/>
    <x v="1"/>
    <x v="3"/>
    <x v="3"/>
    <x v="3"/>
    <x v="3"/>
    <x v="7"/>
    <m/>
    <m/>
    <m/>
    <m/>
    <m/>
    <n v="81004"/>
    <m/>
    <m/>
    <m/>
    <m/>
    <m/>
    <n v="81004"/>
  </r>
  <r>
    <x v="7"/>
    <d v="2020-01-03T00:00:00"/>
    <x v="1"/>
    <x v="3"/>
    <x v="3"/>
    <x v="3"/>
    <x v="3"/>
    <x v="8"/>
    <m/>
    <m/>
    <m/>
    <m/>
    <n v="251444.5"/>
    <m/>
    <m/>
    <m/>
    <m/>
    <m/>
    <m/>
    <n v="251444.5"/>
  </r>
  <r>
    <x v="7"/>
    <d v="2020-01-03T00:00:00"/>
    <x v="1"/>
    <x v="3"/>
    <x v="3"/>
    <x v="3"/>
    <x v="3"/>
    <x v="9"/>
    <m/>
    <m/>
    <m/>
    <m/>
    <n v="396599.98"/>
    <n v="120015.52"/>
    <m/>
    <m/>
    <m/>
    <m/>
    <m/>
    <n v="516615.5"/>
  </r>
  <r>
    <x v="7"/>
    <d v="2020-01-03T00:00:00"/>
    <x v="1"/>
    <x v="3"/>
    <x v="4"/>
    <x v="4"/>
    <x v="3"/>
    <x v="10"/>
    <m/>
    <m/>
    <m/>
    <m/>
    <m/>
    <n v="128492"/>
    <m/>
    <m/>
    <m/>
    <m/>
    <m/>
    <n v="128492"/>
  </r>
  <r>
    <x v="7"/>
    <d v="2020-01-03T00:00:00"/>
    <x v="1"/>
    <x v="3"/>
    <x v="4"/>
    <x v="4"/>
    <x v="3"/>
    <x v="11"/>
    <m/>
    <m/>
    <m/>
    <m/>
    <n v="725593.34000000008"/>
    <m/>
    <m/>
    <m/>
    <m/>
    <m/>
    <m/>
    <n v="725593.34000000008"/>
  </r>
  <r>
    <x v="7"/>
    <d v="2020-01-03T00:00:00"/>
    <x v="1"/>
    <x v="3"/>
    <x v="5"/>
    <x v="5"/>
    <x v="3"/>
    <x v="12"/>
    <m/>
    <m/>
    <m/>
    <m/>
    <m/>
    <n v="251008.8"/>
    <m/>
    <m/>
    <m/>
    <m/>
    <m/>
    <n v="251008.8"/>
  </r>
  <r>
    <x v="7"/>
    <d v="2020-01-03T00:00:00"/>
    <x v="1"/>
    <x v="3"/>
    <x v="5"/>
    <x v="5"/>
    <x v="3"/>
    <x v="13"/>
    <m/>
    <m/>
    <n v="106901.19"/>
    <m/>
    <n v="419166.54"/>
    <m/>
    <m/>
    <m/>
    <m/>
    <m/>
    <m/>
    <n v="526067.73"/>
  </r>
  <r>
    <x v="7"/>
    <d v="2020-01-03T00:00:00"/>
    <x v="1"/>
    <x v="3"/>
    <x v="5"/>
    <x v="5"/>
    <x v="3"/>
    <x v="14"/>
    <m/>
    <m/>
    <m/>
    <m/>
    <n v="501752.09"/>
    <m/>
    <m/>
    <m/>
    <m/>
    <m/>
    <m/>
    <n v="501752.09"/>
  </r>
  <r>
    <x v="7"/>
    <d v="2020-01-03T00:00:00"/>
    <x v="1"/>
    <x v="3"/>
    <x v="5"/>
    <x v="5"/>
    <x v="3"/>
    <x v="15"/>
    <m/>
    <m/>
    <n v="107320.33"/>
    <m/>
    <n v="150665.35"/>
    <m/>
    <m/>
    <m/>
    <m/>
    <m/>
    <m/>
    <n v="257985.68"/>
  </r>
  <r>
    <x v="7"/>
    <d v="2020-01-03T00:00:00"/>
    <x v="1"/>
    <x v="3"/>
    <x v="5"/>
    <x v="5"/>
    <x v="3"/>
    <x v="16"/>
    <m/>
    <m/>
    <m/>
    <m/>
    <n v="62636.46"/>
    <m/>
    <m/>
    <m/>
    <m/>
    <m/>
    <m/>
    <n v="62636.46"/>
  </r>
  <r>
    <x v="7"/>
    <d v="2020-01-03T00:00:00"/>
    <x v="1"/>
    <x v="3"/>
    <x v="5"/>
    <x v="5"/>
    <x v="3"/>
    <x v="17"/>
    <m/>
    <m/>
    <m/>
    <m/>
    <n v="117007.89"/>
    <m/>
    <m/>
    <m/>
    <m/>
    <m/>
    <m/>
    <n v="117007.89"/>
  </r>
  <r>
    <x v="7"/>
    <d v="2020-01-03T00:00:00"/>
    <x v="1"/>
    <x v="3"/>
    <x v="5"/>
    <x v="5"/>
    <x v="3"/>
    <x v="18"/>
    <m/>
    <m/>
    <m/>
    <m/>
    <n v="78201.37"/>
    <m/>
    <m/>
    <m/>
    <m/>
    <m/>
    <m/>
    <n v="78201.37"/>
  </r>
  <r>
    <x v="7"/>
    <d v="2020-01-03T00:00:00"/>
    <x v="1"/>
    <x v="3"/>
    <x v="6"/>
    <x v="6"/>
    <x v="4"/>
    <x v="19"/>
    <m/>
    <m/>
    <m/>
    <m/>
    <m/>
    <n v="32801.599999999999"/>
    <m/>
    <m/>
    <m/>
    <m/>
    <m/>
    <n v="32801.599999999999"/>
  </r>
  <r>
    <x v="7"/>
    <d v="2020-01-03T00:00:00"/>
    <x v="1"/>
    <x v="3"/>
    <x v="6"/>
    <x v="6"/>
    <x v="4"/>
    <x v="20"/>
    <m/>
    <m/>
    <m/>
    <m/>
    <n v="24106.26"/>
    <n v="18883.2"/>
    <m/>
    <m/>
    <m/>
    <m/>
    <m/>
    <n v="42989.46"/>
  </r>
  <r>
    <x v="7"/>
    <d v="2020-01-03T00:00:00"/>
    <x v="1"/>
    <x v="3"/>
    <x v="6"/>
    <x v="6"/>
    <x v="4"/>
    <x v="21"/>
    <m/>
    <m/>
    <m/>
    <m/>
    <m/>
    <m/>
    <m/>
    <m/>
    <m/>
    <m/>
    <n v="133783.81"/>
    <n v="133783.81"/>
  </r>
  <r>
    <x v="7"/>
    <d v="2020-01-03T00:00:00"/>
    <x v="1"/>
    <x v="4"/>
    <x v="7"/>
    <x v="7"/>
    <x v="3"/>
    <x v="22"/>
    <m/>
    <m/>
    <m/>
    <m/>
    <n v="143251.15"/>
    <m/>
    <m/>
    <m/>
    <m/>
    <m/>
    <m/>
    <n v="143251.15"/>
  </r>
  <r>
    <x v="7"/>
    <d v="2020-01-03T00:00:00"/>
    <x v="1"/>
    <x v="4"/>
    <x v="7"/>
    <x v="7"/>
    <x v="3"/>
    <x v="23"/>
    <m/>
    <m/>
    <m/>
    <m/>
    <n v="152600.29999999999"/>
    <m/>
    <m/>
    <m/>
    <m/>
    <m/>
    <m/>
    <n v="152600.29999999999"/>
  </r>
  <r>
    <x v="7"/>
    <d v="2020-01-03T00:00:00"/>
    <x v="1"/>
    <x v="5"/>
    <x v="8"/>
    <x v="8"/>
    <x v="5"/>
    <x v="24"/>
    <m/>
    <m/>
    <m/>
    <m/>
    <m/>
    <m/>
    <m/>
    <n v="646010"/>
    <m/>
    <m/>
    <m/>
    <n v="646010"/>
  </r>
  <r>
    <x v="7"/>
    <d v="2020-01-03T00:00:00"/>
    <x v="1"/>
    <x v="7"/>
    <x v="10"/>
    <x v="10"/>
    <x v="2"/>
    <x v="27"/>
    <m/>
    <m/>
    <m/>
    <m/>
    <m/>
    <n v="33040"/>
    <m/>
    <m/>
    <m/>
    <m/>
    <m/>
    <n v="33040"/>
  </r>
  <r>
    <x v="7"/>
    <d v="2020-01-03T00:00:00"/>
    <x v="2"/>
    <x v="7"/>
    <x v="10"/>
    <x v="10"/>
    <x v="2"/>
    <x v="26"/>
    <m/>
    <m/>
    <m/>
    <m/>
    <m/>
    <m/>
    <n v="5000"/>
    <m/>
    <m/>
    <m/>
    <m/>
    <n v="5000"/>
  </r>
  <r>
    <x v="8"/>
    <d v="2020-02-05T00:00:00"/>
    <x v="0"/>
    <x v="0"/>
    <x v="0"/>
    <x v="0"/>
    <x v="0"/>
    <x v="0"/>
    <m/>
    <m/>
    <m/>
    <m/>
    <n v="163579.71"/>
    <m/>
    <m/>
    <m/>
    <m/>
    <m/>
    <m/>
    <n v="163579.71"/>
  </r>
  <r>
    <x v="8"/>
    <d v="2020-02-05T00:00:00"/>
    <x v="0"/>
    <x v="0"/>
    <x v="0"/>
    <x v="0"/>
    <x v="0"/>
    <x v="1"/>
    <m/>
    <m/>
    <m/>
    <m/>
    <n v="198860.48"/>
    <m/>
    <m/>
    <m/>
    <m/>
    <m/>
    <m/>
    <n v="198860.48"/>
  </r>
  <r>
    <x v="8"/>
    <d v="2020-02-05T00:00:00"/>
    <x v="0"/>
    <x v="1"/>
    <x v="1"/>
    <x v="1"/>
    <x v="1"/>
    <x v="2"/>
    <n v="81536.95"/>
    <m/>
    <m/>
    <m/>
    <m/>
    <m/>
    <m/>
    <m/>
    <m/>
    <m/>
    <m/>
    <n v="81536.95"/>
  </r>
  <r>
    <x v="8"/>
    <d v="2020-02-05T00:00:00"/>
    <x v="0"/>
    <x v="1"/>
    <x v="1"/>
    <x v="1"/>
    <x v="1"/>
    <x v="3"/>
    <m/>
    <m/>
    <m/>
    <m/>
    <m/>
    <n v="3284"/>
    <m/>
    <m/>
    <m/>
    <m/>
    <m/>
    <n v="3284"/>
  </r>
  <r>
    <x v="8"/>
    <d v="2020-02-05T00:00:00"/>
    <x v="0"/>
    <x v="1"/>
    <x v="1"/>
    <x v="1"/>
    <x v="1"/>
    <x v="4"/>
    <m/>
    <m/>
    <m/>
    <n v="32690.99"/>
    <m/>
    <m/>
    <m/>
    <m/>
    <m/>
    <m/>
    <m/>
    <n v="32690.99"/>
  </r>
  <r>
    <x v="8"/>
    <d v="2020-02-05T00:00:00"/>
    <x v="0"/>
    <x v="2"/>
    <x v="2"/>
    <x v="2"/>
    <x v="2"/>
    <x v="5"/>
    <m/>
    <m/>
    <m/>
    <m/>
    <m/>
    <m/>
    <m/>
    <m/>
    <m/>
    <n v="60000"/>
    <m/>
    <n v="60000"/>
  </r>
  <r>
    <x v="8"/>
    <d v="2020-02-05T00:00:00"/>
    <x v="1"/>
    <x v="3"/>
    <x v="3"/>
    <x v="3"/>
    <x v="3"/>
    <x v="6"/>
    <m/>
    <m/>
    <m/>
    <m/>
    <m/>
    <n v="170071.2"/>
    <m/>
    <m/>
    <m/>
    <m/>
    <m/>
    <n v="170071.2"/>
  </r>
  <r>
    <x v="8"/>
    <d v="2020-02-05T00:00:00"/>
    <x v="1"/>
    <x v="3"/>
    <x v="3"/>
    <x v="3"/>
    <x v="3"/>
    <x v="7"/>
    <m/>
    <m/>
    <m/>
    <m/>
    <m/>
    <n v="73666.3"/>
    <m/>
    <m/>
    <m/>
    <m/>
    <m/>
    <n v="73666.3"/>
  </r>
  <r>
    <x v="8"/>
    <d v="2020-02-05T00:00:00"/>
    <x v="1"/>
    <x v="3"/>
    <x v="3"/>
    <x v="3"/>
    <x v="3"/>
    <x v="8"/>
    <m/>
    <m/>
    <m/>
    <m/>
    <n v="234707.20000000001"/>
    <m/>
    <m/>
    <m/>
    <m/>
    <m/>
    <m/>
    <n v="234707.20000000001"/>
  </r>
  <r>
    <x v="8"/>
    <d v="2020-02-05T00:00:00"/>
    <x v="1"/>
    <x v="3"/>
    <x v="3"/>
    <x v="3"/>
    <x v="3"/>
    <x v="9"/>
    <m/>
    <m/>
    <m/>
    <m/>
    <n v="386234.15"/>
    <n v="107656.48"/>
    <m/>
    <m/>
    <m/>
    <m/>
    <m/>
    <n v="493890.63"/>
  </r>
  <r>
    <x v="8"/>
    <d v="2020-02-05T00:00:00"/>
    <x v="1"/>
    <x v="3"/>
    <x v="4"/>
    <x v="4"/>
    <x v="3"/>
    <x v="10"/>
    <m/>
    <m/>
    <m/>
    <m/>
    <m/>
    <n v="136208.79999999999"/>
    <m/>
    <m/>
    <m/>
    <m/>
    <m/>
    <n v="136208.79999999999"/>
  </r>
  <r>
    <x v="8"/>
    <d v="2020-02-05T00:00:00"/>
    <x v="1"/>
    <x v="3"/>
    <x v="4"/>
    <x v="4"/>
    <x v="3"/>
    <x v="11"/>
    <m/>
    <m/>
    <m/>
    <m/>
    <n v="668419.19999999995"/>
    <m/>
    <m/>
    <m/>
    <m/>
    <m/>
    <m/>
    <n v="668419.19999999995"/>
  </r>
  <r>
    <x v="8"/>
    <d v="2020-02-05T00:00:00"/>
    <x v="1"/>
    <x v="3"/>
    <x v="5"/>
    <x v="5"/>
    <x v="3"/>
    <x v="12"/>
    <m/>
    <m/>
    <m/>
    <m/>
    <m/>
    <n v="238908.6"/>
    <m/>
    <m/>
    <m/>
    <m/>
    <m/>
    <n v="238908.6"/>
  </r>
  <r>
    <x v="8"/>
    <d v="2020-02-05T00:00:00"/>
    <x v="1"/>
    <x v="3"/>
    <x v="5"/>
    <x v="5"/>
    <x v="3"/>
    <x v="13"/>
    <m/>
    <m/>
    <n v="101555.61"/>
    <m/>
    <n v="398206.16"/>
    <m/>
    <m/>
    <m/>
    <m/>
    <m/>
    <m/>
    <n v="499761.76999999996"/>
  </r>
  <r>
    <x v="8"/>
    <d v="2020-02-05T00:00:00"/>
    <x v="1"/>
    <x v="3"/>
    <x v="5"/>
    <x v="5"/>
    <x v="3"/>
    <x v="14"/>
    <m/>
    <m/>
    <m/>
    <m/>
    <n v="522408.7"/>
    <m/>
    <m/>
    <m/>
    <m/>
    <m/>
    <m/>
    <n v="522408.7"/>
  </r>
  <r>
    <x v="8"/>
    <d v="2020-02-05T00:00:00"/>
    <x v="1"/>
    <x v="3"/>
    <x v="5"/>
    <x v="5"/>
    <x v="3"/>
    <x v="15"/>
    <m/>
    <m/>
    <n v="102781.64"/>
    <m/>
    <n v="144293.56"/>
    <m/>
    <m/>
    <m/>
    <m/>
    <m/>
    <m/>
    <n v="247075.20000000001"/>
  </r>
  <r>
    <x v="8"/>
    <d v="2020-02-05T00:00:00"/>
    <x v="1"/>
    <x v="3"/>
    <x v="5"/>
    <x v="5"/>
    <x v="3"/>
    <x v="16"/>
    <m/>
    <m/>
    <m/>
    <m/>
    <n v="54067.34"/>
    <m/>
    <m/>
    <m/>
    <m/>
    <m/>
    <m/>
    <n v="54067.34"/>
  </r>
  <r>
    <x v="8"/>
    <d v="2020-02-05T00:00:00"/>
    <x v="1"/>
    <x v="3"/>
    <x v="5"/>
    <x v="5"/>
    <x v="3"/>
    <x v="17"/>
    <m/>
    <m/>
    <m/>
    <m/>
    <n v="105911.65"/>
    <m/>
    <m/>
    <m/>
    <m/>
    <m/>
    <m/>
    <n v="105911.65"/>
  </r>
  <r>
    <x v="8"/>
    <d v="2020-02-05T00:00:00"/>
    <x v="1"/>
    <x v="3"/>
    <x v="5"/>
    <x v="5"/>
    <x v="3"/>
    <x v="18"/>
    <m/>
    <m/>
    <m/>
    <m/>
    <n v="68822.3"/>
    <m/>
    <m/>
    <m/>
    <m/>
    <m/>
    <m/>
    <n v="68822.3"/>
  </r>
  <r>
    <x v="8"/>
    <d v="2020-02-05T00:00:00"/>
    <x v="1"/>
    <x v="3"/>
    <x v="6"/>
    <x v="6"/>
    <x v="4"/>
    <x v="19"/>
    <m/>
    <m/>
    <m/>
    <m/>
    <m/>
    <n v="30825.599999999999"/>
    <m/>
    <m/>
    <m/>
    <m/>
    <m/>
    <n v="30825.599999999999"/>
  </r>
  <r>
    <x v="8"/>
    <d v="2020-02-05T00:00:00"/>
    <x v="1"/>
    <x v="3"/>
    <x v="6"/>
    <x v="6"/>
    <x v="4"/>
    <x v="20"/>
    <m/>
    <m/>
    <m/>
    <m/>
    <n v="23331.85"/>
    <n v="18547.2"/>
    <m/>
    <m/>
    <m/>
    <m/>
    <m/>
    <n v="41879.050000000003"/>
  </r>
  <r>
    <x v="8"/>
    <d v="2020-02-05T00:00:00"/>
    <x v="1"/>
    <x v="3"/>
    <x v="6"/>
    <x v="6"/>
    <x v="4"/>
    <x v="21"/>
    <m/>
    <m/>
    <m/>
    <m/>
    <m/>
    <m/>
    <m/>
    <m/>
    <m/>
    <m/>
    <n v="143382"/>
    <n v="143382"/>
  </r>
  <r>
    <x v="8"/>
    <d v="2020-02-05T00:00:00"/>
    <x v="1"/>
    <x v="4"/>
    <x v="7"/>
    <x v="7"/>
    <x v="3"/>
    <x v="22"/>
    <m/>
    <m/>
    <m/>
    <m/>
    <n v="135441.19"/>
    <m/>
    <m/>
    <m/>
    <m/>
    <m/>
    <m/>
    <n v="135441.19"/>
  </r>
  <r>
    <x v="8"/>
    <d v="2020-02-05T00:00:00"/>
    <x v="1"/>
    <x v="4"/>
    <x v="7"/>
    <x v="7"/>
    <x v="3"/>
    <x v="23"/>
    <m/>
    <m/>
    <m/>
    <m/>
    <n v="138620.53"/>
    <m/>
    <m/>
    <m/>
    <m/>
    <m/>
    <m/>
    <n v="138620.53"/>
  </r>
  <r>
    <x v="8"/>
    <d v="2020-02-05T00:00:00"/>
    <x v="1"/>
    <x v="5"/>
    <x v="8"/>
    <x v="8"/>
    <x v="5"/>
    <x v="24"/>
    <m/>
    <m/>
    <m/>
    <m/>
    <m/>
    <m/>
    <m/>
    <n v="657031"/>
    <m/>
    <m/>
    <m/>
    <n v="657031"/>
  </r>
  <r>
    <x v="8"/>
    <d v="2020-02-05T00:00:00"/>
    <x v="1"/>
    <x v="7"/>
    <x v="10"/>
    <x v="10"/>
    <x v="2"/>
    <x v="27"/>
    <m/>
    <m/>
    <m/>
    <m/>
    <m/>
    <n v="28960"/>
    <m/>
    <m/>
    <m/>
    <m/>
    <m/>
    <n v="28960"/>
  </r>
  <r>
    <x v="8"/>
    <d v="2020-02-05T00:00:00"/>
    <x v="2"/>
    <x v="7"/>
    <x v="10"/>
    <x v="10"/>
    <x v="2"/>
    <x v="26"/>
    <m/>
    <m/>
    <m/>
    <m/>
    <m/>
    <m/>
    <n v="5000"/>
    <m/>
    <m/>
    <m/>
    <m/>
    <n v="5000"/>
  </r>
  <r>
    <x v="9"/>
    <d v="2020-03-10T00:00:00"/>
    <x v="0"/>
    <x v="0"/>
    <x v="0"/>
    <x v="0"/>
    <x v="0"/>
    <x v="0"/>
    <m/>
    <m/>
    <m/>
    <m/>
    <n v="169731.42"/>
    <m/>
    <m/>
    <m/>
    <m/>
    <m/>
    <m/>
    <n v="169731.42"/>
  </r>
  <r>
    <x v="9"/>
    <d v="2020-03-10T00:00:00"/>
    <x v="0"/>
    <x v="0"/>
    <x v="0"/>
    <x v="0"/>
    <x v="0"/>
    <x v="1"/>
    <m/>
    <m/>
    <m/>
    <m/>
    <n v="210493.27"/>
    <m/>
    <m/>
    <m/>
    <m/>
    <m/>
    <m/>
    <n v="210493.27"/>
  </r>
  <r>
    <x v="9"/>
    <d v="2020-03-10T00:00:00"/>
    <x v="0"/>
    <x v="1"/>
    <x v="1"/>
    <x v="1"/>
    <x v="1"/>
    <x v="2"/>
    <n v="286156.44"/>
    <m/>
    <m/>
    <m/>
    <m/>
    <m/>
    <m/>
    <m/>
    <m/>
    <m/>
    <m/>
    <n v="286156.44"/>
  </r>
  <r>
    <x v="9"/>
    <d v="2020-03-10T00:00:00"/>
    <x v="0"/>
    <x v="1"/>
    <x v="1"/>
    <x v="1"/>
    <x v="1"/>
    <x v="3"/>
    <m/>
    <m/>
    <m/>
    <m/>
    <m/>
    <n v="30100"/>
    <m/>
    <m/>
    <m/>
    <m/>
    <m/>
    <n v="30100"/>
  </r>
  <r>
    <x v="9"/>
    <d v="2020-03-10T00:00:00"/>
    <x v="0"/>
    <x v="1"/>
    <x v="1"/>
    <x v="1"/>
    <x v="1"/>
    <x v="4"/>
    <m/>
    <m/>
    <m/>
    <n v="229111.78"/>
    <m/>
    <m/>
    <m/>
    <m/>
    <m/>
    <m/>
    <m/>
    <n v="229111.78"/>
  </r>
  <r>
    <x v="9"/>
    <d v="2020-03-10T00:00:00"/>
    <x v="0"/>
    <x v="2"/>
    <x v="2"/>
    <x v="2"/>
    <x v="2"/>
    <x v="5"/>
    <m/>
    <m/>
    <m/>
    <m/>
    <m/>
    <m/>
    <m/>
    <m/>
    <m/>
    <n v="60000"/>
    <m/>
    <n v="60000"/>
  </r>
  <r>
    <x v="9"/>
    <d v="2020-03-10T00:00:00"/>
    <x v="1"/>
    <x v="3"/>
    <x v="3"/>
    <x v="3"/>
    <x v="3"/>
    <x v="6"/>
    <m/>
    <m/>
    <m/>
    <m/>
    <m/>
    <n v="166374"/>
    <m/>
    <m/>
    <m/>
    <m/>
    <m/>
    <n v="166374"/>
  </r>
  <r>
    <x v="9"/>
    <d v="2020-03-10T00:00:00"/>
    <x v="1"/>
    <x v="3"/>
    <x v="3"/>
    <x v="3"/>
    <x v="3"/>
    <x v="7"/>
    <m/>
    <m/>
    <m/>
    <m/>
    <m/>
    <n v="76559.3"/>
    <m/>
    <m/>
    <m/>
    <m/>
    <m/>
    <n v="76559.3"/>
  </r>
  <r>
    <x v="9"/>
    <d v="2020-03-10T00:00:00"/>
    <x v="1"/>
    <x v="3"/>
    <x v="3"/>
    <x v="3"/>
    <x v="3"/>
    <x v="8"/>
    <m/>
    <m/>
    <m/>
    <m/>
    <n v="255554.24"/>
    <m/>
    <m/>
    <m/>
    <m/>
    <m/>
    <m/>
    <n v="255554.24"/>
  </r>
  <r>
    <x v="9"/>
    <d v="2020-03-10T00:00:00"/>
    <x v="1"/>
    <x v="3"/>
    <x v="3"/>
    <x v="3"/>
    <x v="3"/>
    <x v="9"/>
    <m/>
    <m/>
    <m/>
    <m/>
    <n v="438995.28"/>
    <n v="116001.12"/>
    <m/>
    <m/>
    <m/>
    <m/>
    <m/>
    <n v="554996.4"/>
  </r>
  <r>
    <x v="9"/>
    <d v="2020-03-10T00:00:00"/>
    <x v="1"/>
    <x v="3"/>
    <x v="4"/>
    <x v="4"/>
    <x v="3"/>
    <x v="10"/>
    <m/>
    <m/>
    <m/>
    <m/>
    <m/>
    <n v="150186"/>
    <m/>
    <m/>
    <m/>
    <m/>
    <m/>
    <n v="150186"/>
  </r>
  <r>
    <x v="9"/>
    <d v="2020-03-10T00:00:00"/>
    <x v="1"/>
    <x v="3"/>
    <x v="4"/>
    <x v="4"/>
    <x v="3"/>
    <x v="11"/>
    <m/>
    <m/>
    <m/>
    <m/>
    <n v="748238.99"/>
    <m/>
    <m/>
    <m/>
    <m/>
    <m/>
    <m/>
    <n v="748238.99"/>
  </r>
  <r>
    <x v="9"/>
    <d v="2020-03-10T00:00:00"/>
    <x v="1"/>
    <x v="3"/>
    <x v="5"/>
    <x v="5"/>
    <x v="3"/>
    <x v="12"/>
    <m/>
    <m/>
    <m/>
    <m/>
    <m/>
    <n v="253541.4"/>
    <m/>
    <m/>
    <m/>
    <m/>
    <m/>
    <n v="253541.4"/>
  </r>
  <r>
    <x v="9"/>
    <d v="2020-03-10T00:00:00"/>
    <x v="1"/>
    <x v="3"/>
    <x v="5"/>
    <x v="5"/>
    <x v="3"/>
    <x v="13"/>
    <m/>
    <m/>
    <n v="108857.4"/>
    <m/>
    <n v="432825.65"/>
    <m/>
    <m/>
    <m/>
    <m/>
    <m/>
    <m/>
    <n v="541683.05000000005"/>
  </r>
  <r>
    <x v="9"/>
    <d v="2020-03-10T00:00:00"/>
    <x v="1"/>
    <x v="3"/>
    <x v="5"/>
    <x v="5"/>
    <x v="3"/>
    <x v="14"/>
    <m/>
    <m/>
    <m/>
    <m/>
    <n v="559066.92000000004"/>
    <m/>
    <m/>
    <m/>
    <m/>
    <m/>
    <m/>
    <n v="559066.92000000004"/>
  </r>
  <r>
    <x v="9"/>
    <d v="2020-03-10T00:00:00"/>
    <x v="1"/>
    <x v="3"/>
    <x v="5"/>
    <x v="5"/>
    <x v="3"/>
    <x v="15"/>
    <m/>
    <m/>
    <n v="112859.68"/>
    <m/>
    <n v="161753.28"/>
    <m/>
    <m/>
    <m/>
    <m/>
    <m/>
    <m/>
    <n v="274612.95999999996"/>
  </r>
  <r>
    <x v="9"/>
    <d v="2020-03-10T00:00:00"/>
    <x v="1"/>
    <x v="3"/>
    <x v="5"/>
    <x v="5"/>
    <x v="3"/>
    <x v="16"/>
    <m/>
    <m/>
    <m/>
    <m/>
    <n v="64616.1"/>
    <m/>
    <m/>
    <m/>
    <m/>
    <m/>
    <m/>
    <n v="64616.1"/>
  </r>
  <r>
    <x v="9"/>
    <d v="2020-03-10T00:00:00"/>
    <x v="1"/>
    <x v="3"/>
    <x v="5"/>
    <x v="5"/>
    <x v="3"/>
    <x v="17"/>
    <m/>
    <m/>
    <m/>
    <m/>
    <n v="146564.01999999999"/>
    <m/>
    <m/>
    <m/>
    <m/>
    <m/>
    <m/>
    <n v="146564.01999999999"/>
  </r>
  <r>
    <x v="9"/>
    <d v="2020-03-10T00:00:00"/>
    <x v="1"/>
    <x v="3"/>
    <x v="5"/>
    <x v="5"/>
    <x v="3"/>
    <x v="18"/>
    <m/>
    <m/>
    <m/>
    <m/>
    <n v="133896.89000000001"/>
    <m/>
    <m/>
    <m/>
    <m/>
    <m/>
    <m/>
    <n v="133896.89000000001"/>
  </r>
  <r>
    <x v="9"/>
    <d v="2020-03-10T00:00:00"/>
    <x v="1"/>
    <x v="3"/>
    <x v="6"/>
    <x v="6"/>
    <x v="4"/>
    <x v="19"/>
    <m/>
    <m/>
    <m/>
    <m/>
    <m/>
    <n v="29307.200000000001"/>
    <m/>
    <m/>
    <m/>
    <m/>
    <m/>
    <n v="29307.200000000001"/>
  </r>
  <r>
    <x v="9"/>
    <d v="2020-03-10T00:00:00"/>
    <x v="1"/>
    <x v="3"/>
    <x v="6"/>
    <x v="6"/>
    <x v="4"/>
    <x v="20"/>
    <m/>
    <m/>
    <m/>
    <m/>
    <n v="19757.61"/>
    <n v="16380"/>
    <m/>
    <m/>
    <m/>
    <m/>
    <m/>
    <n v="36137.61"/>
  </r>
  <r>
    <x v="9"/>
    <d v="2020-03-10T00:00:00"/>
    <x v="1"/>
    <x v="3"/>
    <x v="6"/>
    <x v="6"/>
    <x v="4"/>
    <x v="21"/>
    <m/>
    <m/>
    <m/>
    <m/>
    <m/>
    <m/>
    <m/>
    <m/>
    <m/>
    <m/>
    <n v="136125.12"/>
    <n v="136125.12"/>
  </r>
  <r>
    <x v="9"/>
    <d v="2020-03-10T00:00:00"/>
    <x v="1"/>
    <x v="4"/>
    <x v="7"/>
    <x v="7"/>
    <x v="3"/>
    <x v="22"/>
    <m/>
    <m/>
    <m/>
    <m/>
    <n v="180587.08"/>
    <m/>
    <m/>
    <m/>
    <m/>
    <m/>
    <m/>
    <n v="180587.08"/>
  </r>
  <r>
    <x v="9"/>
    <d v="2020-03-10T00:00:00"/>
    <x v="1"/>
    <x v="4"/>
    <x v="7"/>
    <x v="7"/>
    <x v="3"/>
    <x v="23"/>
    <m/>
    <m/>
    <m/>
    <m/>
    <n v="193371.06"/>
    <m/>
    <m/>
    <m/>
    <m/>
    <m/>
    <m/>
    <n v="193371.06"/>
  </r>
  <r>
    <x v="9"/>
    <d v="2020-03-10T00:00:00"/>
    <x v="1"/>
    <x v="7"/>
    <x v="10"/>
    <x v="10"/>
    <x v="2"/>
    <x v="27"/>
    <m/>
    <m/>
    <m/>
    <m/>
    <m/>
    <n v="45375"/>
    <m/>
    <m/>
    <m/>
    <m/>
    <m/>
    <n v="45375"/>
  </r>
  <r>
    <x v="9"/>
    <d v="2020-03-10T00:00:00"/>
    <x v="2"/>
    <x v="7"/>
    <x v="10"/>
    <x v="10"/>
    <x v="2"/>
    <x v="26"/>
    <m/>
    <m/>
    <m/>
    <m/>
    <m/>
    <m/>
    <n v="5000"/>
    <m/>
    <m/>
    <m/>
    <m/>
    <n v="5000"/>
  </r>
  <r>
    <x v="10"/>
    <d v="2020-05-01T00:00:00"/>
    <x v="0"/>
    <x v="0"/>
    <x v="0"/>
    <x v="0"/>
    <x v="0"/>
    <x v="0"/>
    <m/>
    <m/>
    <m/>
    <m/>
    <n v="188270.48"/>
    <m/>
    <m/>
    <m/>
    <m/>
    <m/>
    <m/>
    <n v="188270.48"/>
  </r>
  <r>
    <x v="10"/>
    <d v="2020-05-01T00:00:00"/>
    <x v="0"/>
    <x v="0"/>
    <x v="0"/>
    <x v="0"/>
    <x v="0"/>
    <x v="1"/>
    <m/>
    <m/>
    <m/>
    <m/>
    <n v="227065.06"/>
    <m/>
    <m/>
    <m/>
    <m/>
    <m/>
    <m/>
    <n v="227065.06"/>
  </r>
  <r>
    <x v="10"/>
    <d v="2020-05-01T00:00:00"/>
    <x v="0"/>
    <x v="1"/>
    <x v="1"/>
    <x v="1"/>
    <x v="1"/>
    <x v="2"/>
    <n v="369167.85"/>
    <n v="60046"/>
    <m/>
    <m/>
    <m/>
    <m/>
    <m/>
    <m/>
    <m/>
    <m/>
    <m/>
    <n v="429213.85"/>
  </r>
  <r>
    <x v="10"/>
    <d v="2020-05-01T00:00:00"/>
    <x v="0"/>
    <x v="1"/>
    <x v="1"/>
    <x v="1"/>
    <x v="1"/>
    <x v="3"/>
    <m/>
    <m/>
    <m/>
    <m/>
    <m/>
    <n v="60996.28"/>
    <m/>
    <m/>
    <m/>
    <m/>
    <m/>
    <n v="60996.28"/>
  </r>
  <r>
    <x v="10"/>
    <d v="2020-05-01T00:00:00"/>
    <x v="0"/>
    <x v="1"/>
    <x v="1"/>
    <x v="1"/>
    <x v="1"/>
    <x v="4"/>
    <m/>
    <n v="205206.46"/>
    <m/>
    <n v="110421.77"/>
    <m/>
    <m/>
    <m/>
    <m/>
    <m/>
    <m/>
    <m/>
    <n v="315628.23"/>
  </r>
  <r>
    <x v="10"/>
    <d v="2020-05-01T00:00:00"/>
    <x v="0"/>
    <x v="2"/>
    <x v="2"/>
    <x v="2"/>
    <x v="2"/>
    <x v="5"/>
    <m/>
    <m/>
    <m/>
    <m/>
    <m/>
    <m/>
    <m/>
    <m/>
    <m/>
    <n v="60000"/>
    <m/>
    <n v="60000"/>
  </r>
  <r>
    <x v="10"/>
    <d v="2020-05-01T00:00:00"/>
    <x v="1"/>
    <x v="3"/>
    <x v="3"/>
    <x v="3"/>
    <x v="3"/>
    <x v="6"/>
    <m/>
    <m/>
    <m/>
    <m/>
    <m/>
    <n v="167085"/>
    <m/>
    <m/>
    <m/>
    <m/>
    <m/>
    <n v="167085"/>
  </r>
  <r>
    <x v="10"/>
    <d v="2020-05-01T00:00:00"/>
    <x v="1"/>
    <x v="3"/>
    <x v="3"/>
    <x v="3"/>
    <x v="3"/>
    <x v="7"/>
    <m/>
    <m/>
    <m/>
    <m/>
    <m/>
    <n v="75007.600000000006"/>
    <m/>
    <m/>
    <m/>
    <m/>
    <m/>
    <n v="75007.600000000006"/>
  </r>
  <r>
    <x v="10"/>
    <d v="2020-05-01T00:00:00"/>
    <x v="1"/>
    <x v="3"/>
    <x v="3"/>
    <x v="3"/>
    <x v="3"/>
    <x v="8"/>
    <m/>
    <m/>
    <m/>
    <m/>
    <n v="249038.34"/>
    <m/>
    <m/>
    <m/>
    <m/>
    <m/>
    <m/>
    <n v="249038.34"/>
  </r>
  <r>
    <x v="10"/>
    <d v="2020-05-01T00:00:00"/>
    <x v="1"/>
    <x v="3"/>
    <x v="3"/>
    <x v="3"/>
    <x v="3"/>
    <x v="9"/>
    <m/>
    <n v="107394.95"/>
    <m/>
    <m/>
    <n v="485670.83"/>
    <n v="111148.48"/>
    <m/>
    <m/>
    <m/>
    <m/>
    <m/>
    <n v="704214.26"/>
  </r>
  <r>
    <x v="10"/>
    <d v="2020-05-01T00:00:00"/>
    <x v="1"/>
    <x v="3"/>
    <x v="4"/>
    <x v="4"/>
    <x v="3"/>
    <x v="10"/>
    <m/>
    <m/>
    <m/>
    <m/>
    <m/>
    <n v="145090.4"/>
    <m/>
    <m/>
    <m/>
    <m/>
    <m/>
    <n v="145090.4"/>
  </r>
  <r>
    <x v="10"/>
    <d v="2020-05-01T00:00:00"/>
    <x v="1"/>
    <x v="3"/>
    <x v="4"/>
    <x v="4"/>
    <x v="3"/>
    <x v="11"/>
    <m/>
    <n v="111313.60000000001"/>
    <m/>
    <m/>
    <n v="717690.92"/>
    <m/>
    <m/>
    <m/>
    <m/>
    <m/>
    <m/>
    <n v="829004.52"/>
  </r>
  <r>
    <x v="10"/>
    <d v="2020-05-01T00:00:00"/>
    <x v="1"/>
    <x v="3"/>
    <x v="5"/>
    <x v="5"/>
    <x v="3"/>
    <x v="12"/>
    <m/>
    <m/>
    <m/>
    <m/>
    <m/>
    <n v="236094.6"/>
    <m/>
    <m/>
    <m/>
    <m/>
    <m/>
    <n v="236094.6"/>
  </r>
  <r>
    <x v="10"/>
    <d v="2020-05-01T00:00:00"/>
    <x v="1"/>
    <x v="3"/>
    <x v="5"/>
    <x v="5"/>
    <x v="3"/>
    <x v="13"/>
    <m/>
    <n v="69931.12"/>
    <n v="109035.24"/>
    <m/>
    <n v="427534.28"/>
    <m/>
    <m/>
    <m/>
    <m/>
    <m/>
    <m/>
    <n v="606500.64"/>
  </r>
  <r>
    <x v="10"/>
    <d v="2020-05-01T00:00:00"/>
    <x v="1"/>
    <x v="3"/>
    <x v="5"/>
    <x v="5"/>
    <x v="3"/>
    <x v="14"/>
    <m/>
    <m/>
    <m/>
    <m/>
    <n v="568900.63"/>
    <m/>
    <m/>
    <m/>
    <m/>
    <m/>
    <m/>
    <n v="568900.63"/>
  </r>
  <r>
    <x v="10"/>
    <d v="2020-05-01T00:00:00"/>
    <x v="1"/>
    <x v="3"/>
    <x v="5"/>
    <x v="5"/>
    <x v="3"/>
    <x v="15"/>
    <m/>
    <m/>
    <n v="104157.54"/>
    <m/>
    <n v="194484.17"/>
    <m/>
    <m/>
    <m/>
    <m/>
    <m/>
    <m/>
    <n v="298641.71000000002"/>
  </r>
  <r>
    <x v="10"/>
    <d v="2020-05-01T00:00:00"/>
    <x v="1"/>
    <x v="3"/>
    <x v="5"/>
    <x v="5"/>
    <x v="3"/>
    <x v="16"/>
    <m/>
    <m/>
    <m/>
    <m/>
    <n v="58077.1"/>
    <m/>
    <m/>
    <m/>
    <m/>
    <m/>
    <m/>
    <n v="58077.1"/>
  </r>
  <r>
    <x v="10"/>
    <d v="2020-05-01T00:00:00"/>
    <x v="1"/>
    <x v="3"/>
    <x v="5"/>
    <x v="5"/>
    <x v="3"/>
    <x v="17"/>
    <m/>
    <m/>
    <m/>
    <m/>
    <n v="210296.37"/>
    <m/>
    <m/>
    <m/>
    <m/>
    <m/>
    <m/>
    <n v="210296.37"/>
  </r>
  <r>
    <x v="10"/>
    <d v="2020-05-01T00:00:00"/>
    <x v="1"/>
    <x v="3"/>
    <x v="5"/>
    <x v="5"/>
    <x v="3"/>
    <x v="18"/>
    <m/>
    <m/>
    <m/>
    <m/>
    <n v="187743.54"/>
    <m/>
    <m/>
    <m/>
    <m/>
    <m/>
    <m/>
    <n v="187743.54"/>
  </r>
  <r>
    <x v="10"/>
    <d v="2020-05-01T00:00:00"/>
    <x v="1"/>
    <x v="3"/>
    <x v="6"/>
    <x v="6"/>
    <x v="4"/>
    <x v="19"/>
    <m/>
    <m/>
    <m/>
    <m/>
    <m/>
    <n v="29078.400000000001"/>
    <m/>
    <m/>
    <m/>
    <m/>
    <m/>
    <n v="29078.400000000001"/>
  </r>
  <r>
    <x v="10"/>
    <d v="2020-05-01T00:00:00"/>
    <x v="1"/>
    <x v="3"/>
    <x v="6"/>
    <x v="6"/>
    <x v="4"/>
    <x v="20"/>
    <m/>
    <n v="12101.93"/>
    <m/>
    <m/>
    <n v="57790.97"/>
    <n v="15388.8"/>
    <m/>
    <m/>
    <m/>
    <m/>
    <m/>
    <n v="85281.7"/>
  </r>
  <r>
    <x v="10"/>
    <d v="2020-05-01T00:00:00"/>
    <x v="1"/>
    <x v="3"/>
    <x v="6"/>
    <x v="6"/>
    <x v="4"/>
    <x v="21"/>
    <m/>
    <m/>
    <m/>
    <m/>
    <m/>
    <m/>
    <m/>
    <m/>
    <m/>
    <m/>
    <n v="149684.84"/>
    <n v="149684.84"/>
  </r>
  <r>
    <x v="10"/>
    <d v="2020-05-01T00:00:00"/>
    <x v="1"/>
    <x v="4"/>
    <x v="7"/>
    <x v="7"/>
    <x v="3"/>
    <x v="22"/>
    <m/>
    <m/>
    <m/>
    <m/>
    <n v="233129.33"/>
    <m/>
    <m/>
    <m/>
    <m/>
    <m/>
    <m/>
    <n v="233129.33"/>
  </r>
  <r>
    <x v="10"/>
    <d v="2020-05-01T00:00:00"/>
    <x v="1"/>
    <x v="4"/>
    <x v="7"/>
    <x v="7"/>
    <x v="3"/>
    <x v="23"/>
    <m/>
    <m/>
    <m/>
    <m/>
    <n v="229771.15"/>
    <m/>
    <m/>
    <m/>
    <m/>
    <m/>
    <m/>
    <n v="229771.15"/>
  </r>
  <r>
    <x v="10"/>
    <d v="2020-05-01T00:00:00"/>
    <x v="1"/>
    <x v="7"/>
    <x v="10"/>
    <x v="10"/>
    <x v="2"/>
    <x v="27"/>
    <m/>
    <m/>
    <m/>
    <m/>
    <m/>
    <n v="46200"/>
    <m/>
    <m/>
    <m/>
    <m/>
    <m/>
    <n v="46200"/>
  </r>
  <r>
    <x v="10"/>
    <d v="2020-05-01T00:00:00"/>
    <x v="2"/>
    <x v="7"/>
    <x v="10"/>
    <x v="10"/>
    <x v="2"/>
    <x v="26"/>
    <m/>
    <m/>
    <m/>
    <m/>
    <m/>
    <m/>
    <n v="5000"/>
    <m/>
    <m/>
    <m/>
    <m/>
    <n v="5000"/>
  </r>
  <r>
    <x v="11"/>
    <d v="2020-05-31T00:00:00"/>
    <x v="0"/>
    <x v="0"/>
    <x v="0"/>
    <x v="0"/>
    <x v="0"/>
    <x v="0"/>
    <m/>
    <m/>
    <m/>
    <m/>
    <n v="185341.83"/>
    <m/>
    <m/>
    <m/>
    <m/>
    <m/>
    <m/>
    <n v="185341.83"/>
  </r>
  <r>
    <x v="11"/>
    <d v="2020-05-31T00:00:00"/>
    <x v="0"/>
    <x v="0"/>
    <x v="0"/>
    <x v="0"/>
    <x v="0"/>
    <x v="1"/>
    <m/>
    <m/>
    <m/>
    <m/>
    <n v="222434.83"/>
    <m/>
    <m/>
    <m/>
    <m/>
    <m/>
    <m/>
    <n v="222434.83"/>
  </r>
  <r>
    <x v="11"/>
    <d v="2020-05-31T00:00:00"/>
    <x v="0"/>
    <x v="1"/>
    <x v="1"/>
    <x v="1"/>
    <x v="1"/>
    <x v="2"/>
    <n v="25718.61"/>
    <n v="60003.77"/>
    <m/>
    <m/>
    <n v="249665.98"/>
    <m/>
    <m/>
    <m/>
    <m/>
    <m/>
    <m/>
    <n v="335388.36"/>
  </r>
  <r>
    <x v="11"/>
    <d v="2020-05-31T00:00:00"/>
    <x v="0"/>
    <x v="1"/>
    <x v="1"/>
    <x v="1"/>
    <x v="1"/>
    <x v="3"/>
    <m/>
    <m/>
    <m/>
    <m/>
    <m/>
    <n v="61064.02"/>
    <m/>
    <m/>
    <m/>
    <m/>
    <m/>
    <n v="61064.02"/>
  </r>
  <r>
    <x v="11"/>
    <d v="2020-05-31T00:00:00"/>
    <x v="0"/>
    <x v="1"/>
    <x v="1"/>
    <x v="1"/>
    <x v="1"/>
    <x v="4"/>
    <m/>
    <n v="221960.33"/>
    <m/>
    <n v="974234.42"/>
    <m/>
    <m/>
    <m/>
    <m/>
    <m/>
    <m/>
    <m/>
    <n v="1196194.75"/>
  </r>
  <r>
    <x v="11"/>
    <d v="2020-05-31T00:00:00"/>
    <x v="0"/>
    <x v="2"/>
    <x v="2"/>
    <x v="2"/>
    <x v="2"/>
    <x v="5"/>
    <m/>
    <m/>
    <m/>
    <m/>
    <m/>
    <m/>
    <m/>
    <m/>
    <m/>
    <n v="60000"/>
    <m/>
    <n v="60000"/>
  </r>
  <r>
    <x v="11"/>
    <d v="2020-05-31T00:00:00"/>
    <x v="1"/>
    <x v="3"/>
    <x v="3"/>
    <x v="3"/>
    <x v="3"/>
    <x v="6"/>
    <m/>
    <m/>
    <m/>
    <m/>
    <m/>
    <n v="158979.6"/>
    <m/>
    <m/>
    <m/>
    <m/>
    <m/>
    <n v="158979.6"/>
  </r>
  <r>
    <x v="11"/>
    <d v="2020-05-31T00:00:00"/>
    <x v="1"/>
    <x v="3"/>
    <x v="3"/>
    <x v="3"/>
    <x v="3"/>
    <x v="7"/>
    <m/>
    <m/>
    <m/>
    <m/>
    <m/>
    <n v="73692.600000000006"/>
    <m/>
    <m/>
    <m/>
    <m/>
    <m/>
    <n v="73692.600000000006"/>
  </r>
  <r>
    <x v="11"/>
    <d v="2020-05-31T00:00:00"/>
    <x v="1"/>
    <x v="3"/>
    <x v="3"/>
    <x v="3"/>
    <x v="3"/>
    <x v="8"/>
    <m/>
    <m/>
    <m/>
    <m/>
    <n v="245573.46"/>
    <m/>
    <m/>
    <m/>
    <m/>
    <m/>
    <m/>
    <n v="245573.46"/>
  </r>
  <r>
    <x v="11"/>
    <d v="2020-05-31T00:00:00"/>
    <x v="1"/>
    <x v="3"/>
    <x v="3"/>
    <x v="3"/>
    <x v="3"/>
    <x v="9"/>
    <m/>
    <n v="105956.63"/>
    <m/>
    <m/>
    <n v="480174.56"/>
    <n v="111495.1"/>
    <m/>
    <m/>
    <m/>
    <m/>
    <m/>
    <n v="697626.28999999992"/>
  </r>
  <r>
    <x v="11"/>
    <d v="2020-05-31T00:00:00"/>
    <x v="1"/>
    <x v="3"/>
    <x v="4"/>
    <x v="4"/>
    <x v="3"/>
    <x v="10"/>
    <m/>
    <m/>
    <m/>
    <m/>
    <m/>
    <n v="146036.79999999999"/>
    <m/>
    <m/>
    <m/>
    <m/>
    <m/>
    <n v="146036.79999999999"/>
  </r>
  <r>
    <x v="11"/>
    <d v="2020-05-31T00:00:00"/>
    <x v="1"/>
    <x v="3"/>
    <x v="4"/>
    <x v="4"/>
    <x v="3"/>
    <x v="11"/>
    <m/>
    <n v="112323.95"/>
    <m/>
    <m/>
    <n v="724432"/>
    <m/>
    <m/>
    <m/>
    <m/>
    <m/>
    <m/>
    <n v="836755.95"/>
  </r>
  <r>
    <x v="11"/>
    <d v="2020-05-31T00:00:00"/>
    <x v="1"/>
    <x v="3"/>
    <x v="5"/>
    <x v="5"/>
    <x v="3"/>
    <x v="12"/>
    <m/>
    <m/>
    <m/>
    <m/>
    <m/>
    <n v="237220.2"/>
    <m/>
    <m/>
    <m/>
    <m/>
    <m/>
    <n v="237220.2"/>
  </r>
  <r>
    <x v="11"/>
    <d v="2020-05-31T00:00:00"/>
    <x v="1"/>
    <x v="3"/>
    <x v="5"/>
    <x v="5"/>
    <x v="3"/>
    <x v="13"/>
    <m/>
    <n v="71688.960000000006"/>
    <n v="111776.03"/>
    <m/>
    <n v="438281.09"/>
    <m/>
    <m/>
    <m/>
    <m/>
    <m/>
    <m/>
    <n v="621746.08000000007"/>
  </r>
  <r>
    <x v="11"/>
    <d v="2020-05-31T00:00:00"/>
    <x v="1"/>
    <x v="3"/>
    <x v="5"/>
    <x v="5"/>
    <x v="3"/>
    <x v="14"/>
    <m/>
    <m/>
    <m/>
    <m/>
    <n v="595376.01"/>
    <m/>
    <m/>
    <m/>
    <m/>
    <m/>
    <m/>
    <n v="595376.01"/>
  </r>
  <r>
    <x v="11"/>
    <d v="2020-05-31T00:00:00"/>
    <x v="1"/>
    <x v="3"/>
    <x v="5"/>
    <x v="5"/>
    <x v="3"/>
    <x v="15"/>
    <m/>
    <m/>
    <n v="103639.35"/>
    <m/>
    <n v="193516.59"/>
    <m/>
    <m/>
    <m/>
    <m/>
    <m/>
    <m/>
    <n v="297155.94"/>
  </r>
  <r>
    <x v="11"/>
    <d v="2020-05-31T00:00:00"/>
    <x v="1"/>
    <x v="3"/>
    <x v="5"/>
    <x v="5"/>
    <x v="3"/>
    <x v="16"/>
    <m/>
    <m/>
    <m/>
    <m/>
    <n v="55811.44"/>
    <m/>
    <m/>
    <m/>
    <m/>
    <m/>
    <m/>
    <n v="55811.44"/>
  </r>
  <r>
    <x v="11"/>
    <d v="2020-05-31T00:00:00"/>
    <x v="1"/>
    <x v="3"/>
    <x v="5"/>
    <x v="5"/>
    <x v="3"/>
    <x v="17"/>
    <m/>
    <m/>
    <m/>
    <m/>
    <n v="224681.01"/>
    <m/>
    <m/>
    <m/>
    <m/>
    <m/>
    <m/>
    <n v="224681.01"/>
  </r>
  <r>
    <x v="11"/>
    <d v="2020-05-31T00:00:00"/>
    <x v="1"/>
    <x v="3"/>
    <x v="5"/>
    <x v="5"/>
    <x v="3"/>
    <x v="18"/>
    <m/>
    <m/>
    <m/>
    <m/>
    <n v="182359.1"/>
    <m/>
    <m/>
    <m/>
    <m/>
    <m/>
    <m/>
    <n v="182359.1"/>
  </r>
  <r>
    <x v="11"/>
    <d v="2020-05-31T00:00:00"/>
    <x v="1"/>
    <x v="3"/>
    <x v="6"/>
    <x v="6"/>
    <x v="4"/>
    <x v="19"/>
    <m/>
    <m/>
    <m/>
    <m/>
    <m/>
    <n v="27019.200000000001"/>
    <m/>
    <m/>
    <m/>
    <m/>
    <m/>
    <n v="27019.200000000001"/>
  </r>
  <r>
    <x v="11"/>
    <d v="2020-05-31T00:00:00"/>
    <x v="1"/>
    <x v="3"/>
    <x v="6"/>
    <x v="6"/>
    <x v="4"/>
    <x v="20"/>
    <m/>
    <n v="13041.45"/>
    <m/>
    <m/>
    <n v="62277.52"/>
    <n v="16363.2"/>
    <m/>
    <m/>
    <m/>
    <m/>
    <m/>
    <n v="91682.17"/>
  </r>
  <r>
    <x v="11"/>
    <d v="2020-05-31T00:00:00"/>
    <x v="1"/>
    <x v="3"/>
    <x v="6"/>
    <x v="6"/>
    <x v="4"/>
    <x v="21"/>
    <m/>
    <m/>
    <m/>
    <m/>
    <m/>
    <m/>
    <m/>
    <m/>
    <m/>
    <m/>
    <n v="169917.28"/>
    <n v="169917.28"/>
  </r>
  <r>
    <x v="11"/>
    <d v="2020-05-31T00:00:00"/>
    <x v="1"/>
    <x v="4"/>
    <x v="7"/>
    <x v="7"/>
    <x v="3"/>
    <x v="22"/>
    <m/>
    <m/>
    <m/>
    <m/>
    <n v="236114.88"/>
    <m/>
    <m/>
    <m/>
    <m/>
    <m/>
    <m/>
    <n v="236114.88"/>
  </r>
  <r>
    <x v="11"/>
    <d v="2020-05-31T00:00:00"/>
    <x v="1"/>
    <x v="4"/>
    <x v="7"/>
    <x v="7"/>
    <x v="3"/>
    <x v="23"/>
    <m/>
    <m/>
    <m/>
    <m/>
    <n v="229668.63"/>
    <m/>
    <m/>
    <m/>
    <m/>
    <m/>
    <m/>
    <n v="229668.63"/>
  </r>
  <r>
    <x v="11"/>
    <d v="2020-05-31T00:00:00"/>
    <x v="1"/>
    <x v="7"/>
    <x v="10"/>
    <x v="10"/>
    <x v="2"/>
    <x v="27"/>
    <m/>
    <m/>
    <m/>
    <m/>
    <m/>
    <n v="45045"/>
    <m/>
    <m/>
    <m/>
    <m/>
    <m/>
    <n v="45045"/>
  </r>
  <r>
    <x v="11"/>
    <d v="2020-05-31T00:00:00"/>
    <x v="2"/>
    <x v="7"/>
    <x v="10"/>
    <x v="10"/>
    <x v="2"/>
    <x v="26"/>
    <m/>
    <m/>
    <m/>
    <m/>
    <m/>
    <m/>
    <n v="5000"/>
    <m/>
    <m/>
    <m/>
    <m/>
    <n v="5000"/>
  </r>
  <r>
    <x v="12"/>
    <d v="2020-06-30T00:00:00"/>
    <x v="0"/>
    <x v="0"/>
    <x v="0"/>
    <x v="0"/>
    <x v="0"/>
    <x v="0"/>
    <m/>
    <m/>
    <m/>
    <m/>
    <n v="188793.45"/>
    <m/>
    <m/>
    <m/>
    <m/>
    <m/>
    <m/>
    <n v="188793.45"/>
  </r>
  <r>
    <x v="12"/>
    <d v="2020-06-30T00:00:00"/>
    <x v="0"/>
    <x v="0"/>
    <x v="0"/>
    <x v="0"/>
    <x v="0"/>
    <x v="1"/>
    <m/>
    <m/>
    <m/>
    <m/>
    <n v="228663.6"/>
    <m/>
    <m/>
    <m/>
    <m/>
    <m/>
    <m/>
    <n v="228663.6"/>
  </r>
  <r>
    <x v="12"/>
    <d v="2020-06-30T00:00:00"/>
    <x v="0"/>
    <x v="1"/>
    <x v="1"/>
    <x v="1"/>
    <x v="1"/>
    <x v="2"/>
    <n v="113053.25"/>
    <n v="58276.22"/>
    <m/>
    <m/>
    <n v="248746.69"/>
    <m/>
    <m/>
    <m/>
    <m/>
    <m/>
    <m/>
    <n v="420076.16000000003"/>
  </r>
  <r>
    <x v="12"/>
    <d v="2020-06-30T00:00:00"/>
    <x v="0"/>
    <x v="1"/>
    <x v="1"/>
    <x v="1"/>
    <x v="1"/>
    <x v="3"/>
    <m/>
    <m/>
    <m/>
    <m/>
    <m/>
    <n v="61065.279999999999"/>
    <m/>
    <m/>
    <m/>
    <m/>
    <m/>
    <n v="61065.279999999999"/>
  </r>
  <r>
    <x v="12"/>
    <d v="2020-06-30T00:00:00"/>
    <x v="0"/>
    <x v="1"/>
    <x v="1"/>
    <x v="1"/>
    <x v="1"/>
    <x v="4"/>
    <m/>
    <n v="116572.55"/>
    <m/>
    <n v="48596.959999999999"/>
    <m/>
    <m/>
    <m/>
    <m/>
    <m/>
    <m/>
    <m/>
    <n v="165169.51"/>
  </r>
  <r>
    <x v="12"/>
    <d v="2020-06-30T00:00:00"/>
    <x v="0"/>
    <x v="2"/>
    <x v="2"/>
    <x v="2"/>
    <x v="2"/>
    <x v="5"/>
    <m/>
    <m/>
    <m/>
    <m/>
    <m/>
    <m/>
    <m/>
    <m/>
    <m/>
    <n v="60000"/>
    <m/>
    <n v="60000"/>
  </r>
  <r>
    <x v="12"/>
    <d v="2020-06-30T00:00:00"/>
    <x v="0"/>
    <x v="5"/>
    <x v="11"/>
    <x v="11"/>
    <x v="6"/>
    <x v="28"/>
    <m/>
    <m/>
    <m/>
    <m/>
    <m/>
    <m/>
    <m/>
    <m/>
    <n v="1000000"/>
    <m/>
    <m/>
    <n v="1000000"/>
  </r>
  <r>
    <x v="12"/>
    <d v="2020-06-30T00:00:00"/>
    <x v="1"/>
    <x v="3"/>
    <x v="3"/>
    <x v="3"/>
    <x v="3"/>
    <x v="6"/>
    <m/>
    <m/>
    <m/>
    <m/>
    <m/>
    <n v="161254.79999999999"/>
    <m/>
    <m/>
    <m/>
    <m/>
    <m/>
    <n v="161254.79999999999"/>
  </r>
  <r>
    <x v="12"/>
    <d v="2020-06-30T00:00:00"/>
    <x v="1"/>
    <x v="3"/>
    <x v="3"/>
    <x v="3"/>
    <x v="3"/>
    <x v="7"/>
    <m/>
    <m/>
    <m/>
    <m/>
    <m/>
    <n v="77742.8"/>
    <m/>
    <m/>
    <m/>
    <m/>
    <m/>
    <n v="77742.8"/>
  </r>
  <r>
    <x v="12"/>
    <d v="2020-06-30T00:00:00"/>
    <x v="1"/>
    <x v="3"/>
    <x v="3"/>
    <x v="3"/>
    <x v="3"/>
    <x v="8"/>
    <m/>
    <m/>
    <m/>
    <m/>
    <n v="270328.11"/>
    <m/>
    <m/>
    <m/>
    <m/>
    <m/>
    <m/>
    <n v="270328.11"/>
  </r>
  <r>
    <x v="12"/>
    <d v="2020-06-30T00:00:00"/>
    <x v="1"/>
    <x v="3"/>
    <x v="3"/>
    <x v="3"/>
    <x v="3"/>
    <x v="9"/>
    <m/>
    <n v="109792.16"/>
    <m/>
    <m/>
    <n v="494664.74"/>
    <n v="113343.72"/>
    <m/>
    <m/>
    <m/>
    <m/>
    <m/>
    <n v="717800.62"/>
  </r>
  <r>
    <x v="12"/>
    <d v="2020-06-30T00:00:00"/>
    <x v="1"/>
    <x v="3"/>
    <x v="4"/>
    <x v="4"/>
    <x v="3"/>
    <x v="10"/>
    <m/>
    <m/>
    <m/>
    <m/>
    <m/>
    <n v="171735.2"/>
    <m/>
    <m/>
    <m/>
    <m/>
    <m/>
    <n v="171735.2"/>
  </r>
  <r>
    <x v="12"/>
    <d v="2020-06-30T00:00:00"/>
    <x v="1"/>
    <x v="3"/>
    <x v="4"/>
    <x v="4"/>
    <x v="3"/>
    <x v="11"/>
    <m/>
    <n v="125630.91"/>
    <m/>
    <m/>
    <n v="796221.2"/>
    <m/>
    <m/>
    <m/>
    <m/>
    <m/>
    <m/>
    <n v="921852.11"/>
  </r>
  <r>
    <x v="12"/>
    <d v="2020-06-30T00:00:00"/>
    <x v="1"/>
    <x v="3"/>
    <x v="5"/>
    <x v="5"/>
    <x v="3"/>
    <x v="12"/>
    <m/>
    <m/>
    <m/>
    <m/>
    <m/>
    <n v="266767.2"/>
    <m/>
    <m/>
    <m/>
    <m/>
    <m/>
    <n v="266767.2"/>
  </r>
  <r>
    <x v="12"/>
    <d v="2020-06-30T00:00:00"/>
    <x v="1"/>
    <x v="3"/>
    <x v="5"/>
    <x v="5"/>
    <x v="3"/>
    <x v="13"/>
    <m/>
    <n v="78914.880000000005"/>
    <n v="123042.55252599998"/>
    <m/>
    <n v="482457.86"/>
    <m/>
    <m/>
    <m/>
    <m/>
    <m/>
    <m/>
    <n v="684415.29252599995"/>
  </r>
  <r>
    <x v="12"/>
    <d v="2020-06-30T00:00:00"/>
    <x v="1"/>
    <x v="3"/>
    <x v="5"/>
    <x v="5"/>
    <x v="3"/>
    <x v="14"/>
    <m/>
    <m/>
    <m/>
    <m/>
    <n v="690396.44"/>
    <m/>
    <m/>
    <m/>
    <m/>
    <m/>
    <m/>
    <n v="690396.44"/>
  </r>
  <r>
    <x v="12"/>
    <d v="2020-06-30T00:00:00"/>
    <x v="1"/>
    <x v="3"/>
    <x v="5"/>
    <x v="5"/>
    <x v="3"/>
    <x v="15"/>
    <m/>
    <m/>
    <n v="113628.04258600001"/>
    <m/>
    <n v="212167.58"/>
    <m/>
    <m/>
    <m/>
    <m/>
    <m/>
    <m/>
    <n v="325795.62258600001"/>
  </r>
  <r>
    <x v="12"/>
    <d v="2020-06-30T00:00:00"/>
    <x v="1"/>
    <x v="3"/>
    <x v="5"/>
    <x v="5"/>
    <x v="3"/>
    <x v="16"/>
    <m/>
    <m/>
    <m/>
    <m/>
    <n v="62395.31"/>
    <m/>
    <m/>
    <m/>
    <m/>
    <m/>
    <m/>
    <n v="62395.31"/>
  </r>
  <r>
    <x v="12"/>
    <d v="2020-06-30T00:00:00"/>
    <x v="1"/>
    <x v="3"/>
    <x v="5"/>
    <x v="5"/>
    <x v="3"/>
    <x v="17"/>
    <m/>
    <m/>
    <m/>
    <m/>
    <n v="238153.45"/>
    <m/>
    <m/>
    <m/>
    <m/>
    <m/>
    <m/>
    <n v="238153.45"/>
  </r>
  <r>
    <x v="12"/>
    <d v="2020-06-30T00:00:00"/>
    <x v="1"/>
    <x v="3"/>
    <x v="5"/>
    <x v="5"/>
    <x v="3"/>
    <x v="18"/>
    <m/>
    <m/>
    <m/>
    <m/>
    <n v="189897.31"/>
    <m/>
    <m/>
    <m/>
    <m/>
    <m/>
    <m/>
    <n v="189897.31"/>
  </r>
  <r>
    <x v="12"/>
    <d v="2020-06-30T00:00:00"/>
    <x v="1"/>
    <x v="3"/>
    <x v="6"/>
    <x v="6"/>
    <x v="4"/>
    <x v="19"/>
    <m/>
    <m/>
    <m/>
    <m/>
    <m/>
    <n v="28371.200000000001"/>
    <m/>
    <m/>
    <m/>
    <m/>
    <m/>
    <n v="28371.200000000001"/>
  </r>
  <r>
    <x v="12"/>
    <d v="2020-06-30T00:00:00"/>
    <x v="1"/>
    <x v="3"/>
    <x v="6"/>
    <x v="6"/>
    <x v="4"/>
    <x v="20"/>
    <m/>
    <n v="13611"/>
    <m/>
    <m/>
    <n v="65001.49"/>
    <n v="17169.599999999999"/>
    <m/>
    <m/>
    <m/>
    <m/>
    <m/>
    <n v="95782.09"/>
  </r>
  <r>
    <x v="12"/>
    <d v="2020-06-30T00:00:00"/>
    <x v="1"/>
    <x v="3"/>
    <x v="6"/>
    <x v="6"/>
    <x v="4"/>
    <x v="21"/>
    <m/>
    <m/>
    <m/>
    <m/>
    <m/>
    <m/>
    <m/>
    <m/>
    <m/>
    <m/>
    <n v="196006.28"/>
    <n v="196006.28"/>
  </r>
  <r>
    <x v="12"/>
    <d v="2020-06-30T00:00:00"/>
    <x v="1"/>
    <x v="4"/>
    <x v="7"/>
    <x v="7"/>
    <x v="3"/>
    <x v="22"/>
    <m/>
    <m/>
    <m/>
    <m/>
    <n v="256672.57"/>
    <m/>
    <m/>
    <m/>
    <m/>
    <m/>
    <m/>
    <n v="256672.57"/>
  </r>
  <r>
    <x v="12"/>
    <d v="2020-06-30T00:00:00"/>
    <x v="1"/>
    <x v="4"/>
    <x v="7"/>
    <x v="7"/>
    <x v="3"/>
    <x v="23"/>
    <m/>
    <m/>
    <m/>
    <m/>
    <n v="233798.62"/>
    <m/>
    <m/>
    <m/>
    <m/>
    <m/>
    <m/>
    <n v="233798.62"/>
  </r>
  <r>
    <x v="12"/>
    <d v="2020-06-30T00:00:00"/>
    <x v="1"/>
    <x v="7"/>
    <x v="10"/>
    <x v="10"/>
    <x v="2"/>
    <x v="27"/>
    <m/>
    <m/>
    <m/>
    <m/>
    <m/>
    <n v="46365"/>
    <m/>
    <m/>
    <m/>
    <m/>
    <m/>
    <n v="46365"/>
  </r>
  <r>
    <x v="12"/>
    <d v="2020-06-30T00:00:00"/>
    <x v="2"/>
    <x v="7"/>
    <x v="10"/>
    <x v="10"/>
    <x v="2"/>
    <x v="26"/>
    <m/>
    <m/>
    <m/>
    <m/>
    <m/>
    <m/>
    <n v="5000"/>
    <m/>
    <m/>
    <m/>
    <m/>
    <n v="5000"/>
  </r>
  <r>
    <x v="13"/>
    <d v="2020-08-01T00:00:00"/>
    <x v="0"/>
    <x v="0"/>
    <x v="0"/>
    <x v="0"/>
    <x v="0"/>
    <x v="0"/>
    <m/>
    <m/>
    <m/>
    <m/>
    <n v="200926.44"/>
    <m/>
    <m/>
    <m/>
    <m/>
    <m/>
    <m/>
    <n v="200926.44"/>
  </r>
  <r>
    <x v="13"/>
    <d v="2020-08-01T00:00:00"/>
    <x v="0"/>
    <x v="0"/>
    <x v="0"/>
    <x v="0"/>
    <x v="0"/>
    <x v="1"/>
    <m/>
    <m/>
    <m/>
    <m/>
    <n v="252990.68"/>
    <m/>
    <m/>
    <m/>
    <m/>
    <m/>
    <m/>
    <n v="252990.68"/>
  </r>
  <r>
    <x v="13"/>
    <d v="2020-08-01T00:00:00"/>
    <x v="0"/>
    <x v="1"/>
    <x v="1"/>
    <x v="1"/>
    <x v="1"/>
    <x v="2"/>
    <n v="136213.76999999999"/>
    <n v="58246.85"/>
    <m/>
    <m/>
    <n v="248687.95"/>
    <m/>
    <m/>
    <m/>
    <m/>
    <m/>
    <m/>
    <n v="443148.57"/>
  </r>
  <r>
    <x v="13"/>
    <d v="2020-08-01T00:00:00"/>
    <x v="0"/>
    <x v="1"/>
    <x v="1"/>
    <x v="1"/>
    <x v="1"/>
    <x v="3"/>
    <m/>
    <m/>
    <m/>
    <m/>
    <m/>
    <n v="61212.04"/>
    <m/>
    <m/>
    <m/>
    <m/>
    <m/>
    <n v="61212.04"/>
  </r>
  <r>
    <x v="13"/>
    <d v="2020-08-01T00:00:00"/>
    <x v="0"/>
    <x v="1"/>
    <x v="1"/>
    <x v="1"/>
    <x v="1"/>
    <x v="4"/>
    <m/>
    <n v="159473.71000000002"/>
    <m/>
    <n v="58660.61"/>
    <m/>
    <m/>
    <m/>
    <m/>
    <m/>
    <m/>
    <m/>
    <n v="218134.32"/>
  </r>
  <r>
    <x v="13"/>
    <d v="2020-08-01T00:00:00"/>
    <x v="0"/>
    <x v="2"/>
    <x v="2"/>
    <x v="2"/>
    <x v="2"/>
    <x v="5"/>
    <m/>
    <m/>
    <m/>
    <m/>
    <m/>
    <m/>
    <m/>
    <m/>
    <m/>
    <n v="60000"/>
    <m/>
    <n v="60000"/>
  </r>
  <r>
    <x v="13"/>
    <d v="2020-08-01T00:00:00"/>
    <x v="0"/>
    <x v="5"/>
    <x v="11"/>
    <x v="11"/>
    <x v="6"/>
    <x v="28"/>
    <m/>
    <m/>
    <m/>
    <m/>
    <m/>
    <m/>
    <m/>
    <m/>
    <n v="1000000"/>
    <m/>
    <m/>
    <n v="1000000"/>
  </r>
  <r>
    <x v="13"/>
    <d v="2020-08-01T00:00:00"/>
    <x v="1"/>
    <x v="3"/>
    <x v="3"/>
    <x v="3"/>
    <x v="3"/>
    <x v="6"/>
    <m/>
    <m/>
    <m/>
    <m/>
    <m/>
    <n v="167369.4"/>
    <m/>
    <m/>
    <m/>
    <m/>
    <m/>
    <n v="167369.4"/>
  </r>
  <r>
    <x v="13"/>
    <d v="2020-08-01T00:00:00"/>
    <x v="1"/>
    <x v="3"/>
    <x v="3"/>
    <x v="3"/>
    <x v="3"/>
    <x v="7"/>
    <m/>
    <m/>
    <m/>
    <m/>
    <m/>
    <n v="86658.5"/>
    <m/>
    <m/>
    <m/>
    <m/>
    <m/>
    <n v="86658.5"/>
  </r>
  <r>
    <x v="13"/>
    <d v="2020-08-01T00:00:00"/>
    <x v="1"/>
    <x v="3"/>
    <x v="3"/>
    <x v="3"/>
    <x v="3"/>
    <x v="8"/>
    <m/>
    <m/>
    <m/>
    <m/>
    <n v="312513.03000000003"/>
    <m/>
    <m/>
    <m/>
    <m/>
    <m/>
    <m/>
    <n v="312513.03000000003"/>
  </r>
  <r>
    <x v="13"/>
    <d v="2020-08-01T00:00:00"/>
    <x v="1"/>
    <x v="3"/>
    <x v="3"/>
    <x v="3"/>
    <x v="3"/>
    <x v="9"/>
    <m/>
    <n v="122189.16"/>
    <m/>
    <m/>
    <n v="548628.16"/>
    <n v="125821.93"/>
    <m/>
    <m/>
    <m/>
    <m/>
    <m/>
    <n v="796639.25"/>
  </r>
  <r>
    <x v="13"/>
    <d v="2020-08-01T00:00:00"/>
    <x v="1"/>
    <x v="3"/>
    <x v="4"/>
    <x v="4"/>
    <x v="3"/>
    <x v="10"/>
    <m/>
    <m/>
    <m/>
    <m/>
    <m/>
    <n v="197142.39999999999"/>
    <m/>
    <m/>
    <m/>
    <m/>
    <m/>
    <n v="197142.39999999999"/>
  </r>
  <r>
    <x v="13"/>
    <d v="2020-08-01T00:00:00"/>
    <x v="1"/>
    <x v="3"/>
    <x v="4"/>
    <x v="4"/>
    <x v="3"/>
    <x v="11"/>
    <m/>
    <n v="146013.89000000001"/>
    <m/>
    <m/>
    <n v="897384.42999999993"/>
    <m/>
    <m/>
    <m/>
    <m/>
    <m/>
    <m/>
    <n v="1043398.32"/>
  </r>
  <r>
    <x v="13"/>
    <d v="2020-08-01T00:00:00"/>
    <x v="1"/>
    <x v="3"/>
    <x v="5"/>
    <x v="5"/>
    <x v="3"/>
    <x v="12"/>
    <m/>
    <m/>
    <m/>
    <m/>
    <m/>
    <n v="281400"/>
    <m/>
    <m/>
    <m/>
    <m/>
    <m/>
    <n v="281400"/>
  </r>
  <r>
    <x v="13"/>
    <d v="2020-08-01T00:00:00"/>
    <x v="1"/>
    <x v="3"/>
    <x v="5"/>
    <x v="5"/>
    <x v="3"/>
    <x v="13"/>
    <m/>
    <n v="90924.54"/>
    <n v="141767.78"/>
    <m/>
    <n v="555880.71"/>
    <m/>
    <m/>
    <m/>
    <m/>
    <m/>
    <m/>
    <n v="788573.03"/>
  </r>
  <r>
    <x v="13"/>
    <d v="2020-08-01T00:00:00"/>
    <x v="1"/>
    <x v="3"/>
    <x v="5"/>
    <x v="5"/>
    <x v="3"/>
    <x v="14"/>
    <m/>
    <m/>
    <m/>
    <m/>
    <n v="787744.38"/>
    <m/>
    <m/>
    <m/>
    <m/>
    <m/>
    <m/>
    <n v="787744.38"/>
  </r>
  <r>
    <x v="13"/>
    <d v="2020-08-01T00:00:00"/>
    <x v="1"/>
    <x v="3"/>
    <x v="5"/>
    <x v="5"/>
    <x v="3"/>
    <x v="15"/>
    <m/>
    <m/>
    <n v="130120.99"/>
    <m/>
    <n v="242963.41"/>
    <m/>
    <m/>
    <m/>
    <m/>
    <m/>
    <m/>
    <n v="373084.4"/>
  </r>
  <r>
    <x v="13"/>
    <d v="2020-08-01T00:00:00"/>
    <x v="1"/>
    <x v="3"/>
    <x v="5"/>
    <x v="5"/>
    <x v="3"/>
    <x v="16"/>
    <m/>
    <m/>
    <m/>
    <m/>
    <n v="76971.899999999994"/>
    <m/>
    <m/>
    <m/>
    <m/>
    <m/>
    <m/>
    <n v="76971.899999999994"/>
  </r>
  <r>
    <x v="13"/>
    <d v="2020-08-01T00:00:00"/>
    <x v="1"/>
    <x v="3"/>
    <x v="5"/>
    <x v="5"/>
    <x v="3"/>
    <x v="17"/>
    <m/>
    <m/>
    <m/>
    <m/>
    <n v="279623.31"/>
    <m/>
    <m/>
    <m/>
    <m/>
    <m/>
    <m/>
    <n v="279623.31"/>
  </r>
  <r>
    <x v="13"/>
    <d v="2020-08-01T00:00:00"/>
    <x v="1"/>
    <x v="3"/>
    <x v="5"/>
    <x v="5"/>
    <x v="3"/>
    <x v="18"/>
    <m/>
    <m/>
    <m/>
    <m/>
    <n v="207127.52"/>
    <m/>
    <m/>
    <m/>
    <m/>
    <m/>
    <m/>
    <n v="207127.52"/>
  </r>
  <r>
    <x v="13"/>
    <d v="2020-08-01T00:00:00"/>
    <x v="1"/>
    <x v="3"/>
    <x v="6"/>
    <x v="6"/>
    <x v="4"/>
    <x v="19"/>
    <m/>
    <m/>
    <m/>
    <m/>
    <m/>
    <n v="28787.200000000001"/>
    <m/>
    <m/>
    <m/>
    <m/>
    <m/>
    <n v="28787.200000000001"/>
  </r>
  <r>
    <x v="13"/>
    <d v="2020-08-01T00:00:00"/>
    <x v="1"/>
    <x v="3"/>
    <x v="6"/>
    <x v="6"/>
    <x v="4"/>
    <x v="20"/>
    <m/>
    <n v="14238.22"/>
    <m/>
    <m/>
    <n v="67992.52"/>
    <n v="18328.8"/>
    <m/>
    <m/>
    <m/>
    <m/>
    <m/>
    <n v="100559.54000000001"/>
  </r>
  <r>
    <x v="13"/>
    <d v="2020-08-01T00:00:00"/>
    <x v="1"/>
    <x v="3"/>
    <x v="6"/>
    <x v="6"/>
    <x v="4"/>
    <x v="21"/>
    <m/>
    <m/>
    <m/>
    <m/>
    <m/>
    <m/>
    <m/>
    <m/>
    <m/>
    <m/>
    <n v="230000"/>
    <n v="230000"/>
  </r>
  <r>
    <x v="13"/>
    <d v="2020-08-01T00:00:00"/>
    <x v="1"/>
    <x v="4"/>
    <x v="7"/>
    <x v="7"/>
    <x v="3"/>
    <x v="22"/>
    <m/>
    <m/>
    <m/>
    <m/>
    <n v="297020.24"/>
    <m/>
    <m/>
    <m/>
    <m/>
    <m/>
    <m/>
    <n v="297020.24"/>
  </r>
  <r>
    <x v="13"/>
    <d v="2020-08-01T00:00:00"/>
    <x v="1"/>
    <x v="4"/>
    <x v="7"/>
    <x v="7"/>
    <x v="3"/>
    <x v="23"/>
    <m/>
    <m/>
    <m/>
    <m/>
    <n v="266853.21000000002"/>
    <m/>
    <m/>
    <m/>
    <m/>
    <m/>
    <m/>
    <n v="266853.21000000002"/>
  </r>
  <r>
    <x v="13"/>
    <d v="2020-08-01T00:00:00"/>
    <x v="1"/>
    <x v="7"/>
    <x v="10"/>
    <x v="10"/>
    <x v="2"/>
    <x v="27"/>
    <m/>
    <m/>
    <m/>
    <m/>
    <m/>
    <n v="44715"/>
    <m/>
    <m/>
    <m/>
    <m/>
    <m/>
    <n v="44715"/>
  </r>
  <r>
    <x v="13"/>
    <d v="2020-08-01T00:00:00"/>
    <x v="2"/>
    <x v="7"/>
    <x v="10"/>
    <x v="10"/>
    <x v="2"/>
    <x v="26"/>
    <m/>
    <m/>
    <m/>
    <m/>
    <m/>
    <m/>
    <n v="5000"/>
    <m/>
    <m/>
    <m/>
    <m/>
    <n v="5000"/>
  </r>
  <r>
    <x v="14"/>
    <d v="2020-09-02T00:00:00"/>
    <x v="0"/>
    <x v="0"/>
    <x v="0"/>
    <x v="0"/>
    <x v="0"/>
    <x v="0"/>
    <m/>
    <m/>
    <m/>
    <m/>
    <n v="201449.41"/>
    <m/>
    <m/>
    <m/>
    <m/>
    <m/>
    <m/>
    <n v="201449.41"/>
  </r>
  <r>
    <x v="14"/>
    <d v="2020-09-02T00:00:00"/>
    <x v="0"/>
    <x v="0"/>
    <x v="0"/>
    <x v="0"/>
    <x v="0"/>
    <x v="1"/>
    <m/>
    <m/>
    <m/>
    <m/>
    <n v="258539.61"/>
    <m/>
    <m/>
    <m/>
    <m/>
    <m/>
    <m/>
    <n v="258539.61"/>
  </r>
  <r>
    <x v="14"/>
    <d v="2020-09-02T00:00:00"/>
    <x v="0"/>
    <x v="1"/>
    <x v="1"/>
    <x v="1"/>
    <x v="1"/>
    <x v="2"/>
    <n v="169359.62"/>
    <n v="58294"/>
    <m/>
    <m/>
    <n v="249085.25"/>
    <m/>
    <m/>
    <m/>
    <m/>
    <m/>
    <m/>
    <n v="476738.87"/>
  </r>
  <r>
    <x v="14"/>
    <d v="2020-09-02T00:00:00"/>
    <x v="0"/>
    <x v="1"/>
    <x v="1"/>
    <x v="1"/>
    <x v="1"/>
    <x v="3"/>
    <m/>
    <m/>
    <m/>
    <m/>
    <m/>
    <n v="61281.62"/>
    <m/>
    <m/>
    <m/>
    <m/>
    <m/>
    <n v="61281.62"/>
  </r>
  <r>
    <x v="14"/>
    <d v="2020-09-02T00:00:00"/>
    <x v="0"/>
    <x v="1"/>
    <x v="1"/>
    <x v="1"/>
    <x v="1"/>
    <x v="4"/>
    <m/>
    <n v="172833.29"/>
    <m/>
    <n v="79103.48"/>
    <m/>
    <m/>
    <m/>
    <m/>
    <m/>
    <m/>
    <m/>
    <n v="251936.77000000002"/>
  </r>
  <r>
    <x v="14"/>
    <d v="2020-09-02T00:00:00"/>
    <x v="0"/>
    <x v="2"/>
    <x v="2"/>
    <x v="2"/>
    <x v="2"/>
    <x v="5"/>
    <m/>
    <m/>
    <m/>
    <m/>
    <m/>
    <m/>
    <m/>
    <m/>
    <m/>
    <n v="80000"/>
    <m/>
    <n v="80000"/>
  </r>
  <r>
    <x v="14"/>
    <d v="2020-09-02T00:00:00"/>
    <x v="0"/>
    <x v="5"/>
    <x v="11"/>
    <x v="11"/>
    <x v="6"/>
    <x v="28"/>
    <m/>
    <m/>
    <m/>
    <m/>
    <m/>
    <m/>
    <m/>
    <m/>
    <n v="1000000"/>
    <m/>
    <m/>
    <n v="1000000"/>
  </r>
  <r>
    <x v="14"/>
    <d v="2020-09-02T00:00:00"/>
    <x v="1"/>
    <x v="3"/>
    <x v="3"/>
    <x v="3"/>
    <x v="3"/>
    <x v="6"/>
    <m/>
    <m/>
    <m/>
    <m/>
    <m/>
    <n v="163245.6"/>
    <m/>
    <m/>
    <m/>
    <m/>
    <m/>
    <n v="163245.6"/>
  </r>
  <r>
    <x v="14"/>
    <d v="2020-09-02T00:00:00"/>
    <x v="1"/>
    <x v="3"/>
    <x v="3"/>
    <x v="3"/>
    <x v="3"/>
    <x v="7"/>
    <m/>
    <m/>
    <m/>
    <m/>
    <m/>
    <n v="89157"/>
    <m/>
    <m/>
    <m/>
    <m/>
    <m/>
    <n v="89157"/>
  </r>
  <r>
    <x v="14"/>
    <d v="2020-09-02T00:00:00"/>
    <x v="1"/>
    <x v="3"/>
    <x v="3"/>
    <x v="3"/>
    <x v="3"/>
    <x v="8"/>
    <m/>
    <m/>
    <m/>
    <m/>
    <n v="327546.77"/>
    <m/>
    <m/>
    <m/>
    <m/>
    <m/>
    <m/>
    <n v="327546.77"/>
  </r>
  <r>
    <x v="14"/>
    <d v="2020-09-02T00:00:00"/>
    <x v="1"/>
    <x v="3"/>
    <x v="3"/>
    <x v="3"/>
    <x v="3"/>
    <x v="9"/>
    <m/>
    <n v="126024.69"/>
    <m/>
    <m/>
    <n v="578117.56000000006"/>
    <n v="131367.79999999999"/>
    <m/>
    <m/>
    <m/>
    <m/>
    <m/>
    <n v="835510.05"/>
  </r>
  <r>
    <x v="14"/>
    <d v="2020-09-02T00:00:00"/>
    <x v="1"/>
    <x v="3"/>
    <x v="4"/>
    <x v="4"/>
    <x v="3"/>
    <x v="10"/>
    <m/>
    <m/>
    <m/>
    <m/>
    <m/>
    <n v="192337.6"/>
    <m/>
    <m/>
    <m/>
    <m/>
    <m/>
    <n v="192337.6"/>
  </r>
  <r>
    <x v="14"/>
    <d v="2020-09-02T00:00:00"/>
    <x v="1"/>
    <x v="3"/>
    <x v="4"/>
    <x v="4"/>
    <x v="3"/>
    <x v="11"/>
    <m/>
    <n v="149114.59"/>
    <m/>
    <m/>
    <n v="1076152.69"/>
    <m/>
    <m/>
    <m/>
    <m/>
    <m/>
    <m/>
    <n v="1225267.28"/>
  </r>
  <r>
    <x v="14"/>
    <d v="2020-09-02T00:00:00"/>
    <x v="1"/>
    <x v="3"/>
    <x v="5"/>
    <x v="5"/>
    <x v="3"/>
    <x v="12"/>
    <m/>
    <m/>
    <m/>
    <m/>
    <m/>
    <n v="288716.40000000002"/>
    <m/>
    <m/>
    <m/>
    <m/>
    <m/>
    <n v="288716.40000000002"/>
  </r>
  <r>
    <x v="14"/>
    <d v="2020-09-02T00:00:00"/>
    <x v="1"/>
    <x v="3"/>
    <x v="5"/>
    <x v="5"/>
    <x v="3"/>
    <x v="13"/>
    <m/>
    <n v="92098.67"/>
    <n v="143598.46"/>
    <m/>
    <n v="563058.92000000004"/>
    <m/>
    <m/>
    <m/>
    <m/>
    <m/>
    <m/>
    <n v="798756.05"/>
  </r>
  <r>
    <x v="14"/>
    <d v="2020-09-02T00:00:00"/>
    <x v="1"/>
    <x v="3"/>
    <x v="5"/>
    <x v="5"/>
    <x v="3"/>
    <x v="14"/>
    <m/>
    <m/>
    <m/>
    <m/>
    <n v="670406.77"/>
    <m/>
    <m/>
    <m/>
    <m/>
    <m/>
    <m/>
    <n v="670406.77"/>
  </r>
  <r>
    <x v="14"/>
    <d v="2020-09-02T00:00:00"/>
    <x v="1"/>
    <x v="3"/>
    <x v="5"/>
    <x v="5"/>
    <x v="3"/>
    <x v="15"/>
    <m/>
    <m/>
    <n v="131925.74"/>
    <m/>
    <n v="246333.27"/>
    <m/>
    <m/>
    <m/>
    <m/>
    <m/>
    <m/>
    <n v="378259.01"/>
  </r>
  <r>
    <x v="14"/>
    <d v="2020-09-02T00:00:00"/>
    <x v="1"/>
    <x v="3"/>
    <x v="5"/>
    <x v="5"/>
    <x v="3"/>
    <x v="16"/>
    <m/>
    <m/>
    <m/>
    <m/>
    <n v="78676.679999999993"/>
    <m/>
    <m/>
    <m/>
    <m/>
    <m/>
    <m/>
    <n v="78676.679999999993"/>
  </r>
  <r>
    <x v="14"/>
    <d v="2020-09-02T00:00:00"/>
    <x v="1"/>
    <x v="3"/>
    <x v="5"/>
    <x v="5"/>
    <x v="3"/>
    <x v="17"/>
    <m/>
    <m/>
    <m/>
    <m/>
    <n v="305655.99"/>
    <m/>
    <m/>
    <m/>
    <m/>
    <m/>
    <m/>
    <n v="305655.99"/>
  </r>
  <r>
    <x v="14"/>
    <d v="2020-09-02T00:00:00"/>
    <x v="1"/>
    <x v="3"/>
    <x v="5"/>
    <x v="5"/>
    <x v="3"/>
    <x v="18"/>
    <m/>
    <m/>
    <m/>
    <m/>
    <n v="243954.08"/>
    <m/>
    <m/>
    <m/>
    <m/>
    <m/>
    <m/>
    <n v="243954.08"/>
  </r>
  <r>
    <x v="14"/>
    <d v="2020-09-02T00:00:00"/>
    <x v="1"/>
    <x v="3"/>
    <x v="6"/>
    <x v="6"/>
    <x v="4"/>
    <x v="19"/>
    <m/>
    <m/>
    <m/>
    <m/>
    <m/>
    <n v="28870.400000000001"/>
    <m/>
    <m/>
    <m/>
    <m/>
    <m/>
    <n v="28870.400000000001"/>
  </r>
  <r>
    <x v="14"/>
    <d v="2020-09-02T00:00:00"/>
    <x v="1"/>
    <x v="3"/>
    <x v="6"/>
    <x v="6"/>
    <x v="4"/>
    <x v="20"/>
    <m/>
    <n v="14752.72"/>
    <m/>
    <m/>
    <n v="70449.440000000002"/>
    <n v="18832.8"/>
    <m/>
    <m/>
    <m/>
    <m/>
    <m/>
    <n v="104034.96"/>
  </r>
  <r>
    <x v="14"/>
    <d v="2020-09-02T00:00:00"/>
    <x v="1"/>
    <x v="3"/>
    <x v="6"/>
    <x v="6"/>
    <x v="4"/>
    <x v="21"/>
    <m/>
    <m/>
    <m/>
    <m/>
    <m/>
    <m/>
    <m/>
    <m/>
    <m/>
    <m/>
    <n v="245730.35"/>
    <n v="245730.35"/>
  </r>
  <r>
    <x v="14"/>
    <d v="2020-09-02T00:00:00"/>
    <x v="1"/>
    <x v="4"/>
    <x v="7"/>
    <x v="7"/>
    <x v="3"/>
    <x v="22"/>
    <m/>
    <m/>
    <m/>
    <m/>
    <n v="307000.53000000003"/>
    <m/>
    <m/>
    <m/>
    <m/>
    <m/>
    <m/>
    <n v="307000.53000000003"/>
  </r>
  <r>
    <x v="14"/>
    <d v="2020-09-02T00:00:00"/>
    <x v="1"/>
    <x v="4"/>
    <x v="7"/>
    <x v="7"/>
    <x v="3"/>
    <x v="23"/>
    <m/>
    <m/>
    <m/>
    <m/>
    <n v="286565.88"/>
    <m/>
    <m/>
    <m/>
    <m/>
    <m/>
    <m/>
    <n v="286565.88"/>
  </r>
  <r>
    <x v="14"/>
    <d v="2020-09-02T00:00:00"/>
    <x v="1"/>
    <x v="7"/>
    <x v="10"/>
    <x v="10"/>
    <x v="2"/>
    <x v="27"/>
    <m/>
    <m/>
    <m/>
    <m/>
    <m/>
    <n v="45375"/>
    <m/>
    <m/>
    <m/>
    <m/>
    <m/>
    <n v="45375"/>
  </r>
  <r>
    <x v="14"/>
    <d v="2020-09-02T00:00:00"/>
    <x v="2"/>
    <x v="7"/>
    <x v="10"/>
    <x v="10"/>
    <x v="2"/>
    <x v="26"/>
    <m/>
    <m/>
    <m/>
    <m/>
    <m/>
    <m/>
    <n v="5000"/>
    <m/>
    <m/>
    <m/>
    <m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CED3F-877C-4E4F-9148-D6CC33C6F418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5">
  <location ref="A4:U20" firstHeaderRow="1" firstDataRow="2" firstDataCol="1" rowPageCount="2" colPageCount="1"/>
  <pivotFields count="20">
    <pivotField axis="axisRow" numFmtId="179" showAll="0" sortType="ascending">
      <items count="39">
        <item x="0"/>
        <item m="1" x="37"/>
        <item m="1" x="24"/>
        <item m="1" x="30"/>
        <item m="1" x="17"/>
        <item m="1" x="27"/>
        <item m="1" x="36"/>
        <item m="1" x="23"/>
        <item m="1" x="33"/>
        <item m="1" x="20"/>
        <item m="1" x="29"/>
        <item m="1" x="16"/>
        <item m="1" x="26"/>
        <item m="1" x="35"/>
        <item m="1" x="22"/>
        <item m="1" x="32"/>
        <item m="1" x="19"/>
        <item m="1" x="28"/>
        <item m="1" x="15"/>
        <item m="1" x="25"/>
        <item m="1" x="34"/>
        <item m="1" x="21"/>
        <item m="1" x="31"/>
        <item m="1" x="1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20">
        <item x="5"/>
        <item x="3"/>
        <item x="4"/>
        <item h="1" m="1" x="12"/>
        <item x="7"/>
        <item h="1" m="1" x="13"/>
        <item h="1" x="2"/>
        <item h="1" x="8"/>
        <item x="10"/>
        <item h="1" m="1" x="18"/>
        <item x="0"/>
        <item h="1" m="1" x="15"/>
        <item h="1" x="6"/>
        <item h="1" m="1" x="16"/>
        <item h="1" m="1" x="14"/>
        <item h="1" x="9"/>
        <item h="1" x="1"/>
        <item h="1" m="1" x="17"/>
        <item h="1" x="11"/>
        <item t="default"/>
      </items>
    </pivotField>
    <pivotField axis="axisPage" showAll="0">
      <items count="9">
        <item x="3"/>
        <item x="5"/>
        <item x="2"/>
        <item x="0"/>
        <item m="1" x="7"/>
        <item x="4"/>
        <item x="1"/>
        <item x="6"/>
        <item t="default"/>
      </items>
    </pivotField>
    <pivotField axis="axisCol" showAll="0">
      <items count="31">
        <item x="7"/>
        <item x="6"/>
        <item x="21"/>
        <item x="24"/>
        <item x="23"/>
        <item x="12"/>
        <item x="2"/>
        <item x="1"/>
        <item x="10"/>
        <item x="3"/>
        <item x="9"/>
        <item x="18"/>
        <item x="13"/>
        <item x="14"/>
        <item x="15"/>
        <item m="1" x="29"/>
        <item x="20"/>
        <item x="19"/>
        <item x="26"/>
        <item x="4"/>
        <item x="0"/>
        <item x="17"/>
        <item x="16"/>
        <item x="22"/>
        <item x="8"/>
        <item x="25"/>
        <item x="5"/>
        <item x="27"/>
        <item x="11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0" showAll="0"/>
  </pivotFields>
  <rowFields count="1">
    <field x="0"/>
  </rowFields>
  <rowItems count="15">
    <i>
      <x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7"/>
  </colFields>
  <colItems count="20">
    <i>
      <x/>
    </i>
    <i>
      <x v="1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8"/>
    </i>
    <i>
      <x v="20"/>
    </i>
    <i>
      <x v="21"/>
    </i>
    <i>
      <x v="22"/>
    </i>
    <i>
      <x v="23"/>
    </i>
    <i>
      <x v="24"/>
    </i>
    <i>
      <x v="27"/>
    </i>
    <i>
      <x v="28"/>
    </i>
    <i t="grand">
      <x/>
    </i>
  </colItems>
  <pageFields count="2">
    <pageField fld="5" hier="-1"/>
    <pageField fld="6" hier="-1"/>
  </pageFields>
  <dataFields count="1">
    <dataField name="Sum of 合计" fld="19" baseField="0" baseItem="0" numFmtId="3"/>
  </dataFields>
  <formats count="2">
    <format dxfId="33">
      <pivotArea dataOnly="0" labelOnly="1" fieldPosition="0">
        <references count="1">
          <reference field="7" count="19">
            <x v="0"/>
            <x v="1"/>
            <x v="4"/>
            <x v="5"/>
            <x v="7"/>
            <x v="8"/>
            <x v="10"/>
            <x v="11"/>
            <x v="12"/>
            <x v="13"/>
            <x v="14"/>
            <x v="15"/>
            <x v="18"/>
            <x v="20"/>
            <x v="21"/>
            <x v="22"/>
            <x v="23"/>
            <x v="24"/>
            <x v="27"/>
          </reference>
        </references>
      </pivotArea>
    </format>
    <format dxfId="32">
      <pivotArea dataOnly="0" labelOnly="1" fieldPosition="0">
        <references count="1">
          <reference field="7" count="1">
            <x v="28"/>
          </reference>
        </references>
      </pivotArea>
    </format>
  </formats>
  <chartFormats count="6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7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7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86D11-D7A0-E24C-BBEF-979543AC57E6}" name="PivotTable1" cacheId="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3:P20" firstHeaderRow="1" firstDataRow="2" firstDataCol="1"/>
  <pivotFields count="20">
    <pivotField axis="axisCol" numFmtId="179" showAll="0">
      <items count="39">
        <item x="0"/>
        <item m="1" x="37"/>
        <item m="1" x="24"/>
        <item m="1" x="30"/>
        <item m="1" x="17"/>
        <item m="1" x="27"/>
        <item m="1" x="36"/>
        <item m="1" x="23"/>
        <item m="1" x="33"/>
        <item m="1" x="20"/>
        <item m="1" x="29"/>
        <item m="1" x="16"/>
        <item m="1" x="26"/>
        <item m="1" x="35"/>
        <item m="1" x="22"/>
        <item m="1" x="32"/>
        <item m="1" x="19"/>
        <item m="1" x="28"/>
        <item m="1" x="15"/>
        <item m="1" x="25"/>
        <item m="1" x="34"/>
        <item m="1" x="21"/>
        <item m="1" x="31"/>
        <item m="1" x="1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4" showAll="0"/>
    <pivotField axis="axisRow" showAll="0">
      <items count="4">
        <item x="0"/>
        <item sd="0" x="2"/>
        <item x="1"/>
        <item t="default"/>
      </items>
    </pivotField>
    <pivotField axis="axisRow" showAll="0">
      <items count="11">
        <item sd="0" x="4"/>
        <item sd="0" x="2"/>
        <item sd="0" x="5"/>
        <item sd="0" x="0"/>
        <item sd="0" x="7"/>
        <item sd="0" x="1"/>
        <item m="1" x="8"/>
        <item m="1" x="9"/>
        <item x="3"/>
        <item sd="0" x="6"/>
        <item t="default"/>
      </items>
    </pivotField>
    <pivotField axis="axisRow" showAll="0">
      <items count="16">
        <item sd="0" x="5"/>
        <item sd="0" x="3"/>
        <item sd="0" x="4"/>
        <item x="7"/>
        <item x="2"/>
        <item x="8"/>
        <item x="0"/>
        <item x="10"/>
        <item m="1" x="14"/>
        <item x="1"/>
        <item m="1" x="12"/>
        <item sd="0" x="6"/>
        <item x="9"/>
        <item m="1" x="13"/>
        <item x="11"/>
        <item t="default"/>
      </items>
    </pivotField>
    <pivotField axis="axisRow" showAll="0">
      <items count="20">
        <item x="5"/>
        <item x="3"/>
        <item x="4"/>
        <item m="1" x="12"/>
        <item x="7"/>
        <item m="1" x="13"/>
        <item x="2"/>
        <item x="8"/>
        <item x="10"/>
        <item m="1" x="18"/>
        <item x="0"/>
        <item m="1" x="15"/>
        <item x="6"/>
        <item m="1" x="16"/>
        <item m="1" x="14"/>
        <item x="9"/>
        <item x="1"/>
        <item m="1" x="17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0" showAll="0"/>
  </pivotFields>
  <rowFields count="4">
    <field x="2"/>
    <field x="3"/>
    <field x="4"/>
    <field x="5"/>
  </rowFields>
  <rowItems count="16">
    <i>
      <x/>
    </i>
    <i r="1">
      <x v="1"/>
    </i>
    <i r="1">
      <x v="2"/>
    </i>
    <i r="1">
      <x v="3"/>
    </i>
    <i r="1">
      <x v="5"/>
    </i>
    <i>
      <x v="1"/>
    </i>
    <i>
      <x v="2"/>
    </i>
    <i r="1">
      <x/>
    </i>
    <i r="1">
      <x v="2"/>
    </i>
    <i r="1">
      <x v="4"/>
    </i>
    <i r="1">
      <x v="8"/>
    </i>
    <i r="2">
      <x/>
    </i>
    <i r="2">
      <x v="1"/>
    </i>
    <i r="2">
      <x v="2"/>
    </i>
    <i r="2">
      <x v="11"/>
    </i>
    <i t="grand">
      <x/>
    </i>
  </rowItems>
  <colFields count="1">
    <field x="0"/>
  </colFields>
  <colItems count="15">
    <i>
      <x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colItems>
  <dataFields count="1">
    <dataField name="Sum of 合计" fld="19" baseField="0" baseItem="0" numFmtId="3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67733-5CF5-3948-B877-C8510F2DCE3D}" name="PivotTable3" cacheId="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4:P43" firstHeaderRow="1" firstDataRow="2" firstDataCol="1"/>
  <pivotFields count="20">
    <pivotField axis="axisCol" numFmtId="179" showAll="0">
      <items count="39">
        <item x="0"/>
        <item m="1" x="37"/>
        <item m="1" x="24"/>
        <item m="1" x="30"/>
        <item m="1" x="17"/>
        <item m="1" x="27"/>
        <item m="1" x="36"/>
        <item m="1" x="23"/>
        <item m="1" x="33"/>
        <item m="1" x="20"/>
        <item m="1" x="29"/>
        <item m="1" x="16"/>
        <item m="1" x="26"/>
        <item m="1" x="35"/>
        <item m="1" x="22"/>
        <item m="1" x="32"/>
        <item m="1" x="19"/>
        <item m="1" x="28"/>
        <item m="1" x="15"/>
        <item m="1" x="25"/>
        <item m="1" x="34"/>
        <item m="1" x="21"/>
        <item m="1" x="31"/>
        <item m="1" x="1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9">
        <item x="3"/>
        <item x="5"/>
        <item x="2"/>
        <item x="0"/>
        <item m="1" x="7"/>
        <item x="4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0" showAll="0"/>
  </pivotFields>
  <rowFields count="1">
    <field x="6"/>
  </rowFields>
  <row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rowItems>
  <colFields count="1">
    <field x="0"/>
  </colFields>
  <colItems count="15">
    <i>
      <x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colItems>
  <dataFields count="1">
    <dataField name="Sum of 合计" fld="19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T402" totalsRowShown="0" headerRowDxfId="31" dataDxfId="30" tableBorderDxfId="29">
  <autoFilter ref="A1:T402" xr:uid="{00000000-0009-0000-0100-000005000000}"/>
  <tableColumns count="20">
    <tableColumn id="1" xr3:uid="{00000000-0010-0000-0000-000001000000}" name="期间" dataDxfId="28"/>
    <tableColumn id="2" xr3:uid="{00000000-0010-0000-0000-000002000000}" name="记录日期" dataDxfId="27"/>
    <tableColumn id="3" xr3:uid="{00000000-0010-0000-0000-000003000000}" name="一级分类" dataDxfId="26"/>
    <tableColumn id="4" xr3:uid="{00000000-0010-0000-0000-000004000000}" name="二级分类" dataDxfId="25"/>
    <tableColumn id="5" xr3:uid="{00000000-0010-0000-0000-000005000000}" name="三级分类" dataDxfId="24"/>
    <tableColumn id="6" xr3:uid="{00000000-0010-0000-0000-000006000000}" name="四级分类" dataDxfId="23"/>
    <tableColumn id="21" xr3:uid="{00000000-0010-0000-0000-000015000000}" name="辅助分类" dataDxfId="22"/>
    <tableColumn id="7" xr3:uid="{00000000-0010-0000-0000-000007000000}" name="项目名称" dataDxfId="21"/>
    <tableColumn id="8" xr3:uid="{00000000-0010-0000-0000-000008000000}" name="支付宝/余额宝/微信" dataDxfId="20"/>
    <tableColumn id="13" xr3:uid="{CC7014D3-55F6-FE42-9231-5722892DA864}" name="Nicole" dataDxfId="19"/>
    <tableColumn id="10" xr3:uid="{00000000-0010-0000-0000-00000A000000}" name="陆金所" dataDxfId="18"/>
    <tableColumn id="11" xr3:uid="{00000000-0010-0000-0000-00000B000000}" name="招商银行" dataDxfId="17"/>
    <tableColumn id="12" xr3:uid="{00000000-0010-0000-0000-00000C000000}" name="蚂蚁财富" dataDxfId="16"/>
    <tableColumn id="14" xr3:uid="{00000000-0010-0000-0000-00000E000000}" name="华泰证券" dataDxfId="15"/>
    <tableColumn id="15" xr3:uid="{00000000-0010-0000-0000-00000F000000}" name="招商证券" dataDxfId="14"/>
    <tableColumn id="22" xr3:uid="{AF911497-664D-9B4A-BF6B-66A5774222A0}" name="上海信托" dataDxfId="13"/>
    <tableColumn id="16" xr3:uid="{4F59ADFC-58D0-1444-AB56-A5BF348356A1}" name="中信信托" dataDxfId="12"/>
    <tableColumn id="20" xr3:uid="{00000000-0010-0000-0000-000014000000}" name="AIA" dataDxfId="11"/>
    <tableColumn id="9" xr3:uid="{AEA23C3C-E4FF-A144-9EB5-A08D187F3CBC}" name="OwnSAP" dataDxfId="10"/>
    <tableColumn id="19" xr3:uid="{00000000-0010-0000-0000-000013000000}" name="合计" dataDxfId="9">
      <calculatedColumnFormula>SUM(Table5[[#This Row],[支付宝/余额宝/微信]:[OwnSAP]])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116927-694F-D04C-A100-972D0CAE7311}" name="Table2" displayName="Table2" ref="A1:J54" totalsRowShown="0" tableBorderDxfId="8">
  <autoFilter ref="A1:J54" xr:uid="{947B1280-2279-1B49-A8F0-9E13B67DA49E}"/>
  <tableColumns count="10">
    <tableColumn id="1" xr3:uid="{F00D7362-C918-8340-8B61-5C07E96AE503}" name="期间" dataDxfId="7"/>
    <tableColumn id="2" xr3:uid="{1AD1D79F-C190-A446-9862-0063D0FA45B7}" name="投资日期" dataDxfId="6"/>
    <tableColumn id="3" xr3:uid="{2CD9B017-1C4A-9E45-8617-56DC730BE33F}" name="四级分类" dataDxfId="5"/>
    <tableColumn id="4" xr3:uid="{D8B419AA-28C3-3E46-B129-FBCC1933ACE6}" name="辅助分类" dataDxfId="4"/>
    <tableColumn id="5" xr3:uid="{2C2BB4FE-35B0-E94B-838A-E0DB6D744138}" name="项目名称"/>
    <tableColumn id="6" xr3:uid="{9A5E7E05-3BC2-DB40-A5D1-8B809C6231F5}" name="投资策略/目的" dataDxfId="3"/>
    <tableColumn id="7" xr3:uid="{DACF436D-E759-CC42-9E76-21921160E2CD}" name="单价"/>
    <tableColumn id="8" xr3:uid="{6B63B6F3-88EA-CA47-A969-53F29D9AE2A9}" name="买入／卖出数量"/>
    <tableColumn id="9" xr3:uid="{56A43CF2-385F-DF49-A17B-0DB5AFC7C611}" name="买入／卖出金额">
      <calculatedColumnFormula>G2*H2</calculatedColumnFormula>
    </tableColumn>
    <tableColumn id="10" xr3:uid="{2DD420E7-9D04-8349-9524-865D2574A945}" name="投资地点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82B0-CB98-454C-982C-21504AD9C5FE}">
  <dimension ref="A1:U54"/>
  <sheetViews>
    <sheetView topLeftCell="S1" zoomScale="150" zoomScaleNormal="150" workbookViewId="0">
      <selection activeCell="T14" sqref="T14"/>
    </sheetView>
  </sheetViews>
  <sheetFormatPr baseColWidth="10" defaultColWidth="11.83203125" defaultRowHeight="15"/>
  <cols>
    <col min="1" max="1" width="14" bestFit="1" customWidth="1"/>
    <col min="2" max="2" width="17" bestFit="1" customWidth="1"/>
    <col min="3" max="3" width="8.33203125" bestFit="1" customWidth="1"/>
    <col min="4" max="4" width="10.33203125" bestFit="1" customWidth="1"/>
    <col min="5" max="5" width="8.33203125" bestFit="1" customWidth="1"/>
    <col min="6" max="6" width="11.1640625" bestFit="1" customWidth="1"/>
    <col min="7" max="7" width="8.33203125" bestFit="1" customWidth="1"/>
    <col min="8" max="8" width="9.33203125" bestFit="1" customWidth="1"/>
    <col min="9" max="9" width="12.1640625" customWidth="1"/>
    <col min="10" max="12" width="9.33203125" bestFit="1" customWidth="1"/>
    <col min="13" max="13" width="10.6640625" bestFit="1" customWidth="1"/>
    <col min="14" max="19" width="9.33203125" bestFit="1" customWidth="1"/>
    <col min="20" max="20" width="16" customWidth="1"/>
    <col min="21" max="21" width="12" bestFit="1" customWidth="1"/>
  </cols>
  <sheetData>
    <row r="1" spans="1:21">
      <c r="A1" s="4" t="s">
        <v>3</v>
      </c>
      <c r="B1" t="s">
        <v>97</v>
      </c>
    </row>
    <row r="2" spans="1:21">
      <c r="A2" s="4" t="s">
        <v>96</v>
      </c>
      <c r="B2" t="s">
        <v>102</v>
      </c>
    </row>
    <row r="4" spans="1:21">
      <c r="A4" s="4" t="s">
        <v>52</v>
      </c>
      <c r="B4" s="4" t="s">
        <v>53</v>
      </c>
    </row>
    <row r="5" spans="1:21" ht="64">
      <c r="A5" s="4" t="s">
        <v>51</v>
      </c>
      <c r="B5" s="63" t="s">
        <v>20</v>
      </c>
      <c r="C5" s="63" t="s">
        <v>19</v>
      </c>
      <c r="D5" s="63" t="s">
        <v>32</v>
      </c>
      <c r="E5" s="63" t="s">
        <v>70</v>
      </c>
      <c r="F5" s="63" t="s">
        <v>101</v>
      </c>
      <c r="G5" s="63" t="s">
        <v>94</v>
      </c>
      <c r="H5" s="63" t="s">
        <v>22</v>
      </c>
      <c r="I5" s="63" t="s">
        <v>95</v>
      </c>
      <c r="J5" s="63" t="s">
        <v>24</v>
      </c>
      <c r="K5" s="63" t="s">
        <v>25</v>
      </c>
      <c r="L5" s="63" t="s">
        <v>26</v>
      </c>
      <c r="M5" s="63" t="s">
        <v>36</v>
      </c>
      <c r="N5" s="63" t="s">
        <v>90</v>
      </c>
      <c r="O5" s="63" t="s">
        <v>87</v>
      </c>
      <c r="P5" s="63" t="s">
        <v>80</v>
      </c>
      <c r="Q5" s="63" t="s">
        <v>31</v>
      </c>
      <c r="R5" s="63" t="s">
        <v>21</v>
      </c>
      <c r="S5" s="63" t="s">
        <v>104</v>
      </c>
      <c r="T5" s="63" t="s">
        <v>110</v>
      </c>
      <c r="U5" t="s">
        <v>50</v>
      </c>
    </row>
    <row r="6" spans="1:21">
      <c r="A6" s="62">
        <v>43525</v>
      </c>
      <c r="B6" s="33">
        <v>74139.7</v>
      </c>
      <c r="C6" s="33">
        <v>172630.8</v>
      </c>
      <c r="D6" s="33">
        <v>109406</v>
      </c>
      <c r="E6" s="33">
        <v>217350</v>
      </c>
      <c r="F6" s="33">
        <v>157667</v>
      </c>
      <c r="G6" s="33">
        <v>118227</v>
      </c>
      <c r="H6" s="33">
        <v>415378</v>
      </c>
      <c r="I6" s="33">
        <v>72821</v>
      </c>
      <c r="J6" s="33">
        <v>459432.3</v>
      </c>
      <c r="K6" s="33">
        <v>430892</v>
      </c>
      <c r="L6" s="33">
        <v>213407.43</v>
      </c>
      <c r="M6" s="33">
        <v>5000</v>
      </c>
      <c r="N6" s="33">
        <v>32005</v>
      </c>
      <c r="O6" s="33">
        <v>127014</v>
      </c>
      <c r="P6" s="33">
        <v>63090</v>
      </c>
      <c r="Q6" s="33">
        <v>104505</v>
      </c>
      <c r="R6" s="33">
        <v>188901</v>
      </c>
      <c r="S6" s="33"/>
      <c r="T6" s="33">
        <v>731180</v>
      </c>
      <c r="U6" s="33">
        <v>3693046.23</v>
      </c>
    </row>
    <row r="7" spans="1:21">
      <c r="A7" s="62">
        <v>43556</v>
      </c>
      <c r="B7" s="33">
        <v>72009.399999999994</v>
      </c>
      <c r="C7" s="33">
        <v>167369.4</v>
      </c>
      <c r="D7" s="33">
        <v>120224.81</v>
      </c>
      <c r="E7" s="33">
        <v>213019.8</v>
      </c>
      <c r="F7" s="33">
        <v>151481.78</v>
      </c>
      <c r="G7" s="33">
        <v>105268.8</v>
      </c>
      <c r="H7" s="33">
        <v>424076.48000000004</v>
      </c>
      <c r="I7" s="33">
        <v>68272.95</v>
      </c>
      <c r="J7" s="33">
        <v>414992.28</v>
      </c>
      <c r="K7" s="33">
        <v>417410.49</v>
      </c>
      <c r="L7" s="33">
        <v>236207.67</v>
      </c>
      <c r="M7" s="33">
        <v>5000</v>
      </c>
      <c r="N7" s="33">
        <v>31374.639999999999</v>
      </c>
      <c r="O7" s="33">
        <v>129426.92</v>
      </c>
      <c r="P7" s="33">
        <v>54272.57</v>
      </c>
      <c r="Q7" s="33">
        <v>99448.320000000007</v>
      </c>
      <c r="R7" s="33">
        <v>175745.07</v>
      </c>
      <c r="S7" s="33"/>
      <c r="T7" s="33">
        <v>663972.18999999994</v>
      </c>
      <c r="U7" s="33">
        <v>3549573.5699999994</v>
      </c>
    </row>
    <row r="8" spans="1:21">
      <c r="A8" s="62">
        <v>43586</v>
      </c>
      <c r="B8" s="33">
        <v>73771</v>
      </c>
      <c r="C8" s="33">
        <v>164809</v>
      </c>
      <c r="D8" s="33">
        <v>117519.77</v>
      </c>
      <c r="E8" s="33">
        <v>204269</v>
      </c>
      <c r="F8" s="33">
        <v>149470.72</v>
      </c>
      <c r="G8" s="33">
        <v>103448.8</v>
      </c>
      <c r="H8" s="33">
        <v>424847.52999999997</v>
      </c>
      <c r="I8" s="33">
        <v>69840.600000000006</v>
      </c>
      <c r="J8" s="33">
        <v>405171.85</v>
      </c>
      <c r="K8" s="33">
        <v>398561.46</v>
      </c>
      <c r="L8" s="33">
        <v>234747.21</v>
      </c>
      <c r="M8" s="33">
        <v>5000</v>
      </c>
      <c r="N8" s="33">
        <v>62386.63</v>
      </c>
      <c r="O8" s="33">
        <v>100248</v>
      </c>
      <c r="P8" s="33">
        <v>54964.36</v>
      </c>
      <c r="Q8" s="33">
        <v>102145.23</v>
      </c>
      <c r="R8" s="33">
        <v>208951.59</v>
      </c>
      <c r="S8" s="33"/>
      <c r="T8" s="33">
        <v>655240.87</v>
      </c>
      <c r="U8" s="33">
        <v>3535393.6199999996</v>
      </c>
    </row>
    <row r="9" spans="1:21">
      <c r="A9" s="62">
        <v>43647</v>
      </c>
      <c r="B9" s="33">
        <v>74402.7</v>
      </c>
      <c r="C9" s="33">
        <v>163814.39999999999</v>
      </c>
      <c r="D9" s="33">
        <v>113359.99</v>
      </c>
      <c r="E9" s="33">
        <v>191914.8</v>
      </c>
      <c r="F9" s="33">
        <v>154485.46</v>
      </c>
      <c r="G9" s="33">
        <v>106724.8</v>
      </c>
      <c r="H9" s="33">
        <v>410197.61</v>
      </c>
      <c r="I9" s="33">
        <v>69090.27</v>
      </c>
      <c r="J9" s="33">
        <v>399967.48000000004</v>
      </c>
      <c r="K9" s="33">
        <v>405773.26</v>
      </c>
      <c r="L9" s="33">
        <v>225812.63999999998</v>
      </c>
      <c r="M9" s="33">
        <v>5000</v>
      </c>
      <c r="N9" s="33">
        <v>123469.1</v>
      </c>
      <c r="O9" s="33">
        <v>102276.68</v>
      </c>
      <c r="P9" s="33">
        <v>52940.11</v>
      </c>
      <c r="Q9" s="33">
        <v>103757.87</v>
      </c>
      <c r="R9" s="33">
        <v>218143.15</v>
      </c>
      <c r="S9" s="33"/>
      <c r="T9" s="33">
        <v>632283.1</v>
      </c>
      <c r="U9" s="33">
        <v>3553413.42</v>
      </c>
    </row>
    <row r="10" spans="1:21">
      <c r="A10" s="62">
        <v>43678</v>
      </c>
      <c r="B10" s="33">
        <v>79347.100000000006</v>
      </c>
      <c r="C10" s="33">
        <v>171493.2</v>
      </c>
      <c r="D10" s="33">
        <v>123323.02</v>
      </c>
      <c r="E10" s="33">
        <v>225120</v>
      </c>
      <c r="F10" s="33">
        <v>163209.37</v>
      </c>
      <c r="G10" s="33">
        <v>120629.6</v>
      </c>
      <c r="H10" s="33">
        <v>467717.38</v>
      </c>
      <c r="I10" s="33">
        <v>73833.399999999994</v>
      </c>
      <c r="J10" s="33">
        <v>440832.31</v>
      </c>
      <c r="K10" s="33">
        <v>458113.48</v>
      </c>
      <c r="L10" s="33">
        <v>242908.59000000003</v>
      </c>
      <c r="M10" s="33">
        <v>5000</v>
      </c>
      <c r="N10" s="33">
        <v>127639.53</v>
      </c>
      <c r="O10" s="33">
        <v>113985.12</v>
      </c>
      <c r="P10" s="33">
        <v>59669.79</v>
      </c>
      <c r="Q10" s="33">
        <v>111206.48</v>
      </c>
      <c r="R10" s="33">
        <v>236795.76</v>
      </c>
      <c r="S10" s="33">
        <v>33280</v>
      </c>
      <c r="T10" s="33">
        <v>698375.11</v>
      </c>
      <c r="U10" s="33">
        <v>3952479.2399999998</v>
      </c>
    </row>
    <row r="11" spans="1:21">
      <c r="A11" s="62">
        <v>43739</v>
      </c>
      <c r="B11" s="33">
        <v>79741.600000000006</v>
      </c>
      <c r="C11" s="33">
        <v>172204.2</v>
      </c>
      <c r="D11" s="33">
        <v>139140.67000000001</v>
      </c>
      <c r="E11" s="33">
        <v>218647.8</v>
      </c>
      <c r="F11" s="33">
        <v>163449.74</v>
      </c>
      <c r="G11" s="33">
        <v>121503.2</v>
      </c>
      <c r="H11" s="33">
        <v>485398.75</v>
      </c>
      <c r="I11" s="33">
        <v>73799.91</v>
      </c>
      <c r="J11" s="33">
        <v>504961.18</v>
      </c>
      <c r="K11" s="33">
        <v>518510.13</v>
      </c>
      <c r="L11" s="33">
        <v>233200.84</v>
      </c>
      <c r="M11" s="33">
        <v>5000</v>
      </c>
      <c r="N11" s="33">
        <v>128777.14</v>
      </c>
      <c r="O11" s="33">
        <v>115247.79</v>
      </c>
      <c r="P11" s="33">
        <v>55054.35</v>
      </c>
      <c r="Q11" s="33">
        <v>138267.16</v>
      </c>
      <c r="R11" s="33">
        <v>238470.45</v>
      </c>
      <c r="S11" s="33">
        <v>30480</v>
      </c>
      <c r="T11" s="33">
        <v>678838.79</v>
      </c>
      <c r="U11" s="33">
        <v>4100693.7</v>
      </c>
    </row>
    <row r="12" spans="1:21">
      <c r="A12" s="62">
        <v>43770</v>
      </c>
      <c r="B12" s="33">
        <v>76796.7</v>
      </c>
      <c r="C12" s="33">
        <v>168649.2</v>
      </c>
      <c r="D12" s="33">
        <v>137580.26</v>
      </c>
      <c r="E12" s="33">
        <v>213864</v>
      </c>
      <c r="F12" s="33">
        <v>162177.21</v>
      </c>
      <c r="G12" s="33">
        <v>118809.60000000001</v>
      </c>
      <c r="H12" s="33">
        <v>480122.66000000003</v>
      </c>
      <c r="I12" s="33">
        <v>72352.850000000006</v>
      </c>
      <c r="J12" s="33">
        <v>484602.35</v>
      </c>
      <c r="K12" s="33">
        <v>481037.29</v>
      </c>
      <c r="L12" s="33">
        <v>235649.26</v>
      </c>
      <c r="M12" s="33">
        <v>5000</v>
      </c>
      <c r="N12" s="33">
        <v>127715.37</v>
      </c>
      <c r="O12" s="33">
        <v>111153.67</v>
      </c>
      <c r="P12" s="33">
        <v>54661.79</v>
      </c>
      <c r="Q12" s="33">
        <v>133385.93</v>
      </c>
      <c r="R12" s="33">
        <v>232618.65</v>
      </c>
      <c r="S12" s="33">
        <v>30080</v>
      </c>
      <c r="T12" s="33">
        <v>672247.83</v>
      </c>
      <c r="U12" s="33">
        <v>3998504.62</v>
      </c>
    </row>
    <row r="13" spans="1:21">
      <c r="A13" s="62">
        <v>43800</v>
      </c>
      <c r="B13" s="33">
        <v>81004</v>
      </c>
      <c r="C13" s="33">
        <v>182869.2</v>
      </c>
      <c r="D13" s="33">
        <v>152600.29999999999</v>
      </c>
      <c r="E13" s="33">
        <v>251008.8</v>
      </c>
      <c r="F13" s="33">
        <v>173757.26</v>
      </c>
      <c r="G13" s="33">
        <v>128492</v>
      </c>
      <c r="H13" s="33">
        <v>516615.5</v>
      </c>
      <c r="I13" s="33">
        <v>78201.37</v>
      </c>
      <c r="J13" s="33">
        <v>526067.73</v>
      </c>
      <c r="K13" s="33">
        <v>501752.09</v>
      </c>
      <c r="L13" s="33">
        <v>257985.68</v>
      </c>
      <c r="M13" s="33">
        <v>5000</v>
      </c>
      <c r="N13" s="33">
        <v>134844.37</v>
      </c>
      <c r="O13" s="33">
        <v>117007.89</v>
      </c>
      <c r="P13" s="33">
        <v>62636.46</v>
      </c>
      <c r="Q13" s="33">
        <v>143251.15</v>
      </c>
      <c r="R13" s="33">
        <v>251444.5</v>
      </c>
      <c r="S13" s="33">
        <v>33040</v>
      </c>
      <c r="T13" s="33">
        <v>725593.34000000008</v>
      </c>
      <c r="U13" s="33">
        <v>4323171.6400000006</v>
      </c>
    </row>
    <row r="14" spans="1:21">
      <c r="A14" s="62">
        <v>43831</v>
      </c>
      <c r="B14" s="33">
        <v>73666.3</v>
      </c>
      <c r="C14" s="33">
        <v>170071.2</v>
      </c>
      <c r="D14" s="33">
        <v>138620.53</v>
      </c>
      <c r="E14" s="33">
        <v>238908.6</v>
      </c>
      <c r="F14" s="33">
        <v>198860.48</v>
      </c>
      <c r="G14" s="33">
        <v>136208.79999999999</v>
      </c>
      <c r="H14" s="33">
        <v>493890.63</v>
      </c>
      <c r="I14" s="33">
        <v>68822.3</v>
      </c>
      <c r="J14" s="33">
        <v>499761.76999999996</v>
      </c>
      <c r="K14" s="33">
        <v>522408.7</v>
      </c>
      <c r="L14" s="33">
        <v>247075.20000000001</v>
      </c>
      <c r="M14" s="33">
        <v>5000</v>
      </c>
      <c r="N14" s="33">
        <v>163579.71</v>
      </c>
      <c r="O14" s="33">
        <v>105911.65</v>
      </c>
      <c r="P14" s="33">
        <v>54067.34</v>
      </c>
      <c r="Q14" s="33">
        <v>135441.19</v>
      </c>
      <c r="R14" s="33">
        <v>234707.20000000001</v>
      </c>
      <c r="S14" s="33">
        <v>28960</v>
      </c>
      <c r="T14" s="33">
        <v>668419.19999999995</v>
      </c>
      <c r="U14" s="33">
        <v>4184380.8</v>
      </c>
    </row>
    <row r="15" spans="1:21">
      <c r="A15" s="62">
        <v>43862</v>
      </c>
      <c r="B15" s="33">
        <v>76559.3</v>
      </c>
      <c r="C15" s="33">
        <v>166374</v>
      </c>
      <c r="D15" s="33">
        <v>193371.06</v>
      </c>
      <c r="E15" s="33">
        <v>253541.4</v>
      </c>
      <c r="F15" s="33">
        <v>210493.27</v>
      </c>
      <c r="G15" s="33">
        <v>150186</v>
      </c>
      <c r="H15" s="33">
        <v>554996.4</v>
      </c>
      <c r="I15" s="33">
        <v>133896.89000000001</v>
      </c>
      <c r="J15" s="33">
        <v>541683.05000000005</v>
      </c>
      <c r="K15" s="33">
        <v>559066.92000000004</v>
      </c>
      <c r="L15" s="33">
        <v>274612.95999999996</v>
      </c>
      <c r="M15" s="33">
        <v>5000</v>
      </c>
      <c r="N15" s="33">
        <v>169731.42</v>
      </c>
      <c r="O15" s="33">
        <v>146564.01999999999</v>
      </c>
      <c r="P15" s="33">
        <v>64616.1</v>
      </c>
      <c r="Q15" s="33">
        <v>180587.08</v>
      </c>
      <c r="R15" s="33">
        <v>255554.24</v>
      </c>
      <c r="S15" s="33">
        <v>45375</v>
      </c>
      <c r="T15" s="33">
        <v>748238.99</v>
      </c>
      <c r="U15" s="33">
        <v>4730448.1000000006</v>
      </c>
    </row>
    <row r="16" spans="1:21">
      <c r="A16" s="62">
        <v>43922</v>
      </c>
      <c r="B16" s="33">
        <v>75007.600000000006</v>
      </c>
      <c r="C16" s="33">
        <v>167085</v>
      </c>
      <c r="D16" s="33">
        <v>229771.15</v>
      </c>
      <c r="E16" s="33">
        <v>236094.6</v>
      </c>
      <c r="F16" s="33">
        <v>227065.06</v>
      </c>
      <c r="G16" s="33">
        <v>145090.4</v>
      </c>
      <c r="H16" s="33">
        <v>704214.26</v>
      </c>
      <c r="I16" s="33">
        <v>187743.54</v>
      </c>
      <c r="J16" s="33">
        <v>606500.64</v>
      </c>
      <c r="K16" s="33">
        <v>568900.63</v>
      </c>
      <c r="L16" s="33">
        <v>298641.71000000002</v>
      </c>
      <c r="M16" s="33">
        <v>5000</v>
      </c>
      <c r="N16" s="33">
        <v>188270.48</v>
      </c>
      <c r="O16" s="33">
        <v>210296.37</v>
      </c>
      <c r="P16" s="33">
        <v>58077.1</v>
      </c>
      <c r="Q16" s="33">
        <v>233129.33</v>
      </c>
      <c r="R16" s="33">
        <v>249038.34</v>
      </c>
      <c r="S16" s="33">
        <v>46200</v>
      </c>
      <c r="T16" s="33">
        <v>829004.52</v>
      </c>
      <c r="U16" s="33">
        <v>5265130.7300000004</v>
      </c>
    </row>
    <row r="17" spans="1:21">
      <c r="A17" s="62">
        <v>43952</v>
      </c>
      <c r="B17" s="33">
        <v>73692.600000000006</v>
      </c>
      <c r="C17" s="33">
        <v>158979.6</v>
      </c>
      <c r="D17" s="33">
        <v>229668.63</v>
      </c>
      <c r="E17" s="33">
        <v>237220.2</v>
      </c>
      <c r="F17" s="33">
        <v>222434.83</v>
      </c>
      <c r="G17" s="33">
        <v>146036.79999999999</v>
      </c>
      <c r="H17" s="33">
        <v>697626.28999999992</v>
      </c>
      <c r="I17" s="33">
        <v>182359.1</v>
      </c>
      <c r="J17" s="33">
        <v>621746.08000000007</v>
      </c>
      <c r="K17" s="33">
        <v>595376.01</v>
      </c>
      <c r="L17" s="33">
        <v>297155.94</v>
      </c>
      <c r="M17" s="33">
        <v>5000</v>
      </c>
      <c r="N17" s="33">
        <v>185341.83</v>
      </c>
      <c r="O17" s="33">
        <v>224681.01</v>
      </c>
      <c r="P17" s="33">
        <v>55811.44</v>
      </c>
      <c r="Q17" s="33">
        <v>236114.88</v>
      </c>
      <c r="R17" s="33">
        <v>245573.46</v>
      </c>
      <c r="S17" s="33">
        <v>45045</v>
      </c>
      <c r="T17" s="33">
        <v>836755.95</v>
      </c>
      <c r="U17" s="33">
        <v>5296619.6500000004</v>
      </c>
    </row>
    <row r="18" spans="1:21">
      <c r="A18" s="62">
        <v>43983</v>
      </c>
      <c r="B18" s="33">
        <v>77742.8</v>
      </c>
      <c r="C18" s="33">
        <v>161254.79999999999</v>
      </c>
      <c r="D18" s="33">
        <v>233798.62</v>
      </c>
      <c r="E18" s="33">
        <v>266767.2</v>
      </c>
      <c r="F18" s="33">
        <v>228663.6</v>
      </c>
      <c r="G18" s="33">
        <v>171735.2</v>
      </c>
      <c r="H18" s="33">
        <v>717800.62</v>
      </c>
      <c r="I18" s="33">
        <v>189897.31</v>
      </c>
      <c r="J18" s="33">
        <v>684415.29252599995</v>
      </c>
      <c r="K18" s="33">
        <v>690396.44</v>
      </c>
      <c r="L18" s="33">
        <v>325795.62258600001</v>
      </c>
      <c r="M18" s="33">
        <v>5000</v>
      </c>
      <c r="N18" s="33">
        <v>188793.45</v>
      </c>
      <c r="O18" s="33">
        <v>238153.45</v>
      </c>
      <c r="P18" s="33">
        <v>62395.31</v>
      </c>
      <c r="Q18" s="33">
        <v>256672.57</v>
      </c>
      <c r="R18" s="33">
        <v>270328.11</v>
      </c>
      <c r="S18" s="33">
        <v>46365</v>
      </c>
      <c r="T18" s="33">
        <v>921852.11</v>
      </c>
      <c r="U18" s="33">
        <v>5737827.5051120007</v>
      </c>
    </row>
    <row r="19" spans="1:21">
      <c r="A19" s="62">
        <v>44013</v>
      </c>
      <c r="B19" s="33">
        <v>86658.5</v>
      </c>
      <c r="C19" s="33">
        <v>167369.4</v>
      </c>
      <c r="D19" s="33">
        <v>266853.21000000002</v>
      </c>
      <c r="E19" s="33">
        <v>281400</v>
      </c>
      <c r="F19" s="33">
        <v>252990.68</v>
      </c>
      <c r="G19" s="33">
        <v>197142.39999999999</v>
      </c>
      <c r="H19" s="33">
        <v>796639.25</v>
      </c>
      <c r="I19" s="33">
        <v>207127.52</v>
      </c>
      <c r="J19" s="33">
        <v>788573.03</v>
      </c>
      <c r="K19" s="33">
        <v>787744.38</v>
      </c>
      <c r="L19" s="33">
        <v>373084.4</v>
      </c>
      <c r="M19" s="33">
        <v>5000</v>
      </c>
      <c r="N19" s="33">
        <v>200926.44</v>
      </c>
      <c r="O19" s="33">
        <v>279623.31</v>
      </c>
      <c r="P19" s="33">
        <v>76971.899999999994</v>
      </c>
      <c r="Q19" s="33">
        <v>297020.24</v>
      </c>
      <c r="R19" s="33">
        <v>312513.03000000003</v>
      </c>
      <c r="S19" s="33">
        <v>44715</v>
      </c>
      <c r="T19" s="33">
        <v>1043398.32</v>
      </c>
      <c r="U19" s="33">
        <v>6465751.0100000016</v>
      </c>
    </row>
    <row r="20" spans="1:21">
      <c r="A20" s="62">
        <v>44044</v>
      </c>
      <c r="B20" s="33">
        <v>89157</v>
      </c>
      <c r="C20" s="33">
        <v>163245.6</v>
      </c>
      <c r="D20" s="33">
        <v>286565.88</v>
      </c>
      <c r="E20" s="33">
        <v>288716.40000000002</v>
      </c>
      <c r="F20" s="33">
        <v>258539.61</v>
      </c>
      <c r="G20" s="33">
        <v>192337.6</v>
      </c>
      <c r="H20" s="33">
        <v>835510.05</v>
      </c>
      <c r="I20" s="33">
        <v>243954.08</v>
      </c>
      <c r="J20" s="33">
        <v>798756.05</v>
      </c>
      <c r="K20" s="33">
        <v>670406.77</v>
      </c>
      <c r="L20" s="33">
        <v>378259.01</v>
      </c>
      <c r="M20" s="33">
        <v>5000</v>
      </c>
      <c r="N20" s="33">
        <v>201449.41</v>
      </c>
      <c r="O20" s="33">
        <v>305655.99</v>
      </c>
      <c r="P20" s="33">
        <v>78676.679999999993</v>
      </c>
      <c r="Q20" s="33">
        <v>307000.53000000003</v>
      </c>
      <c r="R20" s="33">
        <v>327546.77</v>
      </c>
      <c r="S20" s="33">
        <v>45375</v>
      </c>
      <c r="T20" s="33">
        <v>1225267.28</v>
      </c>
      <c r="U20" s="33">
        <v>6701419.7100000018</v>
      </c>
    </row>
    <row r="34" spans="1:3">
      <c r="B34" s="58">
        <v>43770</v>
      </c>
    </row>
    <row r="35" spans="1:3">
      <c r="A35" s="6" t="s">
        <v>20</v>
      </c>
      <c r="B35" s="33">
        <v>76796.7</v>
      </c>
      <c r="C35" s="60">
        <f t="shared" ref="C35:C53" si="0">B35/$B$54</f>
        <v>1.9206355199859689E-2</v>
      </c>
    </row>
    <row r="36" spans="1:3">
      <c r="A36" s="6" t="s">
        <v>19</v>
      </c>
      <c r="B36" s="33">
        <v>168649.2</v>
      </c>
      <c r="C36" s="60">
        <f t="shared" si="0"/>
        <v>4.2178068059853836E-2</v>
      </c>
    </row>
    <row r="37" spans="1:3">
      <c r="A37" s="6" t="s">
        <v>32</v>
      </c>
      <c r="B37" s="33">
        <v>137580.26</v>
      </c>
      <c r="C37" s="60">
        <f t="shared" si="0"/>
        <v>3.4407928231929868E-2</v>
      </c>
    </row>
    <row r="38" spans="1:3">
      <c r="A38" s="6" t="s">
        <v>70</v>
      </c>
      <c r="B38" s="33">
        <v>213864</v>
      </c>
      <c r="C38" s="60">
        <f t="shared" si="0"/>
        <v>5.3485995471977223E-2</v>
      </c>
    </row>
    <row r="39" spans="1:3">
      <c r="A39" s="6" t="s">
        <v>101</v>
      </c>
      <c r="B39" s="33">
        <v>162177.21</v>
      </c>
      <c r="C39" s="60">
        <f t="shared" si="0"/>
        <v>4.0559465453362406E-2</v>
      </c>
    </row>
    <row r="40" spans="1:3">
      <c r="A40" s="6" t="s">
        <v>94</v>
      </c>
      <c r="B40" s="33">
        <v>118809.60000000001</v>
      </c>
      <c r="C40" s="60">
        <f t="shared" si="0"/>
        <v>2.9713508246490411E-2</v>
      </c>
    </row>
    <row r="41" spans="1:3">
      <c r="A41" s="6" t="s">
        <v>22</v>
      </c>
      <c r="B41" s="33">
        <v>480122.66000000003</v>
      </c>
      <c r="C41" s="60">
        <f t="shared" si="0"/>
        <v>0.12007555464572654</v>
      </c>
    </row>
    <row r="42" spans="1:3">
      <c r="A42" s="6" t="s">
        <v>95</v>
      </c>
      <c r="B42" s="33">
        <v>72352.850000000006</v>
      </c>
      <c r="C42" s="60">
        <f t="shared" si="0"/>
        <v>1.80949772167576E-2</v>
      </c>
    </row>
    <row r="43" spans="1:3">
      <c r="A43" s="6" t="s">
        <v>24</v>
      </c>
      <c r="B43" s="33">
        <v>484602.35</v>
      </c>
      <c r="C43" s="60">
        <f t="shared" si="0"/>
        <v>0.12119589597973253</v>
      </c>
    </row>
    <row r="44" spans="1:3">
      <c r="A44" s="6" t="s">
        <v>25</v>
      </c>
      <c r="B44" s="33">
        <v>481037.29</v>
      </c>
      <c r="C44" s="60">
        <f t="shared" si="0"/>
        <v>0.12030429766015875</v>
      </c>
    </row>
    <row r="45" spans="1:3">
      <c r="A45" s="6" t="s">
        <v>26</v>
      </c>
      <c r="B45" s="33">
        <v>235649.26</v>
      </c>
      <c r="C45" s="60">
        <f t="shared" si="0"/>
        <v>5.8934347311070508E-2</v>
      </c>
    </row>
    <row r="46" spans="1:3">
      <c r="A46" s="6" t="s">
        <v>88</v>
      </c>
      <c r="B46" s="33">
        <v>672247.83</v>
      </c>
      <c r="C46" s="60">
        <f t="shared" si="0"/>
        <v>0.16812481011963917</v>
      </c>
    </row>
    <row r="47" spans="1:3">
      <c r="A47" s="6" t="s">
        <v>36</v>
      </c>
      <c r="B47" s="33">
        <v>5000</v>
      </c>
      <c r="C47" s="60">
        <f t="shared" si="0"/>
        <v>1.2504674810154403E-3</v>
      </c>
    </row>
    <row r="48" spans="1:3">
      <c r="A48" s="6" t="s">
        <v>90</v>
      </c>
      <c r="B48" s="33">
        <v>127715.37</v>
      </c>
      <c r="C48" s="60">
        <f t="shared" si="0"/>
        <v>3.1940783402170984E-2</v>
      </c>
    </row>
    <row r="49" spans="1:3">
      <c r="A49" s="6" t="s">
        <v>87</v>
      </c>
      <c r="B49" s="33">
        <v>111153.67</v>
      </c>
      <c r="C49" s="60">
        <f t="shared" si="0"/>
        <v>2.77988099461043E-2</v>
      </c>
    </row>
    <row r="50" spans="1:3">
      <c r="A50" s="6" t="s">
        <v>80</v>
      </c>
      <c r="B50" s="33">
        <v>54661.79</v>
      </c>
      <c r="C50" s="60">
        <f t="shared" si="0"/>
        <v>1.3670558169818995E-2</v>
      </c>
    </row>
    <row r="51" spans="1:3">
      <c r="A51" s="6" t="s">
        <v>31</v>
      </c>
      <c r="B51" s="33">
        <v>133385.93</v>
      </c>
      <c r="C51" s="60">
        <f t="shared" si="0"/>
        <v>3.3358953578000367E-2</v>
      </c>
    </row>
    <row r="52" spans="1:3">
      <c r="A52" s="6" t="s">
        <v>21</v>
      </c>
      <c r="B52" s="33">
        <v>232618.65</v>
      </c>
      <c r="C52" s="60">
        <f t="shared" si="0"/>
        <v>5.8176411460542463E-2</v>
      </c>
    </row>
    <row r="53" spans="1:3">
      <c r="A53" s="6" t="s">
        <v>104</v>
      </c>
      <c r="B53" s="33">
        <v>30080</v>
      </c>
      <c r="C53" s="60">
        <f t="shared" si="0"/>
        <v>7.5228123657888881E-3</v>
      </c>
    </row>
    <row r="54" spans="1:3">
      <c r="A54" s="6"/>
      <c r="B54" s="59">
        <v>3998504.62</v>
      </c>
      <c r="C54" s="60">
        <f>B54/$B$54</f>
        <v>1</v>
      </c>
    </row>
  </sheetData>
  <sortState xmlns:xlrd2="http://schemas.microsoft.com/office/spreadsheetml/2017/richdata2" columnSort="1" ref="A4:C19">
    <sortCondition ref="B5"/>
  </sortState>
  <phoneticPr fontId="15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2"/>
  <sheetViews>
    <sheetView topLeftCell="I382" zoomScale="200" zoomScaleNormal="137" workbookViewId="0">
      <selection activeCell="K359" sqref="K359"/>
    </sheetView>
  </sheetViews>
  <sheetFormatPr baseColWidth="10" defaultColWidth="11.33203125" defaultRowHeight="15"/>
  <cols>
    <col min="1" max="1" width="11.33203125" style="29"/>
    <col min="2" max="2" width="11.6640625" bestFit="1" customWidth="1"/>
    <col min="3" max="3" width="11" customWidth="1"/>
    <col min="4" max="4" width="13.1640625" bestFit="1" customWidth="1"/>
    <col min="5" max="6" width="14.5" bestFit="1" customWidth="1"/>
    <col min="7" max="7" width="14.5" customWidth="1"/>
    <col min="8" max="8" width="37.33203125" bestFit="1" customWidth="1"/>
    <col min="10" max="10" width="12.1640625" style="12" bestFit="1" customWidth="1"/>
    <col min="11" max="11" width="12.83203125" style="12" customWidth="1"/>
    <col min="12" max="12" width="11" style="12" customWidth="1"/>
    <col min="13" max="13" width="14.33203125" style="12" bestFit="1" customWidth="1"/>
    <col min="14" max="15" width="11" style="12" customWidth="1"/>
    <col min="16" max="16" width="12.5" style="12" hidden="1" customWidth="1"/>
    <col min="17" max="17" width="12.5" style="12" bestFit="1" customWidth="1"/>
    <col min="18" max="18" width="11.33203125" style="12"/>
  </cols>
  <sheetData>
    <row r="1" spans="1:20" ht="17">
      <c r="A1" s="28" t="s">
        <v>56</v>
      </c>
      <c r="B1" s="7" t="s">
        <v>60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69</v>
      </c>
      <c r="H1" s="8" t="s">
        <v>4</v>
      </c>
      <c r="I1" s="9" t="s">
        <v>78</v>
      </c>
      <c r="J1" s="8" t="s">
        <v>106</v>
      </c>
      <c r="K1" s="9" t="s">
        <v>5</v>
      </c>
      <c r="L1" s="9" t="s">
        <v>6</v>
      </c>
      <c r="M1" s="9" t="s">
        <v>99</v>
      </c>
      <c r="N1" s="9" t="s">
        <v>7</v>
      </c>
      <c r="O1" s="9" t="s">
        <v>8</v>
      </c>
      <c r="P1" s="9" t="s">
        <v>77</v>
      </c>
      <c r="Q1" s="9" t="s">
        <v>107</v>
      </c>
      <c r="R1" s="9" t="s">
        <v>59</v>
      </c>
      <c r="S1" s="9" t="s">
        <v>92</v>
      </c>
      <c r="T1" s="10" t="s">
        <v>9</v>
      </c>
    </row>
    <row r="2" spans="1:20">
      <c r="A2" s="31">
        <v>43525</v>
      </c>
      <c r="B2" s="30">
        <v>43555</v>
      </c>
      <c r="C2" s="5" t="s">
        <v>10</v>
      </c>
      <c r="D2" s="5" t="s">
        <v>14</v>
      </c>
      <c r="E2" s="5" t="s">
        <v>15</v>
      </c>
      <c r="F2" s="5" t="s">
        <v>81</v>
      </c>
      <c r="G2" s="15" t="s">
        <v>82</v>
      </c>
      <c r="H2" s="5" t="s">
        <v>90</v>
      </c>
      <c r="I2" s="24"/>
      <c r="J2" s="72"/>
      <c r="K2" s="24"/>
      <c r="L2" s="24"/>
      <c r="M2" s="24">
        <v>32005</v>
      </c>
      <c r="N2" s="24"/>
      <c r="O2" s="24"/>
      <c r="P2" s="26"/>
      <c r="Q2" s="26"/>
      <c r="R2" s="24"/>
      <c r="S2" s="24"/>
      <c r="T2" s="27">
        <f>SUM(Table5[[#This Row],[支付宝/余额宝/微信]:[OwnSAP]])</f>
        <v>32005</v>
      </c>
    </row>
    <row r="3" spans="1:20">
      <c r="A3" s="31">
        <v>43525</v>
      </c>
      <c r="B3" s="30">
        <v>43555</v>
      </c>
      <c r="C3" s="5" t="s">
        <v>10</v>
      </c>
      <c r="D3" s="5" t="s">
        <v>14</v>
      </c>
      <c r="E3" s="5" t="s">
        <v>84</v>
      </c>
      <c r="F3" s="5" t="s">
        <v>81</v>
      </c>
      <c r="G3" s="15" t="s">
        <v>82</v>
      </c>
      <c r="H3" s="5" t="s">
        <v>83</v>
      </c>
      <c r="I3" s="25"/>
      <c r="J3" s="72"/>
      <c r="K3" s="25"/>
      <c r="L3" s="25"/>
      <c r="M3" s="25">
        <v>157667</v>
      </c>
      <c r="N3" s="25"/>
      <c r="O3" s="25"/>
      <c r="P3" s="17"/>
      <c r="Q3" s="17"/>
      <c r="R3" s="25"/>
      <c r="S3" s="25"/>
      <c r="T3" s="25">
        <f>SUM(Table5[[#This Row],[支付宝/余额宝/微信]:[OwnSAP]])</f>
        <v>157667</v>
      </c>
    </row>
    <row r="4" spans="1:20">
      <c r="A4" s="31">
        <v>43525</v>
      </c>
      <c r="B4" s="30">
        <v>43555</v>
      </c>
      <c r="C4" s="5" t="s">
        <v>10</v>
      </c>
      <c r="D4" s="5" t="s">
        <v>11</v>
      </c>
      <c r="E4" s="5" t="s">
        <v>11</v>
      </c>
      <c r="F4" s="5" t="s">
        <v>12</v>
      </c>
      <c r="G4" s="16" t="s">
        <v>63</v>
      </c>
      <c r="H4" s="5" t="s">
        <v>79</v>
      </c>
      <c r="I4" s="25">
        <v>84057</v>
      </c>
      <c r="J4" s="72"/>
      <c r="K4" s="25"/>
      <c r="L4" s="25"/>
      <c r="M4" s="25"/>
      <c r="N4" s="25"/>
      <c r="O4" s="25"/>
      <c r="P4" s="17"/>
      <c r="Q4" s="17"/>
      <c r="R4" s="25"/>
      <c r="S4" s="25"/>
      <c r="T4" s="25">
        <f>SUM(Table5[[#This Row],[支付宝/余额宝/微信]:[OwnSAP]])</f>
        <v>84057</v>
      </c>
    </row>
    <row r="5" spans="1:20">
      <c r="A5" s="31">
        <v>43525</v>
      </c>
      <c r="B5" s="30">
        <v>43555</v>
      </c>
      <c r="C5" s="5" t="s">
        <v>10</v>
      </c>
      <c r="D5" s="5" t="s">
        <v>11</v>
      </c>
      <c r="E5" s="5" t="s">
        <v>11</v>
      </c>
      <c r="F5" s="5" t="s">
        <v>12</v>
      </c>
      <c r="G5" s="16" t="s">
        <v>63</v>
      </c>
      <c r="H5" s="5" t="s">
        <v>13</v>
      </c>
      <c r="I5" s="25"/>
      <c r="J5" s="72"/>
      <c r="K5" s="25"/>
      <c r="L5" s="25"/>
      <c r="M5" s="25"/>
      <c r="N5" s="25">
        <v>2978.58</v>
      </c>
      <c r="O5" s="25"/>
      <c r="P5" s="17"/>
      <c r="Q5" s="17"/>
      <c r="R5" s="25"/>
      <c r="S5" s="25"/>
      <c r="T5" s="25">
        <f>SUM(Table5[[#This Row],[支付宝/余额宝/微信]:[OwnSAP]])</f>
        <v>2978.58</v>
      </c>
    </row>
    <row r="6" spans="1:20">
      <c r="A6" s="31">
        <v>43525</v>
      </c>
      <c r="B6" s="30">
        <v>43555</v>
      </c>
      <c r="C6" s="5" t="s">
        <v>10</v>
      </c>
      <c r="D6" s="5" t="s">
        <v>11</v>
      </c>
      <c r="E6" s="5" t="s">
        <v>11</v>
      </c>
      <c r="F6" s="5" t="s">
        <v>12</v>
      </c>
      <c r="G6" s="16" t="s">
        <v>63</v>
      </c>
      <c r="H6" s="5" t="s">
        <v>86</v>
      </c>
      <c r="I6" s="25"/>
      <c r="J6" s="72"/>
      <c r="K6" s="25"/>
      <c r="L6" s="25">
        <v>132101</v>
      </c>
      <c r="M6" s="25"/>
      <c r="N6" s="25"/>
      <c r="O6" s="25"/>
      <c r="P6" s="17"/>
      <c r="Q6" s="17"/>
      <c r="R6" s="25"/>
      <c r="S6" s="25"/>
      <c r="T6" s="25">
        <f>SUM(Table5[[#This Row],[支付宝/余额宝/微信]:[OwnSAP]])</f>
        <v>132101</v>
      </c>
    </row>
    <row r="7" spans="1:20">
      <c r="A7" s="31">
        <v>43525</v>
      </c>
      <c r="B7" s="30">
        <v>43555</v>
      </c>
      <c r="C7" s="5" t="s">
        <v>10</v>
      </c>
      <c r="D7" s="5" t="s">
        <v>57</v>
      </c>
      <c r="E7" s="5" t="s">
        <v>57</v>
      </c>
      <c r="F7" s="5" t="s">
        <v>57</v>
      </c>
      <c r="G7" s="16" t="s">
        <v>64</v>
      </c>
      <c r="H7" s="5" t="s">
        <v>58</v>
      </c>
      <c r="I7" s="25"/>
      <c r="J7" s="72"/>
      <c r="K7" s="25"/>
      <c r="L7" s="25"/>
      <c r="M7" s="25"/>
      <c r="N7" s="25"/>
      <c r="O7" s="25"/>
      <c r="P7" s="17"/>
      <c r="Q7" s="17"/>
      <c r="R7" s="25">
        <v>40000</v>
      </c>
      <c r="S7" s="25"/>
      <c r="T7" s="25">
        <f>SUM(Table5[[#This Row],[支付宝/余额宝/微信]:[OwnSAP]])</f>
        <v>40000</v>
      </c>
    </row>
    <row r="8" spans="1:20">
      <c r="A8" s="31">
        <v>43525</v>
      </c>
      <c r="B8" s="30">
        <v>43555</v>
      </c>
      <c r="C8" s="5" t="s">
        <v>16</v>
      </c>
      <c r="D8" s="5" t="s">
        <v>17</v>
      </c>
      <c r="E8" s="5" t="s">
        <v>18</v>
      </c>
      <c r="F8" s="5" t="s">
        <v>18</v>
      </c>
      <c r="G8" s="16" t="s">
        <v>66</v>
      </c>
      <c r="H8" s="5" t="s">
        <v>19</v>
      </c>
      <c r="I8" s="25"/>
      <c r="J8" s="72"/>
      <c r="K8" s="25"/>
      <c r="L8" s="25"/>
      <c r="M8" s="25"/>
      <c r="N8" s="25">
        <v>172630.8</v>
      </c>
      <c r="O8" s="25"/>
      <c r="P8" s="17"/>
      <c r="Q8" s="17"/>
      <c r="R8" s="25"/>
      <c r="S8" s="25"/>
      <c r="T8" s="25">
        <f>SUM(Table5[[#This Row],[支付宝/余额宝/微信]:[OwnSAP]])</f>
        <v>172630.8</v>
      </c>
    </row>
    <row r="9" spans="1:20">
      <c r="A9" s="31">
        <v>43525</v>
      </c>
      <c r="B9" s="30">
        <v>43555</v>
      </c>
      <c r="C9" s="5" t="s">
        <v>16</v>
      </c>
      <c r="D9" s="5" t="s">
        <v>17</v>
      </c>
      <c r="E9" s="5" t="s">
        <v>18</v>
      </c>
      <c r="F9" s="5" t="s">
        <v>18</v>
      </c>
      <c r="G9" s="16" t="s">
        <v>66</v>
      </c>
      <c r="H9" s="5" t="s">
        <v>20</v>
      </c>
      <c r="I9" s="25"/>
      <c r="J9" s="72"/>
      <c r="K9" s="25"/>
      <c r="L9" s="25"/>
      <c r="M9" s="25"/>
      <c r="N9" s="25">
        <v>74139.7</v>
      </c>
      <c r="O9" s="25"/>
      <c r="P9" s="17"/>
      <c r="Q9" s="17"/>
      <c r="R9" s="25"/>
      <c r="S9" s="25"/>
      <c r="T9" s="25">
        <f>SUM(Table5[[#This Row],[支付宝/余额宝/微信]:[OwnSAP]])</f>
        <v>74139.7</v>
      </c>
    </row>
    <row r="10" spans="1:20">
      <c r="A10" s="31">
        <v>43525</v>
      </c>
      <c r="B10" s="30">
        <v>43555</v>
      </c>
      <c r="C10" s="5" t="s">
        <v>16</v>
      </c>
      <c r="D10" s="5" t="s">
        <v>17</v>
      </c>
      <c r="E10" s="5" t="s">
        <v>18</v>
      </c>
      <c r="F10" s="5" t="s">
        <v>18</v>
      </c>
      <c r="G10" s="16" t="s">
        <v>66</v>
      </c>
      <c r="H10" s="5" t="s">
        <v>21</v>
      </c>
      <c r="I10" s="25"/>
      <c r="J10" s="72"/>
      <c r="K10" s="25"/>
      <c r="L10" s="25"/>
      <c r="M10" s="25">
        <v>188901</v>
      </c>
      <c r="N10" s="25"/>
      <c r="O10" s="25"/>
      <c r="P10" s="17"/>
      <c r="Q10" s="17"/>
      <c r="R10" s="25"/>
      <c r="S10" s="25"/>
      <c r="T10" s="25">
        <f>SUM(Table5[[#This Row],[支付宝/余额宝/微信]:[OwnSAP]])</f>
        <v>188901</v>
      </c>
    </row>
    <row r="11" spans="1:20">
      <c r="A11" s="31">
        <v>43525</v>
      </c>
      <c r="B11" s="30">
        <v>43555</v>
      </c>
      <c r="C11" s="5" t="s">
        <v>16</v>
      </c>
      <c r="D11" s="5" t="s">
        <v>17</v>
      </c>
      <c r="E11" s="5" t="s">
        <v>18</v>
      </c>
      <c r="F11" s="5" t="s">
        <v>18</v>
      </c>
      <c r="G11" s="16" t="s">
        <v>66</v>
      </c>
      <c r="H11" s="5" t="s">
        <v>22</v>
      </c>
      <c r="I11" s="25"/>
      <c r="J11" s="72"/>
      <c r="K11" s="25"/>
      <c r="L11" s="25"/>
      <c r="M11" s="25">
        <v>299959</v>
      </c>
      <c r="N11" s="25">
        <v>115419</v>
      </c>
      <c r="O11" s="25"/>
      <c r="P11" s="17"/>
      <c r="Q11" s="17"/>
      <c r="R11" s="25"/>
      <c r="S11" s="25"/>
      <c r="T11" s="25">
        <f>SUM(Table5[[#This Row],[支付宝/余额宝/微信]:[OwnSAP]])</f>
        <v>415378</v>
      </c>
    </row>
    <row r="12" spans="1:20">
      <c r="A12" s="31">
        <v>43525</v>
      </c>
      <c r="B12" s="30">
        <v>43555</v>
      </c>
      <c r="C12" s="5" t="s">
        <v>16</v>
      </c>
      <c r="D12" s="5" t="s">
        <v>17</v>
      </c>
      <c r="E12" s="5" t="s">
        <v>47</v>
      </c>
      <c r="F12" s="5" t="s">
        <v>47</v>
      </c>
      <c r="G12" s="16" t="s">
        <v>66</v>
      </c>
      <c r="H12" s="5" t="s">
        <v>48</v>
      </c>
      <c r="I12" s="25"/>
      <c r="J12" s="72"/>
      <c r="K12" s="25"/>
      <c r="L12" s="25"/>
      <c r="M12" s="25"/>
      <c r="N12" s="25">
        <v>118227</v>
      </c>
      <c r="O12" s="25"/>
      <c r="P12" s="17"/>
      <c r="Q12" s="17"/>
      <c r="R12" s="25"/>
      <c r="S12" s="25"/>
      <c r="T12" s="25">
        <f>SUM(Table5[[#This Row],[支付宝/余额宝/微信]:[OwnSAP]])</f>
        <v>118227</v>
      </c>
    </row>
    <row r="13" spans="1:20">
      <c r="A13" s="31">
        <v>43525</v>
      </c>
      <c r="B13" s="30">
        <v>43555</v>
      </c>
      <c r="C13" s="5" t="s">
        <v>16</v>
      </c>
      <c r="D13" s="5" t="s">
        <v>17</v>
      </c>
      <c r="E13" s="5" t="s">
        <v>47</v>
      </c>
      <c r="F13" s="5" t="s">
        <v>47</v>
      </c>
      <c r="G13" s="16" t="s">
        <v>66</v>
      </c>
      <c r="H13" s="5" t="s">
        <v>111</v>
      </c>
      <c r="I13" s="25"/>
      <c r="J13" s="72"/>
      <c r="K13" s="25"/>
      <c r="L13" s="25"/>
      <c r="M13" s="25">
        <f>34195+696985</f>
        <v>731180</v>
      </c>
      <c r="N13" s="25"/>
      <c r="O13" s="25"/>
      <c r="P13" s="17"/>
      <c r="Q13" s="17"/>
      <c r="R13" s="25"/>
      <c r="S13" s="25"/>
      <c r="T13" s="25">
        <f>SUM(Table5[[#This Row],[支付宝/余额宝/微信]:[OwnSAP]])</f>
        <v>731180</v>
      </c>
    </row>
    <row r="14" spans="1:20">
      <c r="A14" s="31">
        <v>43525</v>
      </c>
      <c r="B14" s="30">
        <v>43555</v>
      </c>
      <c r="C14" s="5" t="s">
        <v>16</v>
      </c>
      <c r="D14" s="5" t="s">
        <v>17</v>
      </c>
      <c r="E14" s="5" t="s">
        <v>23</v>
      </c>
      <c r="F14" s="5" t="s">
        <v>23</v>
      </c>
      <c r="G14" s="16" t="s">
        <v>66</v>
      </c>
      <c r="H14" s="5" t="s">
        <v>70</v>
      </c>
      <c r="I14" s="11"/>
      <c r="J14" s="72"/>
      <c r="K14" s="11"/>
      <c r="L14" s="11"/>
      <c r="M14" s="11"/>
      <c r="N14" s="11">
        <v>217350</v>
      </c>
      <c r="O14" s="11"/>
      <c r="P14" s="17"/>
      <c r="Q14" s="17"/>
      <c r="R14" s="11"/>
      <c r="S14" s="11"/>
      <c r="T14" s="11">
        <f>SUM(Table5[[#This Row],[支付宝/余额宝/微信]:[OwnSAP]])</f>
        <v>217350</v>
      </c>
    </row>
    <row r="15" spans="1:20">
      <c r="A15" s="31">
        <v>43525</v>
      </c>
      <c r="B15" s="30">
        <v>43555</v>
      </c>
      <c r="C15" s="5" t="s">
        <v>16</v>
      </c>
      <c r="D15" s="5" t="s">
        <v>17</v>
      </c>
      <c r="E15" s="5" t="s">
        <v>23</v>
      </c>
      <c r="F15" s="5" t="s">
        <v>23</v>
      </c>
      <c r="G15" s="16" t="s">
        <v>66</v>
      </c>
      <c r="H15" s="5" t="s">
        <v>24</v>
      </c>
      <c r="I15" s="25"/>
      <c r="J15" s="72"/>
      <c r="K15" s="25">
        <v>106200.3</v>
      </c>
      <c r="L15" s="25"/>
      <c r="M15" s="25">
        <v>353232</v>
      </c>
      <c r="N15" s="25"/>
      <c r="O15" s="25"/>
      <c r="P15" s="17"/>
      <c r="Q15" s="17"/>
      <c r="R15" s="25"/>
      <c r="S15" s="25"/>
      <c r="T15" s="25">
        <f>SUM(Table5[[#This Row],[支付宝/余额宝/微信]:[OwnSAP]])</f>
        <v>459432.3</v>
      </c>
    </row>
    <row r="16" spans="1:20">
      <c r="A16" s="31">
        <v>43525</v>
      </c>
      <c r="B16" s="30">
        <v>43555</v>
      </c>
      <c r="C16" s="5" t="s">
        <v>16</v>
      </c>
      <c r="D16" s="5" t="s">
        <v>17</v>
      </c>
      <c r="E16" s="5" t="s">
        <v>23</v>
      </c>
      <c r="F16" s="5" t="s">
        <v>23</v>
      </c>
      <c r="G16" s="16" t="s">
        <v>66</v>
      </c>
      <c r="H16" s="5" t="s">
        <v>25</v>
      </c>
      <c r="I16" s="25"/>
      <c r="J16" s="72"/>
      <c r="K16" s="25"/>
      <c r="L16" s="25"/>
      <c r="M16" s="25">
        <v>430892</v>
      </c>
      <c r="N16" s="25"/>
      <c r="O16" s="25"/>
      <c r="P16" s="17"/>
      <c r="Q16" s="17"/>
      <c r="R16" s="25"/>
      <c r="S16" s="25"/>
      <c r="T16" s="25">
        <f>SUM(Table5[[#This Row],[支付宝/余额宝/微信]:[OwnSAP]])</f>
        <v>430892</v>
      </c>
    </row>
    <row r="17" spans="1:20">
      <c r="A17" s="31">
        <v>43525</v>
      </c>
      <c r="B17" s="30">
        <v>43555</v>
      </c>
      <c r="C17" s="5" t="s">
        <v>16</v>
      </c>
      <c r="D17" s="5" t="s">
        <v>17</v>
      </c>
      <c r="E17" s="5" t="s">
        <v>23</v>
      </c>
      <c r="F17" s="5" t="s">
        <v>23</v>
      </c>
      <c r="G17" s="16" t="s">
        <v>66</v>
      </c>
      <c r="H17" s="5" t="s">
        <v>26</v>
      </c>
      <c r="I17" s="25"/>
      <c r="J17" s="72"/>
      <c r="K17" s="25">
        <v>109214.43</v>
      </c>
      <c r="L17" s="25"/>
      <c r="M17" s="25">
        <v>104193</v>
      </c>
      <c r="N17" s="25"/>
      <c r="O17" s="25"/>
      <c r="P17" s="17"/>
      <c r="Q17" s="17"/>
      <c r="R17" s="25"/>
      <c r="S17" s="25"/>
      <c r="T17" s="25">
        <f>SUM(Table5[[#This Row],[支付宝/余额宝/微信]:[OwnSAP]])</f>
        <v>213407.43</v>
      </c>
    </row>
    <row r="18" spans="1:20">
      <c r="A18" s="31">
        <v>43525</v>
      </c>
      <c r="B18" s="30">
        <v>43555</v>
      </c>
      <c r="C18" s="5" t="s">
        <v>16</v>
      </c>
      <c r="D18" s="5" t="s">
        <v>17</v>
      </c>
      <c r="E18" s="5" t="s">
        <v>23</v>
      </c>
      <c r="F18" s="5" t="s">
        <v>23</v>
      </c>
      <c r="G18" s="16" t="s">
        <v>66</v>
      </c>
      <c r="H18" s="5" t="s">
        <v>80</v>
      </c>
      <c r="I18" s="25"/>
      <c r="J18" s="72"/>
      <c r="K18" s="25"/>
      <c r="L18" s="25"/>
      <c r="M18" s="25">
        <v>63090</v>
      </c>
      <c r="N18" s="25"/>
      <c r="O18" s="25"/>
      <c r="P18" s="17"/>
      <c r="Q18" s="17"/>
      <c r="R18" s="25"/>
      <c r="S18" s="25"/>
      <c r="T18" s="25">
        <f>SUM(Table5[[#This Row],[支付宝/余额宝/微信]:[OwnSAP]])</f>
        <v>63090</v>
      </c>
    </row>
    <row r="19" spans="1:20">
      <c r="A19" s="31">
        <v>43525</v>
      </c>
      <c r="B19" s="30">
        <v>43555</v>
      </c>
      <c r="C19" s="5" t="s">
        <v>16</v>
      </c>
      <c r="D19" s="5" t="s">
        <v>17</v>
      </c>
      <c r="E19" s="5" t="s">
        <v>23</v>
      </c>
      <c r="F19" s="5" t="s">
        <v>23</v>
      </c>
      <c r="G19" s="16" t="s">
        <v>66</v>
      </c>
      <c r="H19" s="5" t="s">
        <v>87</v>
      </c>
      <c r="I19" s="11"/>
      <c r="J19" s="72"/>
      <c r="K19" s="11"/>
      <c r="L19" s="11"/>
      <c r="M19" s="11">
        <v>127014</v>
      </c>
      <c r="N19" s="11"/>
      <c r="O19" s="11"/>
      <c r="P19" s="17"/>
      <c r="Q19" s="17"/>
      <c r="R19" s="11"/>
      <c r="S19" s="11"/>
      <c r="T19" s="11">
        <f>SUM(Table5[[#This Row],[支付宝/余额宝/微信]:[OwnSAP]])</f>
        <v>127014</v>
      </c>
    </row>
    <row r="20" spans="1:20">
      <c r="A20" s="31">
        <v>43525</v>
      </c>
      <c r="B20" s="30">
        <v>43555</v>
      </c>
      <c r="C20" s="5" t="s">
        <v>16</v>
      </c>
      <c r="D20" s="5" t="s">
        <v>17</v>
      </c>
      <c r="E20" s="5" t="s">
        <v>23</v>
      </c>
      <c r="F20" s="5" t="s">
        <v>23</v>
      </c>
      <c r="G20" s="16" t="s">
        <v>66</v>
      </c>
      <c r="H20" s="5" t="s">
        <v>85</v>
      </c>
      <c r="I20" s="25"/>
      <c r="J20" s="72"/>
      <c r="K20" s="25"/>
      <c r="L20" s="25"/>
      <c r="M20" s="25">
        <v>72821</v>
      </c>
      <c r="N20" s="25"/>
      <c r="O20" s="25"/>
      <c r="P20" s="17"/>
      <c r="Q20" s="17"/>
      <c r="R20" s="25"/>
      <c r="S20" s="25"/>
      <c r="T20" s="25">
        <f>SUM(Table5[[#This Row],[支付宝/余额宝/微信]:[OwnSAP]])</f>
        <v>72821</v>
      </c>
    </row>
    <row r="21" spans="1:20">
      <c r="A21" s="31">
        <v>43525</v>
      </c>
      <c r="B21" s="30">
        <v>43555</v>
      </c>
      <c r="C21" s="5" t="s">
        <v>16</v>
      </c>
      <c r="D21" s="5" t="s">
        <v>17</v>
      </c>
      <c r="E21" s="5" t="s">
        <v>27</v>
      </c>
      <c r="F21" s="5" t="s">
        <v>27</v>
      </c>
      <c r="G21" s="16" t="s">
        <v>68</v>
      </c>
      <c r="H21" s="5" t="s">
        <v>28</v>
      </c>
      <c r="I21" s="25"/>
      <c r="J21" s="72"/>
      <c r="K21" s="25"/>
      <c r="L21" s="25"/>
      <c r="M21" s="25"/>
      <c r="N21" s="25">
        <v>31491</v>
      </c>
      <c r="O21" s="25"/>
      <c r="P21" s="17"/>
      <c r="Q21" s="17"/>
      <c r="R21" s="25"/>
      <c r="S21" s="25"/>
      <c r="T21" s="25">
        <f>SUM(Table5[[#This Row],[支付宝/余额宝/微信]:[OwnSAP]])</f>
        <v>31491</v>
      </c>
    </row>
    <row r="22" spans="1:20">
      <c r="A22" s="31">
        <v>43525</v>
      </c>
      <c r="B22" s="30">
        <v>43555</v>
      </c>
      <c r="C22" s="5" t="s">
        <v>16</v>
      </c>
      <c r="D22" s="5" t="s">
        <v>17</v>
      </c>
      <c r="E22" s="5" t="s">
        <v>27</v>
      </c>
      <c r="F22" s="5" t="s">
        <v>27</v>
      </c>
      <c r="G22" s="16" t="s">
        <v>68</v>
      </c>
      <c r="H22" s="5" t="s">
        <v>29</v>
      </c>
      <c r="I22" s="25"/>
      <c r="J22" s="72"/>
      <c r="K22" s="25"/>
      <c r="L22" s="25"/>
      <c r="M22" s="25">
        <v>20889</v>
      </c>
      <c r="N22" s="25">
        <v>16464</v>
      </c>
      <c r="O22" s="25"/>
      <c r="P22" s="17"/>
      <c r="Q22" s="17"/>
      <c r="R22" s="25"/>
      <c r="S22" s="25"/>
      <c r="T22" s="25">
        <f>SUM(Table5[[#This Row],[支付宝/余额宝/微信]:[OwnSAP]])</f>
        <v>37353</v>
      </c>
    </row>
    <row r="23" spans="1:20">
      <c r="A23" s="31">
        <v>43525</v>
      </c>
      <c r="B23" s="30">
        <v>43555</v>
      </c>
      <c r="C23" s="5" t="s">
        <v>16</v>
      </c>
      <c r="D23" s="5" t="s">
        <v>17</v>
      </c>
      <c r="E23" s="5" t="s">
        <v>27</v>
      </c>
      <c r="F23" s="5" t="s">
        <v>27</v>
      </c>
      <c r="G23" s="16" t="s">
        <v>68</v>
      </c>
      <c r="H23" s="5" t="s">
        <v>91</v>
      </c>
      <c r="I23" s="11"/>
      <c r="J23" s="72"/>
      <c r="K23" s="11"/>
      <c r="L23" s="11"/>
      <c r="M23" s="11"/>
      <c r="N23" s="11"/>
      <c r="O23" s="11"/>
      <c r="P23" s="17"/>
      <c r="Q23" s="17"/>
      <c r="R23" s="11"/>
      <c r="S23" s="11">
        <v>50631</v>
      </c>
      <c r="T23" s="11">
        <f>SUM(Table5[[#This Row],[支付宝/余额宝/微信]:[OwnSAP]])</f>
        <v>50631</v>
      </c>
    </row>
    <row r="24" spans="1:20">
      <c r="A24" s="31">
        <v>43525</v>
      </c>
      <c r="B24" s="30">
        <v>43555</v>
      </c>
      <c r="C24" s="5" t="s">
        <v>16</v>
      </c>
      <c r="D24" s="5" t="s">
        <v>30</v>
      </c>
      <c r="E24" s="5" t="s">
        <v>30</v>
      </c>
      <c r="F24" s="5" t="s">
        <v>30</v>
      </c>
      <c r="G24" s="16" t="s">
        <v>66</v>
      </c>
      <c r="H24" s="5" t="s">
        <v>31</v>
      </c>
      <c r="I24" s="25"/>
      <c r="J24" s="72"/>
      <c r="K24" s="25"/>
      <c r="L24" s="25"/>
      <c r="M24" s="25">
        <v>104505</v>
      </c>
      <c r="N24" s="25"/>
      <c r="O24" s="25"/>
      <c r="P24" s="17"/>
      <c r="Q24" s="17"/>
      <c r="R24" s="25"/>
      <c r="S24" s="25"/>
      <c r="T24" s="25">
        <f>SUM(Table5[[#This Row],[支付宝/余额宝/微信]:[OwnSAP]])</f>
        <v>104505</v>
      </c>
    </row>
    <row r="25" spans="1:20">
      <c r="A25" s="31">
        <v>43525</v>
      </c>
      <c r="B25" s="30">
        <v>43555</v>
      </c>
      <c r="C25" s="5" t="s">
        <v>16</v>
      </c>
      <c r="D25" s="5" t="s">
        <v>30</v>
      </c>
      <c r="E25" s="5" t="s">
        <v>30</v>
      </c>
      <c r="F25" s="5" t="s">
        <v>30</v>
      </c>
      <c r="G25" s="16" t="s">
        <v>66</v>
      </c>
      <c r="H25" s="5" t="s">
        <v>32</v>
      </c>
      <c r="I25" s="25"/>
      <c r="J25" s="72"/>
      <c r="K25" s="25"/>
      <c r="L25" s="25"/>
      <c r="M25" s="25">
        <v>109406</v>
      </c>
      <c r="N25" s="25"/>
      <c r="O25" s="25"/>
      <c r="P25" s="17"/>
      <c r="Q25" s="17"/>
      <c r="R25" s="25"/>
      <c r="S25" s="25"/>
      <c r="T25" s="25">
        <f>SUM(Table5[[#This Row],[支付宝/余额宝/微信]:[OwnSAP]])</f>
        <v>109406</v>
      </c>
    </row>
    <row r="26" spans="1:20">
      <c r="A26" s="31">
        <v>43525</v>
      </c>
      <c r="B26" s="30">
        <v>43555</v>
      </c>
      <c r="C26" s="5" t="s">
        <v>16</v>
      </c>
      <c r="D26" s="5" t="s">
        <v>74</v>
      </c>
      <c r="E26" s="5" t="s">
        <v>74</v>
      </c>
      <c r="F26" s="5" t="s">
        <v>73</v>
      </c>
      <c r="G26" s="16" t="s">
        <v>75</v>
      </c>
      <c r="H26" s="5" t="s">
        <v>76</v>
      </c>
      <c r="I26" s="25"/>
      <c r="J26" s="72"/>
      <c r="K26" s="25"/>
      <c r="L26" s="25"/>
      <c r="M26" s="25"/>
      <c r="N26" s="25"/>
      <c r="O26" s="25"/>
      <c r="P26" s="17">
        <v>430000</v>
      </c>
      <c r="Q26" s="17"/>
      <c r="R26" s="25"/>
      <c r="S26" s="25"/>
      <c r="T26" s="25">
        <f>SUM(Table5[[#This Row],[支付宝/余额宝/微信]:[OwnSAP]])</f>
        <v>430000</v>
      </c>
    </row>
    <row r="27" spans="1:20">
      <c r="A27" s="31">
        <v>43525</v>
      </c>
      <c r="B27" s="30">
        <v>43555</v>
      </c>
      <c r="C27" s="5" t="s">
        <v>33</v>
      </c>
      <c r="D27" s="5" t="s">
        <v>34</v>
      </c>
      <c r="E27" s="5" t="s">
        <v>34</v>
      </c>
      <c r="F27" s="5" t="s">
        <v>34</v>
      </c>
      <c r="G27" s="16" t="s">
        <v>64</v>
      </c>
      <c r="H27" s="5" t="s">
        <v>49</v>
      </c>
      <c r="I27" s="25"/>
      <c r="J27" s="72"/>
      <c r="K27" s="25"/>
      <c r="L27" s="25">
        <v>18500</v>
      </c>
      <c r="M27" s="25"/>
      <c r="N27" s="25"/>
      <c r="O27" s="25"/>
      <c r="P27" s="17"/>
      <c r="Q27" s="17"/>
      <c r="R27" s="25"/>
      <c r="S27" s="25"/>
      <c r="T27" s="25">
        <f>SUM(Table5[[#This Row],[支付宝/余额宝/微信]:[OwnSAP]])</f>
        <v>18500</v>
      </c>
    </row>
    <row r="28" spans="1:20">
      <c r="A28" s="31">
        <v>43525</v>
      </c>
      <c r="B28" s="30">
        <v>43555</v>
      </c>
      <c r="C28" s="5" t="s">
        <v>33</v>
      </c>
      <c r="D28" s="5" t="s">
        <v>35</v>
      </c>
      <c r="E28" s="5" t="s">
        <v>35</v>
      </c>
      <c r="F28" s="5" t="s">
        <v>35</v>
      </c>
      <c r="G28" s="16" t="s">
        <v>64</v>
      </c>
      <c r="H28" s="5" t="s">
        <v>36</v>
      </c>
      <c r="I28" s="25"/>
      <c r="J28" s="72"/>
      <c r="K28" s="25"/>
      <c r="L28" s="25"/>
      <c r="M28" s="25"/>
      <c r="N28" s="25"/>
      <c r="O28" s="25">
        <v>5000</v>
      </c>
      <c r="P28" s="17"/>
      <c r="Q28" s="17"/>
      <c r="R28" s="25"/>
      <c r="S28" s="25"/>
      <c r="T28" s="25">
        <f>SUM(Table5[[#This Row],[支付宝/余额宝/微信]:[OwnSAP]])</f>
        <v>5000</v>
      </c>
    </row>
    <row r="29" spans="1:20">
      <c r="A29" s="48">
        <v>43556</v>
      </c>
      <c r="B29" s="49">
        <v>43600</v>
      </c>
      <c r="C29" s="50" t="s">
        <v>10</v>
      </c>
      <c r="D29" s="50" t="s">
        <v>14</v>
      </c>
      <c r="E29" s="50" t="s">
        <v>15</v>
      </c>
      <c r="F29" s="50" t="s">
        <v>81</v>
      </c>
      <c r="G29" s="51" t="s">
        <v>82</v>
      </c>
      <c r="H29" s="50" t="s">
        <v>90</v>
      </c>
      <c r="I29" s="52"/>
      <c r="J29" s="73"/>
      <c r="K29" s="52"/>
      <c r="L29" s="52"/>
      <c r="M29" s="52">
        <v>31374.639999999999</v>
      </c>
      <c r="N29" s="52"/>
      <c r="O29" s="52"/>
      <c r="P29" s="53"/>
      <c r="Q29" s="53"/>
      <c r="R29" s="52"/>
      <c r="S29" s="52"/>
      <c r="T29" s="52">
        <f>SUM(Table5[[#This Row],[支付宝/余额宝/微信]:[OwnSAP]])</f>
        <v>31374.639999999999</v>
      </c>
    </row>
    <row r="30" spans="1:20">
      <c r="A30" s="46">
        <v>43556</v>
      </c>
      <c r="B30" s="47">
        <v>43600</v>
      </c>
      <c r="C30" s="5" t="s">
        <v>10</v>
      </c>
      <c r="D30" s="5" t="s">
        <v>14</v>
      </c>
      <c r="E30" s="5" t="s">
        <v>84</v>
      </c>
      <c r="F30" s="5" t="s">
        <v>81</v>
      </c>
      <c r="G30" s="15" t="s">
        <v>82</v>
      </c>
      <c r="H30" s="5" t="s">
        <v>83</v>
      </c>
      <c r="I30" s="25"/>
      <c r="J30" s="72"/>
      <c r="K30" s="25"/>
      <c r="L30" s="25"/>
      <c r="M30" s="25">
        <v>151481.78</v>
      </c>
      <c r="N30" s="25"/>
      <c r="O30" s="25"/>
      <c r="P30" s="17"/>
      <c r="Q30" s="17"/>
      <c r="R30" s="25"/>
      <c r="S30" s="25"/>
      <c r="T30" s="25">
        <f>SUM(Table5[[#This Row],[支付宝/余额宝/微信]:[OwnSAP]])</f>
        <v>151481.78</v>
      </c>
    </row>
    <row r="31" spans="1:20">
      <c r="A31" s="46">
        <v>43556</v>
      </c>
      <c r="B31" s="47">
        <v>43600</v>
      </c>
      <c r="C31" s="5" t="s">
        <v>10</v>
      </c>
      <c r="D31" s="5" t="s">
        <v>11</v>
      </c>
      <c r="E31" s="5" t="s">
        <v>11</v>
      </c>
      <c r="F31" s="5" t="s">
        <v>12</v>
      </c>
      <c r="G31" s="16" t="s">
        <v>63</v>
      </c>
      <c r="H31" s="5" t="s">
        <v>79</v>
      </c>
      <c r="I31" s="25">
        <f>102659.72+810</f>
        <v>103469.72</v>
      </c>
      <c r="J31" s="72"/>
      <c r="K31" s="25"/>
      <c r="L31" s="25"/>
      <c r="M31" s="25"/>
      <c r="N31" s="25"/>
      <c r="O31" s="25"/>
      <c r="P31" s="17"/>
      <c r="Q31" s="17"/>
      <c r="R31" s="25"/>
      <c r="S31" s="25"/>
      <c r="T31" s="25">
        <f>SUM(Table5[[#This Row],[支付宝/余额宝/微信]:[OwnSAP]])</f>
        <v>103469.72</v>
      </c>
    </row>
    <row r="32" spans="1:20">
      <c r="A32" s="46">
        <v>43556</v>
      </c>
      <c r="B32" s="47">
        <v>43600</v>
      </c>
      <c r="C32" s="5" t="s">
        <v>10</v>
      </c>
      <c r="D32" s="5" t="s">
        <v>11</v>
      </c>
      <c r="E32" s="5" t="s">
        <v>11</v>
      </c>
      <c r="F32" s="5" t="s">
        <v>12</v>
      </c>
      <c r="G32" s="16" t="s">
        <v>63</v>
      </c>
      <c r="H32" s="5" t="s">
        <v>13</v>
      </c>
      <c r="I32" s="25"/>
      <c r="J32" s="72"/>
      <c r="K32" s="25"/>
      <c r="L32" s="25"/>
      <c r="M32" s="25"/>
      <c r="N32" s="25">
        <v>2979.82</v>
      </c>
      <c r="O32" s="25"/>
      <c r="P32" s="17"/>
      <c r="Q32" s="17"/>
      <c r="R32" s="25"/>
      <c r="S32" s="25"/>
      <c r="T32" s="25">
        <f>SUM(Table5[[#This Row],[支付宝/余额宝/微信]:[OwnSAP]])</f>
        <v>2979.82</v>
      </c>
    </row>
    <row r="33" spans="1:20">
      <c r="A33" s="46">
        <v>43556</v>
      </c>
      <c r="B33" s="47">
        <v>43600</v>
      </c>
      <c r="C33" s="5" t="s">
        <v>10</v>
      </c>
      <c r="D33" s="5" t="s">
        <v>11</v>
      </c>
      <c r="E33" s="5" t="s">
        <v>11</v>
      </c>
      <c r="F33" s="5" t="s">
        <v>12</v>
      </c>
      <c r="G33" s="16" t="s">
        <v>63</v>
      </c>
      <c r="H33" s="5" t="s">
        <v>86</v>
      </c>
      <c r="I33" s="25"/>
      <c r="J33" s="72"/>
      <c r="K33" s="25"/>
      <c r="L33" s="25">
        <v>1042.05</v>
      </c>
      <c r="M33" s="25"/>
      <c r="N33" s="25"/>
      <c r="O33" s="25"/>
      <c r="P33" s="17"/>
      <c r="Q33" s="17"/>
      <c r="R33" s="25"/>
      <c r="S33" s="25"/>
      <c r="T33" s="25">
        <f>SUM(Table5[[#This Row],[支付宝/余额宝/微信]:[OwnSAP]])</f>
        <v>1042.05</v>
      </c>
    </row>
    <row r="34" spans="1:20">
      <c r="A34" s="46">
        <v>43556</v>
      </c>
      <c r="B34" s="47">
        <v>43600</v>
      </c>
      <c r="C34" s="5" t="s">
        <v>10</v>
      </c>
      <c r="D34" s="5" t="s">
        <v>57</v>
      </c>
      <c r="E34" s="5" t="s">
        <v>57</v>
      </c>
      <c r="F34" s="5" t="s">
        <v>57</v>
      </c>
      <c r="G34" s="16" t="s">
        <v>64</v>
      </c>
      <c r="H34" s="5" t="s">
        <v>58</v>
      </c>
      <c r="I34" s="25"/>
      <c r="J34" s="72"/>
      <c r="K34" s="25"/>
      <c r="L34" s="25"/>
      <c r="M34" s="25"/>
      <c r="N34" s="25"/>
      <c r="O34" s="25"/>
      <c r="P34" s="17"/>
      <c r="Q34" s="17"/>
      <c r="R34" s="25">
        <v>40000</v>
      </c>
      <c r="S34" s="25"/>
      <c r="T34" s="25">
        <f>SUM(Table5[[#This Row],[支付宝/余额宝/微信]:[OwnSAP]])</f>
        <v>40000</v>
      </c>
    </row>
    <row r="35" spans="1:20">
      <c r="A35" s="46">
        <v>43556</v>
      </c>
      <c r="B35" s="47">
        <v>43600</v>
      </c>
      <c r="C35" s="5" t="s">
        <v>16</v>
      </c>
      <c r="D35" s="5" t="s">
        <v>17</v>
      </c>
      <c r="E35" s="5" t="s">
        <v>18</v>
      </c>
      <c r="F35" s="5" t="s">
        <v>18</v>
      </c>
      <c r="G35" s="16" t="s">
        <v>66</v>
      </c>
      <c r="H35" s="5" t="s">
        <v>19</v>
      </c>
      <c r="I35" s="25"/>
      <c r="J35" s="72"/>
      <c r="K35" s="25"/>
      <c r="L35" s="25"/>
      <c r="M35" s="25"/>
      <c r="N35" s="25">
        <v>167369.4</v>
      </c>
      <c r="O35" s="25"/>
      <c r="P35" s="17"/>
      <c r="Q35" s="17"/>
      <c r="R35" s="25"/>
      <c r="S35" s="25"/>
      <c r="T35" s="25">
        <f>SUM(Table5[[#This Row],[支付宝/余额宝/微信]:[OwnSAP]])</f>
        <v>167369.4</v>
      </c>
    </row>
    <row r="36" spans="1:20">
      <c r="A36" s="46">
        <v>43556</v>
      </c>
      <c r="B36" s="47">
        <v>43600</v>
      </c>
      <c r="C36" s="5" t="s">
        <v>16</v>
      </c>
      <c r="D36" s="5" t="s">
        <v>17</v>
      </c>
      <c r="E36" s="5" t="s">
        <v>18</v>
      </c>
      <c r="F36" s="5" t="s">
        <v>18</v>
      </c>
      <c r="G36" s="16" t="s">
        <v>66</v>
      </c>
      <c r="H36" s="5" t="s">
        <v>20</v>
      </c>
      <c r="I36" s="25"/>
      <c r="J36" s="72"/>
      <c r="K36" s="25"/>
      <c r="L36" s="25"/>
      <c r="M36" s="25"/>
      <c r="N36" s="25">
        <v>72009.399999999994</v>
      </c>
      <c r="O36" s="25"/>
      <c r="P36" s="17"/>
      <c r="Q36" s="17"/>
      <c r="R36" s="25"/>
      <c r="S36" s="25"/>
      <c r="T36" s="25">
        <f>SUM(Table5[[#This Row],[支付宝/余额宝/微信]:[OwnSAP]])</f>
        <v>72009.399999999994</v>
      </c>
    </row>
    <row r="37" spans="1:20">
      <c r="A37" s="46">
        <v>43556</v>
      </c>
      <c r="B37" s="47">
        <v>43600</v>
      </c>
      <c r="C37" s="5" t="s">
        <v>16</v>
      </c>
      <c r="D37" s="5" t="s">
        <v>17</v>
      </c>
      <c r="E37" s="5" t="s">
        <v>18</v>
      </c>
      <c r="F37" s="5" t="s">
        <v>18</v>
      </c>
      <c r="G37" s="16" t="s">
        <v>66</v>
      </c>
      <c r="H37" s="5" t="s">
        <v>21</v>
      </c>
      <c r="I37" s="25"/>
      <c r="J37" s="72"/>
      <c r="K37" s="25"/>
      <c r="L37" s="25"/>
      <c r="M37" s="25">
        <v>175745.07</v>
      </c>
      <c r="N37" s="25"/>
      <c r="O37" s="25"/>
      <c r="P37" s="17"/>
      <c r="Q37" s="17"/>
      <c r="R37" s="25"/>
      <c r="S37" s="25"/>
      <c r="T37" s="25">
        <f>SUM(Table5[[#This Row],[支付宝/余额宝/微信]:[OwnSAP]])</f>
        <v>175745.07</v>
      </c>
    </row>
    <row r="38" spans="1:20">
      <c r="A38" s="46">
        <v>43556</v>
      </c>
      <c r="B38" s="47">
        <v>43600</v>
      </c>
      <c r="C38" s="5" t="s">
        <v>16</v>
      </c>
      <c r="D38" s="5" t="s">
        <v>17</v>
      </c>
      <c r="E38" s="5" t="s">
        <v>18</v>
      </c>
      <c r="F38" s="5" t="s">
        <v>18</v>
      </c>
      <c r="G38" s="16" t="s">
        <v>66</v>
      </c>
      <c r="H38" s="5" t="s">
        <v>22</v>
      </c>
      <c r="I38" s="25"/>
      <c r="J38" s="72"/>
      <c r="K38" s="25"/>
      <c r="L38" s="25"/>
      <c r="M38" s="25">
        <v>311721.52</v>
      </c>
      <c r="N38" s="25">
        <v>112354.96</v>
      </c>
      <c r="O38" s="25"/>
      <c r="P38" s="17"/>
      <c r="Q38" s="17"/>
      <c r="R38" s="25"/>
      <c r="S38" s="25"/>
      <c r="T38" s="25">
        <f>SUM(Table5[[#This Row],[支付宝/余额宝/微信]:[OwnSAP]])</f>
        <v>424076.48000000004</v>
      </c>
    </row>
    <row r="39" spans="1:20">
      <c r="A39" s="46">
        <v>43556</v>
      </c>
      <c r="B39" s="47">
        <v>43600</v>
      </c>
      <c r="C39" s="5" t="s">
        <v>16</v>
      </c>
      <c r="D39" s="5" t="s">
        <v>17</v>
      </c>
      <c r="E39" s="5" t="s">
        <v>47</v>
      </c>
      <c r="F39" s="5" t="s">
        <v>47</v>
      </c>
      <c r="G39" s="16" t="s">
        <v>66</v>
      </c>
      <c r="H39" s="5" t="s">
        <v>48</v>
      </c>
      <c r="I39" s="25"/>
      <c r="J39" s="72"/>
      <c r="K39" s="25"/>
      <c r="L39" s="25"/>
      <c r="M39" s="25"/>
      <c r="N39" s="25">
        <v>105268.8</v>
      </c>
      <c r="O39" s="25"/>
      <c r="P39" s="17"/>
      <c r="Q39" s="17"/>
      <c r="R39" s="25"/>
      <c r="S39" s="25"/>
      <c r="T39" s="25">
        <f>SUM(Table5[[#This Row],[支付宝/余额宝/微信]:[OwnSAP]])</f>
        <v>105268.8</v>
      </c>
    </row>
    <row r="40" spans="1:20">
      <c r="A40" s="46">
        <v>43556</v>
      </c>
      <c r="B40" s="47">
        <v>43600</v>
      </c>
      <c r="C40" s="5" t="s">
        <v>16</v>
      </c>
      <c r="D40" s="5" t="s">
        <v>17</v>
      </c>
      <c r="E40" s="5" t="s">
        <v>47</v>
      </c>
      <c r="F40" s="5" t="s">
        <v>47</v>
      </c>
      <c r="G40" s="16" t="s">
        <v>66</v>
      </c>
      <c r="H40" s="5" t="s">
        <v>111</v>
      </c>
      <c r="I40" s="25"/>
      <c r="J40" s="72"/>
      <c r="K40" s="25"/>
      <c r="L40" s="25"/>
      <c r="M40" s="25">
        <f>31001.69+632970.5</f>
        <v>663972.18999999994</v>
      </c>
      <c r="N40" s="25"/>
      <c r="O40" s="25"/>
      <c r="P40" s="17"/>
      <c r="Q40" s="17"/>
      <c r="R40" s="25"/>
      <c r="S40" s="25"/>
      <c r="T40" s="25">
        <f>SUM(Table5[[#This Row],[支付宝/余额宝/微信]:[OwnSAP]])</f>
        <v>663972.18999999994</v>
      </c>
    </row>
    <row r="41" spans="1:20">
      <c r="A41" s="46">
        <v>43556</v>
      </c>
      <c r="B41" s="47">
        <v>43600</v>
      </c>
      <c r="C41" s="5" t="s">
        <v>16</v>
      </c>
      <c r="D41" s="5" t="s">
        <v>17</v>
      </c>
      <c r="E41" s="5" t="s">
        <v>23</v>
      </c>
      <c r="F41" s="5" t="s">
        <v>23</v>
      </c>
      <c r="G41" s="16" t="s">
        <v>66</v>
      </c>
      <c r="H41" s="5" t="s">
        <v>70</v>
      </c>
      <c r="I41" s="25"/>
      <c r="J41" s="72"/>
      <c r="K41" s="25"/>
      <c r="L41" s="25"/>
      <c r="M41" s="25"/>
      <c r="N41" s="25">
        <v>213019.8</v>
      </c>
      <c r="O41" s="25"/>
      <c r="P41" s="17"/>
      <c r="Q41" s="17"/>
      <c r="R41" s="25"/>
      <c r="S41" s="25"/>
      <c r="T41" s="25">
        <f>SUM(Table5[[#This Row],[支付宝/余额宝/微信]:[OwnSAP]])</f>
        <v>213019.8</v>
      </c>
    </row>
    <row r="42" spans="1:20">
      <c r="A42" s="46">
        <v>43556</v>
      </c>
      <c r="B42" s="47">
        <v>43600</v>
      </c>
      <c r="C42" s="5" t="s">
        <v>16</v>
      </c>
      <c r="D42" s="5" t="s">
        <v>17</v>
      </c>
      <c r="E42" s="5" t="s">
        <v>23</v>
      </c>
      <c r="F42" s="5" t="s">
        <v>23</v>
      </c>
      <c r="G42" s="16" t="s">
        <v>66</v>
      </c>
      <c r="H42" s="5" t="s">
        <v>24</v>
      </c>
      <c r="I42" s="25"/>
      <c r="J42" s="72"/>
      <c r="K42" s="25">
        <v>95927.58</v>
      </c>
      <c r="L42" s="25"/>
      <c r="M42" s="25">
        <v>319064.7</v>
      </c>
      <c r="N42" s="25"/>
      <c r="O42" s="25"/>
      <c r="P42" s="17"/>
      <c r="Q42" s="17"/>
      <c r="R42" s="25"/>
      <c r="S42" s="25"/>
      <c r="T42" s="25">
        <f>SUM(Table5[[#This Row],[支付宝/余额宝/微信]:[OwnSAP]])</f>
        <v>414992.28</v>
      </c>
    </row>
    <row r="43" spans="1:20">
      <c r="A43" s="46">
        <v>43556</v>
      </c>
      <c r="B43" s="47">
        <v>43600</v>
      </c>
      <c r="C43" s="5" t="s">
        <v>16</v>
      </c>
      <c r="D43" s="5" t="s">
        <v>17</v>
      </c>
      <c r="E43" s="5" t="s">
        <v>23</v>
      </c>
      <c r="F43" s="5" t="s">
        <v>23</v>
      </c>
      <c r="G43" s="16" t="s">
        <v>66</v>
      </c>
      <c r="H43" s="5" t="s">
        <v>25</v>
      </c>
      <c r="I43" s="25"/>
      <c r="J43" s="72"/>
      <c r="K43" s="25"/>
      <c r="L43" s="25"/>
      <c r="M43" s="25">
        <v>417410.49</v>
      </c>
      <c r="N43" s="25"/>
      <c r="O43" s="25"/>
      <c r="P43" s="17"/>
      <c r="Q43" s="17"/>
      <c r="R43" s="25"/>
      <c r="S43" s="25"/>
      <c r="T43" s="25">
        <f>SUM(Table5[[#This Row],[支付宝/余额宝/微信]:[OwnSAP]])</f>
        <v>417410.49</v>
      </c>
    </row>
    <row r="44" spans="1:20">
      <c r="A44" s="46">
        <v>43556</v>
      </c>
      <c r="B44" s="47">
        <v>43600</v>
      </c>
      <c r="C44" s="5" t="s">
        <v>16</v>
      </c>
      <c r="D44" s="5" t="s">
        <v>17</v>
      </c>
      <c r="E44" s="5" t="s">
        <v>23</v>
      </c>
      <c r="F44" s="5" t="s">
        <v>23</v>
      </c>
      <c r="G44" s="16" t="s">
        <v>66</v>
      </c>
      <c r="H44" s="5" t="s">
        <v>26</v>
      </c>
      <c r="I44" s="25"/>
      <c r="J44" s="72"/>
      <c r="K44" s="25">
        <v>98260.82</v>
      </c>
      <c r="L44" s="25"/>
      <c r="M44" s="25">
        <v>137946.85</v>
      </c>
      <c r="N44" s="25"/>
      <c r="O44" s="25"/>
      <c r="P44" s="17"/>
      <c r="Q44" s="17"/>
      <c r="R44" s="25"/>
      <c r="S44" s="25"/>
      <c r="T44" s="25">
        <f>SUM(Table5[[#This Row],[支付宝/余额宝/微信]:[OwnSAP]])</f>
        <v>236207.67</v>
      </c>
    </row>
    <row r="45" spans="1:20">
      <c r="A45" s="46">
        <v>43556</v>
      </c>
      <c r="B45" s="47">
        <v>43600</v>
      </c>
      <c r="C45" s="5" t="s">
        <v>16</v>
      </c>
      <c r="D45" s="5" t="s">
        <v>17</v>
      </c>
      <c r="E45" s="5" t="s">
        <v>23</v>
      </c>
      <c r="F45" s="5" t="s">
        <v>23</v>
      </c>
      <c r="G45" s="16" t="s">
        <v>66</v>
      </c>
      <c r="H45" s="5" t="s">
        <v>80</v>
      </c>
      <c r="I45" s="25"/>
      <c r="J45" s="72"/>
      <c r="K45" s="25"/>
      <c r="L45" s="25"/>
      <c r="M45" s="25">
        <v>54272.57</v>
      </c>
      <c r="N45" s="25"/>
      <c r="O45" s="25"/>
      <c r="P45" s="17"/>
      <c r="Q45" s="17"/>
      <c r="R45" s="25"/>
      <c r="S45" s="25"/>
      <c r="T45" s="25">
        <f>SUM(Table5[[#This Row],[支付宝/余额宝/微信]:[OwnSAP]])</f>
        <v>54272.57</v>
      </c>
    </row>
    <row r="46" spans="1:20">
      <c r="A46" s="46">
        <v>43556</v>
      </c>
      <c r="B46" s="47">
        <v>43600</v>
      </c>
      <c r="C46" s="5" t="s">
        <v>16</v>
      </c>
      <c r="D46" s="5" t="s">
        <v>17</v>
      </c>
      <c r="E46" s="5" t="s">
        <v>23</v>
      </c>
      <c r="F46" s="5" t="s">
        <v>23</v>
      </c>
      <c r="G46" s="16" t="s">
        <v>66</v>
      </c>
      <c r="H46" s="5" t="s">
        <v>87</v>
      </c>
      <c r="I46" s="25"/>
      <c r="J46" s="72"/>
      <c r="K46" s="25"/>
      <c r="L46" s="25"/>
      <c r="M46" s="25">
        <v>129426.92</v>
      </c>
      <c r="N46" s="25"/>
      <c r="O46" s="25"/>
      <c r="P46" s="17"/>
      <c r="Q46" s="17"/>
      <c r="R46" s="25"/>
      <c r="S46" s="25"/>
      <c r="T46" s="25">
        <f>SUM(Table5[[#This Row],[支付宝/余额宝/微信]:[OwnSAP]])</f>
        <v>129426.92</v>
      </c>
    </row>
    <row r="47" spans="1:20">
      <c r="A47" s="46">
        <v>43556</v>
      </c>
      <c r="B47" s="47">
        <v>43600</v>
      </c>
      <c r="C47" s="5" t="s">
        <v>16</v>
      </c>
      <c r="D47" s="5" t="s">
        <v>17</v>
      </c>
      <c r="E47" s="5" t="s">
        <v>23</v>
      </c>
      <c r="F47" s="5" t="s">
        <v>23</v>
      </c>
      <c r="G47" s="16" t="s">
        <v>66</v>
      </c>
      <c r="H47" s="5" t="s">
        <v>85</v>
      </c>
      <c r="I47" s="25"/>
      <c r="J47" s="72"/>
      <c r="K47" s="25"/>
      <c r="L47" s="25"/>
      <c r="M47" s="25">
        <v>68272.95</v>
      </c>
      <c r="N47" s="25"/>
      <c r="O47" s="25"/>
      <c r="P47" s="17"/>
      <c r="Q47" s="17"/>
      <c r="R47" s="25"/>
      <c r="S47" s="25"/>
      <c r="T47" s="25">
        <f>SUM(Table5[[#This Row],[支付宝/余额宝/微信]:[OwnSAP]])</f>
        <v>68272.95</v>
      </c>
    </row>
    <row r="48" spans="1:20">
      <c r="A48" s="46">
        <v>43556</v>
      </c>
      <c r="B48" s="47">
        <v>43600</v>
      </c>
      <c r="C48" s="5" t="s">
        <v>16</v>
      </c>
      <c r="D48" s="5" t="s">
        <v>17</v>
      </c>
      <c r="E48" s="5" t="s">
        <v>27</v>
      </c>
      <c r="F48" s="5" t="s">
        <v>27</v>
      </c>
      <c r="G48" s="16" t="s">
        <v>68</v>
      </c>
      <c r="H48" s="5" t="s">
        <v>28</v>
      </c>
      <c r="I48" s="25"/>
      <c r="J48" s="72"/>
      <c r="K48" s="25"/>
      <c r="L48" s="25"/>
      <c r="M48" s="25"/>
      <c r="N48" s="25">
        <v>31283.200000000001</v>
      </c>
      <c r="O48" s="25"/>
      <c r="P48" s="17"/>
      <c r="Q48" s="17"/>
      <c r="R48" s="25"/>
      <c r="S48" s="25"/>
      <c r="T48" s="25">
        <f>SUM(Table5[[#This Row],[支付宝/余额宝/微信]:[OwnSAP]])</f>
        <v>31283.200000000001</v>
      </c>
    </row>
    <row r="49" spans="1:20">
      <c r="A49" s="46">
        <v>43556</v>
      </c>
      <c r="B49" s="47">
        <v>43600</v>
      </c>
      <c r="C49" s="5" t="s">
        <v>16</v>
      </c>
      <c r="D49" s="5" t="s">
        <v>17</v>
      </c>
      <c r="E49" s="5" t="s">
        <v>27</v>
      </c>
      <c r="F49" s="5" t="s">
        <v>27</v>
      </c>
      <c r="G49" s="16" t="s">
        <v>68</v>
      </c>
      <c r="H49" s="5" t="s">
        <v>29</v>
      </c>
      <c r="I49" s="25"/>
      <c r="J49" s="72"/>
      <c r="K49" s="25"/>
      <c r="L49" s="25"/>
      <c r="M49" s="25">
        <v>21544.73</v>
      </c>
      <c r="N49" s="25">
        <v>16951.2</v>
      </c>
      <c r="O49" s="25"/>
      <c r="P49" s="17"/>
      <c r="Q49" s="17"/>
      <c r="R49" s="25"/>
      <c r="S49" s="25"/>
      <c r="T49" s="25">
        <f>SUM(Table5[[#This Row],[支付宝/余额宝/微信]:[OwnSAP]])</f>
        <v>38495.93</v>
      </c>
    </row>
    <row r="50" spans="1:20">
      <c r="A50" s="46">
        <v>43556</v>
      </c>
      <c r="B50" s="47">
        <v>43600</v>
      </c>
      <c r="C50" s="5" t="s">
        <v>16</v>
      </c>
      <c r="D50" s="5" t="s">
        <v>17</v>
      </c>
      <c r="E50" s="5" t="s">
        <v>27</v>
      </c>
      <c r="F50" s="5" t="s">
        <v>27</v>
      </c>
      <c r="G50" s="16" t="s">
        <v>68</v>
      </c>
      <c r="H50" s="5" t="s">
        <v>91</v>
      </c>
      <c r="I50" s="25"/>
      <c r="J50" s="72"/>
      <c r="K50" s="25"/>
      <c r="L50" s="25"/>
      <c r="M50" s="25"/>
      <c r="N50" s="25"/>
      <c r="O50" s="25"/>
      <c r="P50" s="17"/>
      <c r="Q50" s="17"/>
      <c r="R50" s="25"/>
      <c r="S50" s="25">
        <v>70505</v>
      </c>
      <c r="T50" s="25">
        <f>SUM(Table5[[#This Row],[支付宝/余额宝/微信]:[OwnSAP]])</f>
        <v>70505</v>
      </c>
    </row>
    <row r="51" spans="1:20">
      <c r="A51" s="46">
        <v>43556</v>
      </c>
      <c r="B51" s="47">
        <v>43600</v>
      </c>
      <c r="C51" s="5" t="s">
        <v>16</v>
      </c>
      <c r="D51" s="5" t="s">
        <v>30</v>
      </c>
      <c r="E51" s="5" t="s">
        <v>30</v>
      </c>
      <c r="F51" s="5" t="s">
        <v>30</v>
      </c>
      <c r="G51" s="16" t="s">
        <v>66</v>
      </c>
      <c r="H51" s="5" t="s">
        <v>31</v>
      </c>
      <c r="I51" s="25"/>
      <c r="J51" s="72"/>
      <c r="K51" s="25"/>
      <c r="L51" s="25"/>
      <c r="M51" s="25">
        <v>99448.320000000007</v>
      </c>
      <c r="N51" s="25"/>
      <c r="O51" s="25"/>
      <c r="P51" s="17"/>
      <c r="Q51" s="17"/>
      <c r="R51" s="25"/>
      <c r="S51" s="25"/>
      <c r="T51" s="25">
        <f>SUM(Table5[[#This Row],[支付宝/余额宝/微信]:[OwnSAP]])</f>
        <v>99448.320000000007</v>
      </c>
    </row>
    <row r="52" spans="1:20">
      <c r="A52" s="46">
        <v>43556</v>
      </c>
      <c r="B52" s="47">
        <v>43600</v>
      </c>
      <c r="C52" s="5" t="s">
        <v>16</v>
      </c>
      <c r="D52" s="5" t="s">
        <v>30</v>
      </c>
      <c r="E52" s="5" t="s">
        <v>30</v>
      </c>
      <c r="F52" s="5" t="s">
        <v>30</v>
      </c>
      <c r="G52" s="16" t="s">
        <v>66</v>
      </c>
      <c r="H52" s="5" t="s">
        <v>32</v>
      </c>
      <c r="I52" s="25"/>
      <c r="J52" s="72"/>
      <c r="K52" s="25"/>
      <c r="L52" s="25"/>
      <c r="M52" s="25">
        <v>120224.81</v>
      </c>
      <c r="N52" s="25"/>
      <c r="O52" s="25"/>
      <c r="P52" s="17"/>
      <c r="Q52" s="17"/>
      <c r="R52" s="25"/>
      <c r="S52" s="25"/>
      <c r="T52" s="25">
        <f>SUM(Table5[[#This Row],[支付宝/余额宝/微信]:[OwnSAP]])</f>
        <v>120224.81</v>
      </c>
    </row>
    <row r="53" spans="1:20">
      <c r="A53" s="46">
        <v>43556</v>
      </c>
      <c r="B53" s="47">
        <v>43600</v>
      </c>
      <c r="C53" s="5" t="s">
        <v>16</v>
      </c>
      <c r="D53" s="5" t="s">
        <v>74</v>
      </c>
      <c r="E53" s="5" t="s">
        <v>74</v>
      </c>
      <c r="F53" s="5" t="s">
        <v>73</v>
      </c>
      <c r="G53" s="16" t="s">
        <v>75</v>
      </c>
      <c r="H53" s="5" t="s">
        <v>76</v>
      </c>
      <c r="I53" s="25"/>
      <c r="J53" s="72"/>
      <c r="K53" s="25"/>
      <c r="L53" s="25"/>
      <c r="M53" s="25"/>
      <c r="N53" s="25"/>
      <c r="O53" s="25"/>
      <c r="P53" s="17">
        <v>520000</v>
      </c>
      <c r="Q53" s="17"/>
      <c r="R53" s="25"/>
      <c r="S53" s="25"/>
      <c r="T53" s="25">
        <f>SUM(Table5[[#This Row],[支付宝/余额宝/微信]:[OwnSAP]])</f>
        <v>520000</v>
      </c>
    </row>
    <row r="54" spans="1:20">
      <c r="A54" s="46">
        <v>43556</v>
      </c>
      <c r="B54" s="47">
        <v>43600</v>
      </c>
      <c r="C54" s="5" t="s">
        <v>33</v>
      </c>
      <c r="D54" s="5" t="s">
        <v>34</v>
      </c>
      <c r="E54" s="5" t="s">
        <v>34</v>
      </c>
      <c r="F54" s="5" t="s">
        <v>34</v>
      </c>
      <c r="G54" s="16" t="s">
        <v>64</v>
      </c>
      <c r="H54" s="5" t="s">
        <v>49</v>
      </c>
      <c r="I54" s="25"/>
      <c r="J54" s="72"/>
      <c r="K54" s="25"/>
      <c r="L54" s="25">
        <v>18500.5</v>
      </c>
      <c r="M54" s="25"/>
      <c r="N54" s="25"/>
      <c r="O54" s="25"/>
      <c r="P54" s="17"/>
      <c r="Q54" s="17"/>
      <c r="R54" s="25"/>
      <c r="S54" s="25"/>
      <c r="T54" s="25">
        <f>SUM(Table5[[#This Row],[支付宝/余额宝/微信]:[OwnSAP]])</f>
        <v>18500.5</v>
      </c>
    </row>
    <row r="55" spans="1:20">
      <c r="A55" s="46">
        <v>43556</v>
      </c>
      <c r="B55" s="47">
        <v>43600</v>
      </c>
      <c r="C55" s="5" t="s">
        <v>33</v>
      </c>
      <c r="D55" s="5" t="s">
        <v>35</v>
      </c>
      <c r="E55" s="5" t="s">
        <v>35</v>
      </c>
      <c r="F55" s="5" t="s">
        <v>35</v>
      </c>
      <c r="G55" s="16" t="s">
        <v>64</v>
      </c>
      <c r="H55" s="5" t="s">
        <v>36</v>
      </c>
      <c r="I55" s="25"/>
      <c r="J55" s="72"/>
      <c r="K55" s="25"/>
      <c r="L55" s="25"/>
      <c r="M55" s="25"/>
      <c r="N55" s="25"/>
      <c r="O55" s="25">
        <v>5000</v>
      </c>
      <c r="P55" s="17"/>
      <c r="Q55" s="17"/>
      <c r="R55" s="25"/>
      <c r="S55" s="25"/>
      <c r="T55" s="25">
        <f>SUM(Table5[[#This Row],[支付宝/余额宝/微信]:[OwnSAP]])</f>
        <v>5000</v>
      </c>
    </row>
    <row r="56" spans="1:20">
      <c r="A56" s="48">
        <v>43586</v>
      </c>
      <c r="B56" s="49">
        <v>43628</v>
      </c>
      <c r="C56" s="56" t="s">
        <v>10</v>
      </c>
      <c r="D56" s="56" t="s">
        <v>14</v>
      </c>
      <c r="E56" s="56" t="s">
        <v>15</v>
      </c>
      <c r="F56" s="56" t="s">
        <v>81</v>
      </c>
      <c r="G56" s="57" t="s">
        <v>82</v>
      </c>
      <c r="H56" s="56" t="s">
        <v>90</v>
      </c>
      <c r="I56" s="52"/>
      <c r="J56" s="52"/>
      <c r="K56" s="52"/>
      <c r="L56" s="52"/>
      <c r="M56" s="52">
        <v>62386.63</v>
      </c>
      <c r="N56" s="52"/>
      <c r="O56" s="52"/>
      <c r="P56" s="53"/>
      <c r="Q56" s="53"/>
      <c r="R56" s="52"/>
      <c r="S56" s="52"/>
      <c r="T56" s="52">
        <f>SUM(Table5[[#This Row],[支付宝/余额宝/微信]:[OwnSAP]])</f>
        <v>62386.63</v>
      </c>
    </row>
    <row r="57" spans="1:20">
      <c r="A57" s="46">
        <v>43586</v>
      </c>
      <c r="B57" s="47">
        <v>43628</v>
      </c>
      <c r="C57" s="54" t="s">
        <v>10</v>
      </c>
      <c r="D57" s="54" t="s">
        <v>14</v>
      </c>
      <c r="E57" s="54" t="s">
        <v>84</v>
      </c>
      <c r="F57" s="54" t="s">
        <v>81</v>
      </c>
      <c r="G57" s="55" t="s">
        <v>82</v>
      </c>
      <c r="H57" s="54" t="s">
        <v>83</v>
      </c>
      <c r="I57" s="25"/>
      <c r="J57" s="25"/>
      <c r="K57" s="25"/>
      <c r="L57" s="25"/>
      <c r="M57" s="25">
        <v>149470.72</v>
      </c>
      <c r="N57" s="25"/>
      <c r="O57" s="25"/>
      <c r="P57" s="17"/>
      <c r="Q57" s="17"/>
      <c r="R57" s="25"/>
      <c r="S57" s="25"/>
      <c r="T57" s="25">
        <f>SUM(Table5[[#This Row],[支付宝/余额宝/微信]:[OwnSAP]])</f>
        <v>149470.72</v>
      </c>
    </row>
    <row r="58" spans="1:20">
      <c r="A58" s="46">
        <v>43586</v>
      </c>
      <c r="B58" s="47">
        <v>43628</v>
      </c>
      <c r="C58" s="54" t="s">
        <v>10</v>
      </c>
      <c r="D58" s="54" t="s">
        <v>11</v>
      </c>
      <c r="E58" s="54" t="s">
        <v>11</v>
      </c>
      <c r="F58" s="54" t="s">
        <v>12</v>
      </c>
      <c r="G58" s="55" t="s">
        <v>63</v>
      </c>
      <c r="H58" s="54" t="s">
        <v>79</v>
      </c>
      <c r="I58" s="25">
        <f>40</f>
        <v>40</v>
      </c>
      <c r="J58" s="25"/>
      <c r="K58" s="25"/>
      <c r="L58" s="25"/>
      <c r="M58" s="25"/>
      <c r="N58" s="25"/>
      <c r="O58" s="25"/>
      <c r="P58" s="17"/>
      <c r="Q58" s="17"/>
      <c r="R58" s="25"/>
      <c r="S58" s="25"/>
      <c r="T58" s="25">
        <f>SUM(Table5[[#This Row],[支付宝/余额宝/微信]:[OwnSAP]])</f>
        <v>40</v>
      </c>
    </row>
    <row r="59" spans="1:20">
      <c r="A59" s="46">
        <v>43586</v>
      </c>
      <c r="B59" s="47">
        <v>43628</v>
      </c>
      <c r="C59" s="54" t="s">
        <v>10</v>
      </c>
      <c r="D59" s="54" t="s">
        <v>11</v>
      </c>
      <c r="E59" s="54" t="s">
        <v>11</v>
      </c>
      <c r="F59" s="54" t="s">
        <v>12</v>
      </c>
      <c r="G59" s="55" t="s">
        <v>63</v>
      </c>
      <c r="H59" s="54" t="s">
        <v>13</v>
      </c>
      <c r="I59" s="25"/>
      <c r="J59" s="25"/>
      <c r="K59" s="25"/>
      <c r="L59" s="25"/>
      <c r="M59" s="25"/>
      <c r="N59" s="25">
        <v>2984</v>
      </c>
      <c r="O59" s="25"/>
      <c r="P59" s="17"/>
      <c r="Q59" s="17"/>
      <c r="R59" s="25"/>
      <c r="S59" s="25"/>
      <c r="T59" s="25">
        <f>SUM(Table5[[#This Row],[支付宝/余额宝/微信]:[OwnSAP]])</f>
        <v>2984</v>
      </c>
    </row>
    <row r="60" spans="1:20">
      <c r="A60" s="46">
        <v>43586</v>
      </c>
      <c r="B60" s="47">
        <v>43628</v>
      </c>
      <c r="C60" s="54" t="s">
        <v>10</v>
      </c>
      <c r="D60" s="54" t="s">
        <v>11</v>
      </c>
      <c r="E60" s="54" t="s">
        <v>11</v>
      </c>
      <c r="F60" s="54" t="s">
        <v>12</v>
      </c>
      <c r="G60" s="55" t="s">
        <v>63</v>
      </c>
      <c r="H60" s="54" t="s">
        <v>86</v>
      </c>
      <c r="I60" s="25"/>
      <c r="J60" s="25"/>
      <c r="K60" s="25"/>
      <c r="L60" s="25">
        <v>38257</v>
      </c>
      <c r="M60" s="25"/>
      <c r="N60" s="25"/>
      <c r="O60" s="25"/>
      <c r="P60" s="17"/>
      <c r="Q60" s="17"/>
      <c r="R60" s="25"/>
      <c r="S60" s="25"/>
      <c r="T60" s="25">
        <f>SUM(Table5[[#This Row],[支付宝/余额宝/微信]:[OwnSAP]])</f>
        <v>38257</v>
      </c>
    </row>
    <row r="61" spans="1:20">
      <c r="A61" s="46">
        <v>43586</v>
      </c>
      <c r="B61" s="47">
        <v>43628</v>
      </c>
      <c r="C61" s="54" t="s">
        <v>10</v>
      </c>
      <c r="D61" s="54" t="s">
        <v>57</v>
      </c>
      <c r="E61" s="54" t="s">
        <v>57</v>
      </c>
      <c r="F61" s="54" t="s">
        <v>57</v>
      </c>
      <c r="G61" s="55" t="s">
        <v>64</v>
      </c>
      <c r="H61" s="54" t="s">
        <v>58</v>
      </c>
      <c r="I61" s="25"/>
      <c r="J61" s="25"/>
      <c r="K61" s="25"/>
      <c r="L61" s="25"/>
      <c r="M61" s="25"/>
      <c r="N61" s="25"/>
      <c r="O61" s="25"/>
      <c r="P61" s="17"/>
      <c r="Q61" s="17"/>
      <c r="R61" s="25">
        <v>60000</v>
      </c>
      <c r="S61" s="25"/>
      <c r="T61" s="25">
        <f>SUM(Table5[[#This Row],[支付宝/余额宝/微信]:[OwnSAP]])</f>
        <v>60000</v>
      </c>
    </row>
    <row r="62" spans="1:20">
      <c r="A62" s="46">
        <v>43586</v>
      </c>
      <c r="B62" s="47">
        <v>43628</v>
      </c>
      <c r="C62" s="54" t="s">
        <v>16</v>
      </c>
      <c r="D62" s="54" t="s">
        <v>17</v>
      </c>
      <c r="E62" s="54" t="s">
        <v>18</v>
      </c>
      <c r="F62" s="54" t="s">
        <v>18</v>
      </c>
      <c r="G62" s="55" t="s">
        <v>66</v>
      </c>
      <c r="H62" s="54" t="s">
        <v>19</v>
      </c>
      <c r="I62" s="25"/>
      <c r="J62" s="25"/>
      <c r="K62" s="25"/>
      <c r="L62" s="25"/>
      <c r="M62" s="25"/>
      <c r="N62" s="25">
        <v>164809</v>
      </c>
      <c r="O62" s="25"/>
      <c r="P62" s="17"/>
      <c r="Q62" s="17"/>
      <c r="R62" s="25"/>
      <c r="S62" s="25"/>
      <c r="T62" s="25">
        <f>SUM(Table5[[#This Row],[支付宝/余额宝/微信]:[OwnSAP]])</f>
        <v>164809</v>
      </c>
    </row>
    <row r="63" spans="1:20">
      <c r="A63" s="46">
        <v>43586</v>
      </c>
      <c r="B63" s="47">
        <v>43628</v>
      </c>
      <c r="C63" s="54" t="s">
        <v>16</v>
      </c>
      <c r="D63" s="54" t="s">
        <v>17</v>
      </c>
      <c r="E63" s="54" t="s">
        <v>18</v>
      </c>
      <c r="F63" s="54" t="s">
        <v>18</v>
      </c>
      <c r="G63" s="55" t="s">
        <v>66</v>
      </c>
      <c r="H63" s="54" t="s">
        <v>20</v>
      </c>
      <c r="I63" s="25"/>
      <c r="J63" s="25"/>
      <c r="K63" s="25"/>
      <c r="L63" s="25"/>
      <c r="M63" s="25"/>
      <c r="N63" s="25">
        <v>73771</v>
      </c>
      <c r="O63" s="25"/>
      <c r="P63" s="17"/>
      <c r="Q63" s="17"/>
      <c r="R63" s="25"/>
      <c r="S63" s="25"/>
      <c r="T63" s="25">
        <f>SUM(Table5[[#This Row],[支付宝/余额宝/微信]:[OwnSAP]])</f>
        <v>73771</v>
      </c>
    </row>
    <row r="64" spans="1:20">
      <c r="A64" s="46">
        <v>43586</v>
      </c>
      <c r="B64" s="47">
        <v>43628</v>
      </c>
      <c r="C64" s="54" t="s">
        <v>16</v>
      </c>
      <c r="D64" s="54" t="s">
        <v>17</v>
      </c>
      <c r="E64" s="54" t="s">
        <v>18</v>
      </c>
      <c r="F64" s="54" t="s">
        <v>18</v>
      </c>
      <c r="G64" s="55" t="s">
        <v>66</v>
      </c>
      <c r="H64" s="54" t="s">
        <v>21</v>
      </c>
      <c r="I64" s="25"/>
      <c r="J64" s="25"/>
      <c r="K64" s="25"/>
      <c r="L64" s="25"/>
      <c r="M64" s="25">
        <v>208951.59</v>
      </c>
      <c r="N64" s="25"/>
      <c r="O64" s="25"/>
      <c r="P64" s="17"/>
      <c r="Q64" s="17"/>
      <c r="R64" s="25"/>
      <c r="S64" s="25"/>
      <c r="T64" s="25">
        <f>SUM(Table5[[#This Row],[支付宝/余额宝/微信]:[OwnSAP]])</f>
        <v>208951.59</v>
      </c>
    </row>
    <row r="65" spans="1:20">
      <c r="A65" s="46">
        <v>43586</v>
      </c>
      <c r="B65" s="47">
        <v>43628</v>
      </c>
      <c r="C65" s="54" t="s">
        <v>16</v>
      </c>
      <c r="D65" s="54" t="s">
        <v>17</v>
      </c>
      <c r="E65" s="54" t="s">
        <v>18</v>
      </c>
      <c r="F65" s="54" t="s">
        <v>18</v>
      </c>
      <c r="G65" s="55" t="s">
        <v>66</v>
      </c>
      <c r="H65" s="54" t="s">
        <v>22</v>
      </c>
      <c r="I65" s="25"/>
      <c r="J65" s="25"/>
      <c r="K65" s="25"/>
      <c r="L65" s="25"/>
      <c r="M65" s="25">
        <v>312288.28999999998</v>
      </c>
      <c r="N65" s="25">
        <v>112559.24</v>
      </c>
      <c r="O65" s="25"/>
      <c r="P65" s="17"/>
      <c r="Q65" s="17"/>
      <c r="R65" s="25"/>
      <c r="S65" s="25"/>
      <c r="T65" s="25">
        <f>SUM(Table5[[#This Row],[支付宝/余额宝/微信]:[OwnSAP]])</f>
        <v>424847.52999999997</v>
      </c>
    </row>
    <row r="66" spans="1:20">
      <c r="A66" s="46">
        <v>43586</v>
      </c>
      <c r="B66" s="47">
        <v>43628</v>
      </c>
      <c r="C66" s="54" t="s">
        <v>16</v>
      </c>
      <c r="D66" s="54" t="s">
        <v>17</v>
      </c>
      <c r="E66" s="54" t="s">
        <v>47</v>
      </c>
      <c r="F66" s="54" t="s">
        <v>47</v>
      </c>
      <c r="G66" s="55" t="s">
        <v>66</v>
      </c>
      <c r="H66" s="54" t="s">
        <v>48</v>
      </c>
      <c r="I66" s="25"/>
      <c r="J66" s="25"/>
      <c r="K66" s="25"/>
      <c r="L66" s="25"/>
      <c r="M66" s="25"/>
      <c r="N66" s="25">
        <v>103448.8</v>
      </c>
      <c r="O66" s="25"/>
      <c r="P66" s="17"/>
      <c r="Q66" s="17"/>
      <c r="R66" s="25"/>
      <c r="S66" s="25"/>
      <c r="T66" s="25">
        <f>SUM(Table5[[#This Row],[支付宝/余额宝/微信]:[OwnSAP]])</f>
        <v>103448.8</v>
      </c>
    </row>
    <row r="67" spans="1:20">
      <c r="A67" s="46">
        <v>43586</v>
      </c>
      <c r="B67" s="47">
        <v>43628</v>
      </c>
      <c r="C67" s="54" t="s">
        <v>16</v>
      </c>
      <c r="D67" s="54" t="s">
        <v>17</v>
      </c>
      <c r="E67" s="54" t="s">
        <v>47</v>
      </c>
      <c r="F67" s="54" t="s">
        <v>47</v>
      </c>
      <c r="G67" s="55" t="s">
        <v>66</v>
      </c>
      <c r="H67" s="5" t="s">
        <v>111</v>
      </c>
      <c r="I67" s="25"/>
      <c r="J67" s="25"/>
      <c r="K67" s="25"/>
      <c r="L67" s="25"/>
      <c r="M67" s="25">
        <f>30568.6+624672.27</f>
        <v>655240.87</v>
      </c>
      <c r="N67" s="25"/>
      <c r="O67" s="25"/>
      <c r="P67" s="17"/>
      <c r="Q67" s="17"/>
      <c r="R67" s="25"/>
      <c r="S67" s="25"/>
      <c r="T67" s="25">
        <f>SUM(Table5[[#This Row],[支付宝/余额宝/微信]:[OwnSAP]])</f>
        <v>655240.87</v>
      </c>
    </row>
    <row r="68" spans="1:20">
      <c r="A68" s="46">
        <v>43586</v>
      </c>
      <c r="B68" s="47">
        <v>43628</v>
      </c>
      <c r="C68" s="54" t="s">
        <v>16</v>
      </c>
      <c r="D68" s="54" t="s">
        <v>17</v>
      </c>
      <c r="E68" s="54" t="s">
        <v>23</v>
      </c>
      <c r="F68" s="54" t="s">
        <v>23</v>
      </c>
      <c r="G68" s="55" t="s">
        <v>66</v>
      </c>
      <c r="H68" s="54" t="s">
        <v>70</v>
      </c>
      <c r="I68" s="25"/>
      <c r="J68" s="25"/>
      <c r="K68" s="25"/>
      <c r="L68" s="25"/>
      <c r="M68" s="25"/>
      <c r="N68" s="25">
        <v>204269</v>
      </c>
      <c r="O68" s="25"/>
      <c r="P68" s="17"/>
      <c r="Q68" s="17"/>
      <c r="R68" s="25"/>
      <c r="S68" s="25"/>
      <c r="T68" s="25">
        <f>SUM(Table5[[#This Row],[支付宝/余额宝/微信]:[OwnSAP]])</f>
        <v>204269</v>
      </c>
    </row>
    <row r="69" spans="1:20">
      <c r="A69" s="46">
        <v>43586</v>
      </c>
      <c r="B69" s="47">
        <v>43628</v>
      </c>
      <c r="C69" s="54" t="s">
        <v>16</v>
      </c>
      <c r="D69" s="54" t="s">
        <v>17</v>
      </c>
      <c r="E69" s="54" t="s">
        <v>23</v>
      </c>
      <c r="F69" s="54" t="s">
        <v>23</v>
      </c>
      <c r="G69" s="55" t="s">
        <v>66</v>
      </c>
      <c r="H69" s="54" t="s">
        <v>24</v>
      </c>
      <c r="I69" s="25"/>
      <c r="J69" s="25"/>
      <c r="K69" s="25">
        <v>93657.53</v>
      </c>
      <c r="L69" s="25"/>
      <c r="M69" s="25">
        <v>311514.32</v>
      </c>
      <c r="N69" s="25"/>
      <c r="O69" s="25"/>
      <c r="P69" s="17"/>
      <c r="Q69" s="17"/>
      <c r="R69" s="25"/>
      <c r="S69" s="25"/>
      <c r="T69" s="25">
        <f>SUM(Table5[[#This Row],[支付宝/余额宝/微信]:[OwnSAP]])</f>
        <v>405171.85</v>
      </c>
    </row>
    <row r="70" spans="1:20">
      <c r="A70" s="46">
        <v>43586</v>
      </c>
      <c r="B70" s="47">
        <v>43628</v>
      </c>
      <c r="C70" s="54" t="s">
        <v>16</v>
      </c>
      <c r="D70" s="54" t="s">
        <v>17</v>
      </c>
      <c r="E70" s="54" t="s">
        <v>23</v>
      </c>
      <c r="F70" s="54" t="s">
        <v>23</v>
      </c>
      <c r="G70" s="55" t="s">
        <v>66</v>
      </c>
      <c r="H70" s="54" t="s">
        <v>25</v>
      </c>
      <c r="I70" s="25"/>
      <c r="J70" s="25"/>
      <c r="K70" s="25"/>
      <c r="L70" s="25"/>
      <c r="M70" s="25">
        <v>398561.46</v>
      </c>
      <c r="N70" s="25"/>
      <c r="O70" s="25"/>
      <c r="P70" s="17"/>
      <c r="Q70" s="17"/>
      <c r="R70" s="25"/>
      <c r="S70" s="25"/>
      <c r="T70" s="25">
        <f>SUM(Table5[[#This Row],[支付宝/余额宝/微信]:[OwnSAP]])</f>
        <v>398561.46</v>
      </c>
    </row>
    <row r="71" spans="1:20">
      <c r="A71" s="46">
        <v>43586</v>
      </c>
      <c r="B71" s="47">
        <v>43628</v>
      </c>
      <c r="C71" s="54" t="s">
        <v>16</v>
      </c>
      <c r="D71" s="54" t="s">
        <v>17</v>
      </c>
      <c r="E71" s="54" t="s">
        <v>23</v>
      </c>
      <c r="F71" s="54" t="s">
        <v>23</v>
      </c>
      <c r="G71" s="55" t="s">
        <v>66</v>
      </c>
      <c r="H71" s="54" t="s">
        <v>26</v>
      </c>
      <c r="I71" s="25"/>
      <c r="J71" s="25"/>
      <c r="K71" s="25">
        <v>97653.28</v>
      </c>
      <c r="L71" s="25"/>
      <c r="M71" s="25">
        <v>137093.93</v>
      </c>
      <c r="N71" s="25"/>
      <c r="O71" s="25"/>
      <c r="P71" s="17"/>
      <c r="Q71" s="17"/>
      <c r="R71" s="25"/>
      <c r="S71" s="25"/>
      <c r="T71" s="25">
        <f>SUM(Table5[[#This Row],[支付宝/余额宝/微信]:[OwnSAP]])</f>
        <v>234747.21</v>
      </c>
    </row>
    <row r="72" spans="1:20">
      <c r="A72" s="46">
        <v>43586</v>
      </c>
      <c r="B72" s="47">
        <v>43628</v>
      </c>
      <c r="C72" s="54" t="s">
        <v>16</v>
      </c>
      <c r="D72" s="54" t="s">
        <v>17</v>
      </c>
      <c r="E72" s="54" t="s">
        <v>23</v>
      </c>
      <c r="F72" s="54" t="s">
        <v>23</v>
      </c>
      <c r="G72" s="55" t="s">
        <v>66</v>
      </c>
      <c r="H72" s="54" t="s">
        <v>80</v>
      </c>
      <c r="I72" s="25"/>
      <c r="J72" s="25"/>
      <c r="K72" s="25"/>
      <c r="L72" s="25"/>
      <c r="M72" s="25">
        <v>54964.36</v>
      </c>
      <c r="N72" s="25"/>
      <c r="O72" s="25"/>
      <c r="P72" s="17"/>
      <c r="Q72" s="17"/>
      <c r="R72" s="25"/>
      <c r="S72" s="25"/>
      <c r="T72" s="25">
        <f>SUM(Table5[[#This Row],[支付宝/余额宝/微信]:[OwnSAP]])</f>
        <v>54964.36</v>
      </c>
    </row>
    <row r="73" spans="1:20">
      <c r="A73" s="46">
        <v>43586</v>
      </c>
      <c r="B73" s="47">
        <v>43628</v>
      </c>
      <c r="C73" s="54" t="s">
        <v>16</v>
      </c>
      <c r="D73" s="54" t="s">
        <v>17</v>
      </c>
      <c r="E73" s="54" t="s">
        <v>23</v>
      </c>
      <c r="F73" s="54" t="s">
        <v>23</v>
      </c>
      <c r="G73" s="55" t="s">
        <v>66</v>
      </c>
      <c r="H73" s="54" t="s">
        <v>87</v>
      </c>
      <c r="I73" s="25"/>
      <c r="J73" s="25"/>
      <c r="K73" s="25"/>
      <c r="L73" s="25"/>
      <c r="M73" s="25">
        <v>100248</v>
      </c>
      <c r="N73" s="25"/>
      <c r="O73" s="25"/>
      <c r="P73" s="17"/>
      <c r="Q73" s="17"/>
      <c r="R73" s="25"/>
      <c r="S73" s="25"/>
      <c r="T73" s="25">
        <f>SUM(Table5[[#This Row],[支付宝/余额宝/微信]:[OwnSAP]])</f>
        <v>100248</v>
      </c>
    </row>
    <row r="74" spans="1:20">
      <c r="A74" s="46">
        <v>43586</v>
      </c>
      <c r="B74" s="47">
        <v>43628</v>
      </c>
      <c r="C74" s="54" t="s">
        <v>16</v>
      </c>
      <c r="D74" s="54" t="s">
        <v>17</v>
      </c>
      <c r="E74" s="54" t="s">
        <v>23</v>
      </c>
      <c r="F74" s="54" t="s">
        <v>23</v>
      </c>
      <c r="G74" s="55" t="s">
        <v>66</v>
      </c>
      <c r="H74" s="54" t="s">
        <v>85</v>
      </c>
      <c r="I74" s="25"/>
      <c r="J74" s="25"/>
      <c r="K74" s="25"/>
      <c r="L74" s="25"/>
      <c r="M74" s="25">
        <v>69840.600000000006</v>
      </c>
      <c r="N74" s="25"/>
      <c r="O74" s="25"/>
      <c r="P74" s="17"/>
      <c r="Q74" s="17"/>
      <c r="R74" s="25"/>
      <c r="S74" s="25"/>
      <c r="T74" s="25">
        <f>SUM(Table5[[#This Row],[支付宝/余额宝/微信]:[OwnSAP]])</f>
        <v>69840.600000000006</v>
      </c>
    </row>
    <row r="75" spans="1:20">
      <c r="A75" s="46">
        <v>43586</v>
      </c>
      <c r="B75" s="47">
        <v>43628</v>
      </c>
      <c r="C75" s="54" t="s">
        <v>16</v>
      </c>
      <c r="D75" s="54" t="s">
        <v>17</v>
      </c>
      <c r="E75" s="54" t="s">
        <v>27</v>
      </c>
      <c r="F75" s="54" t="s">
        <v>27</v>
      </c>
      <c r="G75" s="55" t="s">
        <v>68</v>
      </c>
      <c r="H75" s="54" t="s">
        <v>28</v>
      </c>
      <c r="I75" s="25"/>
      <c r="J75" s="25"/>
      <c r="K75" s="25"/>
      <c r="L75" s="25"/>
      <c r="M75" s="25"/>
      <c r="N75" s="25">
        <v>30472</v>
      </c>
      <c r="O75" s="25"/>
      <c r="P75" s="17"/>
      <c r="Q75" s="17"/>
      <c r="R75" s="25"/>
      <c r="S75" s="25"/>
      <c r="T75" s="25">
        <f>SUM(Table5[[#This Row],[支付宝/余额宝/微信]:[OwnSAP]])</f>
        <v>30472</v>
      </c>
    </row>
    <row r="76" spans="1:20">
      <c r="A76" s="46">
        <v>43586</v>
      </c>
      <c r="B76" s="47">
        <v>43628</v>
      </c>
      <c r="C76" s="54" t="s">
        <v>16</v>
      </c>
      <c r="D76" s="54" t="s">
        <v>17</v>
      </c>
      <c r="E76" s="54" t="s">
        <v>27</v>
      </c>
      <c r="F76" s="54" t="s">
        <v>27</v>
      </c>
      <c r="G76" s="55" t="s">
        <v>68</v>
      </c>
      <c r="H76" s="54" t="s">
        <v>29</v>
      </c>
      <c r="I76" s="25"/>
      <c r="J76" s="25"/>
      <c r="K76" s="25"/>
      <c r="L76" s="25"/>
      <c r="M76" s="25">
        <v>22418.43</v>
      </c>
      <c r="N76" s="25">
        <v>17253</v>
      </c>
      <c r="O76" s="25"/>
      <c r="P76" s="17"/>
      <c r="Q76" s="17"/>
      <c r="R76" s="25"/>
      <c r="S76" s="25"/>
      <c r="T76" s="25">
        <f>SUM(Table5[[#This Row],[支付宝/余额宝/微信]:[OwnSAP]])</f>
        <v>39671.43</v>
      </c>
    </row>
    <row r="77" spans="1:20">
      <c r="A77" s="46">
        <v>43586</v>
      </c>
      <c r="B77" s="47">
        <v>43628</v>
      </c>
      <c r="C77" s="54" t="s">
        <v>16</v>
      </c>
      <c r="D77" s="54" t="s">
        <v>17</v>
      </c>
      <c r="E77" s="54" t="s">
        <v>27</v>
      </c>
      <c r="F77" s="54" t="s">
        <v>27</v>
      </c>
      <c r="G77" s="55" t="s">
        <v>68</v>
      </c>
      <c r="H77" s="54" t="s">
        <v>91</v>
      </c>
      <c r="I77" s="25"/>
      <c r="J77" s="25"/>
      <c r="K77" s="25"/>
      <c r="L77" s="25"/>
      <c r="M77" s="25"/>
      <c r="N77" s="25"/>
      <c r="O77" s="25"/>
      <c r="P77" s="17"/>
      <c r="Q77" s="17"/>
      <c r="R77" s="25"/>
      <c r="S77" s="25">
        <v>70505</v>
      </c>
      <c r="T77" s="25">
        <f>SUM(Table5[[#This Row],[支付宝/余额宝/微信]:[OwnSAP]])</f>
        <v>70505</v>
      </c>
    </row>
    <row r="78" spans="1:20">
      <c r="A78" s="46">
        <v>43586</v>
      </c>
      <c r="B78" s="47">
        <v>43628</v>
      </c>
      <c r="C78" s="54" t="s">
        <v>16</v>
      </c>
      <c r="D78" s="54" t="s">
        <v>30</v>
      </c>
      <c r="E78" s="54" t="s">
        <v>30</v>
      </c>
      <c r="F78" s="54" t="s">
        <v>30</v>
      </c>
      <c r="G78" s="55" t="s">
        <v>66</v>
      </c>
      <c r="H78" s="54" t="s">
        <v>31</v>
      </c>
      <c r="I78" s="25"/>
      <c r="J78" s="25"/>
      <c r="K78" s="25"/>
      <c r="L78" s="25"/>
      <c r="M78" s="25">
        <v>102145.23</v>
      </c>
      <c r="N78" s="25"/>
      <c r="O78" s="25"/>
      <c r="P78" s="17"/>
      <c r="Q78" s="17"/>
      <c r="R78" s="25"/>
      <c r="S78" s="25"/>
      <c r="T78" s="25">
        <f>SUM(Table5[[#This Row],[支付宝/余额宝/微信]:[OwnSAP]])</f>
        <v>102145.23</v>
      </c>
    </row>
    <row r="79" spans="1:20">
      <c r="A79" s="46">
        <v>43586</v>
      </c>
      <c r="B79" s="47">
        <v>43628</v>
      </c>
      <c r="C79" s="54" t="s">
        <v>16</v>
      </c>
      <c r="D79" s="54" t="s">
        <v>30</v>
      </c>
      <c r="E79" s="54" t="s">
        <v>30</v>
      </c>
      <c r="F79" s="54" t="s">
        <v>30</v>
      </c>
      <c r="G79" s="55" t="s">
        <v>66</v>
      </c>
      <c r="H79" s="54" t="s">
        <v>32</v>
      </c>
      <c r="I79" s="25"/>
      <c r="J79" s="25"/>
      <c r="K79" s="25"/>
      <c r="L79" s="25"/>
      <c r="M79" s="25">
        <v>117519.77</v>
      </c>
      <c r="N79" s="25"/>
      <c r="O79" s="25"/>
      <c r="P79" s="17"/>
      <c r="Q79" s="17"/>
      <c r="R79" s="25"/>
      <c r="S79" s="25"/>
      <c r="T79" s="25">
        <f>SUM(Table5[[#This Row],[支付宝/余额宝/微信]:[OwnSAP]])</f>
        <v>117519.77</v>
      </c>
    </row>
    <row r="80" spans="1:20">
      <c r="A80" s="46">
        <v>43586</v>
      </c>
      <c r="B80" s="47">
        <v>43628</v>
      </c>
      <c r="C80" s="54" t="s">
        <v>16</v>
      </c>
      <c r="D80" s="54" t="s">
        <v>74</v>
      </c>
      <c r="E80" s="54" t="s">
        <v>74</v>
      </c>
      <c r="F80" s="54" t="s">
        <v>73</v>
      </c>
      <c r="G80" s="55" t="s">
        <v>75</v>
      </c>
      <c r="H80" s="54" t="s">
        <v>76</v>
      </c>
      <c r="I80" s="25"/>
      <c r="J80" s="25"/>
      <c r="K80" s="25"/>
      <c r="L80" s="25"/>
      <c r="M80" s="25"/>
      <c r="N80" s="25"/>
      <c r="O80" s="25"/>
      <c r="P80" s="17">
        <v>520000</v>
      </c>
      <c r="Q80" s="17"/>
      <c r="R80" s="25"/>
      <c r="S80" s="25"/>
      <c r="T80" s="25">
        <f>SUM(Table5[[#This Row],[支付宝/余额宝/微信]:[OwnSAP]])</f>
        <v>520000</v>
      </c>
    </row>
    <row r="81" spans="1:20">
      <c r="A81" s="46">
        <v>43586</v>
      </c>
      <c r="B81" s="47">
        <v>43628</v>
      </c>
      <c r="C81" s="54" t="s">
        <v>33</v>
      </c>
      <c r="D81" s="54" t="s">
        <v>34</v>
      </c>
      <c r="E81" s="54" t="s">
        <v>34</v>
      </c>
      <c r="F81" s="54" t="s">
        <v>34</v>
      </c>
      <c r="G81" s="55" t="s">
        <v>64</v>
      </c>
      <c r="H81" s="54" t="s">
        <v>49</v>
      </c>
      <c r="I81" s="25"/>
      <c r="J81" s="25"/>
      <c r="K81" s="25"/>
      <c r="L81" s="25">
        <v>18614</v>
      </c>
      <c r="M81" s="25"/>
      <c r="N81" s="25"/>
      <c r="O81" s="25"/>
      <c r="P81" s="17"/>
      <c r="Q81" s="17"/>
      <c r="R81" s="25"/>
      <c r="S81" s="25"/>
      <c r="T81" s="25">
        <f>SUM(Table5[[#This Row],[支付宝/余额宝/微信]:[OwnSAP]])</f>
        <v>18614</v>
      </c>
    </row>
    <row r="82" spans="1:20">
      <c r="A82" s="46">
        <v>43586</v>
      </c>
      <c r="B82" s="47">
        <v>43628</v>
      </c>
      <c r="C82" s="54" t="s">
        <v>33</v>
      </c>
      <c r="D82" s="54" t="s">
        <v>35</v>
      </c>
      <c r="E82" s="54" t="s">
        <v>35</v>
      </c>
      <c r="F82" s="54" t="s">
        <v>35</v>
      </c>
      <c r="G82" s="55" t="s">
        <v>64</v>
      </c>
      <c r="H82" s="54" t="s">
        <v>36</v>
      </c>
      <c r="I82" s="25"/>
      <c r="J82" s="25"/>
      <c r="K82" s="25"/>
      <c r="L82" s="25"/>
      <c r="M82" s="25"/>
      <c r="N82" s="25"/>
      <c r="O82" s="25">
        <v>5000</v>
      </c>
      <c r="P82" s="17"/>
      <c r="Q82" s="17"/>
      <c r="R82" s="25"/>
      <c r="S82" s="25"/>
      <c r="T82" s="25">
        <f>SUM(Table5[[#This Row],[支付宝/余额宝/微信]:[OwnSAP]])</f>
        <v>5000</v>
      </c>
    </row>
    <row r="83" spans="1:20">
      <c r="A83" s="48">
        <v>43647</v>
      </c>
      <c r="B83" s="49">
        <v>43685</v>
      </c>
      <c r="C83" s="56" t="s">
        <v>10</v>
      </c>
      <c r="D83" s="56" t="s">
        <v>14</v>
      </c>
      <c r="E83" s="56" t="s">
        <v>15</v>
      </c>
      <c r="F83" s="56" t="s">
        <v>81</v>
      </c>
      <c r="G83" s="57" t="s">
        <v>82</v>
      </c>
      <c r="H83" s="56" t="s">
        <v>90</v>
      </c>
      <c r="I83" s="52"/>
      <c r="J83" s="52"/>
      <c r="K83" s="52"/>
      <c r="L83" s="52"/>
      <c r="M83" s="52">
        <v>123469.1</v>
      </c>
      <c r="N83" s="52"/>
      <c r="O83" s="52"/>
      <c r="P83" s="53"/>
      <c r="Q83" s="53"/>
      <c r="R83" s="52"/>
      <c r="S83" s="52"/>
      <c r="T83" s="52">
        <f>SUM(Table5[[#This Row],[支付宝/余额宝/微信]:[OwnSAP]])</f>
        <v>123469.1</v>
      </c>
    </row>
    <row r="84" spans="1:20">
      <c r="A84" s="46">
        <v>43647</v>
      </c>
      <c r="B84" s="47">
        <v>43685</v>
      </c>
      <c r="C84" s="54" t="s">
        <v>10</v>
      </c>
      <c r="D84" s="54" t="s">
        <v>14</v>
      </c>
      <c r="E84" s="54" t="s">
        <v>84</v>
      </c>
      <c r="F84" s="54" t="s">
        <v>81</v>
      </c>
      <c r="G84" s="55" t="s">
        <v>82</v>
      </c>
      <c r="H84" s="54" t="s">
        <v>83</v>
      </c>
      <c r="I84" s="25"/>
      <c r="J84" s="25"/>
      <c r="K84" s="25"/>
      <c r="L84" s="25"/>
      <c r="M84" s="25">
        <v>154485.46</v>
      </c>
      <c r="N84" s="25"/>
      <c r="O84" s="25"/>
      <c r="P84" s="17"/>
      <c r="Q84" s="17"/>
      <c r="R84" s="25"/>
      <c r="S84" s="25"/>
      <c r="T84" s="25">
        <f>SUM(Table5[[#This Row],[支付宝/余额宝/微信]:[OwnSAP]])</f>
        <v>154485.46</v>
      </c>
    </row>
    <row r="85" spans="1:20">
      <c r="A85" s="46">
        <v>43647</v>
      </c>
      <c r="B85" s="47">
        <v>43685</v>
      </c>
      <c r="C85" s="54" t="s">
        <v>10</v>
      </c>
      <c r="D85" s="54" t="s">
        <v>11</v>
      </c>
      <c r="E85" s="54" t="s">
        <v>11</v>
      </c>
      <c r="F85" s="54" t="s">
        <v>12</v>
      </c>
      <c r="G85" s="55" t="s">
        <v>63</v>
      </c>
      <c r="H85" s="54" t="s">
        <v>79</v>
      </c>
      <c r="I85" s="25">
        <v>48231.23</v>
      </c>
      <c r="J85" s="25"/>
      <c r="K85" s="25"/>
      <c r="L85" s="25"/>
      <c r="M85" s="25"/>
      <c r="N85" s="25"/>
      <c r="O85" s="25"/>
      <c r="P85" s="17"/>
      <c r="Q85" s="17"/>
      <c r="R85" s="25"/>
      <c r="S85" s="25"/>
      <c r="T85" s="25">
        <f>SUM(Table5[[#This Row],[支付宝/余额宝/微信]:[OwnSAP]])</f>
        <v>48231.23</v>
      </c>
    </row>
    <row r="86" spans="1:20">
      <c r="A86" s="46">
        <v>43647</v>
      </c>
      <c r="B86" s="47">
        <v>43685</v>
      </c>
      <c r="C86" s="54" t="s">
        <v>10</v>
      </c>
      <c r="D86" s="54" t="s">
        <v>11</v>
      </c>
      <c r="E86" s="54" t="s">
        <v>11</v>
      </c>
      <c r="F86" s="54" t="s">
        <v>12</v>
      </c>
      <c r="G86" s="55" t="s">
        <v>63</v>
      </c>
      <c r="H86" s="54" t="s">
        <v>13</v>
      </c>
      <c r="I86" s="25"/>
      <c r="J86" s="25"/>
      <c r="K86" s="25"/>
      <c r="L86" s="25"/>
      <c r="M86" s="25"/>
      <c r="N86" s="25">
        <v>2992</v>
      </c>
      <c r="O86" s="25"/>
      <c r="P86" s="17"/>
      <c r="Q86" s="17"/>
      <c r="R86" s="25"/>
      <c r="S86" s="25"/>
      <c r="T86" s="25">
        <f>SUM(Table5[[#This Row],[支付宝/余额宝/微信]:[OwnSAP]])</f>
        <v>2992</v>
      </c>
    </row>
    <row r="87" spans="1:20">
      <c r="A87" s="46">
        <v>43647</v>
      </c>
      <c r="B87" s="47">
        <v>43685</v>
      </c>
      <c r="C87" s="54" t="s">
        <v>10</v>
      </c>
      <c r="D87" s="54" t="s">
        <v>11</v>
      </c>
      <c r="E87" s="54" t="s">
        <v>11</v>
      </c>
      <c r="F87" s="54" t="s">
        <v>12</v>
      </c>
      <c r="G87" s="55" t="s">
        <v>63</v>
      </c>
      <c r="H87" s="54" t="s">
        <v>86</v>
      </c>
      <c r="I87" s="25"/>
      <c r="J87" s="25"/>
      <c r="K87" s="25"/>
      <c r="L87" s="25">
        <v>56693.53</v>
      </c>
      <c r="M87" s="25"/>
      <c r="N87" s="25"/>
      <c r="O87" s="25"/>
      <c r="P87" s="17"/>
      <c r="Q87" s="17"/>
      <c r="R87" s="25"/>
      <c r="S87" s="25"/>
      <c r="T87" s="25">
        <f>SUM(Table5[[#This Row],[支付宝/余额宝/微信]:[OwnSAP]])</f>
        <v>56693.53</v>
      </c>
    </row>
    <row r="88" spans="1:20">
      <c r="A88" s="46">
        <v>43647</v>
      </c>
      <c r="B88" s="47">
        <v>43685</v>
      </c>
      <c r="C88" s="54" t="s">
        <v>10</v>
      </c>
      <c r="D88" s="54" t="s">
        <v>57</v>
      </c>
      <c r="E88" s="54" t="s">
        <v>57</v>
      </c>
      <c r="F88" s="54" t="s">
        <v>57</v>
      </c>
      <c r="G88" s="55" t="s">
        <v>64</v>
      </c>
      <c r="H88" s="54" t="s">
        <v>58</v>
      </c>
      <c r="I88" s="25"/>
      <c r="J88" s="25"/>
      <c r="K88" s="25"/>
      <c r="L88" s="25"/>
      <c r="M88" s="25"/>
      <c r="N88" s="25"/>
      <c r="O88" s="25"/>
      <c r="P88" s="17"/>
      <c r="Q88" s="17"/>
      <c r="R88" s="25">
        <v>60000</v>
      </c>
      <c r="S88" s="25"/>
      <c r="T88" s="25">
        <f>SUM(Table5[[#This Row],[支付宝/余额宝/微信]:[OwnSAP]])</f>
        <v>60000</v>
      </c>
    </row>
    <row r="89" spans="1:20">
      <c r="A89" s="46">
        <v>43647</v>
      </c>
      <c r="B89" s="47">
        <v>43685</v>
      </c>
      <c r="C89" s="54" t="s">
        <v>16</v>
      </c>
      <c r="D89" s="54" t="s">
        <v>17</v>
      </c>
      <c r="E89" s="54" t="s">
        <v>18</v>
      </c>
      <c r="F89" s="54" t="s">
        <v>18</v>
      </c>
      <c r="G89" s="55" t="s">
        <v>66</v>
      </c>
      <c r="H89" s="54" t="s">
        <v>19</v>
      </c>
      <c r="I89" s="25"/>
      <c r="J89" s="25"/>
      <c r="K89" s="25"/>
      <c r="L89" s="25"/>
      <c r="M89" s="25"/>
      <c r="N89" s="25">
        <v>163814.39999999999</v>
      </c>
      <c r="O89" s="25"/>
      <c r="P89" s="17"/>
      <c r="Q89" s="17"/>
      <c r="R89" s="25"/>
      <c r="S89" s="25"/>
      <c r="T89" s="25">
        <f>SUM(Table5[[#This Row],[支付宝/余额宝/微信]:[OwnSAP]])</f>
        <v>163814.39999999999</v>
      </c>
    </row>
    <row r="90" spans="1:20">
      <c r="A90" s="46">
        <v>43647</v>
      </c>
      <c r="B90" s="47">
        <v>43685</v>
      </c>
      <c r="C90" s="54" t="s">
        <v>16</v>
      </c>
      <c r="D90" s="54" t="s">
        <v>17</v>
      </c>
      <c r="E90" s="54" t="s">
        <v>18</v>
      </c>
      <c r="F90" s="54" t="s">
        <v>18</v>
      </c>
      <c r="G90" s="55" t="s">
        <v>66</v>
      </c>
      <c r="H90" s="54" t="s">
        <v>20</v>
      </c>
      <c r="I90" s="25"/>
      <c r="J90" s="25"/>
      <c r="K90" s="25"/>
      <c r="L90" s="25"/>
      <c r="M90" s="25"/>
      <c r="N90" s="25">
        <v>74402.7</v>
      </c>
      <c r="O90" s="25"/>
      <c r="P90" s="17"/>
      <c r="Q90" s="17"/>
      <c r="R90" s="25"/>
      <c r="S90" s="25"/>
      <c r="T90" s="25">
        <f>SUM(Table5[[#This Row],[支付宝/余额宝/微信]:[OwnSAP]])</f>
        <v>74402.7</v>
      </c>
    </row>
    <row r="91" spans="1:20">
      <c r="A91" s="46">
        <v>43647</v>
      </c>
      <c r="B91" s="47">
        <v>43685</v>
      </c>
      <c r="C91" s="54" t="s">
        <v>16</v>
      </c>
      <c r="D91" s="54" t="s">
        <v>17</v>
      </c>
      <c r="E91" s="54" t="s">
        <v>18</v>
      </c>
      <c r="F91" s="54" t="s">
        <v>18</v>
      </c>
      <c r="G91" s="55" t="s">
        <v>66</v>
      </c>
      <c r="H91" s="54" t="s">
        <v>21</v>
      </c>
      <c r="I91" s="25"/>
      <c r="J91" s="25"/>
      <c r="K91" s="25"/>
      <c r="L91" s="25"/>
      <c r="M91" s="25">
        <v>218143.15</v>
      </c>
      <c r="N91" s="25"/>
      <c r="O91" s="25"/>
      <c r="P91" s="17"/>
      <c r="Q91" s="17"/>
      <c r="R91" s="25"/>
      <c r="S91" s="25"/>
      <c r="T91" s="25">
        <f>SUM(Table5[[#This Row],[支付宝/余额宝/微信]:[OwnSAP]])</f>
        <v>218143.15</v>
      </c>
    </row>
    <row r="92" spans="1:20">
      <c r="A92" s="46">
        <v>43647</v>
      </c>
      <c r="B92" s="47">
        <v>43685</v>
      </c>
      <c r="C92" s="54" t="s">
        <v>16</v>
      </c>
      <c r="D92" s="54" t="s">
        <v>17</v>
      </c>
      <c r="E92" s="54" t="s">
        <v>18</v>
      </c>
      <c r="F92" s="54" t="s">
        <v>18</v>
      </c>
      <c r="G92" s="55" t="s">
        <v>66</v>
      </c>
      <c r="H92" s="54" t="s">
        <v>22</v>
      </c>
      <c r="I92" s="25"/>
      <c r="J92" s="25"/>
      <c r="K92" s="25"/>
      <c r="L92" s="25"/>
      <c r="M92" s="25">
        <v>301519.71999999997</v>
      </c>
      <c r="N92" s="25">
        <v>108677.89</v>
      </c>
      <c r="O92" s="25"/>
      <c r="P92" s="17"/>
      <c r="Q92" s="17"/>
      <c r="R92" s="25"/>
      <c r="S92" s="25"/>
      <c r="T92" s="25">
        <f>SUM(Table5[[#This Row],[支付宝/余额宝/微信]:[OwnSAP]])</f>
        <v>410197.61</v>
      </c>
    </row>
    <row r="93" spans="1:20">
      <c r="A93" s="46">
        <v>43647</v>
      </c>
      <c r="B93" s="47">
        <v>43685</v>
      </c>
      <c r="C93" s="54" t="s">
        <v>16</v>
      </c>
      <c r="D93" s="54" t="s">
        <v>17</v>
      </c>
      <c r="E93" s="54" t="s">
        <v>47</v>
      </c>
      <c r="F93" s="54" t="s">
        <v>47</v>
      </c>
      <c r="G93" s="55" t="s">
        <v>66</v>
      </c>
      <c r="H93" s="54" t="s">
        <v>48</v>
      </c>
      <c r="I93" s="25"/>
      <c r="J93" s="25"/>
      <c r="K93" s="25"/>
      <c r="L93" s="25"/>
      <c r="M93" s="25"/>
      <c r="N93" s="25">
        <v>106724.8</v>
      </c>
      <c r="O93" s="25"/>
      <c r="P93" s="17"/>
      <c r="Q93" s="17"/>
      <c r="R93" s="25"/>
      <c r="S93" s="25"/>
      <c r="T93" s="25">
        <f>SUM(Table5[[#This Row],[支付宝/余额宝/微信]:[OwnSAP]])</f>
        <v>106724.8</v>
      </c>
    </row>
    <row r="94" spans="1:20">
      <c r="A94" s="46">
        <v>43647</v>
      </c>
      <c r="B94" s="47">
        <v>43685</v>
      </c>
      <c r="C94" s="54" t="s">
        <v>16</v>
      </c>
      <c r="D94" s="54" t="s">
        <v>17</v>
      </c>
      <c r="E94" s="54" t="s">
        <v>47</v>
      </c>
      <c r="F94" s="54" t="s">
        <v>47</v>
      </c>
      <c r="G94" s="55" t="s">
        <v>66</v>
      </c>
      <c r="H94" s="5" t="s">
        <v>111</v>
      </c>
      <c r="I94" s="25"/>
      <c r="J94" s="25"/>
      <c r="K94" s="25"/>
      <c r="L94" s="25"/>
      <c r="M94" s="25">
        <f>29937.02+602346.08</f>
        <v>632283.1</v>
      </c>
      <c r="N94" s="25"/>
      <c r="O94" s="25"/>
      <c r="P94" s="17"/>
      <c r="Q94" s="17"/>
      <c r="R94" s="25"/>
      <c r="S94" s="25"/>
      <c r="T94" s="25">
        <f>SUM(Table5[[#This Row],[支付宝/余额宝/微信]:[OwnSAP]])</f>
        <v>632283.1</v>
      </c>
    </row>
    <row r="95" spans="1:20">
      <c r="A95" s="46">
        <v>43647</v>
      </c>
      <c r="B95" s="47">
        <v>43685</v>
      </c>
      <c r="C95" s="54" t="s">
        <v>16</v>
      </c>
      <c r="D95" s="54" t="s">
        <v>17</v>
      </c>
      <c r="E95" s="54" t="s">
        <v>23</v>
      </c>
      <c r="F95" s="54" t="s">
        <v>23</v>
      </c>
      <c r="G95" s="55" t="s">
        <v>66</v>
      </c>
      <c r="H95" s="54" t="s">
        <v>70</v>
      </c>
      <c r="I95" s="25"/>
      <c r="J95" s="25"/>
      <c r="K95" s="25"/>
      <c r="L95" s="25"/>
      <c r="M95" s="25"/>
      <c r="N95" s="25">
        <v>191914.8</v>
      </c>
      <c r="O95" s="25"/>
      <c r="P95" s="17"/>
      <c r="Q95" s="17"/>
      <c r="R95" s="25"/>
      <c r="S95" s="25"/>
      <c r="T95" s="25">
        <f>SUM(Table5[[#This Row],[支付宝/余额宝/微信]:[OwnSAP]])</f>
        <v>191914.8</v>
      </c>
    </row>
    <row r="96" spans="1:20">
      <c r="A96" s="46">
        <v>43647</v>
      </c>
      <c r="B96" s="47">
        <v>43685</v>
      </c>
      <c r="C96" s="54" t="s">
        <v>16</v>
      </c>
      <c r="D96" s="54" t="s">
        <v>17</v>
      </c>
      <c r="E96" s="54" t="s">
        <v>23</v>
      </c>
      <c r="F96" s="54" t="s">
        <v>23</v>
      </c>
      <c r="G96" s="55" t="s">
        <v>66</v>
      </c>
      <c r="H96" s="54" t="s">
        <v>24</v>
      </c>
      <c r="I96" s="25"/>
      <c r="J96" s="25"/>
      <c r="K96" s="25">
        <v>92454.52</v>
      </c>
      <c r="L96" s="25"/>
      <c r="M96" s="25">
        <v>307512.96000000002</v>
      </c>
      <c r="N96" s="25"/>
      <c r="O96" s="25"/>
      <c r="P96" s="17"/>
      <c r="Q96" s="17"/>
      <c r="R96" s="25"/>
      <c r="S96" s="25"/>
      <c r="T96" s="25">
        <f>SUM(Table5[[#This Row],[支付宝/余额宝/微信]:[OwnSAP]])</f>
        <v>399967.48000000004</v>
      </c>
    </row>
    <row r="97" spans="1:20">
      <c r="A97" s="46">
        <v>43647</v>
      </c>
      <c r="B97" s="47">
        <v>43685</v>
      </c>
      <c r="C97" s="54" t="s">
        <v>16</v>
      </c>
      <c r="D97" s="54" t="s">
        <v>17</v>
      </c>
      <c r="E97" s="54" t="s">
        <v>23</v>
      </c>
      <c r="F97" s="54" t="s">
        <v>23</v>
      </c>
      <c r="G97" s="55" t="s">
        <v>66</v>
      </c>
      <c r="H97" s="54" t="s">
        <v>25</v>
      </c>
      <c r="I97" s="25"/>
      <c r="J97" s="25"/>
      <c r="K97" s="25"/>
      <c r="L97" s="25"/>
      <c r="M97" s="25">
        <v>405773.26</v>
      </c>
      <c r="N97" s="25"/>
      <c r="O97" s="25"/>
      <c r="P97" s="17"/>
      <c r="Q97" s="17"/>
      <c r="R97" s="25"/>
      <c r="S97" s="25"/>
      <c r="T97" s="25">
        <f>SUM(Table5[[#This Row],[支付宝/余额宝/微信]:[OwnSAP]])</f>
        <v>405773.26</v>
      </c>
    </row>
    <row r="98" spans="1:20">
      <c r="A98" s="46">
        <v>43647</v>
      </c>
      <c r="B98" s="47">
        <v>43685</v>
      </c>
      <c r="C98" s="54" t="s">
        <v>16</v>
      </c>
      <c r="D98" s="54" t="s">
        <v>17</v>
      </c>
      <c r="E98" s="54" t="s">
        <v>23</v>
      </c>
      <c r="F98" s="54" t="s">
        <v>23</v>
      </c>
      <c r="G98" s="55" t="s">
        <v>66</v>
      </c>
      <c r="H98" s="54" t="s">
        <v>26</v>
      </c>
      <c r="I98" s="25"/>
      <c r="J98" s="25"/>
      <c r="K98" s="25">
        <v>93936.56</v>
      </c>
      <c r="L98" s="25"/>
      <c r="M98" s="25">
        <v>131876.07999999999</v>
      </c>
      <c r="N98" s="25"/>
      <c r="O98" s="25"/>
      <c r="P98" s="17"/>
      <c r="Q98" s="17"/>
      <c r="R98" s="25"/>
      <c r="S98" s="25"/>
      <c r="T98" s="25">
        <f>SUM(Table5[[#This Row],[支付宝/余额宝/微信]:[OwnSAP]])</f>
        <v>225812.63999999998</v>
      </c>
    </row>
    <row r="99" spans="1:20">
      <c r="A99" s="46">
        <v>43647</v>
      </c>
      <c r="B99" s="47">
        <v>43685</v>
      </c>
      <c r="C99" s="54" t="s">
        <v>16</v>
      </c>
      <c r="D99" s="54" t="s">
        <v>17</v>
      </c>
      <c r="E99" s="54" t="s">
        <v>23</v>
      </c>
      <c r="F99" s="54" t="s">
        <v>23</v>
      </c>
      <c r="G99" s="55" t="s">
        <v>66</v>
      </c>
      <c r="H99" s="54" t="s">
        <v>80</v>
      </c>
      <c r="I99" s="25"/>
      <c r="J99" s="25"/>
      <c r="K99" s="25"/>
      <c r="L99" s="25"/>
      <c r="M99" s="25">
        <v>52940.11</v>
      </c>
      <c r="N99" s="25"/>
      <c r="O99" s="25"/>
      <c r="P99" s="17"/>
      <c r="Q99" s="17"/>
      <c r="R99" s="25"/>
      <c r="S99" s="25"/>
      <c r="T99" s="25">
        <f>SUM(Table5[[#This Row],[支付宝/余额宝/微信]:[OwnSAP]])</f>
        <v>52940.11</v>
      </c>
    </row>
    <row r="100" spans="1:20">
      <c r="A100" s="46">
        <v>43647</v>
      </c>
      <c r="B100" s="47">
        <v>43685</v>
      </c>
      <c r="C100" s="54" t="s">
        <v>16</v>
      </c>
      <c r="D100" s="54" t="s">
        <v>17</v>
      </c>
      <c r="E100" s="54" t="s">
        <v>23</v>
      </c>
      <c r="F100" s="54" t="s">
        <v>23</v>
      </c>
      <c r="G100" s="55" t="s">
        <v>66</v>
      </c>
      <c r="H100" s="54" t="s">
        <v>87</v>
      </c>
      <c r="I100" s="25"/>
      <c r="J100" s="25"/>
      <c r="K100" s="25"/>
      <c r="L100" s="25"/>
      <c r="M100" s="25">
        <v>102276.68</v>
      </c>
      <c r="N100" s="25"/>
      <c r="O100" s="25"/>
      <c r="P100" s="17"/>
      <c r="Q100" s="17"/>
      <c r="R100" s="25"/>
      <c r="S100" s="25"/>
      <c r="T100" s="25">
        <f>SUM(Table5[[#This Row],[支付宝/余额宝/微信]:[OwnSAP]])</f>
        <v>102276.68</v>
      </c>
    </row>
    <row r="101" spans="1:20">
      <c r="A101" s="46">
        <v>43647</v>
      </c>
      <c r="B101" s="47">
        <v>43685</v>
      </c>
      <c r="C101" s="54" t="s">
        <v>16</v>
      </c>
      <c r="D101" s="54" t="s">
        <v>17</v>
      </c>
      <c r="E101" s="54" t="s">
        <v>23</v>
      </c>
      <c r="F101" s="54" t="s">
        <v>23</v>
      </c>
      <c r="G101" s="55" t="s">
        <v>66</v>
      </c>
      <c r="H101" s="54" t="s">
        <v>85</v>
      </c>
      <c r="I101" s="25"/>
      <c r="J101" s="25"/>
      <c r="K101" s="25"/>
      <c r="L101" s="25"/>
      <c r="M101" s="25">
        <v>69090.27</v>
      </c>
      <c r="N101" s="25"/>
      <c r="O101" s="25"/>
      <c r="P101" s="17"/>
      <c r="Q101" s="17"/>
      <c r="R101" s="25"/>
      <c r="S101" s="25"/>
      <c r="T101" s="25">
        <f>SUM(Table5[[#This Row],[支付宝/余额宝/微信]:[OwnSAP]])</f>
        <v>69090.27</v>
      </c>
    </row>
    <row r="102" spans="1:20">
      <c r="A102" s="46">
        <v>43647</v>
      </c>
      <c r="B102" s="47">
        <v>43685</v>
      </c>
      <c r="C102" s="54" t="s">
        <v>16</v>
      </c>
      <c r="D102" s="54" t="s">
        <v>17</v>
      </c>
      <c r="E102" s="54" t="s">
        <v>27</v>
      </c>
      <c r="F102" s="54" t="s">
        <v>27</v>
      </c>
      <c r="G102" s="55" t="s">
        <v>68</v>
      </c>
      <c r="H102" s="54" t="s">
        <v>28</v>
      </c>
      <c r="I102" s="25"/>
      <c r="J102" s="25"/>
      <c r="K102" s="25"/>
      <c r="L102" s="25"/>
      <c r="M102" s="25"/>
      <c r="N102" s="25">
        <v>30118.400000000001</v>
      </c>
      <c r="O102" s="25"/>
      <c r="P102" s="17"/>
      <c r="Q102" s="17"/>
      <c r="R102" s="25"/>
      <c r="S102" s="25"/>
      <c r="T102" s="25">
        <f>SUM(Table5[[#This Row],[支付宝/余额宝/微信]:[OwnSAP]])</f>
        <v>30118.400000000001</v>
      </c>
    </row>
    <row r="103" spans="1:20">
      <c r="A103" s="46">
        <v>43647</v>
      </c>
      <c r="B103" s="47">
        <v>43685</v>
      </c>
      <c r="C103" s="54" t="s">
        <v>16</v>
      </c>
      <c r="D103" s="54" t="s">
        <v>17</v>
      </c>
      <c r="E103" s="54" t="s">
        <v>27</v>
      </c>
      <c r="F103" s="54" t="s">
        <v>27</v>
      </c>
      <c r="G103" s="55" t="s">
        <v>68</v>
      </c>
      <c r="H103" s="54" t="s">
        <v>29</v>
      </c>
      <c r="I103" s="25"/>
      <c r="J103" s="25"/>
      <c r="K103" s="25"/>
      <c r="L103" s="25"/>
      <c r="M103" s="25">
        <v>21405.73</v>
      </c>
      <c r="N103" s="25">
        <v>16884</v>
      </c>
      <c r="O103" s="25"/>
      <c r="P103" s="17"/>
      <c r="Q103" s="17"/>
      <c r="R103" s="25"/>
      <c r="S103" s="25"/>
      <c r="T103" s="25">
        <f>SUM(Table5[[#This Row],[支付宝/余额宝/微信]:[OwnSAP]])</f>
        <v>38289.729999999996</v>
      </c>
    </row>
    <row r="104" spans="1:20">
      <c r="A104" s="46">
        <v>43647</v>
      </c>
      <c r="B104" s="47">
        <v>43685</v>
      </c>
      <c r="C104" s="54" t="s">
        <v>16</v>
      </c>
      <c r="D104" s="54" t="s">
        <v>17</v>
      </c>
      <c r="E104" s="54" t="s">
        <v>27</v>
      </c>
      <c r="F104" s="54" t="s">
        <v>27</v>
      </c>
      <c r="G104" s="55" t="s">
        <v>68</v>
      </c>
      <c r="H104" s="54" t="s">
        <v>91</v>
      </c>
      <c r="I104" s="25"/>
      <c r="J104" s="25"/>
      <c r="K104" s="25"/>
      <c r="L104" s="25"/>
      <c r="M104" s="25"/>
      <c r="N104" s="25"/>
      <c r="O104" s="25"/>
      <c r="P104" s="17"/>
      <c r="Q104" s="17"/>
      <c r="R104" s="25"/>
      <c r="S104" s="25">
        <v>70505</v>
      </c>
      <c r="T104" s="25">
        <f>SUM(Table5[[#This Row],[支付宝/余额宝/微信]:[OwnSAP]])</f>
        <v>70505</v>
      </c>
    </row>
    <row r="105" spans="1:20">
      <c r="A105" s="46">
        <v>43647</v>
      </c>
      <c r="B105" s="47">
        <v>43685</v>
      </c>
      <c r="C105" s="54" t="s">
        <v>16</v>
      </c>
      <c r="D105" s="54" t="s">
        <v>30</v>
      </c>
      <c r="E105" s="54" t="s">
        <v>30</v>
      </c>
      <c r="F105" s="54" t="s">
        <v>30</v>
      </c>
      <c r="G105" s="55" t="s">
        <v>66</v>
      </c>
      <c r="H105" s="54" t="s">
        <v>31</v>
      </c>
      <c r="I105" s="25"/>
      <c r="J105" s="25"/>
      <c r="K105" s="25"/>
      <c r="L105" s="25"/>
      <c r="M105" s="25">
        <v>103757.87</v>
      </c>
      <c r="N105" s="25"/>
      <c r="O105" s="25"/>
      <c r="P105" s="17"/>
      <c r="Q105" s="17"/>
      <c r="R105" s="25"/>
      <c r="S105" s="25"/>
      <c r="T105" s="25">
        <f>SUM(Table5[[#This Row],[支付宝/余额宝/微信]:[OwnSAP]])</f>
        <v>103757.87</v>
      </c>
    </row>
    <row r="106" spans="1:20">
      <c r="A106" s="46">
        <v>43647</v>
      </c>
      <c r="B106" s="47">
        <v>43685</v>
      </c>
      <c r="C106" s="54" t="s">
        <v>16</v>
      </c>
      <c r="D106" s="54" t="s">
        <v>30</v>
      </c>
      <c r="E106" s="54" t="s">
        <v>30</v>
      </c>
      <c r="F106" s="54" t="s">
        <v>30</v>
      </c>
      <c r="G106" s="55" t="s">
        <v>66</v>
      </c>
      <c r="H106" s="54" t="s">
        <v>32</v>
      </c>
      <c r="I106" s="25"/>
      <c r="J106" s="25"/>
      <c r="K106" s="25"/>
      <c r="L106" s="25"/>
      <c r="M106" s="25">
        <v>113359.99</v>
      </c>
      <c r="N106" s="25"/>
      <c r="O106" s="25"/>
      <c r="P106" s="17"/>
      <c r="Q106" s="17"/>
      <c r="R106" s="25"/>
      <c r="S106" s="25"/>
      <c r="T106" s="25">
        <f>SUM(Table5[[#This Row],[支付宝/余额宝/微信]:[OwnSAP]])</f>
        <v>113359.99</v>
      </c>
    </row>
    <row r="107" spans="1:20">
      <c r="A107" s="46">
        <v>43647</v>
      </c>
      <c r="B107" s="47">
        <v>43685</v>
      </c>
      <c r="C107" s="54" t="s">
        <v>16</v>
      </c>
      <c r="D107" s="54" t="s">
        <v>74</v>
      </c>
      <c r="E107" s="54" t="s">
        <v>74</v>
      </c>
      <c r="F107" s="54" t="s">
        <v>73</v>
      </c>
      <c r="G107" s="55" t="s">
        <v>75</v>
      </c>
      <c r="H107" s="54" t="s">
        <v>76</v>
      </c>
      <c r="I107" s="25"/>
      <c r="J107" s="25"/>
      <c r="K107" s="25"/>
      <c r="L107" s="25"/>
      <c r="M107" s="25"/>
      <c r="N107" s="25"/>
      <c r="O107" s="25"/>
      <c r="P107" s="17">
        <v>620000</v>
      </c>
      <c r="Q107" s="17"/>
      <c r="R107" s="25"/>
      <c r="S107" s="25"/>
      <c r="T107" s="25">
        <f>SUM(Table5[[#This Row],[支付宝/余额宝/微信]:[OwnSAP]])</f>
        <v>620000</v>
      </c>
    </row>
    <row r="108" spans="1:20">
      <c r="A108" s="46">
        <v>43647</v>
      </c>
      <c r="B108" s="47">
        <v>43685</v>
      </c>
      <c r="C108" s="54" t="s">
        <v>33</v>
      </c>
      <c r="D108" s="54" t="s">
        <v>35</v>
      </c>
      <c r="E108" s="54" t="s">
        <v>35</v>
      </c>
      <c r="F108" s="54" t="s">
        <v>35</v>
      </c>
      <c r="G108" s="55" t="s">
        <v>64</v>
      </c>
      <c r="H108" s="54" t="s">
        <v>36</v>
      </c>
      <c r="I108" s="25"/>
      <c r="J108" s="25"/>
      <c r="K108" s="25"/>
      <c r="L108" s="25"/>
      <c r="M108" s="25"/>
      <c r="N108" s="25"/>
      <c r="O108" s="25">
        <v>5000</v>
      </c>
      <c r="P108" s="17"/>
      <c r="Q108" s="17"/>
      <c r="R108" s="25"/>
      <c r="S108" s="25"/>
      <c r="T108" s="25">
        <f>SUM(Table5[[#This Row],[支付宝/余额宝/微信]:[OwnSAP]])</f>
        <v>5000</v>
      </c>
    </row>
    <row r="109" spans="1:20">
      <c r="A109" s="48">
        <v>43678</v>
      </c>
      <c r="B109" s="49">
        <v>43714</v>
      </c>
      <c r="C109" s="56" t="s">
        <v>10</v>
      </c>
      <c r="D109" s="56" t="s">
        <v>14</v>
      </c>
      <c r="E109" s="56" t="s">
        <v>15</v>
      </c>
      <c r="F109" s="56" t="s">
        <v>81</v>
      </c>
      <c r="G109" s="57" t="s">
        <v>82</v>
      </c>
      <c r="H109" s="56" t="s">
        <v>90</v>
      </c>
      <c r="I109" s="52"/>
      <c r="J109" s="52"/>
      <c r="K109" s="52"/>
      <c r="L109" s="52"/>
      <c r="M109" s="52">
        <v>127639.53</v>
      </c>
      <c r="N109" s="52"/>
      <c r="O109" s="52"/>
      <c r="P109" s="53"/>
      <c r="Q109" s="53"/>
      <c r="R109" s="52"/>
      <c r="S109" s="52"/>
      <c r="T109" s="52">
        <f>SUM(Table5[[#This Row],[支付宝/余额宝/微信]:[OwnSAP]])</f>
        <v>127639.53</v>
      </c>
    </row>
    <row r="110" spans="1:20">
      <c r="A110" s="46">
        <v>43678</v>
      </c>
      <c r="B110" s="47">
        <v>43714</v>
      </c>
      <c r="C110" s="54" t="s">
        <v>10</v>
      </c>
      <c r="D110" s="54" t="s">
        <v>14</v>
      </c>
      <c r="E110" s="54" t="s">
        <v>84</v>
      </c>
      <c r="F110" s="54" t="s">
        <v>81</v>
      </c>
      <c r="G110" s="55" t="s">
        <v>82</v>
      </c>
      <c r="H110" s="54" t="s">
        <v>83</v>
      </c>
      <c r="I110" s="25"/>
      <c r="J110" s="25"/>
      <c r="K110" s="25"/>
      <c r="L110" s="25"/>
      <c r="M110" s="25">
        <v>163209.37</v>
      </c>
      <c r="N110" s="25"/>
      <c r="O110" s="25"/>
      <c r="P110" s="17"/>
      <c r="Q110" s="17"/>
      <c r="R110" s="25"/>
      <c r="S110" s="25"/>
      <c r="T110" s="25">
        <f>SUM(Table5[[#This Row],[支付宝/余额宝/微信]:[OwnSAP]])</f>
        <v>163209.37</v>
      </c>
    </row>
    <row r="111" spans="1:20">
      <c r="A111" s="46">
        <v>43678</v>
      </c>
      <c r="B111" s="47">
        <v>43714</v>
      </c>
      <c r="C111" s="54" t="s">
        <v>10</v>
      </c>
      <c r="D111" s="54" t="s">
        <v>11</v>
      </c>
      <c r="E111" s="54" t="s">
        <v>11</v>
      </c>
      <c r="F111" s="54" t="s">
        <v>12</v>
      </c>
      <c r="G111" s="55" t="s">
        <v>63</v>
      </c>
      <c r="H111" s="54" t="s">
        <v>79</v>
      </c>
      <c r="I111" s="25">
        <v>90444.25</v>
      </c>
      <c r="J111" s="25"/>
      <c r="K111" s="25"/>
      <c r="L111" s="25"/>
      <c r="M111" s="25"/>
      <c r="N111" s="25"/>
      <c r="O111" s="25"/>
      <c r="P111" s="17"/>
      <c r="Q111" s="17"/>
      <c r="R111" s="25"/>
      <c r="S111" s="25"/>
      <c r="T111" s="25">
        <f>SUM(Table5[[#This Row],[支付宝/余额宝/微信]:[OwnSAP]])</f>
        <v>90444.25</v>
      </c>
    </row>
    <row r="112" spans="1:20">
      <c r="A112" s="46">
        <v>43678</v>
      </c>
      <c r="B112" s="47">
        <v>43714</v>
      </c>
      <c r="C112" s="54" t="s">
        <v>10</v>
      </c>
      <c r="D112" s="54" t="s">
        <v>11</v>
      </c>
      <c r="E112" s="54" t="s">
        <v>11</v>
      </c>
      <c r="F112" s="54" t="s">
        <v>12</v>
      </c>
      <c r="G112" s="55" t="s">
        <v>63</v>
      </c>
      <c r="H112" s="54" t="s">
        <v>13</v>
      </c>
      <c r="I112" s="25"/>
      <c r="J112" s="25"/>
      <c r="K112" s="25"/>
      <c r="L112" s="25"/>
      <c r="M112" s="25"/>
      <c r="N112" s="25">
        <v>2030.23</v>
      </c>
      <c r="O112" s="25"/>
      <c r="P112" s="17"/>
      <c r="Q112" s="17"/>
      <c r="R112" s="25"/>
      <c r="S112" s="25"/>
      <c r="T112" s="25">
        <f>SUM(Table5[[#This Row],[支付宝/余额宝/微信]:[OwnSAP]])</f>
        <v>2030.23</v>
      </c>
    </row>
    <row r="113" spans="1:20">
      <c r="A113" s="46">
        <v>43678</v>
      </c>
      <c r="B113" s="47">
        <v>43714</v>
      </c>
      <c r="C113" s="54" t="s">
        <v>10</v>
      </c>
      <c r="D113" s="54" t="s">
        <v>11</v>
      </c>
      <c r="E113" s="54" t="s">
        <v>11</v>
      </c>
      <c r="F113" s="54" t="s">
        <v>12</v>
      </c>
      <c r="G113" s="55" t="s">
        <v>63</v>
      </c>
      <c r="H113" s="54" t="s">
        <v>86</v>
      </c>
      <c r="I113" s="25"/>
      <c r="J113" s="25"/>
      <c r="K113" s="25"/>
      <c r="L113" s="25">
        <v>99858.86</v>
      </c>
      <c r="M113" s="25"/>
      <c r="N113" s="25"/>
      <c r="O113" s="25"/>
      <c r="P113" s="17"/>
      <c r="Q113" s="17"/>
      <c r="R113" s="25"/>
      <c r="S113" s="25"/>
      <c r="T113" s="25">
        <f>SUM(Table5[[#This Row],[支付宝/余额宝/微信]:[OwnSAP]])</f>
        <v>99858.86</v>
      </c>
    </row>
    <row r="114" spans="1:20">
      <c r="A114" s="46">
        <v>43678</v>
      </c>
      <c r="B114" s="47">
        <v>43714</v>
      </c>
      <c r="C114" s="54" t="s">
        <v>10</v>
      </c>
      <c r="D114" s="54" t="s">
        <v>57</v>
      </c>
      <c r="E114" s="54" t="s">
        <v>57</v>
      </c>
      <c r="F114" s="54" t="s">
        <v>57</v>
      </c>
      <c r="G114" s="55" t="s">
        <v>64</v>
      </c>
      <c r="H114" s="54" t="s">
        <v>58</v>
      </c>
      <c r="I114" s="25"/>
      <c r="J114" s="25"/>
      <c r="K114" s="25"/>
      <c r="L114" s="25"/>
      <c r="M114" s="25"/>
      <c r="N114" s="25"/>
      <c r="O114" s="25"/>
      <c r="P114" s="17"/>
      <c r="Q114" s="17"/>
      <c r="R114" s="25">
        <v>60000</v>
      </c>
      <c r="S114" s="25"/>
      <c r="T114" s="25">
        <f>SUM(Table5[[#This Row],[支付宝/余额宝/微信]:[OwnSAP]])</f>
        <v>60000</v>
      </c>
    </row>
    <row r="115" spans="1:20">
      <c r="A115" s="46">
        <v>43678</v>
      </c>
      <c r="B115" s="47">
        <v>43714</v>
      </c>
      <c r="C115" s="54" t="s">
        <v>16</v>
      </c>
      <c r="D115" s="54" t="s">
        <v>17</v>
      </c>
      <c r="E115" s="54" t="s">
        <v>18</v>
      </c>
      <c r="F115" s="54" t="s">
        <v>18</v>
      </c>
      <c r="G115" s="55" t="s">
        <v>66</v>
      </c>
      <c r="H115" s="54" t="s">
        <v>19</v>
      </c>
      <c r="I115" s="25"/>
      <c r="J115" s="25"/>
      <c r="K115" s="25"/>
      <c r="L115" s="25"/>
      <c r="M115" s="25"/>
      <c r="N115" s="25">
        <v>171493.2</v>
      </c>
      <c r="O115" s="25"/>
      <c r="P115" s="17"/>
      <c r="Q115" s="17"/>
      <c r="R115" s="25"/>
      <c r="S115" s="25"/>
      <c r="T115" s="25">
        <f>SUM(Table5[[#This Row],[支付宝/余额宝/微信]:[OwnSAP]])</f>
        <v>171493.2</v>
      </c>
    </row>
    <row r="116" spans="1:20">
      <c r="A116" s="46">
        <v>43678</v>
      </c>
      <c r="B116" s="47">
        <v>43714</v>
      </c>
      <c r="C116" s="54" t="s">
        <v>16</v>
      </c>
      <c r="D116" s="54" t="s">
        <v>17</v>
      </c>
      <c r="E116" s="54" t="s">
        <v>18</v>
      </c>
      <c r="F116" s="54" t="s">
        <v>18</v>
      </c>
      <c r="G116" s="55" t="s">
        <v>66</v>
      </c>
      <c r="H116" s="54" t="s">
        <v>20</v>
      </c>
      <c r="I116" s="25"/>
      <c r="J116" s="25"/>
      <c r="K116" s="25"/>
      <c r="L116" s="25"/>
      <c r="M116" s="25"/>
      <c r="N116" s="25">
        <v>79347.100000000006</v>
      </c>
      <c r="O116" s="25"/>
      <c r="P116" s="17"/>
      <c r="Q116" s="17"/>
      <c r="R116" s="25"/>
      <c r="S116" s="25"/>
      <c r="T116" s="25">
        <f>SUM(Table5[[#This Row],[支付宝/余额宝/微信]:[OwnSAP]])</f>
        <v>79347.100000000006</v>
      </c>
    </row>
    <row r="117" spans="1:20">
      <c r="A117" s="46">
        <v>43678</v>
      </c>
      <c r="B117" s="47">
        <v>43714</v>
      </c>
      <c r="C117" s="54" t="s">
        <v>16</v>
      </c>
      <c r="D117" s="54" t="s">
        <v>17</v>
      </c>
      <c r="E117" s="54" t="s">
        <v>18</v>
      </c>
      <c r="F117" s="54" t="s">
        <v>18</v>
      </c>
      <c r="G117" s="55" t="s">
        <v>66</v>
      </c>
      <c r="H117" s="54" t="s">
        <v>21</v>
      </c>
      <c r="I117" s="25"/>
      <c r="J117" s="25"/>
      <c r="K117" s="25"/>
      <c r="L117" s="25"/>
      <c r="M117" s="25">
        <v>236795.76</v>
      </c>
      <c r="N117" s="25"/>
      <c r="O117" s="25"/>
      <c r="P117" s="17"/>
      <c r="Q117" s="17"/>
      <c r="R117" s="25"/>
      <c r="S117" s="25"/>
      <c r="T117" s="25">
        <f>SUM(Table5[[#This Row],[支付宝/余额宝/微信]:[OwnSAP]])</f>
        <v>236795.76</v>
      </c>
    </row>
    <row r="118" spans="1:20">
      <c r="A118" s="46">
        <v>43678</v>
      </c>
      <c r="B118" s="47">
        <v>43714</v>
      </c>
      <c r="C118" s="54" t="s">
        <v>16</v>
      </c>
      <c r="D118" s="54" t="s">
        <v>17</v>
      </c>
      <c r="E118" s="54" t="s">
        <v>18</v>
      </c>
      <c r="F118" s="54" t="s">
        <v>18</v>
      </c>
      <c r="G118" s="55" t="s">
        <v>66</v>
      </c>
      <c r="H118" s="54" t="s">
        <v>22</v>
      </c>
      <c r="I118" s="25"/>
      <c r="J118" s="25"/>
      <c r="K118" s="25"/>
      <c r="L118" s="25"/>
      <c r="M118" s="25">
        <v>351481.07</v>
      </c>
      <c r="N118" s="25">
        <v>116236.31</v>
      </c>
      <c r="O118" s="25"/>
      <c r="P118" s="17"/>
      <c r="Q118" s="17"/>
      <c r="R118" s="25"/>
      <c r="S118" s="25"/>
      <c r="T118" s="25">
        <f>SUM(Table5[[#This Row],[支付宝/余额宝/微信]:[OwnSAP]])</f>
        <v>467717.38</v>
      </c>
    </row>
    <row r="119" spans="1:20">
      <c r="A119" s="46">
        <v>43678</v>
      </c>
      <c r="B119" s="47">
        <v>43714</v>
      </c>
      <c r="C119" s="54" t="s">
        <v>16</v>
      </c>
      <c r="D119" s="54" t="s">
        <v>17</v>
      </c>
      <c r="E119" s="54" t="s">
        <v>47</v>
      </c>
      <c r="F119" s="54" t="s">
        <v>47</v>
      </c>
      <c r="G119" s="55" t="s">
        <v>66</v>
      </c>
      <c r="H119" s="54" t="s">
        <v>48</v>
      </c>
      <c r="I119" s="25"/>
      <c r="J119" s="25"/>
      <c r="K119" s="25"/>
      <c r="L119" s="25"/>
      <c r="M119" s="25"/>
      <c r="N119" s="25">
        <v>120629.6</v>
      </c>
      <c r="O119" s="25"/>
      <c r="P119" s="17"/>
      <c r="Q119" s="17"/>
      <c r="R119" s="25"/>
      <c r="S119" s="25"/>
      <c r="T119" s="25">
        <f>SUM(Table5[[#This Row],[支付宝/余额宝/微信]:[OwnSAP]])</f>
        <v>120629.6</v>
      </c>
    </row>
    <row r="120" spans="1:20">
      <c r="A120" s="46">
        <v>43678</v>
      </c>
      <c r="B120" s="47">
        <v>43714</v>
      </c>
      <c r="C120" s="54" t="s">
        <v>16</v>
      </c>
      <c r="D120" s="54" t="s">
        <v>17</v>
      </c>
      <c r="E120" s="54" t="s">
        <v>47</v>
      </c>
      <c r="F120" s="54" t="s">
        <v>47</v>
      </c>
      <c r="G120" s="55" t="s">
        <v>66</v>
      </c>
      <c r="H120" s="5" t="s">
        <v>111</v>
      </c>
      <c r="I120" s="25"/>
      <c r="J120" s="25"/>
      <c r="K120" s="25"/>
      <c r="L120" s="25"/>
      <c r="M120" s="25">
        <f>33167.11+665208</f>
        <v>698375.11</v>
      </c>
      <c r="N120" s="25"/>
      <c r="O120" s="25"/>
      <c r="P120" s="17"/>
      <c r="Q120" s="17"/>
      <c r="R120" s="25"/>
      <c r="S120" s="25"/>
      <c r="T120" s="25">
        <f>SUM(Table5[[#This Row],[支付宝/余额宝/微信]:[OwnSAP]])</f>
        <v>698375.11</v>
      </c>
    </row>
    <row r="121" spans="1:20">
      <c r="A121" s="46">
        <v>43678</v>
      </c>
      <c r="B121" s="47">
        <v>43714</v>
      </c>
      <c r="C121" s="54" t="s">
        <v>16</v>
      </c>
      <c r="D121" s="54" t="s">
        <v>17</v>
      </c>
      <c r="E121" s="54" t="s">
        <v>23</v>
      </c>
      <c r="F121" s="54" t="s">
        <v>23</v>
      </c>
      <c r="G121" s="55" t="s">
        <v>66</v>
      </c>
      <c r="H121" s="54" t="s">
        <v>70</v>
      </c>
      <c r="I121" s="25"/>
      <c r="J121" s="25"/>
      <c r="K121" s="25"/>
      <c r="L121" s="25"/>
      <c r="M121" s="25"/>
      <c r="N121" s="25">
        <v>225120</v>
      </c>
      <c r="O121" s="25"/>
      <c r="P121" s="17"/>
      <c r="Q121" s="17"/>
      <c r="R121" s="25"/>
      <c r="S121" s="25"/>
      <c r="T121" s="25">
        <f>SUM(Table5[[#This Row],[支付宝/余额宝/微信]:[OwnSAP]])</f>
        <v>225120</v>
      </c>
    </row>
    <row r="122" spans="1:20">
      <c r="A122" s="46">
        <v>43678</v>
      </c>
      <c r="B122" s="47">
        <v>43714</v>
      </c>
      <c r="C122" s="54" t="s">
        <v>16</v>
      </c>
      <c r="D122" s="54" t="s">
        <v>17</v>
      </c>
      <c r="E122" s="54" t="s">
        <v>23</v>
      </c>
      <c r="F122" s="54" t="s">
        <v>23</v>
      </c>
      <c r="G122" s="55" t="s">
        <v>66</v>
      </c>
      <c r="H122" s="54" t="s">
        <v>24</v>
      </c>
      <c r="I122" s="25"/>
      <c r="J122" s="25"/>
      <c r="K122" s="25">
        <v>101900</v>
      </c>
      <c r="L122" s="25"/>
      <c r="M122" s="25">
        <v>338932.31</v>
      </c>
      <c r="N122" s="25"/>
      <c r="O122" s="25"/>
      <c r="P122" s="17"/>
      <c r="Q122" s="17"/>
      <c r="R122" s="25"/>
      <c r="S122" s="25"/>
      <c r="T122" s="25">
        <f>SUM(Table5[[#This Row],[支付宝/余额宝/微信]:[OwnSAP]])</f>
        <v>440832.31</v>
      </c>
    </row>
    <row r="123" spans="1:20">
      <c r="A123" s="46">
        <v>43678</v>
      </c>
      <c r="B123" s="47">
        <v>43714</v>
      </c>
      <c r="C123" s="54" t="s">
        <v>16</v>
      </c>
      <c r="D123" s="54" t="s">
        <v>17</v>
      </c>
      <c r="E123" s="54" t="s">
        <v>23</v>
      </c>
      <c r="F123" s="54" t="s">
        <v>23</v>
      </c>
      <c r="G123" s="55" t="s">
        <v>66</v>
      </c>
      <c r="H123" s="54" t="s">
        <v>25</v>
      </c>
      <c r="I123" s="25"/>
      <c r="J123" s="25"/>
      <c r="K123" s="25"/>
      <c r="L123" s="25"/>
      <c r="M123" s="25">
        <v>458113.48</v>
      </c>
      <c r="N123" s="25"/>
      <c r="O123" s="25"/>
      <c r="P123" s="17"/>
      <c r="Q123" s="17"/>
      <c r="R123" s="25"/>
      <c r="S123" s="25"/>
      <c r="T123" s="25">
        <f>SUM(Table5[[#This Row],[支付宝/余额宝/微信]:[OwnSAP]])</f>
        <v>458113.48</v>
      </c>
    </row>
    <row r="124" spans="1:20">
      <c r="A124" s="46">
        <v>43678</v>
      </c>
      <c r="B124" s="47">
        <v>43714</v>
      </c>
      <c r="C124" s="54" t="s">
        <v>16</v>
      </c>
      <c r="D124" s="54" t="s">
        <v>17</v>
      </c>
      <c r="E124" s="54" t="s">
        <v>23</v>
      </c>
      <c r="F124" s="54" t="s">
        <v>23</v>
      </c>
      <c r="G124" s="55" t="s">
        <v>66</v>
      </c>
      <c r="H124" s="54" t="s">
        <v>26</v>
      </c>
      <c r="I124" s="25"/>
      <c r="J124" s="25"/>
      <c r="K124" s="25">
        <v>101048.36</v>
      </c>
      <c r="L124" s="25"/>
      <c r="M124" s="25">
        <v>141860.23000000001</v>
      </c>
      <c r="N124" s="25"/>
      <c r="O124" s="25"/>
      <c r="P124" s="17"/>
      <c r="Q124" s="17"/>
      <c r="R124" s="25"/>
      <c r="S124" s="25"/>
      <c r="T124" s="25">
        <f>SUM(Table5[[#This Row],[支付宝/余额宝/微信]:[OwnSAP]])</f>
        <v>242908.59000000003</v>
      </c>
    </row>
    <row r="125" spans="1:20">
      <c r="A125" s="46">
        <v>43678</v>
      </c>
      <c r="B125" s="47">
        <v>43714</v>
      </c>
      <c r="C125" s="54" t="s">
        <v>16</v>
      </c>
      <c r="D125" s="54" t="s">
        <v>17</v>
      </c>
      <c r="E125" s="54" t="s">
        <v>23</v>
      </c>
      <c r="F125" s="54" t="s">
        <v>23</v>
      </c>
      <c r="G125" s="55" t="s">
        <v>66</v>
      </c>
      <c r="H125" s="54" t="s">
        <v>80</v>
      </c>
      <c r="I125" s="25"/>
      <c r="J125" s="25"/>
      <c r="K125" s="25"/>
      <c r="L125" s="25"/>
      <c r="M125" s="25">
        <v>59669.79</v>
      </c>
      <c r="N125" s="25"/>
      <c r="O125" s="25"/>
      <c r="P125" s="17"/>
      <c r="Q125" s="17"/>
      <c r="R125" s="25"/>
      <c r="S125" s="25"/>
      <c r="T125" s="25">
        <f>SUM(Table5[[#This Row],[支付宝/余额宝/微信]:[OwnSAP]])</f>
        <v>59669.79</v>
      </c>
    </row>
    <row r="126" spans="1:20">
      <c r="A126" s="46">
        <v>43678</v>
      </c>
      <c r="B126" s="47">
        <v>43714</v>
      </c>
      <c r="C126" s="54" t="s">
        <v>16</v>
      </c>
      <c r="D126" s="54" t="s">
        <v>17</v>
      </c>
      <c r="E126" s="54" t="s">
        <v>23</v>
      </c>
      <c r="F126" s="54" t="s">
        <v>23</v>
      </c>
      <c r="G126" s="55" t="s">
        <v>66</v>
      </c>
      <c r="H126" s="54" t="s">
        <v>87</v>
      </c>
      <c r="I126" s="25"/>
      <c r="J126" s="25"/>
      <c r="K126" s="25"/>
      <c r="L126" s="25"/>
      <c r="M126" s="25">
        <v>113985.12</v>
      </c>
      <c r="N126" s="25"/>
      <c r="O126" s="25"/>
      <c r="P126" s="17"/>
      <c r="Q126" s="17"/>
      <c r="R126" s="25"/>
      <c r="S126" s="25"/>
      <c r="T126" s="25">
        <f>SUM(Table5[[#This Row],[支付宝/余额宝/微信]:[OwnSAP]])</f>
        <v>113985.12</v>
      </c>
    </row>
    <row r="127" spans="1:20">
      <c r="A127" s="46">
        <v>43678</v>
      </c>
      <c r="B127" s="47">
        <v>43714</v>
      </c>
      <c r="C127" s="54" t="s">
        <v>16</v>
      </c>
      <c r="D127" s="54" t="s">
        <v>17</v>
      </c>
      <c r="E127" s="54" t="s">
        <v>23</v>
      </c>
      <c r="F127" s="54" t="s">
        <v>23</v>
      </c>
      <c r="G127" s="55" t="s">
        <v>66</v>
      </c>
      <c r="H127" s="54" t="s">
        <v>85</v>
      </c>
      <c r="I127" s="25"/>
      <c r="J127" s="25"/>
      <c r="K127" s="25"/>
      <c r="L127" s="25"/>
      <c r="M127" s="25">
        <v>73833.399999999994</v>
      </c>
      <c r="N127" s="25"/>
      <c r="O127" s="25"/>
      <c r="P127" s="17"/>
      <c r="Q127" s="17"/>
      <c r="R127" s="25"/>
      <c r="S127" s="25"/>
      <c r="T127" s="25">
        <f>SUM(Table5[[#This Row],[支付宝/余额宝/微信]:[OwnSAP]])</f>
        <v>73833.399999999994</v>
      </c>
    </row>
    <row r="128" spans="1:20">
      <c r="A128" s="46">
        <v>43678</v>
      </c>
      <c r="B128" s="47">
        <v>43714</v>
      </c>
      <c r="C128" s="54" t="s">
        <v>16</v>
      </c>
      <c r="D128" s="54" t="s">
        <v>17</v>
      </c>
      <c r="E128" s="54" t="s">
        <v>27</v>
      </c>
      <c r="F128" s="54" t="s">
        <v>27</v>
      </c>
      <c r="G128" s="55" t="s">
        <v>68</v>
      </c>
      <c r="H128" s="54" t="s">
        <v>28</v>
      </c>
      <c r="I128" s="25"/>
      <c r="J128" s="25"/>
      <c r="K128" s="25"/>
      <c r="L128" s="25"/>
      <c r="M128" s="25"/>
      <c r="N128" s="25">
        <v>30950.400000000001</v>
      </c>
      <c r="O128" s="25"/>
      <c r="P128" s="17"/>
      <c r="Q128" s="17"/>
      <c r="R128" s="25"/>
      <c r="S128" s="25"/>
      <c r="T128" s="25">
        <f>SUM(Table5[[#This Row],[支付宝/余额宝/微信]:[OwnSAP]])</f>
        <v>30950.400000000001</v>
      </c>
    </row>
    <row r="129" spans="1:20">
      <c r="A129" s="46">
        <v>43678</v>
      </c>
      <c r="B129" s="47">
        <v>43714</v>
      </c>
      <c r="C129" s="54" t="s">
        <v>16</v>
      </c>
      <c r="D129" s="54" t="s">
        <v>17</v>
      </c>
      <c r="E129" s="54" t="s">
        <v>27</v>
      </c>
      <c r="F129" s="54" t="s">
        <v>27</v>
      </c>
      <c r="G129" s="55" t="s">
        <v>68</v>
      </c>
      <c r="H129" s="54" t="s">
        <v>29</v>
      </c>
      <c r="I129" s="25"/>
      <c r="J129" s="25"/>
      <c r="K129" s="25"/>
      <c r="L129" s="25"/>
      <c r="M129" s="25">
        <v>22339</v>
      </c>
      <c r="N129" s="25">
        <v>17371.2</v>
      </c>
      <c r="O129" s="25"/>
      <c r="P129" s="17"/>
      <c r="Q129" s="17"/>
      <c r="R129" s="25"/>
      <c r="S129" s="25"/>
      <c r="T129" s="25">
        <f>SUM(Table5[[#This Row],[支付宝/余额宝/微信]:[OwnSAP]])</f>
        <v>39710.199999999997</v>
      </c>
    </row>
    <row r="130" spans="1:20">
      <c r="A130" s="46">
        <v>43678</v>
      </c>
      <c r="B130" s="47">
        <v>43714</v>
      </c>
      <c r="C130" s="54" t="s">
        <v>16</v>
      </c>
      <c r="D130" s="54" t="s">
        <v>17</v>
      </c>
      <c r="E130" s="54" t="s">
        <v>27</v>
      </c>
      <c r="F130" s="54" t="s">
        <v>27</v>
      </c>
      <c r="G130" s="55" t="s">
        <v>68</v>
      </c>
      <c r="H130" s="54" t="s">
        <v>91</v>
      </c>
      <c r="I130" s="25"/>
      <c r="J130" s="25"/>
      <c r="K130" s="25"/>
      <c r="L130" s="25"/>
      <c r="M130" s="25"/>
      <c r="N130" s="25"/>
      <c r="O130" s="25"/>
      <c r="P130" s="17"/>
      <c r="Q130" s="17"/>
      <c r="R130" s="25"/>
      <c r="S130" s="25">
        <v>93359.54</v>
      </c>
      <c r="T130" s="25">
        <f>SUM(Table5[[#This Row],[支付宝/余额宝/微信]:[OwnSAP]])</f>
        <v>93359.54</v>
      </c>
    </row>
    <row r="131" spans="1:20">
      <c r="A131" s="46">
        <v>43678</v>
      </c>
      <c r="B131" s="47">
        <v>43714</v>
      </c>
      <c r="C131" s="54" t="s">
        <v>16</v>
      </c>
      <c r="D131" s="54" t="s">
        <v>30</v>
      </c>
      <c r="E131" s="54" t="s">
        <v>30</v>
      </c>
      <c r="F131" s="54" t="s">
        <v>30</v>
      </c>
      <c r="G131" s="55" t="s">
        <v>66</v>
      </c>
      <c r="H131" s="54" t="s">
        <v>31</v>
      </c>
      <c r="I131" s="25"/>
      <c r="J131" s="25"/>
      <c r="K131" s="25"/>
      <c r="L131" s="25"/>
      <c r="M131" s="25">
        <v>111206.48</v>
      </c>
      <c r="N131" s="25"/>
      <c r="O131" s="25"/>
      <c r="P131" s="17"/>
      <c r="Q131" s="17"/>
      <c r="R131" s="25"/>
      <c r="S131" s="25"/>
      <c r="T131" s="25">
        <f>SUM(Table5[[#This Row],[支付宝/余额宝/微信]:[OwnSAP]])</f>
        <v>111206.48</v>
      </c>
    </row>
    <row r="132" spans="1:20">
      <c r="A132" s="46">
        <v>43678</v>
      </c>
      <c r="B132" s="47">
        <v>43714</v>
      </c>
      <c r="C132" s="54" t="s">
        <v>16</v>
      </c>
      <c r="D132" s="54" t="s">
        <v>30</v>
      </c>
      <c r="E132" s="54" t="s">
        <v>30</v>
      </c>
      <c r="F132" s="54" t="s">
        <v>30</v>
      </c>
      <c r="G132" s="55" t="s">
        <v>66</v>
      </c>
      <c r="H132" s="54" t="s">
        <v>32</v>
      </c>
      <c r="I132" s="25"/>
      <c r="J132" s="25"/>
      <c r="K132" s="25"/>
      <c r="L132" s="25"/>
      <c r="M132" s="25">
        <v>123323.02</v>
      </c>
      <c r="N132" s="25"/>
      <c r="O132" s="25"/>
      <c r="P132" s="17"/>
      <c r="Q132" s="17"/>
      <c r="R132" s="25"/>
      <c r="S132" s="25"/>
      <c r="T132" s="25">
        <f>SUM(Table5[[#This Row],[支付宝/余额宝/微信]:[OwnSAP]])</f>
        <v>123323.02</v>
      </c>
    </row>
    <row r="133" spans="1:20">
      <c r="A133" s="46">
        <v>43678</v>
      </c>
      <c r="B133" s="47">
        <v>43714</v>
      </c>
      <c r="C133" s="54" t="s">
        <v>16</v>
      </c>
      <c r="D133" s="54" t="s">
        <v>74</v>
      </c>
      <c r="E133" s="54" t="s">
        <v>74</v>
      </c>
      <c r="F133" s="54" t="s">
        <v>73</v>
      </c>
      <c r="G133" s="55" t="s">
        <v>75</v>
      </c>
      <c r="H133" s="54" t="s">
        <v>76</v>
      </c>
      <c r="I133" s="25"/>
      <c r="J133" s="25"/>
      <c r="K133" s="25"/>
      <c r="L133" s="25"/>
      <c r="M133" s="25"/>
      <c r="N133" s="25"/>
      <c r="O133" s="25"/>
      <c r="P133" s="17">
        <v>670000</v>
      </c>
      <c r="Q133" s="17"/>
      <c r="R133" s="25"/>
      <c r="S133" s="25"/>
      <c r="T133" s="25">
        <f>SUM(Table5[[#This Row],[支付宝/余额宝/微信]:[OwnSAP]])</f>
        <v>670000</v>
      </c>
    </row>
    <row r="134" spans="1:20">
      <c r="A134" s="46">
        <v>43678</v>
      </c>
      <c r="B134" s="47">
        <v>43714</v>
      </c>
      <c r="C134" s="54" t="s">
        <v>16</v>
      </c>
      <c r="D134" s="54" t="s">
        <v>35</v>
      </c>
      <c r="E134" s="54" t="s">
        <v>35</v>
      </c>
      <c r="F134" s="54" t="s">
        <v>35</v>
      </c>
      <c r="G134" s="55" t="s">
        <v>64</v>
      </c>
      <c r="H134" s="54" t="s">
        <v>104</v>
      </c>
      <c r="I134" s="25"/>
      <c r="J134" s="25"/>
      <c r="K134" s="25"/>
      <c r="L134" s="25"/>
      <c r="M134" s="25"/>
      <c r="N134" s="25">
        <v>33280</v>
      </c>
      <c r="O134" s="25"/>
      <c r="P134" s="17"/>
      <c r="Q134" s="17"/>
      <c r="R134" s="25"/>
      <c r="S134" s="25"/>
      <c r="T134" s="25">
        <f>SUM(Table5[[#This Row],[支付宝/余额宝/微信]:[OwnSAP]])</f>
        <v>33280</v>
      </c>
    </row>
    <row r="135" spans="1:20">
      <c r="A135" s="46">
        <v>43678</v>
      </c>
      <c r="B135" s="47">
        <v>43714</v>
      </c>
      <c r="C135" s="54" t="s">
        <v>33</v>
      </c>
      <c r="D135" s="54" t="s">
        <v>35</v>
      </c>
      <c r="E135" s="54" t="s">
        <v>35</v>
      </c>
      <c r="F135" s="54" t="s">
        <v>35</v>
      </c>
      <c r="G135" s="55" t="s">
        <v>64</v>
      </c>
      <c r="H135" s="54" t="s">
        <v>36</v>
      </c>
      <c r="I135" s="25"/>
      <c r="J135" s="25"/>
      <c r="K135" s="25"/>
      <c r="L135" s="25"/>
      <c r="M135" s="25"/>
      <c r="N135" s="25"/>
      <c r="O135" s="25">
        <v>5000</v>
      </c>
      <c r="P135" s="17"/>
      <c r="Q135" s="17"/>
      <c r="R135" s="25"/>
      <c r="S135" s="25"/>
      <c r="T135" s="25">
        <f>SUM(Table5[[#This Row],[支付宝/余额宝/微信]:[OwnSAP]])</f>
        <v>5000</v>
      </c>
    </row>
    <row r="136" spans="1:20">
      <c r="A136" s="48">
        <v>43739</v>
      </c>
      <c r="B136" s="49">
        <v>43789</v>
      </c>
      <c r="C136" s="56" t="s">
        <v>10</v>
      </c>
      <c r="D136" s="56" t="s">
        <v>14</v>
      </c>
      <c r="E136" s="56" t="s">
        <v>15</v>
      </c>
      <c r="F136" s="56" t="s">
        <v>81</v>
      </c>
      <c r="G136" s="57" t="s">
        <v>82</v>
      </c>
      <c r="H136" s="56" t="s">
        <v>90</v>
      </c>
      <c r="I136" s="52"/>
      <c r="J136" s="52"/>
      <c r="K136" s="52"/>
      <c r="L136" s="52"/>
      <c r="M136" s="52">
        <v>128777.14</v>
      </c>
      <c r="N136" s="52"/>
      <c r="O136" s="52"/>
      <c r="P136" s="53"/>
      <c r="Q136" s="53"/>
      <c r="R136" s="52"/>
      <c r="S136" s="52"/>
      <c r="T136" s="52">
        <f>SUM(Table5[[#This Row],[支付宝/余额宝/微信]:[OwnSAP]])</f>
        <v>128777.14</v>
      </c>
    </row>
    <row r="137" spans="1:20">
      <c r="A137" s="46">
        <v>43739</v>
      </c>
      <c r="B137" s="47">
        <v>43789</v>
      </c>
      <c r="C137" s="54" t="s">
        <v>10</v>
      </c>
      <c r="D137" s="54" t="s">
        <v>14</v>
      </c>
      <c r="E137" s="54" t="s">
        <v>84</v>
      </c>
      <c r="F137" s="54" t="s">
        <v>81</v>
      </c>
      <c r="G137" s="55" t="s">
        <v>82</v>
      </c>
      <c r="H137" s="54" t="s">
        <v>83</v>
      </c>
      <c r="I137" s="25"/>
      <c r="J137" s="25"/>
      <c r="K137" s="25"/>
      <c r="L137" s="25"/>
      <c r="M137" s="25">
        <v>163449.74</v>
      </c>
      <c r="N137" s="25"/>
      <c r="O137" s="25"/>
      <c r="P137" s="17"/>
      <c r="Q137" s="17"/>
      <c r="R137" s="25"/>
      <c r="S137" s="25"/>
      <c r="T137" s="25">
        <f>SUM(Table5[[#This Row],[支付宝/余额宝/微信]:[OwnSAP]])</f>
        <v>163449.74</v>
      </c>
    </row>
    <row r="138" spans="1:20">
      <c r="A138" s="46">
        <v>43739</v>
      </c>
      <c r="B138" s="47">
        <v>43789</v>
      </c>
      <c r="C138" s="54" t="s">
        <v>10</v>
      </c>
      <c r="D138" s="54" t="s">
        <v>11</v>
      </c>
      <c r="E138" s="54" t="s">
        <v>11</v>
      </c>
      <c r="F138" s="54" t="s">
        <v>12</v>
      </c>
      <c r="G138" s="55" t="s">
        <v>63</v>
      </c>
      <c r="H138" s="54" t="s">
        <v>79</v>
      </c>
      <c r="I138" s="25">
        <v>57094.59</v>
      </c>
      <c r="J138" s="25"/>
      <c r="K138" s="25"/>
      <c r="L138" s="25"/>
      <c r="M138" s="25"/>
      <c r="N138" s="25"/>
      <c r="O138" s="25"/>
      <c r="P138" s="17"/>
      <c r="Q138" s="17"/>
      <c r="R138" s="25"/>
      <c r="S138" s="25"/>
      <c r="T138" s="25">
        <f>SUM(Table5[[#This Row],[支付宝/余额宝/微信]:[OwnSAP]])</f>
        <v>57094.59</v>
      </c>
    </row>
    <row r="139" spans="1:20">
      <c r="A139" s="46">
        <v>43739</v>
      </c>
      <c r="B139" s="47">
        <v>43789</v>
      </c>
      <c r="C139" s="54" t="s">
        <v>10</v>
      </c>
      <c r="D139" s="54" t="s">
        <v>11</v>
      </c>
      <c r="E139" s="54" t="s">
        <v>11</v>
      </c>
      <c r="F139" s="54" t="s">
        <v>12</v>
      </c>
      <c r="G139" s="55" t="s">
        <v>63</v>
      </c>
      <c r="H139" s="54" t="s">
        <v>13</v>
      </c>
      <c r="I139" s="25"/>
      <c r="J139" s="25"/>
      <c r="K139" s="25"/>
      <c r="L139" s="25"/>
      <c r="M139" s="25"/>
      <c r="N139" s="25">
        <v>2036</v>
      </c>
      <c r="O139" s="25"/>
      <c r="P139" s="17"/>
      <c r="Q139" s="17"/>
      <c r="R139" s="25"/>
      <c r="S139" s="25"/>
      <c r="T139" s="25">
        <f>SUM(Table5[[#This Row],[支付宝/余额宝/微信]:[OwnSAP]])</f>
        <v>2036</v>
      </c>
    </row>
    <row r="140" spans="1:20">
      <c r="A140" s="46">
        <v>43739</v>
      </c>
      <c r="B140" s="47">
        <v>43789</v>
      </c>
      <c r="C140" s="54" t="s">
        <v>10</v>
      </c>
      <c r="D140" s="54" t="s">
        <v>11</v>
      </c>
      <c r="E140" s="54" t="s">
        <v>11</v>
      </c>
      <c r="F140" s="54" t="s">
        <v>12</v>
      </c>
      <c r="G140" s="55" t="s">
        <v>63</v>
      </c>
      <c r="H140" s="54" t="s">
        <v>86</v>
      </c>
      <c r="I140" s="25"/>
      <c r="J140" s="25"/>
      <c r="K140" s="25"/>
      <c r="L140" s="25">
        <v>21202</v>
      </c>
      <c r="M140" s="25"/>
      <c r="N140" s="25"/>
      <c r="O140" s="25"/>
      <c r="P140" s="17"/>
      <c r="Q140" s="17"/>
      <c r="R140" s="25"/>
      <c r="S140" s="25"/>
      <c r="T140" s="25">
        <f>SUM(Table5[[#This Row],[支付宝/余额宝/微信]:[OwnSAP]])</f>
        <v>21202</v>
      </c>
    </row>
    <row r="141" spans="1:20">
      <c r="A141" s="46">
        <v>43739</v>
      </c>
      <c r="B141" s="47">
        <v>43789</v>
      </c>
      <c r="C141" s="54" t="s">
        <v>10</v>
      </c>
      <c r="D141" s="54" t="s">
        <v>57</v>
      </c>
      <c r="E141" s="54" t="s">
        <v>57</v>
      </c>
      <c r="F141" s="54" t="s">
        <v>57</v>
      </c>
      <c r="G141" s="55" t="s">
        <v>64</v>
      </c>
      <c r="H141" s="54" t="s">
        <v>58</v>
      </c>
      <c r="I141" s="25"/>
      <c r="J141" s="25"/>
      <c r="K141" s="25"/>
      <c r="L141" s="25"/>
      <c r="M141" s="25"/>
      <c r="N141" s="25"/>
      <c r="O141" s="25"/>
      <c r="P141" s="17"/>
      <c r="Q141" s="17"/>
      <c r="R141" s="25">
        <v>60000</v>
      </c>
      <c r="S141" s="25"/>
      <c r="T141" s="25">
        <f>SUM(Table5[[#This Row],[支付宝/余额宝/微信]:[OwnSAP]])</f>
        <v>60000</v>
      </c>
    </row>
    <row r="142" spans="1:20">
      <c r="A142" s="46">
        <v>43739</v>
      </c>
      <c r="B142" s="47">
        <v>43789</v>
      </c>
      <c r="C142" s="54" t="s">
        <v>16</v>
      </c>
      <c r="D142" s="54" t="s">
        <v>17</v>
      </c>
      <c r="E142" s="54" t="s">
        <v>18</v>
      </c>
      <c r="F142" s="54" t="s">
        <v>18</v>
      </c>
      <c r="G142" s="55" t="s">
        <v>66</v>
      </c>
      <c r="H142" s="54" t="s">
        <v>19</v>
      </c>
      <c r="I142" s="25"/>
      <c r="J142" s="25"/>
      <c r="K142" s="25"/>
      <c r="L142" s="25"/>
      <c r="M142" s="25"/>
      <c r="N142" s="25">
        <v>172204.2</v>
      </c>
      <c r="O142" s="25"/>
      <c r="P142" s="17"/>
      <c r="Q142" s="17"/>
      <c r="R142" s="25"/>
      <c r="S142" s="25"/>
      <c r="T142" s="25">
        <f>SUM(Table5[[#This Row],[支付宝/余额宝/微信]:[OwnSAP]])</f>
        <v>172204.2</v>
      </c>
    </row>
    <row r="143" spans="1:20">
      <c r="A143" s="46">
        <v>43739</v>
      </c>
      <c r="B143" s="47">
        <v>43789</v>
      </c>
      <c r="C143" s="54" t="s">
        <v>16</v>
      </c>
      <c r="D143" s="54" t="s">
        <v>17</v>
      </c>
      <c r="E143" s="54" t="s">
        <v>18</v>
      </c>
      <c r="F143" s="54" t="s">
        <v>18</v>
      </c>
      <c r="G143" s="55" t="s">
        <v>66</v>
      </c>
      <c r="H143" s="54" t="s">
        <v>20</v>
      </c>
      <c r="I143" s="25"/>
      <c r="J143" s="25"/>
      <c r="K143" s="25"/>
      <c r="L143" s="25"/>
      <c r="M143" s="25"/>
      <c r="N143" s="25">
        <v>79741.600000000006</v>
      </c>
      <c r="O143" s="25"/>
      <c r="P143" s="17"/>
      <c r="Q143" s="17"/>
      <c r="R143" s="25"/>
      <c r="S143" s="25"/>
      <c r="T143" s="25">
        <f>SUM(Table5[[#This Row],[支付宝/余额宝/微信]:[OwnSAP]])</f>
        <v>79741.600000000006</v>
      </c>
    </row>
    <row r="144" spans="1:20">
      <c r="A144" s="46">
        <v>43739</v>
      </c>
      <c r="B144" s="47">
        <v>43789</v>
      </c>
      <c r="C144" s="54" t="s">
        <v>16</v>
      </c>
      <c r="D144" s="54" t="s">
        <v>17</v>
      </c>
      <c r="E144" s="54" t="s">
        <v>18</v>
      </c>
      <c r="F144" s="54" t="s">
        <v>18</v>
      </c>
      <c r="G144" s="55" t="s">
        <v>66</v>
      </c>
      <c r="H144" s="54" t="s">
        <v>21</v>
      </c>
      <c r="I144" s="25"/>
      <c r="J144" s="25"/>
      <c r="K144" s="25"/>
      <c r="L144" s="25"/>
      <c r="M144" s="25">
        <v>238470.45</v>
      </c>
      <c r="N144" s="25"/>
      <c r="O144" s="25"/>
      <c r="P144" s="17"/>
      <c r="Q144" s="17"/>
      <c r="R144" s="25"/>
      <c r="S144" s="25"/>
      <c r="T144" s="25">
        <f>SUM(Table5[[#This Row],[支付宝/余额宝/微信]:[OwnSAP]])</f>
        <v>238470.45</v>
      </c>
    </row>
    <row r="145" spans="1:20">
      <c r="A145" s="46">
        <v>43739</v>
      </c>
      <c r="B145" s="47">
        <v>43789</v>
      </c>
      <c r="C145" s="54" t="s">
        <v>16</v>
      </c>
      <c r="D145" s="54" t="s">
        <v>17</v>
      </c>
      <c r="E145" s="54" t="s">
        <v>18</v>
      </c>
      <c r="F145" s="54" t="s">
        <v>18</v>
      </c>
      <c r="G145" s="55" t="s">
        <v>66</v>
      </c>
      <c r="H145" s="54" t="s">
        <v>22</v>
      </c>
      <c r="I145" s="25"/>
      <c r="J145" s="25"/>
      <c r="K145" s="25"/>
      <c r="L145" s="25"/>
      <c r="M145" s="25">
        <v>372635.22</v>
      </c>
      <c r="N145" s="25">
        <v>112763.53</v>
      </c>
      <c r="O145" s="25"/>
      <c r="P145" s="17"/>
      <c r="Q145" s="17"/>
      <c r="R145" s="25"/>
      <c r="S145" s="25"/>
      <c r="T145" s="25">
        <f>SUM(Table5[[#This Row],[支付宝/余额宝/微信]:[OwnSAP]])</f>
        <v>485398.75</v>
      </c>
    </row>
    <row r="146" spans="1:20">
      <c r="A146" s="46">
        <v>43739</v>
      </c>
      <c r="B146" s="47">
        <v>43789</v>
      </c>
      <c r="C146" s="54" t="s">
        <v>16</v>
      </c>
      <c r="D146" s="54" t="s">
        <v>17</v>
      </c>
      <c r="E146" s="54" t="s">
        <v>47</v>
      </c>
      <c r="F146" s="54" t="s">
        <v>47</v>
      </c>
      <c r="G146" s="55" t="s">
        <v>66</v>
      </c>
      <c r="H146" s="54" t="s">
        <v>48</v>
      </c>
      <c r="I146" s="25"/>
      <c r="J146" s="25"/>
      <c r="K146" s="25"/>
      <c r="L146" s="25"/>
      <c r="M146" s="25"/>
      <c r="N146" s="25">
        <v>121503.2</v>
      </c>
      <c r="O146" s="25"/>
      <c r="P146" s="17"/>
      <c r="Q146" s="17"/>
      <c r="R146" s="25"/>
      <c r="S146" s="25"/>
      <c r="T146" s="25">
        <f>SUM(Table5[[#This Row],[支付宝/余额宝/微信]:[OwnSAP]])</f>
        <v>121503.2</v>
      </c>
    </row>
    <row r="147" spans="1:20">
      <c r="A147" s="46">
        <v>43739</v>
      </c>
      <c r="B147" s="47">
        <v>43789</v>
      </c>
      <c r="C147" s="54" t="s">
        <v>16</v>
      </c>
      <c r="D147" s="54" t="s">
        <v>17</v>
      </c>
      <c r="E147" s="54" t="s">
        <v>47</v>
      </c>
      <c r="F147" s="54" t="s">
        <v>47</v>
      </c>
      <c r="G147" s="55" t="s">
        <v>66</v>
      </c>
      <c r="H147" s="5" t="s">
        <v>111</v>
      </c>
      <c r="I147" s="25"/>
      <c r="J147" s="25"/>
      <c r="K147" s="25"/>
      <c r="L147" s="25"/>
      <c r="M147" s="25">
        <f>32433.06+646405.73</f>
        <v>678838.79</v>
      </c>
      <c r="N147" s="25"/>
      <c r="O147" s="25"/>
      <c r="P147" s="17"/>
      <c r="Q147" s="17"/>
      <c r="R147" s="25"/>
      <c r="S147" s="25"/>
      <c r="T147" s="25">
        <f>SUM(Table5[[#This Row],[支付宝/余额宝/微信]:[OwnSAP]])</f>
        <v>678838.79</v>
      </c>
    </row>
    <row r="148" spans="1:20">
      <c r="A148" s="46">
        <v>43739</v>
      </c>
      <c r="B148" s="47">
        <v>43789</v>
      </c>
      <c r="C148" s="54" t="s">
        <v>16</v>
      </c>
      <c r="D148" s="54" t="s">
        <v>17</v>
      </c>
      <c r="E148" s="54" t="s">
        <v>23</v>
      </c>
      <c r="F148" s="54" t="s">
        <v>23</v>
      </c>
      <c r="G148" s="55" t="s">
        <v>66</v>
      </c>
      <c r="H148" s="54" t="s">
        <v>70</v>
      </c>
      <c r="I148" s="25"/>
      <c r="J148" s="25"/>
      <c r="K148" s="25"/>
      <c r="L148" s="25"/>
      <c r="M148" s="25"/>
      <c r="N148" s="25">
        <v>218647.8</v>
      </c>
      <c r="O148" s="25"/>
      <c r="P148" s="17"/>
      <c r="Q148" s="17"/>
      <c r="R148" s="25"/>
      <c r="S148" s="25"/>
      <c r="T148" s="25">
        <f>SUM(Table5[[#This Row],[支付宝/余额宝/微信]:[OwnSAP]])</f>
        <v>218647.8</v>
      </c>
    </row>
    <row r="149" spans="1:20">
      <c r="A149" s="46">
        <v>43739</v>
      </c>
      <c r="B149" s="47">
        <v>43789</v>
      </c>
      <c r="C149" s="54" t="s">
        <v>16</v>
      </c>
      <c r="D149" s="54" t="s">
        <v>17</v>
      </c>
      <c r="E149" s="54" t="s">
        <v>23</v>
      </c>
      <c r="F149" s="54" t="s">
        <v>23</v>
      </c>
      <c r="G149" s="55" t="s">
        <v>66</v>
      </c>
      <c r="H149" s="54" t="s">
        <v>24</v>
      </c>
      <c r="I149" s="25"/>
      <c r="J149" s="25"/>
      <c r="K149" s="25">
        <v>102612.17</v>
      </c>
      <c r="L149" s="25"/>
      <c r="M149" s="25">
        <v>402349.01</v>
      </c>
      <c r="N149" s="25"/>
      <c r="O149" s="25"/>
      <c r="P149" s="17"/>
      <c r="Q149" s="17"/>
      <c r="R149" s="25"/>
      <c r="S149" s="25"/>
      <c r="T149" s="25">
        <f>SUM(Table5[[#This Row],[支付宝/余额宝/微信]:[OwnSAP]])</f>
        <v>504961.18</v>
      </c>
    </row>
    <row r="150" spans="1:20">
      <c r="A150" s="46">
        <v>43739</v>
      </c>
      <c r="B150" s="47">
        <v>43789</v>
      </c>
      <c r="C150" s="54" t="s">
        <v>16</v>
      </c>
      <c r="D150" s="54" t="s">
        <v>17</v>
      </c>
      <c r="E150" s="54" t="s">
        <v>23</v>
      </c>
      <c r="F150" s="54" t="s">
        <v>23</v>
      </c>
      <c r="G150" s="55" t="s">
        <v>66</v>
      </c>
      <c r="H150" s="54" t="s">
        <v>25</v>
      </c>
      <c r="I150" s="25"/>
      <c r="J150" s="25"/>
      <c r="K150" s="25"/>
      <c r="L150" s="25"/>
      <c r="M150" s="25">
        <v>518510.13</v>
      </c>
      <c r="N150" s="25"/>
      <c r="O150" s="25"/>
      <c r="P150" s="17"/>
      <c r="Q150" s="17"/>
      <c r="R150" s="25"/>
      <c r="S150" s="25"/>
      <c r="T150" s="25">
        <f>SUM(Table5[[#This Row],[支付宝/余额宝/微信]:[OwnSAP]])</f>
        <v>518510.13</v>
      </c>
    </row>
    <row r="151" spans="1:20">
      <c r="A151" s="46">
        <v>43739</v>
      </c>
      <c r="B151" s="47">
        <v>43789</v>
      </c>
      <c r="C151" s="54" t="s">
        <v>16</v>
      </c>
      <c r="D151" s="54" t="s">
        <v>17</v>
      </c>
      <c r="E151" s="54" t="s">
        <v>23</v>
      </c>
      <c r="F151" s="54" t="s">
        <v>23</v>
      </c>
      <c r="G151" s="55" t="s">
        <v>66</v>
      </c>
      <c r="H151" s="54" t="s">
        <v>26</v>
      </c>
      <c r="I151" s="25"/>
      <c r="J151" s="25"/>
      <c r="K151" s="25">
        <v>97010</v>
      </c>
      <c r="L151" s="25"/>
      <c r="M151" s="25">
        <v>136190.84</v>
      </c>
      <c r="N151" s="25"/>
      <c r="O151" s="25"/>
      <c r="P151" s="17"/>
      <c r="Q151" s="17"/>
      <c r="R151" s="25"/>
      <c r="S151" s="25"/>
      <c r="T151" s="25">
        <f>SUM(Table5[[#This Row],[支付宝/余额宝/微信]:[OwnSAP]])</f>
        <v>233200.84</v>
      </c>
    </row>
    <row r="152" spans="1:20">
      <c r="A152" s="46">
        <v>43739</v>
      </c>
      <c r="B152" s="47">
        <v>43789</v>
      </c>
      <c r="C152" s="54" t="s">
        <v>16</v>
      </c>
      <c r="D152" s="54" t="s">
        <v>17</v>
      </c>
      <c r="E152" s="54" t="s">
        <v>23</v>
      </c>
      <c r="F152" s="54" t="s">
        <v>23</v>
      </c>
      <c r="G152" s="55" t="s">
        <v>66</v>
      </c>
      <c r="H152" s="54" t="s">
        <v>80</v>
      </c>
      <c r="I152" s="25"/>
      <c r="J152" s="25"/>
      <c r="K152" s="25"/>
      <c r="L152" s="25"/>
      <c r="M152" s="25">
        <v>55054.35</v>
      </c>
      <c r="N152" s="25"/>
      <c r="O152" s="25"/>
      <c r="P152" s="17"/>
      <c r="Q152" s="17"/>
      <c r="R152" s="25"/>
      <c r="S152" s="25"/>
      <c r="T152" s="25">
        <f>SUM(Table5[[#This Row],[支付宝/余额宝/微信]:[OwnSAP]])</f>
        <v>55054.35</v>
      </c>
    </row>
    <row r="153" spans="1:20">
      <c r="A153" s="46">
        <v>43739</v>
      </c>
      <c r="B153" s="47">
        <v>43789</v>
      </c>
      <c r="C153" s="54" t="s">
        <v>16</v>
      </c>
      <c r="D153" s="54" t="s">
        <v>17</v>
      </c>
      <c r="E153" s="54" t="s">
        <v>23</v>
      </c>
      <c r="F153" s="54" t="s">
        <v>23</v>
      </c>
      <c r="G153" s="55" t="s">
        <v>66</v>
      </c>
      <c r="H153" s="54" t="s">
        <v>87</v>
      </c>
      <c r="I153" s="25"/>
      <c r="J153" s="25"/>
      <c r="K153" s="25"/>
      <c r="L153" s="25"/>
      <c r="M153" s="25">
        <v>115247.79</v>
      </c>
      <c r="N153" s="25"/>
      <c r="O153" s="25"/>
      <c r="P153" s="17"/>
      <c r="Q153" s="17"/>
      <c r="R153" s="25"/>
      <c r="S153" s="25"/>
      <c r="T153" s="25">
        <f>SUM(Table5[[#This Row],[支付宝/余额宝/微信]:[OwnSAP]])</f>
        <v>115247.79</v>
      </c>
    </row>
    <row r="154" spans="1:20">
      <c r="A154" s="46">
        <v>43739</v>
      </c>
      <c r="B154" s="47">
        <v>43789</v>
      </c>
      <c r="C154" s="54" t="s">
        <v>16</v>
      </c>
      <c r="D154" s="54" t="s">
        <v>17</v>
      </c>
      <c r="E154" s="54" t="s">
        <v>23</v>
      </c>
      <c r="F154" s="54" t="s">
        <v>23</v>
      </c>
      <c r="G154" s="55" t="s">
        <v>66</v>
      </c>
      <c r="H154" s="54" t="s">
        <v>85</v>
      </c>
      <c r="I154" s="25"/>
      <c r="J154" s="25"/>
      <c r="K154" s="25"/>
      <c r="L154" s="25"/>
      <c r="M154" s="25">
        <v>73799.91</v>
      </c>
      <c r="N154" s="25"/>
      <c r="O154" s="25"/>
      <c r="P154" s="17"/>
      <c r="Q154" s="17"/>
      <c r="R154" s="25"/>
      <c r="S154" s="25"/>
      <c r="T154" s="25">
        <f>SUM(Table5[[#This Row],[支付宝/余额宝/微信]:[OwnSAP]])</f>
        <v>73799.91</v>
      </c>
    </row>
    <row r="155" spans="1:20">
      <c r="A155" s="46">
        <v>43739</v>
      </c>
      <c r="B155" s="47">
        <v>43789</v>
      </c>
      <c r="C155" s="54" t="s">
        <v>16</v>
      </c>
      <c r="D155" s="54" t="s">
        <v>17</v>
      </c>
      <c r="E155" s="54" t="s">
        <v>27</v>
      </c>
      <c r="F155" s="54" t="s">
        <v>27</v>
      </c>
      <c r="G155" s="55" t="s">
        <v>68</v>
      </c>
      <c r="H155" s="54" t="s">
        <v>28</v>
      </c>
      <c r="I155" s="25"/>
      <c r="J155" s="25"/>
      <c r="K155" s="25"/>
      <c r="L155" s="25"/>
      <c r="M155" s="25"/>
      <c r="N155" s="25">
        <v>30888</v>
      </c>
      <c r="O155" s="25"/>
      <c r="P155" s="17"/>
      <c r="Q155" s="17"/>
      <c r="R155" s="25"/>
      <c r="S155" s="25"/>
      <c r="T155" s="25">
        <f>SUM(Table5[[#This Row],[支付宝/余额宝/微信]:[OwnSAP]])</f>
        <v>30888</v>
      </c>
    </row>
    <row r="156" spans="1:20">
      <c r="A156" s="46">
        <v>43739</v>
      </c>
      <c r="B156" s="47">
        <v>43789</v>
      </c>
      <c r="C156" s="54" t="s">
        <v>16</v>
      </c>
      <c r="D156" s="54" t="s">
        <v>17</v>
      </c>
      <c r="E156" s="54" t="s">
        <v>27</v>
      </c>
      <c r="F156" s="54" t="s">
        <v>27</v>
      </c>
      <c r="G156" s="55" t="s">
        <v>68</v>
      </c>
      <c r="H156" s="54" t="s">
        <v>29</v>
      </c>
      <c r="I156" s="25"/>
      <c r="J156" s="25"/>
      <c r="K156" s="25"/>
      <c r="L156" s="25"/>
      <c r="M156" s="25">
        <v>23848.12</v>
      </c>
      <c r="N156" s="25">
        <v>18580.8</v>
      </c>
      <c r="O156" s="25"/>
      <c r="P156" s="17"/>
      <c r="Q156" s="17"/>
      <c r="R156" s="25"/>
      <c r="S156" s="25"/>
      <c r="T156" s="25">
        <f>SUM(Table5[[#This Row],[支付宝/余额宝/微信]:[OwnSAP]])</f>
        <v>42428.92</v>
      </c>
    </row>
    <row r="157" spans="1:20">
      <c r="A157" s="46">
        <v>43739</v>
      </c>
      <c r="B157" s="47">
        <v>43789</v>
      </c>
      <c r="C157" s="54" t="s">
        <v>16</v>
      </c>
      <c r="D157" s="54" t="s">
        <v>17</v>
      </c>
      <c r="E157" s="54" t="s">
        <v>27</v>
      </c>
      <c r="F157" s="54" t="s">
        <v>27</v>
      </c>
      <c r="G157" s="55" t="s">
        <v>68</v>
      </c>
      <c r="H157" s="54" t="s">
        <v>91</v>
      </c>
      <c r="I157" s="25"/>
      <c r="J157" s="25"/>
      <c r="K157" s="25"/>
      <c r="L157" s="25"/>
      <c r="M157" s="25"/>
      <c r="N157" s="25"/>
      <c r="O157" s="25"/>
      <c r="P157" s="17"/>
      <c r="Q157" s="17"/>
      <c r="R157" s="25"/>
      <c r="S157" s="25">
        <v>126324.86</v>
      </c>
      <c r="T157" s="25">
        <f>SUM(Table5[[#This Row],[支付宝/余额宝/微信]:[OwnSAP]])</f>
        <v>126324.86</v>
      </c>
    </row>
    <row r="158" spans="1:20">
      <c r="A158" s="46">
        <v>43739</v>
      </c>
      <c r="B158" s="47">
        <v>43789</v>
      </c>
      <c r="C158" s="54" t="s">
        <v>16</v>
      </c>
      <c r="D158" s="54" t="s">
        <v>30</v>
      </c>
      <c r="E158" s="54" t="s">
        <v>30</v>
      </c>
      <c r="F158" s="54" t="s">
        <v>30</v>
      </c>
      <c r="G158" s="55" t="s">
        <v>66</v>
      </c>
      <c r="H158" s="54" t="s">
        <v>31</v>
      </c>
      <c r="I158" s="25"/>
      <c r="J158" s="25"/>
      <c r="K158" s="25"/>
      <c r="L158" s="25"/>
      <c r="M158" s="25">
        <v>138267.16</v>
      </c>
      <c r="N158" s="25"/>
      <c r="O158" s="25"/>
      <c r="P158" s="17"/>
      <c r="Q158" s="17"/>
      <c r="R158" s="25"/>
      <c r="S158" s="25"/>
      <c r="T158" s="25">
        <f>SUM(Table5[[#This Row],[支付宝/余额宝/微信]:[OwnSAP]])</f>
        <v>138267.16</v>
      </c>
    </row>
    <row r="159" spans="1:20">
      <c r="A159" s="46">
        <v>43739</v>
      </c>
      <c r="B159" s="47">
        <v>43789</v>
      </c>
      <c r="C159" s="54" t="s">
        <v>16</v>
      </c>
      <c r="D159" s="54" t="s">
        <v>30</v>
      </c>
      <c r="E159" s="54" t="s">
        <v>30</v>
      </c>
      <c r="F159" s="54" t="s">
        <v>30</v>
      </c>
      <c r="G159" s="55" t="s">
        <v>66</v>
      </c>
      <c r="H159" s="54" t="s">
        <v>32</v>
      </c>
      <c r="I159" s="25"/>
      <c r="J159" s="25"/>
      <c r="K159" s="25"/>
      <c r="L159" s="25"/>
      <c r="M159" s="25">
        <v>139140.67000000001</v>
      </c>
      <c r="N159" s="25"/>
      <c r="O159" s="25"/>
      <c r="P159" s="17"/>
      <c r="Q159" s="17"/>
      <c r="R159" s="25"/>
      <c r="S159" s="25"/>
      <c r="T159" s="25">
        <f>SUM(Table5[[#This Row],[支付宝/余额宝/微信]:[OwnSAP]])</f>
        <v>139140.67000000001</v>
      </c>
    </row>
    <row r="160" spans="1:20">
      <c r="A160" s="46">
        <v>43739</v>
      </c>
      <c r="B160" s="47">
        <v>43789</v>
      </c>
      <c r="C160" s="54" t="s">
        <v>16</v>
      </c>
      <c r="D160" s="54" t="s">
        <v>74</v>
      </c>
      <c r="E160" s="54" t="s">
        <v>74</v>
      </c>
      <c r="F160" s="54" t="s">
        <v>73</v>
      </c>
      <c r="G160" s="55" t="s">
        <v>75</v>
      </c>
      <c r="H160" s="54" t="s">
        <v>76</v>
      </c>
      <c r="I160" s="25"/>
      <c r="J160" s="25"/>
      <c r="K160" s="25"/>
      <c r="L160" s="25"/>
      <c r="M160" s="25"/>
      <c r="N160" s="25"/>
      <c r="O160" s="25"/>
      <c r="P160" s="17">
        <v>641670</v>
      </c>
      <c r="Q160" s="17"/>
      <c r="R160" s="25"/>
      <c r="S160" s="25"/>
      <c r="T160" s="25">
        <f>SUM(Table5[[#This Row],[支付宝/余额宝/微信]:[OwnSAP]])</f>
        <v>641670</v>
      </c>
    </row>
    <row r="161" spans="1:20">
      <c r="A161" s="46">
        <v>43739</v>
      </c>
      <c r="B161" s="47">
        <v>43789</v>
      </c>
      <c r="C161" s="54" t="s">
        <v>16</v>
      </c>
      <c r="D161" s="54" t="s">
        <v>35</v>
      </c>
      <c r="E161" s="54" t="s">
        <v>35</v>
      </c>
      <c r="F161" s="54" t="s">
        <v>35</v>
      </c>
      <c r="G161" s="55" t="s">
        <v>64</v>
      </c>
      <c r="H161" s="54" t="s">
        <v>104</v>
      </c>
      <c r="I161" s="25"/>
      <c r="J161" s="25"/>
      <c r="K161" s="25"/>
      <c r="L161" s="25"/>
      <c r="M161" s="25"/>
      <c r="N161" s="25">
        <v>30480</v>
      </c>
      <c r="O161" s="25"/>
      <c r="P161" s="17"/>
      <c r="Q161" s="17"/>
      <c r="R161" s="25"/>
      <c r="S161" s="25"/>
      <c r="T161" s="25">
        <f>SUM(Table5[[#This Row],[支付宝/余额宝/微信]:[OwnSAP]])</f>
        <v>30480</v>
      </c>
    </row>
    <row r="162" spans="1:20">
      <c r="A162" s="46">
        <v>43739</v>
      </c>
      <c r="B162" s="47">
        <v>43789</v>
      </c>
      <c r="C162" s="54" t="s">
        <v>33</v>
      </c>
      <c r="D162" s="54" t="s">
        <v>35</v>
      </c>
      <c r="E162" s="54" t="s">
        <v>35</v>
      </c>
      <c r="F162" s="54" t="s">
        <v>35</v>
      </c>
      <c r="G162" s="55" t="s">
        <v>64</v>
      </c>
      <c r="H162" s="54" t="s">
        <v>36</v>
      </c>
      <c r="I162" s="25"/>
      <c r="J162" s="25"/>
      <c r="K162" s="25"/>
      <c r="L162" s="25"/>
      <c r="M162" s="25"/>
      <c r="N162" s="25"/>
      <c r="O162" s="25">
        <v>5000</v>
      </c>
      <c r="P162" s="17"/>
      <c r="Q162" s="17"/>
      <c r="R162" s="25"/>
      <c r="S162" s="25"/>
      <c r="T162" s="25">
        <f>SUM(Table5[[#This Row],[支付宝/余额宝/微信]:[OwnSAP]])</f>
        <v>5000</v>
      </c>
    </row>
    <row r="163" spans="1:20">
      <c r="A163" s="48">
        <v>43770</v>
      </c>
      <c r="B163" s="49">
        <v>43804</v>
      </c>
      <c r="C163" s="56" t="s">
        <v>10</v>
      </c>
      <c r="D163" s="56" t="s">
        <v>14</v>
      </c>
      <c r="E163" s="56" t="s">
        <v>15</v>
      </c>
      <c r="F163" s="56" t="s">
        <v>81</v>
      </c>
      <c r="G163" s="57" t="s">
        <v>82</v>
      </c>
      <c r="H163" s="56" t="s">
        <v>90</v>
      </c>
      <c r="I163" s="52"/>
      <c r="J163" s="52"/>
      <c r="K163" s="52"/>
      <c r="L163" s="52"/>
      <c r="M163" s="52">
        <v>127715.37</v>
      </c>
      <c r="N163" s="52"/>
      <c r="O163" s="52"/>
      <c r="P163" s="53"/>
      <c r="Q163" s="53"/>
      <c r="R163" s="52"/>
      <c r="S163" s="52"/>
      <c r="T163" s="52">
        <f>SUM(Table5[[#This Row],[支付宝/余额宝/微信]:[OwnSAP]])</f>
        <v>127715.37</v>
      </c>
    </row>
    <row r="164" spans="1:20">
      <c r="A164" s="46">
        <v>43770</v>
      </c>
      <c r="B164" s="47">
        <v>43804</v>
      </c>
      <c r="C164" s="54" t="s">
        <v>10</v>
      </c>
      <c r="D164" s="54" t="s">
        <v>14</v>
      </c>
      <c r="E164" s="54" t="s">
        <v>84</v>
      </c>
      <c r="F164" s="54" t="s">
        <v>81</v>
      </c>
      <c r="G164" s="55" t="s">
        <v>82</v>
      </c>
      <c r="H164" s="54" t="s">
        <v>83</v>
      </c>
      <c r="I164" s="25"/>
      <c r="J164" s="25"/>
      <c r="K164" s="25"/>
      <c r="L164" s="25"/>
      <c r="M164" s="25">
        <v>162177.21</v>
      </c>
      <c r="N164" s="25"/>
      <c r="O164" s="25"/>
      <c r="P164" s="17"/>
      <c r="Q164" s="17"/>
      <c r="R164" s="25"/>
      <c r="S164" s="25"/>
      <c r="T164" s="25">
        <f>SUM(Table5[[#This Row],[支付宝/余额宝/微信]:[OwnSAP]])</f>
        <v>162177.21</v>
      </c>
    </row>
    <row r="165" spans="1:20">
      <c r="A165" s="46">
        <v>43770</v>
      </c>
      <c r="B165" s="47">
        <v>43804</v>
      </c>
      <c r="C165" s="54" t="s">
        <v>10</v>
      </c>
      <c r="D165" s="54" t="s">
        <v>11</v>
      </c>
      <c r="E165" s="54" t="s">
        <v>11</v>
      </c>
      <c r="F165" s="54" t="s">
        <v>12</v>
      </c>
      <c r="G165" s="61" t="s">
        <v>63</v>
      </c>
      <c r="H165" s="54" t="s">
        <v>79</v>
      </c>
      <c r="I165" s="25">
        <v>108325.41</v>
      </c>
      <c r="J165" s="25"/>
      <c r="K165" s="25"/>
      <c r="L165" s="25"/>
      <c r="M165" s="25"/>
      <c r="N165" s="25"/>
      <c r="O165" s="25"/>
      <c r="P165" s="17"/>
      <c r="Q165" s="17"/>
      <c r="R165" s="25"/>
      <c r="S165" s="25"/>
      <c r="T165" s="25">
        <f>SUM(Table5[[#This Row],[支付宝/余额宝/微信]:[OwnSAP]])</f>
        <v>108325.41</v>
      </c>
    </row>
    <row r="166" spans="1:20">
      <c r="A166" s="46">
        <v>43770</v>
      </c>
      <c r="B166" s="47">
        <v>43804</v>
      </c>
      <c r="C166" s="54" t="s">
        <v>10</v>
      </c>
      <c r="D166" s="54" t="s">
        <v>11</v>
      </c>
      <c r="E166" s="54" t="s">
        <v>11</v>
      </c>
      <c r="F166" s="54" t="s">
        <v>12</v>
      </c>
      <c r="G166" s="61" t="s">
        <v>63</v>
      </c>
      <c r="H166" s="54" t="s">
        <v>13</v>
      </c>
      <c r="I166" s="25"/>
      <c r="J166" s="25"/>
      <c r="K166" s="25"/>
      <c r="L166" s="25"/>
      <c r="M166" s="25"/>
      <c r="N166" s="25">
        <v>3274.71</v>
      </c>
      <c r="O166" s="25"/>
      <c r="P166" s="17"/>
      <c r="Q166" s="17"/>
      <c r="R166" s="25"/>
      <c r="S166" s="25"/>
      <c r="T166" s="25">
        <f>SUM(Table5[[#This Row],[支付宝/余额宝/微信]:[OwnSAP]])</f>
        <v>3274.71</v>
      </c>
    </row>
    <row r="167" spans="1:20">
      <c r="A167" s="46">
        <v>43770</v>
      </c>
      <c r="B167" s="47">
        <v>43804</v>
      </c>
      <c r="C167" s="54" t="s">
        <v>10</v>
      </c>
      <c r="D167" s="54" t="s">
        <v>11</v>
      </c>
      <c r="E167" s="54" t="s">
        <v>11</v>
      </c>
      <c r="F167" s="54" t="s">
        <v>12</v>
      </c>
      <c r="G167" s="61" t="s">
        <v>63</v>
      </c>
      <c r="H167" s="54" t="s">
        <v>86</v>
      </c>
      <c r="I167" s="25"/>
      <c r="J167" s="25"/>
      <c r="K167" s="25"/>
      <c r="L167" s="25">
        <v>122684.2</v>
      </c>
      <c r="M167" s="25"/>
      <c r="N167" s="25"/>
      <c r="O167" s="25"/>
      <c r="P167" s="17"/>
      <c r="Q167" s="17"/>
      <c r="R167" s="25"/>
      <c r="S167" s="25"/>
      <c r="T167" s="25">
        <f>SUM(Table5[[#This Row],[支付宝/余额宝/微信]:[OwnSAP]])</f>
        <v>122684.2</v>
      </c>
    </row>
    <row r="168" spans="1:20">
      <c r="A168" s="46">
        <v>43770</v>
      </c>
      <c r="B168" s="47">
        <v>43804</v>
      </c>
      <c r="C168" s="54" t="s">
        <v>10</v>
      </c>
      <c r="D168" s="54" t="s">
        <v>57</v>
      </c>
      <c r="E168" s="54" t="s">
        <v>57</v>
      </c>
      <c r="F168" s="54" t="s">
        <v>57</v>
      </c>
      <c r="G168" s="61" t="s">
        <v>64</v>
      </c>
      <c r="H168" s="54" t="s">
        <v>58</v>
      </c>
      <c r="I168" s="25"/>
      <c r="J168" s="25"/>
      <c r="K168" s="25"/>
      <c r="L168" s="25"/>
      <c r="M168" s="25"/>
      <c r="N168" s="25"/>
      <c r="O168" s="25"/>
      <c r="P168" s="17"/>
      <c r="Q168" s="17"/>
      <c r="R168" s="25">
        <v>60000</v>
      </c>
      <c r="S168" s="25"/>
      <c r="T168" s="25">
        <f>SUM(Table5[[#This Row],[支付宝/余额宝/微信]:[OwnSAP]])</f>
        <v>60000</v>
      </c>
    </row>
    <row r="169" spans="1:20">
      <c r="A169" s="46">
        <v>43770</v>
      </c>
      <c r="B169" s="47">
        <v>43804</v>
      </c>
      <c r="C169" s="54" t="s">
        <v>16</v>
      </c>
      <c r="D169" s="54" t="s">
        <v>17</v>
      </c>
      <c r="E169" s="54" t="s">
        <v>18</v>
      </c>
      <c r="F169" s="54" t="s">
        <v>18</v>
      </c>
      <c r="G169" s="61" t="s">
        <v>66</v>
      </c>
      <c r="H169" s="54" t="s">
        <v>19</v>
      </c>
      <c r="I169" s="25"/>
      <c r="J169" s="25"/>
      <c r="K169" s="25"/>
      <c r="L169" s="25"/>
      <c r="M169" s="25"/>
      <c r="N169" s="25">
        <v>168649.2</v>
      </c>
      <c r="O169" s="25"/>
      <c r="P169" s="17"/>
      <c r="Q169" s="17"/>
      <c r="R169" s="25"/>
      <c r="S169" s="25"/>
      <c r="T169" s="25">
        <f>SUM(Table5[[#This Row],[支付宝/余额宝/微信]:[OwnSAP]])</f>
        <v>168649.2</v>
      </c>
    </row>
    <row r="170" spans="1:20">
      <c r="A170" s="46">
        <v>43770</v>
      </c>
      <c r="B170" s="47">
        <v>43804</v>
      </c>
      <c r="C170" s="54" t="s">
        <v>16</v>
      </c>
      <c r="D170" s="54" t="s">
        <v>17</v>
      </c>
      <c r="E170" s="54" t="s">
        <v>18</v>
      </c>
      <c r="F170" s="54" t="s">
        <v>18</v>
      </c>
      <c r="G170" s="61" t="s">
        <v>66</v>
      </c>
      <c r="H170" s="54" t="s">
        <v>20</v>
      </c>
      <c r="I170" s="25"/>
      <c r="J170" s="25"/>
      <c r="K170" s="25"/>
      <c r="L170" s="25"/>
      <c r="M170" s="25"/>
      <c r="N170" s="25">
        <v>76796.7</v>
      </c>
      <c r="O170" s="25"/>
      <c r="P170" s="17"/>
      <c r="Q170" s="17"/>
      <c r="R170" s="25"/>
      <c r="S170" s="25"/>
      <c r="T170" s="25">
        <f>SUM(Table5[[#This Row],[支付宝/余额宝/微信]:[OwnSAP]])</f>
        <v>76796.7</v>
      </c>
    </row>
    <row r="171" spans="1:20">
      <c r="A171" s="46">
        <v>43770</v>
      </c>
      <c r="B171" s="47">
        <v>43804</v>
      </c>
      <c r="C171" s="54" t="s">
        <v>16</v>
      </c>
      <c r="D171" s="54" t="s">
        <v>17</v>
      </c>
      <c r="E171" s="54" t="s">
        <v>18</v>
      </c>
      <c r="F171" s="54" t="s">
        <v>18</v>
      </c>
      <c r="G171" s="61" t="s">
        <v>66</v>
      </c>
      <c r="H171" s="54" t="s">
        <v>21</v>
      </c>
      <c r="I171" s="25"/>
      <c r="J171" s="25"/>
      <c r="K171" s="25"/>
      <c r="L171" s="25"/>
      <c r="M171" s="25">
        <v>232618.65</v>
      </c>
      <c r="N171" s="25"/>
      <c r="O171" s="25"/>
      <c r="P171" s="17"/>
      <c r="Q171" s="17"/>
      <c r="R171" s="25"/>
      <c r="S171" s="25"/>
      <c r="T171" s="25">
        <f>SUM(Table5[[#This Row],[支付宝/余额宝/微信]:[OwnSAP]])</f>
        <v>232618.65</v>
      </c>
    </row>
    <row r="172" spans="1:20">
      <c r="A172" s="46">
        <v>43770</v>
      </c>
      <c r="B172" s="47">
        <v>43804</v>
      </c>
      <c r="C172" s="54" t="s">
        <v>16</v>
      </c>
      <c r="D172" s="54" t="s">
        <v>17</v>
      </c>
      <c r="E172" s="54" t="s">
        <v>18</v>
      </c>
      <c r="F172" s="54" t="s">
        <v>18</v>
      </c>
      <c r="G172" s="61" t="s">
        <v>66</v>
      </c>
      <c r="H172" s="54" t="s">
        <v>22</v>
      </c>
      <c r="I172" s="25"/>
      <c r="J172" s="25"/>
      <c r="K172" s="25"/>
      <c r="L172" s="25"/>
      <c r="M172" s="25">
        <v>368584.83</v>
      </c>
      <c r="N172" s="25">
        <v>111537.83</v>
      </c>
      <c r="O172" s="25"/>
      <c r="P172" s="17"/>
      <c r="Q172" s="17"/>
      <c r="R172" s="25"/>
      <c r="S172" s="25"/>
      <c r="T172" s="25">
        <f>SUM(Table5[[#This Row],[支付宝/余额宝/微信]:[OwnSAP]])</f>
        <v>480122.66000000003</v>
      </c>
    </row>
    <row r="173" spans="1:20">
      <c r="A173" s="46">
        <v>43770</v>
      </c>
      <c r="B173" s="47">
        <v>43804</v>
      </c>
      <c r="C173" s="54" t="s">
        <v>16</v>
      </c>
      <c r="D173" s="54" t="s">
        <v>17</v>
      </c>
      <c r="E173" s="54" t="s">
        <v>47</v>
      </c>
      <c r="F173" s="54" t="s">
        <v>47</v>
      </c>
      <c r="G173" s="61" t="s">
        <v>66</v>
      </c>
      <c r="H173" s="54" t="s">
        <v>48</v>
      </c>
      <c r="I173" s="25"/>
      <c r="J173" s="25"/>
      <c r="K173" s="25"/>
      <c r="L173" s="25"/>
      <c r="M173" s="25"/>
      <c r="N173" s="25">
        <v>118809.60000000001</v>
      </c>
      <c r="O173" s="25"/>
      <c r="P173" s="17"/>
      <c r="Q173" s="17"/>
      <c r="R173" s="25"/>
      <c r="S173" s="25"/>
      <c r="T173" s="25">
        <f>SUM(Table5[[#This Row],[支付宝/余额宝/微信]:[OwnSAP]])</f>
        <v>118809.60000000001</v>
      </c>
    </row>
    <row r="174" spans="1:20">
      <c r="A174" s="46">
        <v>43770</v>
      </c>
      <c r="B174" s="47">
        <v>43804</v>
      </c>
      <c r="C174" s="54" t="s">
        <v>16</v>
      </c>
      <c r="D174" s="54" t="s">
        <v>17</v>
      </c>
      <c r="E174" s="54" t="s">
        <v>47</v>
      </c>
      <c r="F174" s="54" t="s">
        <v>47</v>
      </c>
      <c r="G174" s="61" t="s">
        <v>66</v>
      </c>
      <c r="H174" s="5" t="s">
        <v>111</v>
      </c>
      <c r="I174" s="25"/>
      <c r="J174" s="25"/>
      <c r="K174" s="25"/>
      <c r="L174" s="25"/>
      <c r="M174" s="25">
        <f>32131.63+640116.2</f>
        <v>672247.83</v>
      </c>
      <c r="N174" s="25"/>
      <c r="O174" s="25"/>
      <c r="P174" s="17"/>
      <c r="Q174" s="17"/>
      <c r="R174" s="25"/>
      <c r="S174" s="25"/>
      <c r="T174" s="25">
        <f>SUM(Table5[[#This Row],[支付宝/余额宝/微信]:[OwnSAP]])</f>
        <v>672247.83</v>
      </c>
    </row>
    <row r="175" spans="1:20">
      <c r="A175" s="46">
        <v>43770</v>
      </c>
      <c r="B175" s="47">
        <v>43804</v>
      </c>
      <c r="C175" s="54" t="s">
        <v>16</v>
      </c>
      <c r="D175" s="54" t="s">
        <v>17</v>
      </c>
      <c r="E175" s="54" t="s">
        <v>23</v>
      </c>
      <c r="F175" s="54" t="s">
        <v>23</v>
      </c>
      <c r="G175" s="61" t="s">
        <v>66</v>
      </c>
      <c r="H175" s="54" t="s">
        <v>70</v>
      </c>
      <c r="I175" s="25"/>
      <c r="J175" s="25"/>
      <c r="K175" s="25"/>
      <c r="L175" s="25"/>
      <c r="M175" s="25"/>
      <c r="N175" s="25">
        <v>213864</v>
      </c>
      <c r="O175" s="25"/>
      <c r="P175" s="17"/>
      <c r="Q175" s="17"/>
      <c r="R175" s="25"/>
      <c r="S175" s="25"/>
      <c r="T175" s="25">
        <f>SUM(Table5[[#This Row],[支付宝/余额宝/微信]:[OwnSAP]])</f>
        <v>213864</v>
      </c>
    </row>
    <row r="176" spans="1:20">
      <c r="A176" s="46">
        <v>43770</v>
      </c>
      <c r="B176" s="47">
        <v>43804</v>
      </c>
      <c r="C176" s="54" t="s">
        <v>16</v>
      </c>
      <c r="D176" s="54" t="s">
        <v>17</v>
      </c>
      <c r="E176" s="54" t="s">
        <v>23</v>
      </c>
      <c r="F176" s="54" t="s">
        <v>23</v>
      </c>
      <c r="G176" s="61" t="s">
        <v>66</v>
      </c>
      <c r="H176" s="54" t="s">
        <v>24</v>
      </c>
      <c r="I176" s="25"/>
      <c r="J176" s="25"/>
      <c r="K176" s="25">
        <v>98496.6</v>
      </c>
      <c r="L176" s="25"/>
      <c r="M176" s="25">
        <v>386105.75</v>
      </c>
      <c r="N176" s="25"/>
      <c r="O176" s="25"/>
      <c r="P176" s="17"/>
      <c r="Q176" s="17"/>
      <c r="R176" s="25"/>
      <c r="S176" s="25"/>
      <c r="T176" s="25">
        <f>SUM(Table5[[#This Row],[支付宝/余额宝/微信]:[OwnSAP]])</f>
        <v>484602.35</v>
      </c>
    </row>
    <row r="177" spans="1:20">
      <c r="A177" s="46">
        <v>43770</v>
      </c>
      <c r="B177" s="47">
        <v>43804</v>
      </c>
      <c r="C177" s="54" t="s">
        <v>16</v>
      </c>
      <c r="D177" s="54" t="s">
        <v>17</v>
      </c>
      <c r="E177" s="54" t="s">
        <v>23</v>
      </c>
      <c r="F177" s="54" t="s">
        <v>23</v>
      </c>
      <c r="G177" s="61" t="s">
        <v>66</v>
      </c>
      <c r="H177" s="54" t="s">
        <v>25</v>
      </c>
      <c r="I177" s="25"/>
      <c r="J177" s="25"/>
      <c r="K177" s="25"/>
      <c r="L177" s="25"/>
      <c r="M177" s="25">
        <v>481037.29</v>
      </c>
      <c r="N177" s="25"/>
      <c r="O177" s="25"/>
      <c r="P177" s="17"/>
      <c r="Q177" s="17"/>
      <c r="R177" s="25"/>
      <c r="S177" s="25"/>
      <c r="T177" s="25">
        <f>SUM(Table5[[#This Row],[支付宝/余额宝/微信]:[OwnSAP]])</f>
        <v>481037.29</v>
      </c>
    </row>
    <row r="178" spans="1:20">
      <c r="A178" s="46">
        <v>43770</v>
      </c>
      <c r="B178" s="47">
        <v>43804</v>
      </c>
      <c r="C178" s="54" t="s">
        <v>16</v>
      </c>
      <c r="D178" s="54" t="s">
        <v>17</v>
      </c>
      <c r="E178" s="54" t="s">
        <v>23</v>
      </c>
      <c r="F178" s="54" t="s">
        <v>23</v>
      </c>
      <c r="G178" s="61" t="s">
        <v>66</v>
      </c>
      <c r="H178" s="54" t="s">
        <v>26</v>
      </c>
      <c r="I178" s="25"/>
      <c r="J178" s="25"/>
      <c r="K178" s="25">
        <v>98028.53</v>
      </c>
      <c r="L178" s="25"/>
      <c r="M178" s="25">
        <v>137620.73000000001</v>
      </c>
      <c r="N178" s="25"/>
      <c r="O178" s="25"/>
      <c r="P178" s="17"/>
      <c r="Q178" s="17"/>
      <c r="R178" s="25"/>
      <c r="S178" s="25"/>
      <c r="T178" s="25">
        <f>SUM(Table5[[#This Row],[支付宝/余额宝/微信]:[OwnSAP]])</f>
        <v>235649.26</v>
      </c>
    </row>
    <row r="179" spans="1:20">
      <c r="A179" s="46">
        <v>43770</v>
      </c>
      <c r="B179" s="47">
        <v>43804</v>
      </c>
      <c r="C179" s="54" t="s">
        <v>16</v>
      </c>
      <c r="D179" s="54" t="s">
        <v>17</v>
      </c>
      <c r="E179" s="54" t="s">
        <v>23</v>
      </c>
      <c r="F179" s="54" t="s">
        <v>23</v>
      </c>
      <c r="G179" s="61" t="s">
        <v>66</v>
      </c>
      <c r="H179" s="54" t="s">
        <v>80</v>
      </c>
      <c r="I179" s="25"/>
      <c r="J179" s="25"/>
      <c r="K179" s="25"/>
      <c r="L179" s="25"/>
      <c r="M179" s="25">
        <v>54661.79</v>
      </c>
      <c r="N179" s="25"/>
      <c r="O179" s="25"/>
      <c r="P179" s="17"/>
      <c r="Q179" s="17"/>
      <c r="R179" s="25"/>
      <c r="S179" s="25"/>
      <c r="T179" s="25">
        <f>SUM(Table5[[#This Row],[支付宝/余额宝/微信]:[OwnSAP]])</f>
        <v>54661.79</v>
      </c>
    </row>
    <row r="180" spans="1:20">
      <c r="A180" s="46">
        <v>43770</v>
      </c>
      <c r="B180" s="47">
        <v>43804</v>
      </c>
      <c r="C180" s="54" t="s">
        <v>16</v>
      </c>
      <c r="D180" s="54" t="s">
        <v>17</v>
      </c>
      <c r="E180" s="54" t="s">
        <v>23</v>
      </c>
      <c r="F180" s="54" t="s">
        <v>23</v>
      </c>
      <c r="G180" s="61" t="s">
        <v>66</v>
      </c>
      <c r="H180" s="54" t="s">
        <v>87</v>
      </c>
      <c r="I180" s="25"/>
      <c r="J180" s="25"/>
      <c r="K180" s="25"/>
      <c r="L180" s="25"/>
      <c r="M180" s="25">
        <v>111153.67</v>
      </c>
      <c r="N180" s="25"/>
      <c r="O180" s="25"/>
      <c r="P180" s="17"/>
      <c r="Q180" s="17"/>
      <c r="R180" s="25"/>
      <c r="S180" s="25"/>
      <c r="T180" s="25">
        <f>SUM(Table5[[#This Row],[支付宝/余额宝/微信]:[OwnSAP]])</f>
        <v>111153.67</v>
      </c>
    </row>
    <row r="181" spans="1:20">
      <c r="A181" s="46">
        <v>43770</v>
      </c>
      <c r="B181" s="47">
        <v>43804</v>
      </c>
      <c r="C181" s="54" t="s">
        <v>16</v>
      </c>
      <c r="D181" s="54" t="s">
        <v>17</v>
      </c>
      <c r="E181" s="54" t="s">
        <v>23</v>
      </c>
      <c r="F181" s="54" t="s">
        <v>23</v>
      </c>
      <c r="G181" s="61" t="s">
        <v>66</v>
      </c>
      <c r="H181" s="54" t="s">
        <v>85</v>
      </c>
      <c r="I181" s="25"/>
      <c r="J181" s="25"/>
      <c r="K181" s="25"/>
      <c r="L181" s="25"/>
      <c r="M181" s="25">
        <v>72352.850000000006</v>
      </c>
      <c r="N181" s="25"/>
      <c r="O181" s="25"/>
      <c r="P181" s="17"/>
      <c r="Q181" s="17"/>
      <c r="R181" s="25"/>
      <c r="S181" s="25"/>
      <c r="T181" s="25">
        <f>SUM(Table5[[#This Row],[支付宝/余额宝/微信]:[OwnSAP]])</f>
        <v>72352.850000000006</v>
      </c>
    </row>
    <row r="182" spans="1:20">
      <c r="A182" s="46">
        <v>43770</v>
      </c>
      <c r="B182" s="47">
        <v>43804</v>
      </c>
      <c r="C182" s="54" t="s">
        <v>16</v>
      </c>
      <c r="D182" s="54" t="s">
        <v>17</v>
      </c>
      <c r="E182" s="54" t="s">
        <v>27</v>
      </c>
      <c r="F182" s="54" t="s">
        <v>27</v>
      </c>
      <c r="G182" s="61" t="s">
        <v>68</v>
      </c>
      <c r="H182" s="54" t="s">
        <v>28</v>
      </c>
      <c r="I182" s="25"/>
      <c r="J182" s="25"/>
      <c r="K182" s="25"/>
      <c r="L182" s="25"/>
      <c r="M182" s="25"/>
      <c r="N182" s="25">
        <v>30305.599999999999</v>
      </c>
      <c r="O182" s="25"/>
      <c r="P182" s="17"/>
      <c r="Q182" s="17"/>
      <c r="R182" s="25"/>
      <c r="S182" s="25"/>
      <c r="T182" s="25">
        <f>SUM(Table5[[#This Row],[支付宝/余额宝/微信]:[OwnSAP]])</f>
        <v>30305.599999999999</v>
      </c>
    </row>
    <row r="183" spans="1:20">
      <c r="A183" s="46">
        <v>43770</v>
      </c>
      <c r="B183" s="47">
        <v>43804</v>
      </c>
      <c r="C183" s="54" t="s">
        <v>16</v>
      </c>
      <c r="D183" s="54" t="s">
        <v>17</v>
      </c>
      <c r="E183" s="54" t="s">
        <v>27</v>
      </c>
      <c r="F183" s="54" t="s">
        <v>27</v>
      </c>
      <c r="G183" s="61" t="s">
        <v>68</v>
      </c>
      <c r="H183" s="54" t="s">
        <v>29</v>
      </c>
      <c r="I183" s="25"/>
      <c r="J183" s="25"/>
      <c r="K183" s="25"/>
      <c r="L183" s="25"/>
      <c r="M183" s="25">
        <v>23589.99</v>
      </c>
      <c r="N183" s="25">
        <v>18580.8</v>
      </c>
      <c r="O183" s="25"/>
      <c r="P183" s="17"/>
      <c r="Q183" s="17"/>
      <c r="R183" s="25"/>
      <c r="S183" s="25"/>
      <c r="T183" s="25">
        <f>SUM(Table5[[#This Row],[支付宝/余额宝/微信]:[OwnSAP]])</f>
        <v>42170.79</v>
      </c>
    </row>
    <row r="184" spans="1:20">
      <c r="A184" s="46">
        <v>43770</v>
      </c>
      <c r="B184" s="47">
        <v>43804</v>
      </c>
      <c r="C184" s="54" t="s">
        <v>16</v>
      </c>
      <c r="D184" s="54" t="s">
        <v>17</v>
      </c>
      <c r="E184" s="54" t="s">
        <v>27</v>
      </c>
      <c r="F184" s="54" t="s">
        <v>27</v>
      </c>
      <c r="G184" s="61" t="s">
        <v>68</v>
      </c>
      <c r="H184" s="54" t="s">
        <v>91</v>
      </c>
      <c r="I184" s="25"/>
      <c r="J184" s="25"/>
      <c r="K184" s="25"/>
      <c r="L184" s="25"/>
      <c r="M184" s="25"/>
      <c r="N184" s="25"/>
      <c r="O184" s="25"/>
      <c r="P184" s="17"/>
      <c r="Q184" s="17"/>
      <c r="R184" s="25"/>
      <c r="S184" s="25">
        <v>126178.23</v>
      </c>
      <c r="T184" s="25">
        <f>SUM(Table5[[#This Row],[支付宝/余额宝/微信]:[OwnSAP]])</f>
        <v>126178.23</v>
      </c>
    </row>
    <row r="185" spans="1:20">
      <c r="A185" s="46">
        <v>43770</v>
      </c>
      <c r="B185" s="47">
        <v>43804</v>
      </c>
      <c r="C185" s="54" t="s">
        <v>16</v>
      </c>
      <c r="D185" s="54" t="s">
        <v>30</v>
      </c>
      <c r="E185" s="54" t="s">
        <v>30</v>
      </c>
      <c r="F185" s="54" t="s">
        <v>30</v>
      </c>
      <c r="G185" s="61" t="s">
        <v>66</v>
      </c>
      <c r="H185" s="54" t="s">
        <v>31</v>
      </c>
      <c r="I185" s="25"/>
      <c r="J185" s="25"/>
      <c r="K185" s="25"/>
      <c r="L185" s="25"/>
      <c r="M185" s="25">
        <v>133385.93</v>
      </c>
      <c r="N185" s="25"/>
      <c r="O185" s="25"/>
      <c r="P185" s="17"/>
      <c r="Q185" s="17"/>
      <c r="R185" s="25"/>
      <c r="S185" s="25"/>
      <c r="T185" s="25">
        <f>SUM(Table5[[#This Row],[支付宝/余额宝/微信]:[OwnSAP]])</f>
        <v>133385.93</v>
      </c>
    </row>
    <row r="186" spans="1:20">
      <c r="A186" s="46">
        <v>43770</v>
      </c>
      <c r="B186" s="47">
        <v>43804</v>
      </c>
      <c r="C186" s="54" t="s">
        <v>16</v>
      </c>
      <c r="D186" s="54" t="s">
        <v>30</v>
      </c>
      <c r="E186" s="54" t="s">
        <v>30</v>
      </c>
      <c r="F186" s="54" t="s">
        <v>30</v>
      </c>
      <c r="G186" s="61" t="s">
        <v>66</v>
      </c>
      <c r="H186" s="54" t="s">
        <v>32</v>
      </c>
      <c r="I186" s="25"/>
      <c r="J186" s="25"/>
      <c r="K186" s="25"/>
      <c r="L186" s="25"/>
      <c r="M186" s="25">
        <v>137580.26</v>
      </c>
      <c r="N186" s="25"/>
      <c r="O186" s="25"/>
      <c r="P186" s="17"/>
      <c r="Q186" s="17"/>
      <c r="R186" s="25"/>
      <c r="S186" s="25"/>
      <c r="T186" s="25">
        <f>SUM(Table5[[#This Row],[支付宝/余额宝/微信]:[OwnSAP]])</f>
        <v>137580.26</v>
      </c>
    </row>
    <row r="187" spans="1:20">
      <c r="A187" s="46">
        <v>43770</v>
      </c>
      <c r="B187" s="47">
        <v>43804</v>
      </c>
      <c r="C187" s="54" t="s">
        <v>16</v>
      </c>
      <c r="D187" s="54" t="s">
        <v>74</v>
      </c>
      <c r="E187" s="54" t="s">
        <v>74</v>
      </c>
      <c r="F187" s="54" t="s">
        <v>73</v>
      </c>
      <c r="G187" s="61" t="s">
        <v>75</v>
      </c>
      <c r="H187" s="54" t="s">
        <v>76</v>
      </c>
      <c r="I187" s="25"/>
      <c r="J187" s="25"/>
      <c r="K187" s="25"/>
      <c r="L187" s="25"/>
      <c r="M187" s="25"/>
      <c r="N187" s="25"/>
      <c r="O187" s="25"/>
      <c r="P187" s="17">
        <v>646010</v>
      </c>
      <c r="Q187" s="17"/>
      <c r="R187" s="25"/>
      <c r="S187" s="25"/>
      <c r="T187" s="25">
        <f>SUM(Table5[[#This Row],[支付宝/余额宝/微信]:[OwnSAP]])</f>
        <v>646010</v>
      </c>
    </row>
    <row r="188" spans="1:20">
      <c r="A188" s="46">
        <v>43770</v>
      </c>
      <c r="B188" s="47">
        <v>43804</v>
      </c>
      <c r="C188" s="54" t="s">
        <v>16</v>
      </c>
      <c r="D188" s="54" t="s">
        <v>35</v>
      </c>
      <c r="E188" s="54" t="s">
        <v>35</v>
      </c>
      <c r="F188" s="54" t="s">
        <v>35</v>
      </c>
      <c r="G188" s="61" t="s">
        <v>64</v>
      </c>
      <c r="H188" s="54" t="s">
        <v>104</v>
      </c>
      <c r="I188" s="25"/>
      <c r="J188" s="25"/>
      <c r="K188" s="25"/>
      <c r="L188" s="25"/>
      <c r="M188" s="25"/>
      <c r="N188" s="25">
        <v>30080</v>
      </c>
      <c r="O188" s="25"/>
      <c r="P188" s="17"/>
      <c r="Q188" s="17"/>
      <c r="R188" s="25"/>
      <c r="S188" s="25"/>
      <c r="T188" s="25">
        <f>SUM(Table5[[#This Row],[支付宝/余额宝/微信]:[OwnSAP]])</f>
        <v>30080</v>
      </c>
    </row>
    <row r="189" spans="1:20">
      <c r="A189" s="46">
        <v>43770</v>
      </c>
      <c r="B189" s="47">
        <v>43804</v>
      </c>
      <c r="C189" s="54" t="s">
        <v>33</v>
      </c>
      <c r="D189" s="54" t="s">
        <v>35</v>
      </c>
      <c r="E189" s="54" t="s">
        <v>35</v>
      </c>
      <c r="F189" s="54" t="s">
        <v>35</v>
      </c>
      <c r="G189" s="61" t="s">
        <v>64</v>
      </c>
      <c r="H189" s="54" t="s">
        <v>36</v>
      </c>
      <c r="I189" s="25"/>
      <c r="J189" s="25"/>
      <c r="K189" s="25"/>
      <c r="L189" s="25"/>
      <c r="M189" s="25"/>
      <c r="N189" s="25"/>
      <c r="O189" s="25">
        <v>5000</v>
      </c>
      <c r="P189" s="17"/>
      <c r="Q189" s="17"/>
      <c r="R189" s="25"/>
      <c r="S189" s="25"/>
      <c r="T189" s="25">
        <f>SUM(Table5[[#This Row],[支付宝/余额宝/微信]:[OwnSAP]])</f>
        <v>5000</v>
      </c>
    </row>
    <row r="190" spans="1:20">
      <c r="A190" s="48">
        <v>43800</v>
      </c>
      <c r="B190" s="49">
        <v>43833</v>
      </c>
      <c r="C190" s="66" t="s">
        <v>10</v>
      </c>
      <c r="D190" s="66" t="s">
        <v>14</v>
      </c>
      <c r="E190" s="66" t="s">
        <v>15</v>
      </c>
      <c r="F190" s="66" t="s">
        <v>81</v>
      </c>
      <c r="G190" s="57" t="s">
        <v>82</v>
      </c>
      <c r="H190" s="66" t="s">
        <v>90</v>
      </c>
      <c r="I190" s="67"/>
      <c r="J190" s="67"/>
      <c r="K190" s="67"/>
      <c r="L190" s="67"/>
      <c r="M190" s="67">
        <v>134844.37</v>
      </c>
      <c r="N190" s="67"/>
      <c r="O190" s="67"/>
      <c r="P190" s="53"/>
      <c r="Q190" s="53"/>
      <c r="R190" s="67"/>
      <c r="S190" s="67"/>
      <c r="T190" s="67">
        <f>SUM(Table5[[#This Row],[支付宝/余额宝/微信]:[OwnSAP]])</f>
        <v>134844.37</v>
      </c>
    </row>
    <row r="191" spans="1:20">
      <c r="A191" s="46">
        <v>43800</v>
      </c>
      <c r="B191" s="47">
        <v>43833</v>
      </c>
      <c r="C191" s="64" t="s">
        <v>10</v>
      </c>
      <c r="D191" s="64" t="s">
        <v>14</v>
      </c>
      <c r="E191" s="64" t="s">
        <v>84</v>
      </c>
      <c r="F191" s="64" t="s">
        <v>81</v>
      </c>
      <c r="G191" s="55" t="s">
        <v>82</v>
      </c>
      <c r="H191" s="64" t="s">
        <v>83</v>
      </c>
      <c r="I191" s="65"/>
      <c r="J191" s="65"/>
      <c r="K191" s="65"/>
      <c r="L191" s="65"/>
      <c r="M191" s="65">
        <v>173757.26</v>
      </c>
      <c r="N191" s="65"/>
      <c r="O191" s="65"/>
      <c r="P191" s="17"/>
      <c r="Q191" s="17"/>
      <c r="R191" s="65"/>
      <c r="S191" s="65"/>
      <c r="T191" s="65">
        <f>SUM(Table5[[#This Row],[支付宝/余额宝/微信]:[OwnSAP]])</f>
        <v>173757.26</v>
      </c>
    </row>
    <row r="192" spans="1:20">
      <c r="A192" s="46">
        <v>43800</v>
      </c>
      <c r="B192" s="47">
        <v>43833</v>
      </c>
      <c r="C192" s="64" t="s">
        <v>10</v>
      </c>
      <c r="D192" s="64" t="s">
        <v>11</v>
      </c>
      <c r="E192" s="64" t="s">
        <v>11</v>
      </c>
      <c r="F192" s="64" t="s">
        <v>12</v>
      </c>
      <c r="G192" s="55" t="s">
        <v>63</v>
      </c>
      <c r="H192" s="64" t="s">
        <v>79</v>
      </c>
      <c r="I192" s="65">
        <v>90311.19</v>
      </c>
      <c r="J192" s="65"/>
      <c r="K192" s="65"/>
      <c r="L192" s="65"/>
      <c r="M192" s="65"/>
      <c r="N192" s="65"/>
      <c r="O192" s="65"/>
      <c r="P192" s="17"/>
      <c r="Q192" s="17"/>
      <c r="R192" s="65"/>
      <c r="S192" s="65"/>
      <c r="T192" s="65">
        <f>SUM(Table5[[#This Row],[支付宝/余额宝/微信]:[OwnSAP]])</f>
        <v>90311.19</v>
      </c>
    </row>
    <row r="193" spans="1:20">
      <c r="A193" s="46">
        <v>43800</v>
      </c>
      <c r="B193" s="47">
        <v>43833</v>
      </c>
      <c r="C193" s="64" t="s">
        <v>10</v>
      </c>
      <c r="D193" s="64" t="s">
        <v>11</v>
      </c>
      <c r="E193" s="64" t="s">
        <v>11</v>
      </c>
      <c r="F193" s="64" t="s">
        <v>12</v>
      </c>
      <c r="G193" s="55" t="s">
        <v>63</v>
      </c>
      <c r="H193" s="64" t="s">
        <v>13</v>
      </c>
      <c r="I193" s="65"/>
      <c r="J193" s="65"/>
      <c r="K193" s="65"/>
      <c r="L193" s="65"/>
      <c r="M193" s="65"/>
      <c r="N193" s="65">
        <v>3278.6</v>
      </c>
      <c r="O193" s="65"/>
      <c r="P193" s="17"/>
      <c r="Q193" s="17"/>
      <c r="R193" s="65"/>
      <c r="S193" s="65"/>
      <c r="T193" s="65">
        <f>SUM(Table5[[#This Row],[支付宝/余额宝/微信]:[OwnSAP]])</f>
        <v>3278.6</v>
      </c>
    </row>
    <row r="194" spans="1:20">
      <c r="A194" s="46">
        <v>43800</v>
      </c>
      <c r="B194" s="47">
        <v>43833</v>
      </c>
      <c r="C194" s="64" t="s">
        <v>10</v>
      </c>
      <c r="D194" s="64" t="s">
        <v>11</v>
      </c>
      <c r="E194" s="64" t="s">
        <v>11</v>
      </c>
      <c r="F194" s="64" t="s">
        <v>12</v>
      </c>
      <c r="G194" s="55" t="s">
        <v>63</v>
      </c>
      <c r="H194" s="64" t="s">
        <v>86</v>
      </c>
      <c r="I194" s="65"/>
      <c r="J194" s="65"/>
      <c r="K194" s="65"/>
      <c r="L194" s="65">
        <v>169562.09</v>
      </c>
      <c r="M194" s="65"/>
      <c r="N194" s="65"/>
      <c r="O194" s="65"/>
      <c r="P194" s="17"/>
      <c r="Q194" s="17"/>
      <c r="R194" s="65"/>
      <c r="S194" s="65"/>
      <c r="T194" s="65">
        <f>SUM(Table5[[#This Row],[支付宝/余额宝/微信]:[OwnSAP]])</f>
        <v>169562.09</v>
      </c>
    </row>
    <row r="195" spans="1:20">
      <c r="A195" s="46">
        <v>43800</v>
      </c>
      <c r="B195" s="47">
        <v>43833</v>
      </c>
      <c r="C195" s="64" t="s">
        <v>10</v>
      </c>
      <c r="D195" s="64" t="s">
        <v>57</v>
      </c>
      <c r="E195" s="64" t="s">
        <v>57</v>
      </c>
      <c r="F195" s="64" t="s">
        <v>57</v>
      </c>
      <c r="G195" s="55" t="s">
        <v>64</v>
      </c>
      <c r="H195" s="64" t="s">
        <v>58</v>
      </c>
      <c r="I195" s="65"/>
      <c r="J195" s="65"/>
      <c r="K195" s="65"/>
      <c r="L195" s="65"/>
      <c r="M195" s="65"/>
      <c r="N195" s="65"/>
      <c r="O195" s="65"/>
      <c r="P195" s="17"/>
      <c r="Q195" s="17"/>
      <c r="R195" s="25">
        <v>60000</v>
      </c>
      <c r="S195" s="65"/>
      <c r="T195" s="65">
        <f>SUM(Table5[[#This Row],[支付宝/余额宝/微信]:[OwnSAP]])</f>
        <v>60000</v>
      </c>
    </row>
    <row r="196" spans="1:20">
      <c r="A196" s="46">
        <v>43800</v>
      </c>
      <c r="B196" s="47">
        <v>43833</v>
      </c>
      <c r="C196" s="64" t="s">
        <v>16</v>
      </c>
      <c r="D196" s="64" t="s">
        <v>17</v>
      </c>
      <c r="E196" s="64" t="s">
        <v>18</v>
      </c>
      <c r="F196" s="64" t="s">
        <v>18</v>
      </c>
      <c r="G196" s="55" t="s">
        <v>66</v>
      </c>
      <c r="H196" s="64" t="s">
        <v>19</v>
      </c>
      <c r="I196" s="65"/>
      <c r="J196" s="65"/>
      <c r="K196" s="65"/>
      <c r="L196" s="65"/>
      <c r="M196" s="65"/>
      <c r="N196" s="65">
        <v>182869.2</v>
      </c>
      <c r="O196" s="65"/>
      <c r="P196" s="17"/>
      <c r="Q196" s="17"/>
      <c r="R196" s="65"/>
      <c r="S196" s="65"/>
      <c r="T196" s="65">
        <f>SUM(Table5[[#This Row],[支付宝/余额宝/微信]:[OwnSAP]])</f>
        <v>182869.2</v>
      </c>
    </row>
    <row r="197" spans="1:20">
      <c r="A197" s="46">
        <v>43800</v>
      </c>
      <c r="B197" s="47">
        <v>43833</v>
      </c>
      <c r="C197" s="64" t="s">
        <v>16</v>
      </c>
      <c r="D197" s="64" t="s">
        <v>17</v>
      </c>
      <c r="E197" s="64" t="s">
        <v>18</v>
      </c>
      <c r="F197" s="64" t="s">
        <v>18</v>
      </c>
      <c r="G197" s="55" t="s">
        <v>66</v>
      </c>
      <c r="H197" s="64" t="s">
        <v>20</v>
      </c>
      <c r="I197" s="65"/>
      <c r="J197" s="65"/>
      <c r="K197" s="65"/>
      <c r="L197" s="65"/>
      <c r="M197" s="65"/>
      <c r="N197" s="65">
        <v>81004</v>
      </c>
      <c r="O197" s="65"/>
      <c r="P197" s="17"/>
      <c r="Q197" s="17"/>
      <c r="R197" s="65"/>
      <c r="S197" s="65"/>
      <c r="T197" s="65">
        <f>SUM(Table5[[#This Row],[支付宝/余额宝/微信]:[OwnSAP]])</f>
        <v>81004</v>
      </c>
    </row>
    <row r="198" spans="1:20">
      <c r="A198" s="46">
        <v>43800</v>
      </c>
      <c r="B198" s="47">
        <v>43833</v>
      </c>
      <c r="C198" s="64" t="s">
        <v>16</v>
      </c>
      <c r="D198" s="64" t="s">
        <v>17</v>
      </c>
      <c r="E198" s="64" t="s">
        <v>18</v>
      </c>
      <c r="F198" s="64" t="s">
        <v>18</v>
      </c>
      <c r="G198" s="55" t="s">
        <v>66</v>
      </c>
      <c r="H198" s="64" t="s">
        <v>21</v>
      </c>
      <c r="I198" s="65"/>
      <c r="J198" s="65"/>
      <c r="K198" s="65"/>
      <c r="L198" s="65"/>
      <c r="M198" s="65">
        <v>251444.5</v>
      </c>
      <c r="N198" s="65"/>
      <c r="O198" s="65"/>
      <c r="P198" s="17"/>
      <c r="Q198" s="17"/>
      <c r="R198" s="65"/>
      <c r="S198" s="65"/>
      <c r="T198" s="65">
        <f>SUM(Table5[[#This Row],[支付宝/余额宝/微信]:[OwnSAP]])</f>
        <v>251444.5</v>
      </c>
    </row>
    <row r="199" spans="1:20">
      <c r="A199" s="46">
        <v>43800</v>
      </c>
      <c r="B199" s="47">
        <v>43833</v>
      </c>
      <c r="C199" s="64" t="s">
        <v>16</v>
      </c>
      <c r="D199" s="64" t="s">
        <v>17</v>
      </c>
      <c r="E199" s="64" t="s">
        <v>18</v>
      </c>
      <c r="F199" s="64" t="s">
        <v>18</v>
      </c>
      <c r="G199" s="55" t="s">
        <v>66</v>
      </c>
      <c r="H199" s="64" t="s">
        <v>22</v>
      </c>
      <c r="I199" s="65"/>
      <c r="J199" s="65"/>
      <c r="K199" s="65"/>
      <c r="L199" s="65"/>
      <c r="M199" s="65">
        <v>396599.98</v>
      </c>
      <c r="N199" s="65">
        <v>120015.52</v>
      </c>
      <c r="O199" s="65"/>
      <c r="P199" s="17"/>
      <c r="Q199" s="17"/>
      <c r="R199" s="65"/>
      <c r="S199" s="65"/>
      <c r="T199" s="65">
        <f>SUM(Table5[[#This Row],[支付宝/余额宝/微信]:[OwnSAP]])</f>
        <v>516615.5</v>
      </c>
    </row>
    <row r="200" spans="1:20">
      <c r="A200" s="46">
        <v>43800</v>
      </c>
      <c r="B200" s="47">
        <v>43833</v>
      </c>
      <c r="C200" s="64" t="s">
        <v>16</v>
      </c>
      <c r="D200" s="64" t="s">
        <v>17</v>
      </c>
      <c r="E200" s="64" t="s">
        <v>47</v>
      </c>
      <c r="F200" s="64" t="s">
        <v>47</v>
      </c>
      <c r="G200" s="55" t="s">
        <v>66</v>
      </c>
      <c r="H200" s="64" t="s">
        <v>48</v>
      </c>
      <c r="I200" s="65"/>
      <c r="J200" s="65"/>
      <c r="K200" s="65"/>
      <c r="L200" s="65"/>
      <c r="M200" s="65"/>
      <c r="N200" s="65">
        <v>128492</v>
      </c>
      <c r="O200" s="65"/>
      <c r="P200" s="17"/>
      <c r="Q200" s="17"/>
      <c r="R200" s="65"/>
      <c r="S200" s="65"/>
      <c r="T200" s="65">
        <f>SUM(Table5[[#This Row],[支付宝/余额宝/微信]:[OwnSAP]])</f>
        <v>128492</v>
      </c>
    </row>
    <row r="201" spans="1:20">
      <c r="A201" s="46">
        <v>43800</v>
      </c>
      <c r="B201" s="47">
        <v>43833</v>
      </c>
      <c r="C201" s="64" t="s">
        <v>16</v>
      </c>
      <c r="D201" s="64" t="s">
        <v>17</v>
      </c>
      <c r="E201" s="64" t="s">
        <v>47</v>
      </c>
      <c r="F201" s="64" t="s">
        <v>47</v>
      </c>
      <c r="G201" s="55" t="s">
        <v>66</v>
      </c>
      <c r="H201" s="5" t="s">
        <v>111</v>
      </c>
      <c r="I201" s="65"/>
      <c r="J201" s="65"/>
      <c r="K201" s="65"/>
      <c r="L201" s="65"/>
      <c r="M201" s="65">
        <f>34864.53+690728.81</f>
        <v>725593.34000000008</v>
      </c>
      <c r="N201" s="65"/>
      <c r="O201" s="65"/>
      <c r="P201" s="17"/>
      <c r="Q201" s="17"/>
      <c r="R201" s="65"/>
      <c r="S201" s="65"/>
      <c r="T201" s="65">
        <f>SUM(Table5[[#This Row],[支付宝/余额宝/微信]:[OwnSAP]])</f>
        <v>725593.34000000008</v>
      </c>
    </row>
    <row r="202" spans="1:20">
      <c r="A202" s="46">
        <v>43800</v>
      </c>
      <c r="B202" s="47">
        <v>43833</v>
      </c>
      <c r="C202" s="64" t="s">
        <v>16</v>
      </c>
      <c r="D202" s="64" t="s">
        <v>17</v>
      </c>
      <c r="E202" s="64" t="s">
        <v>23</v>
      </c>
      <c r="F202" s="64" t="s">
        <v>23</v>
      </c>
      <c r="G202" s="55" t="s">
        <v>66</v>
      </c>
      <c r="H202" s="64" t="s">
        <v>70</v>
      </c>
      <c r="I202" s="65"/>
      <c r="J202" s="65"/>
      <c r="K202" s="65"/>
      <c r="L202" s="65"/>
      <c r="M202" s="65"/>
      <c r="N202" s="65">
        <v>251008.8</v>
      </c>
      <c r="O202" s="65"/>
      <c r="P202" s="17"/>
      <c r="Q202" s="17"/>
      <c r="R202" s="65"/>
      <c r="S202" s="65"/>
      <c r="T202" s="65">
        <f>SUM(Table5[[#This Row],[支付宝/余额宝/微信]:[OwnSAP]])</f>
        <v>251008.8</v>
      </c>
    </row>
    <row r="203" spans="1:20">
      <c r="A203" s="46">
        <v>43800</v>
      </c>
      <c r="B203" s="47">
        <v>43833</v>
      </c>
      <c r="C203" s="64" t="s">
        <v>16</v>
      </c>
      <c r="D203" s="64" t="s">
        <v>17</v>
      </c>
      <c r="E203" s="64" t="s">
        <v>23</v>
      </c>
      <c r="F203" s="64" t="s">
        <v>23</v>
      </c>
      <c r="G203" s="55" t="s">
        <v>66</v>
      </c>
      <c r="H203" s="64" t="s">
        <v>24</v>
      </c>
      <c r="I203" s="65"/>
      <c r="J203" s="65"/>
      <c r="K203" s="65">
        <v>106901.19</v>
      </c>
      <c r="L203" s="65"/>
      <c r="M203" s="65">
        <v>419166.54</v>
      </c>
      <c r="N203" s="65"/>
      <c r="O203" s="65"/>
      <c r="P203" s="17"/>
      <c r="Q203" s="17"/>
      <c r="R203" s="65"/>
      <c r="S203" s="65"/>
      <c r="T203" s="65">
        <f>SUM(Table5[[#This Row],[支付宝/余额宝/微信]:[OwnSAP]])</f>
        <v>526067.73</v>
      </c>
    </row>
    <row r="204" spans="1:20">
      <c r="A204" s="46">
        <v>43800</v>
      </c>
      <c r="B204" s="47">
        <v>43833</v>
      </c>
      <c r="C204" s="64" t="s">
        <v>16</v>
      </c>
      <c r="D204" s="64" t="s">
        <v>17</v>
      </c>
      <c r="E204" s="64" t="s">
        <v>23</v>
      </c>
      <c r="F204" s="64" t="s">
        <v>23</v>
      </c>
      <c r="G204" s="55" t="s">
        <v>66</v>
      </c>
      <c r="H204" s="64" t="s">
        <v>25</v>
      </c>
      <c r="I204" s="65"/>
      <c r="J204" s="65"/>
      <c r="K204" s="65"/>
      <c r="L204" s="65"/>
      <c r="M204" s="65">
        <v>501752.09</v>
      </c>
      <c r="N204" s="65"/>
      <c r="O204" s="65"/>
      <c r="P204" s="17"/>
      <c r="Q204" s="17"/>
      <c r="R204" s="65"/>
      <c r="S204" s="65"/>
      <c r="T204" s="65">
        <f>SUM(Table5[[#This Row],[支付宝/余额宝/微信]:[OwnSAP]])</f>
        <v>501752.09</v>
      </c>
    </row>
    <row r="205" spans="1:20">
      <c r="A205" s="46">
        <v>43800</v>
      </c>
      <c r="B205" s="47">
        <v>43833</v>
      </c>
      <c r="C205" s="64" t="s">
        <v>16</v>
      </c>
      <c r="D205" s="64" t="s">
        <v>17</v>
      </c>
      <c r="E205" s="64" t="s">
        <v>23</v>
      </c>
      <c r="F205" s="64" t="s">
        <v>23</v>
      </c>
      <c r="G205" s="55" t="s">
        <v>66</v>
      </c>
      <c r="H205" s="64" t="s">
        <v>26</v>
      </c>
      <c r="I205" s="65"/>
      <c r="J205" s="65"/>
      <c r="K205" s="65">
        <v>107320.33</v>
      </c>
      <c r="L205" s="65"/>
      <c r="M205" s="65">
        <v>150665.35</v>
      </c>
      <c r="N205" s="65"/>
      <c r="O205" s="65"/>
      <c r="P205" s="17"/>
      <c r="Q205" s="17"/>
      <c r="R205" s="65"/>
      <c r="S205" s="65"/>
      <c r="T205" s="65">
        <f>SUM(Table5[[#This Row],[支付宝/余额宝/微信]:[OwnSAP]])</f>
        <v>257985.68</v>
      </c>
    </row>
    <row r="206" spans="1:20">
      <c r="A206" s="46">
        <v>43800</v>
      </c>
      <c r="B206" s="47">
        <v>43833</v>
      </c>
      <c r="C206" s="64" t="s">
        <v>16</v>
      </c>
      <c r="D206" s="64" t="s">
        <v>17</v>
      </c>
      <c r="E206" s="64" t="s">
        <v>23</v>
      </c>
      <c r="F206" s="64" t="s">
        <v>23</v>
      </c>
      <c r="G206" s="55" t="s">
        <v>66</v>
      </c>
      <c r="H206" s="64" t="s">
        <v>80</v>
      </c>
      <c r="I206" s="65"/>
      <c r="J206" s="65"/>
      <c r="K206" s="65"/>
      <c r="L206" s="65"/>
      <c r="M206" s="65">
        <v>62636.46</v>
      </c>
      <c r="N206" s="65"/>
      <c r="O206" s="65"/>
      <c r="P206" s="17"/>
      <c r="Q206" s="17"/>
      <c r="R206" s="65"/>
      <c r="S206" s="65"/>
      <c r="T206" s="65">
        <f>SUM(Table5[[#This Row],[支付宝/余额宝/微信]:[OwnSAP]])</f>
        <v>62636.46</v>
      </c>
    </row>
    <row r="207" spans="1:20">
      <c r="A207" s="46">
        <v>43800</v>
      </c>
      <c r="B207" s="47">
        <v>43833</v>
      </c>
      <c r="C207" s="64" t="s">
        <v>16</v>
      </c>
      <c r="D207" s="64" t="s">
        <v>17</v>
      </c>
      <c r="E207" s="64" t="s">
        <v>23</v>
      </c>
      <c r="F207" s="64" t="s">
        <v>23</v>
      </c>
      <c r="G207" s="55" t="s">
        <v>66</v>
      </c>
      <c r="H207" s="64" t="s">
        <v>87</v>
      </c>
      <c r="I207" s="65"/>
      <c r="J207" s="65"/>
      <c r="K207" s="65"/>
      <c r="L207" s="65"/>
      <c r="M207" s="65">
        <v>117007.89</v>
      </c>
      <c r="N207" s="65"/>
      <c r="O207" s="65"/>
      <c r="P207" s="17"/>
      <c r="Q207" s="17"/>
      <c r="R207" s="65"/>
      <c r="S207" s="65"/>
      <c r="T207" s="65">
        <f>SUM(Table5[[#This Row],[支付宝/余额宝/微信]:[OwnSAP]])</f>
        <v>117007.89</v>
      </c>
    </row>
    <row r="208" spans="1:20">
      <c r="A208" s="46">
        <v>43800</v>
      </c>
      <c r="B208" s="47">
        <v>43833</v>
      </c>
      <c r="C208" s="64" t="s">
        <v>16</v>
      </c>
      <c r="D208" s="64" t="s">
        <v>17</v>
      </c>
      <c r="E208" s="64" t="s">
        <v>23</v>
      </c>
      <c r="F208" s="64" t="s">
        <v>23</v>
      </c>
      <c r="G208" s="55" t="s">
        <v>66</v>
      </c>
      <c r="H208" s="64" t="s">
        <v>95</v>
      </c>
      <c r="I208" s="65"/>
      <c r="J208" s="65"/>
      <c r="K208" s="65"/>
      <c r="L208" s="65"/>
      <c r="M208" s="65">
        <v>78201.37</v>
      </c>
      <c r="N208" s="65"/>
      <c r="O208" s="65"/>
      <c r="P208" s="17"/>
      <c r="Q208" s="17"/>
      <c r="R208" s="65"/>
      <c r="S208" s="65"/>
      <c r="T208" s="65">
        <f>SUM(Table5[[#This Row],[支付宝/余额宝/微信]:[OwnSAP]])</f>
        <v>78201.37</v>
      </c>
    </row>
    <row r="209" spans="1:20">
      <c r="A209" s="46">
        <v>43800</v>
      </c>
      <c r="B209" s="47">
        <v>43833</v>
      </c>
      <c r="C209" s="64" t="s">
        <v>16</v>
      </c>
      <c r="D209" s="64" t="s">
        <v>17</v>
      </c>
      <c r="E209" s="64" t="s">
        <v>27</v>
      </c>
      <c r="F209" s="64" t="s">
        <v>27</v>
      </c>
      <c r="G209" s="55" t="s">
        <v>68</v>
      </c>
      <c r="H209" s="64" t="s">
        <v>28</v>
      </c>
      <c r="I209" s="65"/>
      <c r="J209" s="65"/>
      <c r="K209" s="65"/>
      <c r="L209" s="65"/>
      <c r="M209" s="65"/>
      <c r="N209" s="65">
        <v>32801.599999999999</v>
      </c>
      <c r="O209" s="65"/>
      <c r="P209" s="17"/>
      <c r="Q209" s="17"/>
      <c r="R209" s="65"/>
      <c r="S209" s="65"/>
      <c r="T209" s="65">
        <f>SUM(Table5[[#This Row],[支付宝/余额宝/微信]:[OwnSAP]])</f>
        <v>32801.599999999999</v>
      </c>
    </row>
    <row r="210" spans="1:20">
      <c r="A210" s="46">
        <v>43800</v>
      </c>
      <c r="B210" s="47">
        <v>43833</v>
      </c>
      <c r="C210" s="64" t="s">
        <v>16</v>
      </c>
      <c r="D210" s="64" t="s">
        <v>17</v>
      </c>
      <c r="E210" s="64" t="s">
        <v>27</v>
      </c>
      <c r="F210" s="64" t="s">
        <v>27</v>
      </c>
      <c r="G210" s="55" t="s">
        <v>68</v>
      </c>
      <c r="H210" s="64" t="s">
        <v>29</v>
      </c>
      <c r="I210" s="65"/>
      <c r="J210" s="65"/>
      <c r="K210" s="65"/>
      <c r="L210" s="65"/>
      <c r="M210" s="65">
        <v>24106.26</v>
      </c>
      <c r="N210" s="65">
        <v>18883.2</v>
      </c>
      <c r="O210" s="65"/>
      <c r="P210" s="17"/>
      <c r="Q210" s="17"/>
      <c r="R210" s="65"/>
      <c r="S210" s="65"/>
      <c r="T210" s="65">
        <f>SUM(Table5[[#This Row],[支付宝/余额宝/微信]:[OwnSAP]])</f>
        <v>42989.46</v>
      </c>
    </row>
    <row r="211" spans="1:20">
      <c r="A211" s="46">
        <v>43800</v>
      </c>
      <c r="B211" s="47">
        <v>43833</v>
      </c>
      <c r="C211" s="64" t="s">
        <v>16</v>
      </c>
      <c r="D211" s="64" t="s">
        <v>17</v>
      </c>
      <c r="E211" s="64" t="s">
        <v>27</v>
      </c>
      <c r="F211" s="64" t="s">
        <v>27</v>
      </c>
      <c r="G211" s="55" t="s">
        <v>68</v>
      </c>
      <c r="H211" s="64" t="s">
        <v>91</v>
      </c>
      <c r="I211" s="65"/>
      <c r="J211" s="65"/>
      <c r="K211" s="65"/>
      <c r="L211" s="65"/>
      <c r="M211" s="65"/>
      <c r="N211" s="65"/>
      <c r="O211" s="65"/>
      <c r="P211" s="17"/>
      <c r="Q211" s="17"/>
      <c r="R211" s="65"/>
      <c r="S211" s="65">
        <v>133783.81</v>
      </c>
      <c r="T211" s="65">
        <f>SUM(Table5[[#This Row],[支付宝/余额宝/微信]:[OwnSAP]])</f>
        <v>133783.81</v>
      </c>
    </row>
    <row r="212" spans="1:20">
      <c r="A212" s="46">
        <v>43800</v>
      </c>
      <c r="B212" s="47">
        <v>43833</v>
      </c>
      <c r="C212" s="64" t="s">
        <v>16</v>
      </c>
      <c r="D212" s="64" t="s">
        <v>30</v>
      </c>
      <c r="E212" s="64" t="s">
        <v>30</v>
      </c>
      <c r="F212" s="64" t="s">
        <v>30</v>
      </c>
      <c r="G212" s="55" t="s">
        <v>66</v>
      </c>
      <c r="H212" s="64" t="s">
        <v>31</v>
      </c>
      <c r="I212" s="65"/>
      <c r="J212" s="65"/>
      <c r="K212" s="65"/>
      <c r="L212" s="65"/>
      <c r="M212" s="65">
        <v>143251.15</v>
      </c>
      <c r="N212" s="65"/>
      <c r="O212" s="65"/>
      <c r="P212" s="17"/>
      <c r="Q212" s="17"/>
      <c r="R212" s="65"/>
      <c r="S212" s="65"/>
      <c r="T212" s="65">
        <f>SUM(Table5[[#This Row],[支付宝/余额宝/微信]:[OwnSAP]])</f>
        <v>143251.15</v>
      </c>
    </row>
    <row r="213" spans="1:20">
      <c r="A213" s="46">
        <v>43800</v>
      </c>
      <c r="B213" s="47">
        <v>43833</v>
      </c>
      <c r="C213" s="64" t="s">
        <v>16</v>
      </c>
      <c r="D213" s="64" t="s">
        <v>30</v>
      </c>
      <c r="E213" s="64" t="s">
        <v>30</v>
      </c>
      <c r="F213" s="64" t="s">
        <v>30</v>
      </c>
      <c r="G213" s="55" t="s">
        <v>66</v>
      </c>
      <c r="H213" s="64" t="s">
        <v>32</v>
      </c>
      <c r="I213" s="65"/>
      <c r="J213" s="65"/>
      <c r="K213" s="65"/>
      <c r="L213" s="65"/>
      <c r="M213" s="65">
        <v>152600.29999999999</v>
      </c>
      <c r="N213" s="65"/>
      <c r="O213" s="65"/>
      <c r="P213" s="17"/>
      <c r="Q213" s="17"/>
      <c r="R213" s="65"/>
      <c r="S213" s="65"/>
      <c r="T213" s="65">
        <f>SUM(Table5[[#This Row],[支付宝/余额宝/微信]:[OwnSAP]])</f>
        <v>152600.29999999999</v>
      </c>
    </row>
    <row r="214" spans="1:20">
      <c r="A214" s="46">
        <v>43800</v>
      </c>
      <c r="B214" s="47">
        <v>43833</v>
      </c>
      <c r="C214" s="64" t="s">
        <v>16</v>
      </c>
      <c r="D214" s="64" t="s">
        <v>74</v>
      </c>
      <c r="E214" s="64" t="s">
        <v>74</v>
      </c>
      <c r="F214" s="64" t="s">
        <v>73</v>
      </c>
      <c r="G214" s="55" t="s">
        <v>75</v>
      </c>
      <c r="H214" s="64" t="s">
        <v>76</v>
      </c>
      <c r="I214" s="65"/>
      <c r="J214" s="65"/>
      <c r="K214" s="65"/>
      <c r="L214" s="65"/>
      <c r="M214" s="65"/>
      <c r="N214" s="65"/>
      <c r="O214" s="65"/>
      <c r="P214" s="17">
        <v>646010</v>
      </c>
      <c r="Q214" s="17"/>
      <c r="R214" s="65"/>
      <c r="S214" s="65"/>
      <c r="T214" s="65">
        <f>SUM(Table5[[#This Row],[支付宝/余额宝/微信]:[OwnSAP]])</f>
        <v>646010</v>
      </c>
    </row>
    <row r="215" spans="1:20">
      <c r="A215" s="46">
        <v>43800</v>
      </c>
      <c r="B215" s="47">
        <v>43833</v>
      </c>
      <c r="C215" s="64" t="s">
        <v>16</v>
      </c>
      <c r="D215" s="64" t="s">
        <v>35</v>
      </c>
      <c r="E215" s="64" t="s">
        <v>35</v>
      </c>
      <c r="F215" s="64" t="s">
        <v>35</v>
      </c>
      <c r="G215" s="55" t="s">
        <v>64</v>
      </c>
      <c r="H215" s="64" t="s">
        <v>104</v>
      </c>
      <c r="I215" s="65"/>
      <c r="J215" s="65"/>
      <c r="K215" s="65"/>
      <c r="L215" s="65"/>
      <c r="M215" s="65"/>
      <c r="N215" s="65">
        <v>33040</v>
      </c>
      <c r="O215" s="65"/>
      <c r="P215" s="17"/>
      <c r="Q215" s="17"/>
      <c r="R215" s="65"/>
      <c r="S215" s="65"/>
      <c r="T215" s="65">
        <f>SUM(Table5[[#This Row],[支付宝/余额宝/微信]:[OwnSAP]])</f>
        <v>33040</v>
      </c>
    </row>
    <row r="216" spans="1:20">
      <c r="A216" s="46">
        <v>43800</v>
      </c>
      <c r="B216" s="47">
        <v>43833</v>
      </c>
      <c r="C216" s="64" t="s">
        <v>33</v>
      </c>
      <c r="D216" s="64" t="s">
        <v>35</v>
      </c>
      <c r="E216" s="64" t="s">
        <v>35</v>
      </c>
      <c r="F216" s="64" t="s">
        <v>35</v>
      </c>
      <c r="G216" s="55" t="s">
        <v>64</v>
      </c>
      <c r="H216" s="64" t="s">
        <v>36</v>
      </c>
      <c r="I216" s="65"/>
      <c r="J216" s="65"/>
      <c r="K216" s="65"/>
      <c r="L216" s="65"/>
      <c r="M216" s="65"/>
      <c r="N216" s="65"/>
      <c r="O216" s="65">
        <v>5000</v>
      </c>
      <c r="P216" s="17"/>
      <c r="Q216" s="17"/>
      <c r="R216" s="65"/>
      <c r="S216" s="65"/>
      <c r="T216" s="65">
        <f>SUM(Table5[[#This Row],[支付宝/余额宝/微信]:[OwnSAP]])</f>
        <v>5000</v>
      </c>
    </row>
    <row r="217" spans="1:20">
      <c r="A217" s="48">
        <v>43831</v>
      </c>
      <c r="B217" s="49">
        <v>43866</v>
      </c>
      <c r="C217" s="69" t="s">
        <v>10</v>
      </c>
      <c r="D217" s="69" t="s">
        <v>14</v>
      </c>
      <c r="E217" s="69" t="s">
        <v>15</v>
      </c>
      <c r="F217" s="69" t="s">
        <v>81</v>
      </c>
      <c r="G217" s="57" t="s">
        <v>82</v>
      </c>
      <c r="H217" s="69" t="s">
        <v>90</v>
      </c>
      <c r="I217" s="53"/>
      <c r="J217" s="53"/>
      <c r="K217" s="53"/>
      <c r="L217" s="53"/>
      <c r="M217" s="53">
        <v>163579.71</v>
      </c>
      <c r="N217" s="53"/>
      <c r="O217" s="53"/>
      <c r="P217" s="53"/>
      <c r="Q217" s="53"/>
      <c r="R217" s="53"/>
      <c r="S217" s="53"/>
      <c r="T217" s="53">
        <f>SUM(Table5[[#This Row],[支付宝/余额宝/微信]:[OwnSAP]])</f>
        <v>163579.71</v>
      </c>
    </row>
    <row r="218" spans="1:20">
      <c r="A218" s="46">
        <v>43831</v>
      </c>
      <c r="B218" s="47">
        <v>43866</v>
      </c>
      <c r="C218" s="68" t="s">
        <v>10</v>
      </c>
      <c r="D218" s="68" t="s">
        <v>14</v>
      </c>
      <c r="E218" s="68" t="s">
        <v>84</v>
      </c>
      <c r="F218" s="68" t="s">
        <v>81</v>
      </c>
      <c r="G218" s="55" t="s">
        <v>82</v>
      </c>
      <c r="H218" s="68" t="s">
        <v>83</v>
      </c>
      <c r="I218" s="17"/>
      <c r="J218" s="17"/>
      <c r="K218" s="17"/>
      <c r="L218" s="17"/>
      <c r="M218" s="17">
        <v>198860.48</v>
      </c>
      <c r="N218" s="17"/>
      <c r="O218" s="17"/>
      <c r="P218" s="17"/>
      <c r="Q218" s="17"/>
      <c r="R218" s="17"/>
      <c r="S218" s="17"/>
      <c r="T218" s="17">
        <f>SUM(Table5[[#This Row],[支付宝/余额宝/微信]:[OwnSAP]])</f>
        <v>198860.48</v>
      </c>
    </row>
    <row r="219" spans="1:20">
      <c r="A219" s="46">
        <v>43831</v>
      </c>
      <c r="B219" s="47">
        <v>43866</v>
      </c>
      <c r="C219" s="68" t="s">
        <v>10</v>
      </c>
      <c r="D219" s="68" t="s">
        <v>11</v>
      </c>
      <c r="E219" s="68" t="s">
        <v>11</v>
      </c>
      <c r="F219" s="68" t="s">
        <v>12</v>
      </c>
      <c r="G219" s="55" t="s">
        <v>63</v>
      </c>
      <c r="H219" s="68" t="s">
        <v>79</v>
      </c>
      <c r="I219" s="17">
        <v>81536.95</v>
      </c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>
        <f>SUM(Table5[[#This Row],[支付宝/余额宝/微信]:[OwnSAP]])</f>
        <v>81536.95</v>
      </c>
    </row>
    <row r="220" spans="1:20">
      <c r="A220" s="46">
        <v>43831</v>
      </c>
      <c r="B220" s="47">
        <v>43866</v>
      </c>
      <c r="C220" s="68" t="s">
        <v>10</v>
      </c>
      <c r="D220" s="68" t="s">
        <v>11</v>
      </c>
      <c r="E220" s="68" t="s">
        <v>11</v>
      </c>
      <c r="F220" s="68" t="s">
        <v>12</v>
      </c>
      <c r="G220" s="55" t="s">
        <v>63</v>
      </c>
      <c r="H220" s="68" t="s">
        <v>13</v>
      </c>
      <c r="I220" s="17"/>
      <c r="J220" s="17"/>
      <c r="K220" s="17"/>
      <c r="L220" s="17"/>
      <c r="M220" s="17"/>
      <c r="N220" s="17">
        <v>3284</v>
      </c>
      <c r="O220" s="17"/>
      <c r="P220" s="17"/>
      <c r="Q220" s="17"/>
      <c r="R220" s="17"/>
      <c r="S220" s="17"/>
      <c r="T220" s="17">
        <f>SUM(Table5[[#This Row],[支付宝/余额宝/微信]:[OwnSAP]])</f>
        <v>3284</v>
      </c>
    </row>
    <row r="221" spans="1:20">
      <c r="A221" s="46">
        <v>43831</v>
      </c>
      <c r="B221" s="47">
        <v>43866</v>
      </c>
      <c r="C221" s="68" t="s">
        <v>10</v>
      </c>
      <c r="D221" s="68" t="s">
        <v>11</v>
      </c>
      <c r="E221" s="68" t="s">
        <v>11</v>
      </c>
      <c r="F221" s="68" t="s">
        <v>12</v>
      </c>
      <c r="G221" s="55" t="s">
        <v>63</v>
      </c>
      <c r="H221" s="68" t="s">
        <v>86</v>
      </c>
      <c r="I221" s="17"/>
      <c r="J221" s="17"/>
      <c r="K221" s="17"/>
      <c r="L221" s="17">
        <v>32690.99</v>
      </c>
      <c r="M221" s="17"/>
      <c r="N221" s="17"/>
      <c r="O221" s="17"/>
      <c r="P221" s="17"/>
      <c r="Q221" s="17"/>
      <c r="R221" s="17"/>
      <c r="S221" s="17"/>
      <c r="T221" s="17">
        <f>SUM(Table5[[#This Row],[支付宝/余额宝/微信]:[OwnSAP]])</f>
        <v>32690.99</v>
      </c>
    </row>
    <row r="222" spans="1:20">
      <c r="A222" s="46">
        <v>43831</v>
      </c>
      <c r="B222" s="47">
        <v>43866</v>
      </c>
      <c r="C222" s="68" t="s">
        <v>10</v>
      </c>
      <c r="D222" s="68" t="s">
        <v>57</v>
      </c>
      <c r="E222" s="68" t="s">
        <v>57</v>
      </c>
      <c r="F222" s="68" t="s">
        <v>57</v>
      </c>
      <c r="G222" s="55" t="s">
        <v>64</v>
      </c>
      <c r="H222" s="68" t="s">
        <v>58</v>
      </c>
      <c r="I222" s="17"/>
      <c r="J222" s="17"/>
      <c r="K222" s="17"/>
      <c r="L222" s="17"/>
      <c r="M222" s="17"/>
      <c r="N222" s="17"/>
      <c r="O222" s="17"/>
      <c r="P222" s="17"/>
      <c r="Q222" s="17"/>
      <c r="R222" s="25">
        <v>60000</v>
      </c>
      <c r="S222" s="17"/>
      <c r="T222" s="17">
        <f>SUM(Table5[[#This Row],[支付宝/余额宝/微信]:[OwnSAP]])</f>
        <v>60000</v>
      </c>
    </row>
    <row r="223" spans="1:20">
      <c r="A223" s="46">
        <v>43831</v>
      </c>
      <c r="B223" s="47">
        <v>43866</v>
      </c>
      <c r="C223" s="68" t="s">
        <v>16</v>
      </c>
      <c r="D223" s="68" t="s">
        <v>17</v>
      </c>
      <c r="E223" s="68" t="s">
        <v>18</v>
      </c>
      <c r="F223" s="68" t="s">
        <v>18</v>
      </c>
      <c r="G223" s="55" t="s">
        <v>66</v>
      </c>
      <c r="H223" s="68" t="s">
        <v>19</v>
      </c>
      <c r="I223" s="17"/>
      <c r="J223" s="17"/>
      <c r="K223" s="17"/>
      <c r="L223" s="17"/>
      <c r="M223" s="17"/>
      <c r="N223" s="17">
        <v>170071.2</v>
      </c>
      <c r="O223" s="17"/>
      <c r="P223" s="17"/>
      <c r="Q223" s="17"/>
      <c r="R223" s="17"/>
      <c r="S223" s="17"/>
      <c r="T223" s="17">
        <f>SUM(Table5[[#This Row],[支付宝/余额宝/微信]:[OwnSAP]])</f>
        <v>170071.2</v>
      </c>
    </row>
    <row r="224" spans="1:20">
      <c r="A224" s="46">
        <v>43831</v>
      </c>
      <c r="B224" s="47">
        <v>43866</v>
      </c>
      <c r="C224" s="68" t="s">
        <v>16</v>
      </c>
      <c r="D224" s="68" t="s">
        <v>17</v>
      </c>
      <c r="E224" s="68" t="s">
        <v>18</v>
      </c>
      <c r="F224" s="68" t="s">
        <v>18</v>
      </c>
      <c r="G224" s="55" t="s">
        <v>66</v>
      </c>
      <c r="H224" s="68" t="s">
        <v>20</v>
      </c>
      <c r="I224" s="17"/>
      <c r="J224" s="17"/>
      <c r="K224" s="17"/>
      <c r="L224" s="17"/>
      <c r="M224" s="17"/>
      <c r="N224" s="17">
        <v>73666.3</v>
      </c>
      <c r="O224" s="17"/>
      <c r="P224" s="17"/>
      <c r="Q224" s="17"/>
      <c r="R224" s="17"/>
      <c r="S224" s="17"/>
      <c r="T224" s="17">
        <f>SUM(Table5[[#This Row],[支付宝/余额宝/微信]:[OwnSAP]])</f>
        <v>73666.3</v>
      </c>
    </row>
    <row r="225" spans="1:20">
      <c r="A225" s="46">
        <v>43831</v>
      </c>
      <c r="B225" s="47">
        <v>43866</v>
      </c>
      <c r="C225" s="68" t="s">
        <v>16</v>
      </c>
      <c r="D225" s="68" t="s">
        <v>17</v>
      </c>
      <c r="E225" s="68" t="s">
        <v>18</v>
      </c>
      <c r="F225" s="68" t="s">
        <v>18</v>
      </c>
      <c r="G225" s="55" t="s">
        <v>66</v>
      </c>
      <c r="H225" s="68" t="s">
        <v>21</v>
      </c>
      <c r="I225" s="17"/>
      <c r="J225" s="17"/>
      <c r="K225" s="17"/>
      <c r="L225" s="17"/>
      <c r="M225" s="17">
        <v>234707.20000000001</v>
      </c>
      <c r="N225" s="17"/>
      <c r="O225" s="17"/>
      <c r="P225" s="17"/>
      <c r="Q225" s="17"/>
      <c r="R225" s="17"/>
      <c r="S225" s="17"/>
      <c r="T225" s="17">
        <f>SUM(Table5[[#This Row],[支付宝/余额宝/微信]:[OwnSAP]])</f>
        <v>234707.20000000001</v>
      </c>
    </row>
    <row r="226" spans="1:20">
      <c r="A226" s="46">
        <v>43831</v>
      </c>
      <c r="B226" s="47">
        <v>43866</v>
      </c>
      <c r="C226" s="68" t="s">
        <v>16</v>
      </c>
      <c r="D226" s="68" t="s">
        <v>17</v>
      </c>
      <c r="E226" s="68" t="s">
        <v>18</v>
      </c>
      <c r="F226" s="68" t="s">
        <v>18</v>
      </c>
      <c r="G226" s="55" t="s">
        <v>66</v>
      </c>
      <c r="H226" s="68" t="s">
        <v>22</v>
      </c>
      <c r="I226" s="17"/>
      <c r="J226" s="17"/>
      <c r="K226" s="17"/>
      <c r="L226" s="17"/>
      <c r="M226" s="17">
        <v>386234.15</v>
      </c>
      <c r="N226" s="17">
        <v>107656.48</v>
      </c>
      <c r="O226" s="17"/>
      <c r="P226" s="17"/>
      <c r="Q226" s="17"/>
      <c r="R226" s="17"/>
      <c r="S226" s="17"/>
      <c r="T226" s="17">
        <f>SUM(Table5[[#This Row],[支付宝/余额宝/微信]:[OwnSAP]])</f>
        <v>493890.63</v>
      </c>
    </row>
    <row r="227" spans="1:20">
      <c r="A227" s="46">
        <v>43831</v>
      </c>
      <c r="B227" s="47">
        <v>43866</v>
      </c>
      <c r="C227" s="68" t="s">
        <v>16</v>
      </c>
      <c r="D227" s="68" t="s">
        <v>17</v>
      </c>
      <c r="E227" s="68" t="s">
        <v>47</v>
      </c>
      <c r="F227" s="68" t="s">
        <v>47</v>
      </c>
      <c r="G227" s="55" t="s">
        <v>66</v>
      </c>
      <c r="H227" s="68" t="s">
        <v>48</v>
      </c>
      <c r="I227" s="17"/>
      <c r="J227" s="17"/>
      <c r="K227" s="17"/>
      <c r="L227" s="17"/>
      <c r="M227" s="17"/>
      <c r="N227" s="17">
        <v>136208.79999999999</v>
      </c>
      <c r="O227" s="17"/>
      <c r="P227" s="17"/>
      <c r="Q227" s="17"/>
      <c r="R227" s="17"/>
      <c r="S227" s="17"/>
      <c r="T227" s="17">
        <f>SUM(Table5[[#This Row],[支付宝/余额宝/微信]:[OwnSAP]])</f>
        <v>136208.79999999999</v>
      </c>
    </row>
    <row r="228" spans="1:20">
      <c r="A228" s="46">
        <v>43831</v>
      </c>
      <c r="B228" s="47">
        <v>43866</v>
      </c>
      <c r="C228" s="68" t="s">
        <v>16</v>
      </c>
      <c r="D228" s="68" t="s">
        <v>17</v>
      </c>
      <c r="E228" s="68" t="s">
        <v>47</v>
      </c>
      <c r="F228" s="68" t="s">
        <v>47</v>
      </c>
      <c r="G228" s="55" t="s">
        <v>66</v>
      </c>
      <c r="H228" s="5" t="s">
        <v>111</v>
      </c>
      <c r="I228" s="17"/>
      <c r="J228" s="17"/>
      <c r="K228" s="17"/>
      <c r="L228" s="17"/>
      <c r="M228" s="17">
        <f>33176.56+635242.64</f>
        <v>668419.19999999995</v>
      </c>
      <c r="N228" s="17"/>
      <c r="O228" s="17"/>
      <c r="P228" s="17"/>
      <c r="Q228" s="17"/>
      <c r="R228" s="17"/>
      <c r="S228" s="17"/>
      <c r="T228" s="17">
        <f>SUM(Table5[[#This Row],[支付宝/余额宝/微信]:[OwnSAP]])</f>
        <v>668419.19999999995</v>
      </c>
    </row>
    <row r="229" spans="1:20">
      <c r="A229" s="46">
        <v>43831</v>
      </c>
      <c r="B229" s="47">
        <v>43866</v>
      </c>
      <c r="C229" s="68" t="s">
        <v>16</v>
      </c>
      <c r="D229" s="68" t="s">
        <v>17</v>
      </c>
      <c r="E229" s="68" t="s">
        <v>23</v>
      </c>
      <c r="F229" s="68" t="s">
        <v>23</v>
      </c>
      <c r="G229" s="55" t="s">
        <v>66</v>
      </c>
      <c r="H229" s="68" t="s">
        <v>70</v>
      </c>
      <c r="I229" s="17"/>
      <c r="J229" s="17"/>
      <c r="K229" s="17"/>
      <c r="L229" s="17"/>
      <c r="M229" s="17"/>
      <c r="N229" s="17">
        <v>238908.6</v>
      </c>
      <c r="O229" s="17"/>
      <c r="P229" s="17"/>
      <c r="Q229" s="17"/>
      <c r="R229" s="17"/>
      <c r="S229" s="17"/>
      <c r="T229" s="17">
        <f>SUM(Table5[[#This Row],[支付宝/余额宝/微信]:[OwnSAP]])</f>
        <v>238908.6</v>
      </c>
    </row>
    <row r="230" spans="1:20">
      <c r="A230" s="46">
        <v>43831</v>
      </c>
      <c r="B230" s="47">
        <v>43866</v>
      </c>
      <c r="C230" s="68" t="s">
        <v>16</v>
      </c>
      <c r="D230" s="68" t="s">
        <v>17</v>
      </c>
      <c r="E230" s="68" t="s">
        <v>23</v>
      </c>
      <c r="F230" s="68" t="s">
        <v>23</v>
      </c>
      <c r="G230" s="55" t="s">
        <v>66</v>
      </c>
      <c r="H230" s="68" t="s">
        <v>24</v>
      </c>
      <c r="I230" s="17"/>
      <c r="J230" s="17"/>
      <c r="K230" s="17">
        <v>101555.61</v>
      </c>
      <c r="L230" s="17"/>
      <c r="M230" s="17">
        <v>398206.16</v>
      </c>
      <c r="N230" s="17"/>
      <c r="O230" s="17"/>
      <c r="P230" s="17"/>
      <c r="Q230" s="17"/>
      <c r="R230" s="17"/>
      <c r="S230" s="17"/>
      <c r="T230" s="17">
        <f>SUM(Table5[[#This Row],[支付宝/余额宝/微信]:[OwnSAP]])</f>
        <v>499761.76999999996</v>
      </c>
    </row>
    <row r="231" spans="1:20">
      <c r="A231" s="46">
        <v>43831</v>
      </c>
      <c r="B231" s="47">
        <v>43866</v>
      </c>
      <c r="C231" s="68" t="s">
        <v>16</v>
      </c>
      <c r="D231" s="68" t="s">
        <v>17</v>
      </c>
      <c r="E231" s="68" t="s">
        <v>23</v>
      </c>
      <c r="F231" s="68" t="s">
        <v>23</v>
      </c>
      <c r="G231" s="55" t="s">
        <v>66</v>
      </c>
      <c r="H231" s="68" t="s">
        <v>25</v>
      </c>
      <c r="I231" s="17"/>
      <c r="J231" s="17"/>
      <c r="K231" s="17"/>
      <c r="L231" s="17"/>
      <c r="M231" s="17">
        <v>522408.7</v>
      </c>
      <c r="N231" s="17"/>
      <c r="O231" s="17"/>
      <c r="P231" s="17"/>
      <c r="Q231" s="17"/>
      <c r="R231" s="17"/>
      <c r="S231" s="17"/>
      <c r="T231" s="17">
        <f>SUM(Table5[[#This Row],[支付宝/余额宝/微信]:[OwnSAP]])</f>
        <v>522408.7</v>
      </c>
    </row>
    <row r="232" spans="1:20">
      <c r="A232" s="46">
        <v>43831</v>
      </c>
      <c r="B232" s="47">
        <v>43866</v>
      </c>
      <c r="C232" s="68" t="s">
        <v>16</v>
      </c>
      <c r="D232" s="68" t="s">
        <v>17</v>
      </c>
      <c r="E232" s="68" t="s">
        <v>23</v>
      </c>
      <c r="F232" s="68" t="s">
        <v>23</v>
      </c>
      <c r="G232" s="55" t="s">
        <v>66</v>
      </c>
      <c r="H232" s="68" t="s">
        <v>26</v>
      </c>
      <c r="I232" s="17"/>
      <c r="J232" s="17"/>
      <c r="K232" s="17">
        <v>102781.64</v>
      </c>
      <c r="L232" s="17"/>
      <c r="M232" s="17">
        <v>144293.56</v>
      </c>
      <c r="N232" s="17"/>
      <c r="O232" s="17"/>
      <c r="P232" s="17"/>
      <c r="Q232" s="17"/>
      <c r="R232" s="17"/>
      <c r="S232" s="17"/>
      <c r="T232" s="17">
        <f>SUM(Table5[[#This Row],[支付宝/余额宝/微信]:[OwnSAP]])</f>
        <v>247075.20000000001</v>
      </c>
    </row>
    <row r="233" spans="1:20">
      <c r="A233" s="46">
        <v>43831</v>
      </c>
      <c r="B233" s="47">
        <v>43866</v>
      </c>
      <c r="C233" s="68" t="s">
        <v>16</v>
      </c>
      <c r="D233" s="68" t="s">
        <v>17</v>
      </c>
      <c r="E233" s="68" t="s">
        <v>23</v>
      </c>
      <c r="F233" s="68" t="s">
        <v>23</v>
      </c>
      <c r="G233" s="55" t="s">
        <v>66</v>
      </c>
      <c r="H233" s="68" t="s">
        <v>80</v>
      </c>
      <c r="I233" s="17"/>
      <c r="J233" s="17"/>
      <c r="K233" s="17"/>
      <c r="L233" s="17"/>
      <c r="M233" s="17">
        <v>54067.34</v>
      </c>
      <c r="N233" s="17"/>
      <c r="O233" s="17"/>
      <c r="P233" s="17"/>
      <c r="Q233" s="17"/>
      <c r="R233" s="17"/>
      <c r="S233" s="17"/>
      <c r="T233" s="17">
        <f>SUM(Table5[[#This Row],[支付宝/余额宝/微信]:[OwnSAP]])</f>
        <v>54067.34</v>
      </c>
    </row>
    <row r="234" spans="1:20">
      <c r="A234" s="46">
        <v>43831</v>
      </c>
      <c r="B234" s="47">
        <v>43866</v>
      </c>
      <c r="C234" s="68" t="s">
        <v>16</v>
      </c>
      <c r="D234" s="68" t="s">
        <v>17</v>
      </c>
      <c r="E234" s="68" t="s">
        <v>23</v>
      </c>
      <c r="F234" s="68" t="s">
        <v>23</v>
      </c>
      <c r="G234" s="55" t="s">
        <v>66</v>
      </c>
      <c r="H234" s="68" t="s">
        <v>87</v>
      </c>
      <c r="I234" s="17"/>
      <c r="J234" s="17"/>
      <c r="K234" s="17"/>
      <c r="L234" s="17"/>
      <c r="M234" s="17">
        <v>105911.65</v>
      </c>
      <c r="N234" s="17"/>
      <c r="O234" s="17"/>
      <c r="P234" s="17"/>
      <c r="Q234" s="17"/>
      <c r="R234" s="17"/>
      <c r="S234" s="17"/>
      <c r="T234" s="17">
        <f>SUM(Table5[[#This Row],[支付宝/余额宝/微信]:[OwnSAP]])</f>
        <v>105911.65</v>
      </c>
    </row>
    <row r="235" spans="1:20">
      <c r="A235" s="46">
        <v>43831</v>
      </c>
      <c r="B235" s="47">
        <v>43866</v>
      </c>
      <c r="C235" s="68" t="s">
        <v>16</v>
      </c>
      <c r="D235" s="68" t="s">
        <v>17</v>
      </c>
      <c r="E235" s="68" t="s">
        <v>23</v>
      </c>
      <c r="F235" s="68" t="s">
        <v>23</v>
      </c>
      <c r="G235" s="55" t="s">
        <v>66</v>
      </c>
      <c r="H235" s="68" t="s">
        <v>95</v>
      </c>
      <c r="I235" s="17"/>
      <c r="J235" s="17"/>
      <c r="K235" s="17"/>
      <c r="L235" s="17"/>
      <c r="M235" s="17">
        <v>68822.3</v>
      </c>
      <c r="N235" s="17"/>
      <c r="O235" s="17"/>
      <c r="P235" s="17"/>
      <c r="Q235" s="17"/>
      <c r="R235" s="17"/>
      <c r="S235" s="17"/>
      <c r="T235" s="17">
        <f>SUM(Table5[[#This Row],[支付宝/余额宝/微信]:[OwnSAP]])</f>
        <v>68822.3</v>
      </c>
    </row>
    <row r="236" spans="1:20">
      <c r="A236" s="46">
        <v>43831</v>
      </c>
      <c r="B236" s="47">
        <v>43866</v>
      </c>
      <c r="C236" s="68" t="s">
        <v>16</v>
      </c>
      <c r="D236" s="68" t="s">
        <v>17</v>
      </c>
      <c r="E236" s="68" t="s">
        <v>27</v>
      </c>
      <c r="F236" s="68" t="s">
        <v>27</v>
      </c>
      <c r="G236" s="55" t="s">
        <v>68</v>
      </c>
      <c r="H236" s="68" t="s">
        <v>28</v>
      </c>
      <c r="I236" s="17"/>
      <c r="J236" s="17"/>
      <c r="K236" s="17"/>
      <c r="L236" s="17"/>
      <c r="M236" s="17"/>
      <c r="N236" s="17">
        <v>30825.599999999999</v>
      </c>
      <c r="O236" s="17"/>
      <c r="P236" s="17"/>
      <c r="Q236" s="17"/>
      <c r="R236" s="17"/>
      <c r="S236" s="17"/>
      <c r="T236" s="17">
        <f>SUM(Table5[[#This Row],[支付宝/余额宝/微信]:[OwnSAP]])</f>
        <v>30825.599999999999</v>
      </c>
    </row>
    <row r="237" spans="1:20">
      <c r="A237" s="46">
        <v>43831</v>
      </c>
      <c r="B237" s="47">
        <v>43866</v>
      </c>
      <c r="C237" s="68" t="s">
        <v>16</v>
      </c>
      <c r="D237" s="68" t="s">
        <v>17</v>
      </c>
      <c r="E237" s="68" t="s">
        <v>27</v>
      </c>
      <c r="F237" s="68" t="s">
        <v>27</v>
      </c>
      <c r="G237" s="55" t="s">
        <v>68</v>
      </c>
      <c r="H237" s="68" t="s">
        <v>29</v>
      </c>
      <c r="I237" s="17"/>
      <c r="J237" s="17"/>
      <c r="K237" s="17"/>
      <c r="L237" s="17"/>
      <c r="M237" s="17">
        <v>23331.85</v>
      </c>
      <c r="N237" s="17">
        <v>18547.2</v>
      </c>
      <c r="O237" s="17"/>
      <c r="P237" s="17"/>
      <c r="Q237" s="17"/>
      <c r="R237" s="17"/>
      <c r="S237" s="17"/>
      <c r="T237" s="17">
        <f>SUM(Table5[[#This Row],[支付宝/余额宝/微信]:[OwnSAP]])</f>
        <v>41879.050000000003</v>
      </c>
    </row>
    <row r="238" spans="1:20">
      <c r="A238" s="46">
        <v>43831</v>
      </c>
      <c r="B238" s="47">
        <v>43866</v>
      </c>
      <c r="C238" s="68" t="s">
        <v>16</v>
      </c>
      <c r="D238" s="68" t="s">
        <v>17</v>
      </c>
      <c r="E238" s="68" t="s">
        <v>27</v>
      </c>
      <c r="F238" s="68" t="s">
        <v>27</v>
      </c>
      <c r="G238" s="55" t="s">
        <v>68</v>
      </c>
      <c r="H238" s="68" t="s">
        <v>91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>
        <v>143382</v>
      </c>
      <c r="T238" s="17">
        <f>SUM(Table5[[#This Row],[支付宝/余额宝/微信]:[OwnSAP]])</f>
        <v>143382</v>
      </c>
    </row>
    <row r="239" spans="1:20">
      <c r="A239" s="46">
        <v>43831</v>
      </c>
      <c r="B239" s="47">
        <v>43866</v>
      </c>
      <c r="C239" s="68" t="s">
        <v>16</v>
      </c>
      <c r="D239" s="68" t="s">
        <v>30</v>
      </c>
      <c r="E239" s="68" t="s">
        <v>30</v>
      </c>
      <c r="F239" s="68" t="s">
        <v>30</v>
      </c>
      <c r="G239" s="55" t="s">
        <v>66</v>
      </c>
      <c r="H239" s="68" t="s">
        <v>31</v>
      </c>
      <c r="I239" s="17"/>
      <c r="J239" s="17"/>
      <c r="K239" s="17"/>
      <c r="L239" s="17"/>
      <c r="M239" s="17">
        <v>135441.19</v>
      </c>
      <c r="N239" s="17"/>
      <c r="O239" s="17"/>
      <c r="P239" s="17"/>
      <c r="Q239" s="17"/>
      <c r="R239" s="17"/>
      <c r="S239" s="17"/>
      <c r="T239" s="17">
        <f>SUM(Table5[[#This Row],[支付宝/余额宝/微信]:[OwnSAP]])</f>
        <v>135441.19</v>
      </c>
    </row>
    <row r="240" spans="1:20">
      <c r="A240" s="46">
        <v>43831</v>
      </c>
      <c r="B240" s="47">
        <v>43866</v>
      </c>
      <c r="C240" s="68" t="s">
        <v>16</v>
      </c>
      <c r="D240" s="68" t="s">
        <v>30</v>
      </c>
      <c r="E240" s="68" t="s">
        <v>30</v>
      </c>
      <c r="F240" s="68" t="s">
        <v>30</v>
      </c>
      <c r="G240" s="55" t="s">
        <v>66</v>
      </c>
      <c r="H240" s="68" t="s">
        <v>32</v>
      </c>
      <c r="I240" s="17"/>
      <c r="J240" s="17"/>
      <c r="K240" s="17"/>
      <c r="L240" s="17"/>
      <c r="M240" s="17">
        <v>138620.53</v>
      </c>
      <c r="N240" s="17"/>
      <c r="O240" s="17"/>
      <c r="P240" s="17"/>
      <c r="Q240" s="17"/>
      <c r="R240" s="17"/>
      <c r="S240" s="17"/>
      <c r="T240" s="17">
        <f>SUM(Table5[[#This Row],[支付宝/余额宝/微信]:[OwnSAP]])</f>
        <v>138620.53</v>
      </c>
    </row>
    <row r="241" spans="1:20">
      <c r="A241" s="46">
        <v>43831</v>
      </c>
      <c r="B241" s="47">
        <v>43866</v>
      </c>
      <c r="C241" s="68" t="s">
        <v>16</v>
      </c>
      <c r="D241" s="68" t="s">
        <v>74</v>
      </c>
      <c r="E241" s="68" t="s">
        <v>74</v>
      </c>
      <c r="F241" s="68" t="s">
        <v>73</v>
      </c>
      <c r="G241" s="55" t="s">
        <v>75</v>
      </c>
      <c r="H241" s="68" t="s">
        <v>76</v>
      </c>
      <c r="I241" s="17"/>
      <c r="J241" s="17"/>
      <c r="K241" s="17"/>
      <c r="L241" s="17"/>
      <c r="M241" s="17"/>
      <c r="N241" s="17"/>
      <c r="O241" s="17"/>
      <c r="P241" s="17">
        <v>657031</v>
      </c>
      <c r="Q241" s="17"/>
      <c r="R241" s="17"/>
      <c r="S241" s="17"/>
      <c r="T241" s="17">
        <f>SUM(Table5[[#This Row],[支付宝/余额宝/微信]:[OwnSAP]])</f>
        <v>657031</v>
      </c>
    </row>
    <row r="242" spans="1:20">
      <c r="A242" s="46">
        <v>43831</v>
      </c>
      <c r="B242" s="47">
        <v>43866</v>
      </c>
      <c r="C242" s="68" t="s">
        <v>16</v>
      </c>
      <c r="D242" s="68" t="s">
        <v>35</v>
      </c>
      <c r="E242" s="68" t="s">
        <v>35</v>
      </c>
      <c r="F242" s="68" t="s">
        <v>35</v>
      </c>
      <c r="G242" s="55" t="s">
        <v>64</v>
      </c>
      <c r="H242" s="68" t="s">
        <v>104</v>
      </c>
      <c r="I242" s="17"/>
      <c r="J242" s="17"/>
      <c r="K242" s="17"/>
      <c r="L242" s="17"/>
      <c r="M242" s="17"/>
      <c r="N242" s="17">
        <v>28960</v>
      </c>
      <c r="O242" s="17"/>
      <c r="P242" s="17"/>
      <c r="Q242" s="17"/>
      <c r="R242" s="17"/>
      <c r="S242" s="17"/>
      <c r="T242" s="17">
        <f>SUM(Table5[[#This Row],[支付宝/余额宝/微信]:[OwnSAP]])</f>
        <v>28960</v>
      </c>
    </row>
    <row r="243" spans="1:20">
      <c r="A243" s="46">
        <v>43831</v>
      </c>
      <c r="B243" s="47">
        <v>43866</v>
      </c>
      <c r="C243" s="68" t="s">
        <v>33</v>
      </c>
      <c r="D243" s="68" t="s">
        <v>35</v>
      </c>
      <c r="E243" s="68" t="s">
        <v>35</v>
      </c>
      <c r="F243" s="68" t="s">
        <v>35</v>
      </c>
      <c r="G243" s="55" t="s">
        <v>64</v>
      </c>
      <c r="H243" s="68" t="s">
        <v>36</v>
      </c>
      <c r="I243" s="17"/>
      <c r="J243" s="17"/>
      <c r="K243" s="17"/>
      <c r="L243" s="17"/>
      <c r="M243" s="17"/>
      <c r="N243" s="17"/>
      <c r="O243" s="17">
        <v>5000</v>
      </c>
      <c r="P243" s="17"/>
      <c r="Q243" s="17"/>
      <c r="R243" s="17"/>
      <c r="S243" s="17"/>
      <c r="T243" s="17">
        <f>SUM(Table5[[#This Row],[支付宝/余额宝/微信]:[OwnSAP]])</f>
        <v>5000</v>
      </c>
    </row>
    <row r="244" spans="1:20">
      <c r="A244" s="48">
        <v>43862</v>
      </c>
      <c r="B244" s="49">
        <v>43900</v>
      </c>
      <c r="C244" s="69" t="s">
        <v>10</v>
      </c>
      <c r="D244" s="69" t="s">
        <v>14</v>
      </c>
      <c r="E244" s="69" t="s">
        <v>15</v>
      </c>
      <c r="F244" s="69" t="s">
        <v>81</v>
      </c>
      <c r="G244" s="57" t="s">
        <v>82</v>
      </c>
      <c r="H244" s="69" t="s">
        <v>90</v>
      </c>
      <c r="I244" s="53"/>
      <c r="J244" s="53"/>
      <c r="K244" s="53"/>
      <c r="L244" s="53"/>
      <c r="M244" s="53">
        <v>169731.42</v>
      </c>
      <c r="N244" s="53"/>
      <c r="O244" s="53"/>
      <c r="P244" s="53"/>
      <c r="Q244" s="53"/>
      <c r="R244" s="53"/>
      <c r="S244" s="53"/>
      <c r="T244" s="53">
        <f>SUM(Table5[[#This Row],[支付宝/余额宝/微信]:[OwnSAP]])</f>
        <v>169731.42</v>
      </c>
    </row>
    <row r="245" spans="1:20">
      <c r="A245" s="46">
        <v>43862</v>
      </c>
      <c r="B245" s="47">
        <v>43900</v>
      </c>
      <c r="C245" s="68" t="s">
        <v>10</v>
      </c>
      <c r="D245" s="68" t="s">
        <v>14</v>
      </c>
      <c r="E245" s="68" t="s">
        <v>84</v>
      </c>
      <c r="F245" s="68" t="s">
        <v>81</v>
      </c>
      <c r="G245" s="55" t="s">
        <v>82</v>
      </c>
      <c r="H245" s="68" t="s">
        <v>83</v>
      </c>
      <c r="I245" s="17"/>
      <c r="J245" s="17"/>
      <c r="K245" s="17"/>
      <c r="L245" s="17"/>
      <c r="M245" s="17">
        <v>210493.27</v>
      </c>
      <c r="N245" s="17"/>
      <c r="O245" s="17"/>
      <c r="P245" s="17"/>
      <c r="Q245" s="17"/>
      <c r="R245" s="17"/>
      <c r="S245" s="17"/>
      <c r="T245" s="17">
        <f>SUM(Table5[[#This Row],[支付宝/余额宝/微信]:[OwnSAP]])</f>
        <v>210493.27</v>
      </c>
    </row>
    <row r="246" spans="1:20">
      <c r="A246" s="46">
        <v>43862</v>
      </c>
      <c r="B246" s="47">
        <v>43900</v>
      </c>
      <c r="C246" s="68" t="s">
        <v>10</v>
      </c>
      <c r="D246" s="68" t="s">
        <v>11</v>
      </c>
      <c r="E246" s="68" t="s">
        <v>11</v>
      </c>
      <c r="F246" s="68" t="s">
        <v>12</v>
      </c>
      <c r="G246" s="55" t="s">
        <v>63</v>
      </c>
      <c r="H246" s="68" t="s">
        <v>79</v>
      </c>
      <c r="I246" s="17">
        <v>286156.44</v>
      </c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>
        <f>SUM(Table5[[#This Row],[支付宝/余额宝/微信]:[OwnSAP]])</f>
        <v>286156.44</v>
      </c>
    </row>
    <row r="247" spans="1:20">
      <c r="A247" s="46">
        <v>43862</v>
      </c>
      <c r="B247" s="47">
        <v>43900</v>
      </c>
      <c r="C247" s="68" t="s">
        <v>10</v>
      </c>
      <c r="D247" s="68" t="s">
        <v>11</v>
      </c>
      <c r="E247" s="68" t="s">
        <v>11</v>
      </c>
      <c r="F247" s="68" t="s">
        <v>12</v>
      </c>
      <c r="G247" s="55" t="s">
        <v>63</v>
      </c>
      <c r="H247" s="68" t="s">
        <v>13</v>
      </c>
      <c r="I247" s="17"/>
      <c r="J247" s="17"/>
      <c r="K247" s="17"/>
      <c r="L247" s="17"/>
      <c r="M247" s="17"/>
      <c r="N247" s="17">
        <v>30100</v>
      </c>
      <c r="O247" s="17"/>
      <c r="P247" s="17"/>
      <c r="Q247" s="17"/>
      <c r="R247" s="17"/>
      <c r="S247" s="17"/>
      <c r="T247" s="17">
        <f>SUM(Table5[[#This Row],[支付宝/余额宝/微信]:[OwnSAP]])</f>
        <v>30100</v>
      </c>
    </row>
    <row r="248" spans="1:20">
      <c r="A248" s="46">
        <v>43862</v>
      </c>
      <c r="B248" s="47">
        <v>43900</v>
      </c>
      <c r="C248" s="68" t="s">
        <v>10</v>
      </c>
      <c r="D248" s="68" t="s">
        <v>11</v>
      </c>
      <c r="E248" s="68" t="s">
        <v>11</v>
      </c>
      <c r="F248" s="68" t="s">
        <v>12</v>
      </c>
      <c r="G248" s="55" t="s">
        <v>63</v>
      </c>
      <c r="H248" s="68" t="s">
        <v>86</v>
      </c>
      <c r="I248" s="17"/>
      <c r="J248" s="17"/>
      <c r="K248" s="17"/>
      <c r="L248" s="17">
        <v>229111.78</v>
      </c>
      <c r="M248" s="17"/>
      <c r="N248" s="17"/>
      <c r="O248" s="17"/>
      <c r="P248" s="17"/>
      <c r="Q248" s="17"/>
      <c r="R248" s="17"/>
      <c r="S248" s="17"/>
      <c r="T248" s="17">
        <f>SUM(Table5[[#This Row],[支付宝/余额宝/微信]:[OwnSAP]])</f>
        <v>229111.78</v>
      </c>
    </row>
    <row r="249" spans="1:20">
      <c r="A249" s="46">
        <v>43862</v>
      </c>
      <c r="B249" s="47">
        <v>43900</v>
      </c>
      <c r="C249" s="68" t="s">
        <v>10</v>
      </c>
      <c r="D249" s="68" t="s">
        <v>57</v>
      </c>
      <c r="E249" s="68" t="s">
        <v>57</v>
      </c>
      <c r="F249" s="68" t="s">
        <v>57</v>
      </c>
      <c r="G249" s="55" t="s">
        <v>64</v>
      </c>
      <c r="H249" s="68" t="s">
        <v>58</v>
      </c>
      <c r="I249" s="17"/>
      <c r="J249" s="17"/>
      <c r="K249" s="17"/>
      <c r="L249" s="17"/>
      <c r="M249" s="17"/>
      <c r="N249" s="17"/>
      <c r="O249" s="17"/>
      <c r="P249" s="17"/>
      <c r="Q249" s="17"/>
      <c r="R249" s="17">
        <v>60000</v>
      </c>
      <c r="S249" s="17"/>
      <c r="T249" s="17">
        <f>SUM(Table5[[#This Row],[支付宝/余额宝/微信]:[OwnSAP]])</f>
        <v>60000</v>
      </c>
    </row>
    <row r="250" spans="1:20">
      <c r="A250" s="46">
        <v>43862</v>
      </c>
      <c r="B250" s="47">
        <v>43900</v>
      </c>
      <c r="C250" s="68" t="s">
        <v>16</v>
      </c>
      <c r="D250" s="68" t="s">
        <v>17</v>
      </c>
      <c r="E250" s="68" t="s">
        <v>18</v>
      </c>
      <c r="F250" s="68" t="s">
        <v>18</v>
      </c>
      <c r="G250" s="55" t="s">
        <v>66</v>
      </c>
      <c r="H250" s="68" t="s">
        <v>19</v>
      </c>
      <c r="I250" s="17"/>
      <c r="J250" s="17"/>
      <c r="K250" s="17"/>
      <c r="L250" s="17"/>
      <c r="M250" s="17"/>
      <c r="N250" s="17">
        <v>166374</v>
      </c>
      <c r="O250" s="17"/>
      <c r="P250" s="17"/>
      <c r="Q250" s="17"/>
      <c r="R250" s="17"/>
      <c r="S250" s="17"/>
      <c r="T250" s="17">
        <f>SUM(Table5[[#This Row],[支付宝/余额宝/微信]:[OwnSAP]])</f>
        <v>166374</v>
      </c>
    </row>
    <row r="251" spans="1:20">
      <c r="A251" s="46">
        <v>43862</v>
      </c>
      <c r="B251" s="47">
        <v>43900</v>
      </c>
      <c r="C251" s="68" t="s">
        <v>16</v>
      </c>
      <c r="D251" s="68" t="s">
        <v>17</v>
      </c>
      <c r="E251" s="68" t="s">
        <v>18</v>
      </c>
      <c r="F251" s="68" t="s">
        <v>18</v>
      </c>
      <c r="G251" s="55" t="s">
        <v>66</v>
      </c>
      <c r="H251" s="68" t="s">
        <v>20</v>
      </c>
      <c r="I251" s="17"/>
      <c r="J251" s="17"/>
      <c r="K251" s="17"/>
      <c r="L251" s="17"/>
      <c r="M251" s="17"/>
      <c r="N251" s="17">
        <v>76559.3</v>
      </c>
      <c r="O251" s="17"/>
      <c r="P251" s="17"/>
      <c r="Q251" s="17"/>
      <c r="R251" s="17"/>
      <c r="S251" s="17"/>
      <c r="T251" s="17">
        <f>SUM(Table5[[#This Row],[支付宝/余额宝/微信]:[OwnSAP]])</f>
        <v>76559.3</v>
      </c>
    </row>
    <row r="252" spans="1:20">
      <c r="A252" s="46">
        <v>43862</v>
      </c>
      <c r="B252" s="47">
        <v>43900</v>
      </c>
      <c r="C252" s="68" t="s">
        <v>16</v>
      </c>
      <c r="D252" s="68" t="s">
        <v>17</v>
      </c>
      <c r="E252" s="68" t="s">
        <v>18</v>
      </c>
      <c r="F252" s="68" t="s">
        <v>18</v>
      </c>
      <c r="G252" s="55" t="s">
        <v>66</v>
      </c>
      <c r="H252" s="68" t="s">
        <v>21</v>
      </c>
      <c r="I252" s="17"/>
      <c r="J252" s="17"/>
      <c r="K252" s="17"/>
      <c r="L252" s="17"/>
      <c r="M252" s="17">
        <v>255554.24</v>
      </c>
      <c r="N252" s="17"/>
      <c r="O252" s="17"/>
      <c r="P252" s="17"/>
      <c r="Q252" s="17"/>
      <c r="R252" s="17"/>
      <c r="S252" s="17"/>
      <c r="T252" s="17">
        <f>SUM(Table5[[#This Row],[支付宝/余额宝/微信]:[OwnSAP]])</f>
        <v>255554.24</v>
      </c>
    </row>
    <row r="253" spans="1:20">
      <c r="A253" s="46">
        <v>43862</v>
      </c>
      <c r="B253" s="47">
        <v>43900</v>
      </c>
      <c r="C253" s="68" t="s">
        <v>16</v>
      </c>
      <c r="D253" s="68" t="s">
        <v>17</v>
      </c>
      <c r="E253" s="68" t="s">
        <v>18</v>
      </c>
      <c r="F253" s="68" t="s">
        <v>18</v>
      </c>
      <c r="G253" s="55" t="s">
        <v>66</v>
      </c>
      <c r="H253" s="68" t="s">
        <v>22</v>
      </c>
      <c r="I253" s="17"/>
      <c r="J253" s="17"/>
      <c r="K253" s="17"/>
      <c r="L253" s="17"/>
      <c r="M253" s="17">
        <v>438995.28</v>
      </c>
      <c r="N253" s="17">
        <v>116001.12</v>
      </c>
      <c r="O253" s="17"/>
      <c r="P253" s="17"/>
      <c r="Q253" s="17"/>
      <c r="R253" s="17"/>
      <c r="S253" s="17"/>
      <c r="T253" s="17">
        <f>SUM(Table5[[#This Row],[支付宝/余额宝/微信]:[OwnSAP]])</f>
        <v>554996.4</v>
      </c>
    </row>
    <row r="254" spans="1:20">
      <c r="A254" s="46">
        <v>43862</v>
      </c>
      <c r="B254" s="47">
        <v>43900</v>
      </c>
      <c r="C254" s="68" t="s">
        <v>16</v>
      </c>
      <c r="D254" s="68" t="s">
        <v>17</v>
      </c>
      <c r="E254" s="68" t="s">
        <v>47</v>
      </c>
      <c r="F254" s="68" t="s">
        <v>47</v>
      </c>
      <c r="G254" s="55" t="s">
        <v>66</v>
      </c>
      <c r="H254" s="68" t="s">
        <v>48</v>
      </c>
      <c r="I254" s="17"/>
      <c r="J254" s="17"/>
      <c r="K254" s="17"/>
      <c r="L254" s="17"/>
      <c r="M254" s="17"/>
      <c r="N254" s="17">
        <v>150186</v>
      </c>
      <c r="O254" s="17"/>
      <c r="P254" s="17"/>
      <c r="Q254" s="17"/>
      <c r="R254" s="17"/>
      <c r="S254" s="17"/>
      <c r="T254" s="17">
        <f>SUM(Table5[[#This Row],[支付宝/余额宝/微信]:[OwnSAP]])</f>
        <v>150186</v>
      </c>
    </row>
    <row r="255" spans="1:20">
      <c r="A255" s="46">
        <v>43862</v>
      </c>
      <c r="B255" s="47">
        <v>43900</v>
      </c>
      <c r="C255" s="68" t="s">
        <v>16</v>
      </c>
      <c r="D255" s="68" t="s">
        <v>17</v>
      </c>
      <c r="E255" s="68" t="s">
        <v>47</v>
      </c>
      <c r="F255" s="68" t="s">
        <v>47</v>
      </c>
      <c r="G255" s="55" t="s">
        <v>66</v>
      </c>
      <c r="H255" s="5" t="s">
        <v>111</v>
      </c>
      <c r="I255" s="17"/>
      <c r="J255" s="17"/>
      <c r="K255" s="17"/>
      <c r="L255" s="17"/>
      <c r="M255" s="17">
        <f>36632.88+711606.11</f>
        <v>748238.99</v>
      </c>
      <c r="N255" s="17"/>
      <c r="O255" s="17"/>
      <c r="P255" s="17"/>
      <c r="Q255" s="17"/>
      <c r="R255" s="17"/>
      <c r="S255" s="17"/>
      <c r="T255" s="17">
        <f>SUM(Table5[[#This Row],[支付宝/余额宝/微信]:[OwnSAP]])</f>
        <v>748238.99</v>
      </c>
    </row>
    <row r="256" spans="1:20">
      <c r="A256" s="46">
        <v>43862</v>
      </c>
      <c r="B256" s="47">
        <v>43900</v>
      </c>
      <c r="C256" s="68" t="s">
        <v>16</v>
      </c>
      <c r="D256" s="68" t="s">
        <v>17</v>
      </c>
      <c r="E256" s="68" t="s">
        <v>23</v>
      </c>
      <c r="F256" s="68" t="s">
        <v>23</v>
      </c>
      <c r="G256" s="55" t="s">
        <v>66</v>
      </c>
      <c r="H256" s="68" t="s">
        <v>70</v>
      </c>
      <c r="I256" s="17"/>
      <c r="J256" s="17"/>
      <c r="K256" s="17"/>
      <c r="L256" s="17"/>
      <c r="M256" s="17"/>
      <c r="N256" s="17">
        <v>253541.4</v>
      </c>
      <c r="O256" s="17"/>
      <c r="P256" s="17"/>
      <c r="Q256" s="17"/>
      <c r="R256" s="17"/>
      <c r="S256" s="17"/>
      <c r="T256" s="17">
        <f>SUM(Table5[[#This Row],[支付宝/余额宝/微信]:[OwnSAP]])</f>
        <v>253541.4</v>
      </c>
    </row>
    <row r="257" spans="1:20">
      <c r="A257" s="46">
        <v>43862</v>
      </c>
      <c r="B257" s="47">
        <v>43900</v>
      </c>
      <c r="C257" s="68" t="s">
        <v>16</v>
      </c>
      <c r="D257" s="68" t="s">
        <v>17</v>
      </c>
      <c r="E257" s="68" t="s">
        <v>23</v>
      </c>
      <c r="F257" s="68" t="s">
        <v>23</v>
      </c>
      <c r="G257" s="55" t="s">
        <v>66</v>
      </c>
      <c r="H257" s="68" t="s">
        <v>24</v>
      </c>
      <c r="I257" s="17"/>
      <c r="J257" s="17"/>
      <c r="K257" s="17">
        <v>108857.4</v>
      </c>
      <c r="L257" s="17"/>
      <c r="M257" s="17">
        <v>432825.65</v>
      </c>
      <c r="N257" s="17"/>
      <c r="O257" s="17"/>
      <c r="P257" s="17"/>
      <c r="Q257" s="17"/>
      <c r="R257" s="17"/>
      <c r="S257" s="17"/>
      <c r="T257" s="17">
        <f>SUM(Table5[[#This Row],[支付宝/余额宝/微信]:[OwnSAP]])</f>
        <v>541683.05000000005</v>
      </c>
    </row>
    <row r="258" spans="1:20">
      <c r="A258" s="46">
        <v>43862</v>
      </c>
      <c r="B258" s="47">
        <v>43900</v>
      </c>
      <c r="C258" s="68" t="s">
        <v>16</v>
      </c>
      <c r="D258" s="68" t="s">
        <v>17</v>
      </c>
      <c r="E258" s="68" t="s">
        <v>23</v>
      </c>
      <c r="F258" s="68" t="s">
        <v>23</v>
      </c>
      <c r="G258" s="55" t="s">
        <v>66</v>
      </c>
      <c r="H258" s="68" t="s">
        <v>25</v>
      </c>
      <c r="I258" s="17"/>
      <c r="J258" s="17"/>
      <c r="K258" s="17"/>
      <c r="L258" s="17"/>
      <c r="M258" s="17">
        <v>559066.92000000004</v>
      </c>
      <c r="N258" s="17"/>
      <c r="O258" s="17"/>
      <c r="P258" s="17"/>
      <c r="Q258" s="17"/>
      <c r="R258" s="17"/>
      <c r="S258" s="17"/>
      <c r="T258" s="17">
        <f>SUM(Table5[[#This Row],[支付宝/余额宝/微信]:[OwnSAP]])</f>
        <v>559066.92000000004</v>
      </c>
    </row>
    <row r="259" spans="1:20">
      <c r="A259" s="46">
        <v>43862</v>
      </c>
      <c r="B259" s="47">
        <v>43900</v>
      </c>
      <c r="C259" s="68" t="s">
        <v>16</v>
      </c>
      <c r="D259" s="68" t="s">
        <v>17</v>
      </c>
      <c r="E259" s="68" t="s">
        <v>23</v>
      </c>
      <c r="F259" s="68" t="s">
        <v>23</v>
      </c>
      <c r="G259" s="55" t="s">
        <v>66</v>
      </c>
      <c r="H259" s="68" t="s">
        <v>26</v>
      </c>
      <c r="I259" s="17"/>
      <c r="J259" s="17"/>
      <c r="K259" s="17">
        <v>112859.68</v>
      </c>
      <c r="L259" s="17"/>
      <c r="M259" s="17">
        <v>161753.28</v>
      </c>
      <c r="N259" s="17"/>
      <c r="O259" s="17"/>
      <c r="P259" s="17"/>
      <c r="Q259" s="17"/>
      <c r="R259" s="17"/>
      <c r="S259" s="17"/>
      <c r="T259" s="17">
        <f>SUM(Table5[[#This Row],[支付宝/余额宝/微信]:[OwnSAP]])</f>
        <v>274612.95999999996</v>
      </c>
    </row>
    <row r="260" spans="1:20">
      <c r="A260" s="46">
        <v>43862</v>
      </c>
      <c r="B260" s="47">
        <v>43900</v>
      </c>
      <c r="C260" s="68" t="s">
        <v>16</v>
      </c>
      <c r="D260" s="68" t="s">
        <v>17</v>
      </c>
      <c r="E260" s="68" t="s">
        <v>23</v>
      </c>
      <c r="F260" s="68" t="s">
        <v>23</v>
      </c>
      <c r="G260" s="55" t="s">
        <v>66</v>
      </c>
      <c r="H260" s="68" t="s">
        <v>80</v>
      </c>
      <c r="I260" s="17"/>
      <c r="J260" s="17"/>
      <c r="K260" s="17"/>
      <c r="L260" s="17"/>
      <c r="M260" s="17">
        <v>64616.1</v>
      </c>
      <c r="N260" s="17"/>
      <c r="O260" s="17"/>
      <c r="P260" s="17"/>
      <c r="Q260" s="17"/>
      <c r="R260" s="17"/>
      <c r="S260" s="17"/>
      <c r="T260" s="17">
        <f>SUM(Table5[[#This Row],[支付宝/余额宝/微信]:[OwnSAP]])</f>
        <v>64616.1</v>
      </c>
    </row>
    <row r="261" spans="1:20">
      <c r="A261" s="46">
        <v>43862</v>
      </c>
      <c r="B261" s="47">
        <v>43900</v>
      </c>
      <c r="C261" s="68" t="s">
        <v>16</v>
      </c>
      <c r="D261" s="68" t="s">
        <v>17</v>
      </c>
      <c r="E261" s="68" t="s">
        <v>23</v>
      </c>
      <c r="F261" s="68" t="s">
        <v>23</v>
      </c>
      <c r="G261" s="55" t="s">
        <v>66</v>
      </c>
      <c r="H261" s="68" t="s">
        <v>87</v>
      </c>
      <c r="I261" s="17"/>
      <c r="J261" s="17"/>
      <c r="K261" s="17"/>
      <c r="L261" s="17"/>
      <c r="M261" s="17">
        <v>146564.01999999999</v>
      </c>
      <c r="N261" s="17"/>
      <c r="O261" s="17"/>
      <c r="P261" s="17"/>
      <c r="Q261" s="17"/>
      <c r="R261" s="17"/>
      <c r="S261" s="17"/>
      <c r="T261" s="17">
        <f>SUM(Table5[[#This Row],[支付宝/余额宝/微信]:[OwnSAP]])</f>
        <v>146564.01999999999</v>
      </c>
    </row>
    <row r="262" spans="1:20">
      <c r="A262" s="46">
        <v>43862</v>
      </c>
      <c r="B262" s="47">
        <v>43900</v>
      </c>
      <c r="C262" s="68" t="s">
        <v>16</v>
      </c>
      <c r="D262" s="68" t="s">
        <v>17</v>
      </c>
      <c r="E262" s="68" t="s">
        <v>23</v>
      </c>
      <c r="F262" s="68" t="s">
        <v>23</v>
      </c>
      <c r="G262" s="55" t="s">
        <v>66</v>
      </c>
      <c r="H262" s="68" t="s">
        <v>95</v>
      </c>
      <c r="I262" s="17"/>
      <c r="J262" s="17"/>
      <c r="K262" s="17"/>
      <c r="L262" s="17"/>
      <c r="M262" s="17">
        <v>133896.89000000001</v>
      </c>
      <c r="N262" s="17"/>
      <c r="O262" s="17"/>
      <c r="P262" s="17"/>
      <c r="Q262" s="17"/>
      <c r="R262" s="17"/>
      <c r="S262" s="17"/>
      <c r="T262" s="17">
        <f>SUM(Table5[[#This Row],[支付宝/余额宝/微信]:[OwnSAP]])</f>
        <v>133896.89000000001</v>
      </c>
    </row>
    <row r="263" spans="1:20">
      <c r="A263" s="46">
        <v>43862</v>
      </c>
      <c r="B263" s="47">
        <v>43900</v>
      </c>
      <c r="C263" s="68" t="s">
        <v>16</v>
      </c>
      <c r="D263" s="68" t="s">
        <v>17</v>
      </c>
      <c r="E263" s="68" t="s">
        <v>27</v>
      </c>
      <c r="F263" s="68" t="s">
        <v>27</v>
      </c>
      <c r="G263" s="55" t="s">
        <v>68</v>
      </c>
      <c r="H263" s="68" t="s">
        <v>28</v>
      </c>
      <c r="I263" s="17"/>
      <c r="J263" s="17"/>
      <c r="K263" s="17"/>
      <c r="L263" s="17"/>
      <c r="M263" s="17"/>
      <c r="N263" s="17">
        <v>29307.200000000001</v>
      </c>
      <c r="O263" s="17"/>
      <c r="P263" s="17"/>
      <c r="Q263" s="17"/>
      <c r="R263" s="17"/>
      <c r="S263" s="17"/>
      <c r="T263" s="17">
        <f>SUM(Table5[[#This Row],[支付宝/余额宝/微信]:[OwnSAP]])</f>
        <v>29307.200000000001</v>
      </c>
    </row>
    <row r="264" spans="1:20">
      <c r="A264" s="46">
        <v>43862</v>
      </c>
      <c r="B264" s="47">
        <v>43900</v>
      </c>
      <c r="C264" s="68" t="s">
        <v>16</v>
      </c>
      <c r="D264" s="68" t="s">
        <v>17</v>
      </c>
      <c r="E264" s="68" t="s">
        <v>27</v>
      </c>
      <c r="F264" s="68" t="s">
        <v>27</v>
      </c>
      <c r="G264" s="55" t="s">
        <v>68</v>
      </c>
      <c r="H264" s="68" t="s">
        <v>29</v>
      </c>
      <c r="I264" s="17"/>
      <c r="J264" s="17"/>
      <c r="K264" s="17"/>
      <c r="L264" s="17"/>
      <c r="M264" s="17">
        <v>19757.61</v>
      </c>
      <c r="N264" s="17">
        <v>16380</v>
      </c>
      <c r="O264" s="17"/>
      <c r="P264" s="17"/>
      <c r="Q264" s="17"/>
      <c r="R264" s="17"/>
      <c r="S264" s="17"/>
      <c r="T264" s="17">
        <f>SUM(Table5[[#This Row],[支付宝/余额宝/微信]:[OwnSAP]])</f>
        <v>36137.61</v>
      </c>
    </row>
    <row r="265" spans="1:20">
      <c r="A265" s="46">
        <v>43862</v>
      </c>
      <c r="B265" s="47">
        <v>43900</v>
      </c>
      <c r="C265" s="68" t="s">
        <v>16</v>
      </c>
      <c r="D265" s="68" t="s">
        <v>17</v>
      </c>
      <c r="E265" s="68" t="s">
        <v>27</v>
      </c>
      <c r="F265" s="68" t="s">
        <v>27</v>
      </c>
      <c r="G265" s="55" t="s">
        <v>68</v>
      </c>
      <c r="H265" s="68" t="s">
        <v>91</v>
      </c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>
        <v>136125.12</v>
      </c>
      <c r="T265" s="17">
        <f>SUM(Table5[[#This Row],[支付宝/余额宝/微信]:[OwnSAP]])</f>
        <v>136125.12</v>
      </c>
    </row>
    <row r="266" spans="1:20">
      <c r="A266" s="46">
        <v>43862</v>
      </c>
      <c r="B266" s="47">
        <v>43900</v>
      </c>
      <c r="C266" s="68" t="s">
        <v>16</v>
      </c>
      <c r="D266" s="68" t="s">
        <v>30</v>
      </c>
      <c r="E266" s="68" t="s">
        <v>30</v>
      </c>
      <c r="F266" s="68" t="s">
        <v>30</v>
      </c>
      <c r="G266" s="55" t="s">
        <v>66</v>
      </c>
      <c r="H266" s="68" t="s">
        <v>31</v>
      </c>
      <c r="I266" s="17"/>
      <c r="J266" s="17"/>
      <c r="K266" s="17"/>
      <c r="L266" s="17"/>
      <c r="M266" s="17">
        <v>180587.08</v>
      </c>
      <c r="N266" s="17"/>
      <c r="O266" s="17"/>
      <c r="P266" s="17"/>
      <c r="Q266" s="17"/>
      <c r="R266" s="17"/>
      <c r="S266" s="17"/>
      <c r="T266" s="17">
        <f>SUM(Table5[[#This Row],[支付宝/余额宝/微信]:[OwnSAP]])</f>
        <v>180587.08</v>
      </c>
    </row>
    <row r="267" spans="1:20">
      <c r="A267" s="46">
        <v>43862</v>
      </c>
      <c r="B267" s="47">
        <v>43900</v>
      </c>
      <c r="C267" s="68" t="s">
        <v>16</v>
      </c>
      <c r="D267" s="68" t="s">
        <v>30</v>
      </c>
      <c r="E267" s="68" t="s">
        <v>30</v>
      </c>
      <c r="F267" s="68" t="s">
        <v>30</v>
      </c>
      <c r="G267" s="55" t="s">
        <v>66</v>
      </c>
      <c r="H267" s="68" t="s">
        <v>32</v>
      </c>
      <c r="I267" s="17"/>
      <c r="J267" s="17"/>
      <c r="K267" s="17"/>
      <c r="L267" s="17"/>
      <c r="M267" s="17">
        <v>193371.06</v>
      </c>
      <c r="N267" s="17"/>
      <c r="O267" s="17"/>
      <c r="P267" s="17"/>
      <c r="Q267" s="17"/>
      <c r="R267" s="17"/>
      <c r="S267" s="17"/>
      <c r="T267" s="17">
        <f>SUM(Table5[[#This Row],[支付宝/余额宝/微信]:[OwnSAP]])</f>
        <v>193371.06</v>
      </c>
    </row>
    <row r="268" spans="1:20">
      <c r="A268" s="46">
        <v>43862</v>
      </c>
      <c r="B268" s="47">
        <v>43900</v>
      </c>
      <c r="C268" s="68" t="s">
        <v>16</v>
      </c>
      <c r="D268" s="68" t="s">
        <v>35</v>
      </c>
      <c r="E268" s="68" t="s">
        <v>35</v>
      </c>
      <c r="F268" s="68" t="s">
        <v>35</v>
      </c>
      <c r="G268" s="55" t="s">
        <v>64</v>
      </c>
      <c r="H268" s="68" t="s">
        <v>104</v>
      </c>
      <c r="I268" s="17"/>
      <c r="J268" s="17"/>
      <c r="K268" s="17"/>
      <c r="L268" s="17"/>
      <c r="M268" s="17"/>
      <c r="N268" s="17">
        <v>45375</v>
      </c>
      <c r="O268" s="17"/>
      <c r="P268" s="17"/>
      <c r="Q268" s="17"/>
      <c r="R268" s="17"/>
      <c r="S268" s="17"/>
      <c r="T268" s="17">
        <f>SUM(Table5[[#This Row],[支付宝/余额宝/微信]:[OwnSAP]])</f>
        <v>45375</v>
      </c>
    </row>
    <row r="269" spans="1:20">
      <c r="A269" s="46">
        <v>43862</v>
      </c>
      <c r="B269" s="47">
        <v>43900</v>
      </c>
      <c r="C269" s="68" t="s">
        <v>33</v>
      </c>
      <c r="D269" s="68" t="s">
        <v>35</v>
      </c>
      <c r="E269" s="68" t="s">
        <v>35</v>
      </c>
      <c r="F269" s="68" t="s">
        <v>35</v>
      </c>
      <c r="G269" s="55" t="s">
        <v>64</v>
      </c>
      <c r="H269" s="68" t="s">
        <v>36</v>
      </c>
      <c r="I269" s="17"/>
      <c r="J269" s="17"/>
      <c r="K269" s="17"/>
      <c r="L269" s="17"/>
      <c r="M269" s="17"/>
      <c r="N269" s="17"/>
      <c r="O269" s="17">
        <v>5000</v>
      </c>
      <c r="P269" s="17"/>
      <c r="Q269" s="17"/>
      <c r="R269" s="17"/>
      <c r="S269" s="17"/>
      <c r="T269" s="17">
        <f>SUM(Table5[[#This Row],[支付宝/余额宝/微信]:[OwnSAP]])</f>
        <v>5000</v>
      </c>
    </row>
    <row r="270" spans="1:20">
      <c r="A270" s="48">
        <v>43922</v>
      </c>
      <c r="B270" s="49">
        <v>43952</v>
      </c>
      <c r="C270" s="69" t="s">
        <v>10</v>
      </c>
      <c r="D270" s="69" t="s">
        <v>14</v>
      </c>
      <c r="E270" s="69" t="s">
        <v>15</v>
      </c>
      <c r="F270" s="69" t="s">
        <v>81</v>
      </c>
      <c r="G270" s="57" t="s">
        <v>82</v>
      </c>
      <c r="H270" s="69" t="s">
        <v>90</v>
      </c>
      <c r="I270" s="53"/>
      <c r="J270" s="53"/>
      <c r="K270" s="53"/>
      <c r="L270" s="53"/>
      <c r="M270" s="53">
        <v>188270.48</v>
      </c>
      <c r="N270" s="53"/>
      <c r="O270" s="53"/>
      <c r="P270" s="53"/>
      <c r="Q270" s="53"/>
      <c r="R270" s="53"/>
      <c r="S270" s="53"/>
      <c r="T270" s="53">
        <f>SUM(Table5[[#This Row],[支付宝/余额宝/微信]:[OwnSAP]])</f>
        <v>188270.48</v>
      </c>
    </row>
    <row r="271" spans="1:20">
      <c r="A271" s="46">
        <v>43922</v>
      </c>
      <c r="B271" s="47">
        <v>43952</v>
      </c>
      <c r="C271" s="68" t="s">
        <v>10</v>
      </c>
      <c r="D271" s="68" t="s">
        <v>14</v>
      </c>
      <c r="E271" s="68" t="s">
        <v>84</v>
      </c>
      <c r="F271" s="68" t="s">
        <v>81</v>
      </c>
      <c r="G271" s="55" t="s">
        <v>82</v>
      </c>
      <c r="H271" s="68" t="s">
        <v>83</v>
      </c>
      <c r="I271" s="17"/>
      <c r="J271" s="17"/>
      <c r="K271" s="17"/>
      <c r="L271" s="17"/>
      <c r="M271" s="17">
        <v>227065.06</v>
      </c>
      <c r="N271" s="17"/>
      <c r="O271" s="17"/>
      <c r="P271" s="17"/>
      <c r="Q271" s="17"/>
      <c r="R271" s="17"/>
      <c r="S271" s="17"/>
      <c r="T271" s="17">
        <f>SUM(Table5[[#This Row],[支付宝/余额宝/微信]:[OwnSAP]])</f>
        <v>227065.06</v>
      </c>
    </row>
    <row r="272" spans="1:20">
      <c r="A272" s="46">
        <v>43922</v>
      </c>
      <c r="B272" s="47">
        <v>43952</v>
      </c>
      <c r="C272" s="68" t="s">
        <v>10</v>
      </c>
      <c r="D272" s="68" t="s">
        <v>11</v>
      </c>
      <c r="E272" s="68" t="s">
        <v>11</v>
      </c>
      <c r="F272" s="68" t="s">
        <v>12</v>
      </c>
      <c r="G272" s="55" t="s">
        <v>63</v>
      </c>
      <c r="H272" s="68" t="s">
        <v>79</v>
      </c>
      <c r="I272" s="17">
        <f>365767.99+3399.86</f>
        <v>369167.85</v>
      </c>
      <c r="J272" s="17">
        <v>60046</v>
      </c>
      <c r="K272" s="17"/>
      <c r="L272" s="17"/>
      <c r="M272" s="17"/>
      <c r="N272" s="17"/>
      <c r="O272" s="17"/>
      <c r="P272" s="17"/>
      <c r="Q272" s="17"/>
      <c r="R272" s="17"/>
      <c r="S272" s="17"/>
      <c r="T272" s="17">
        <f>SUM(Table5[[#This Row],[支付宝/余额宝/微信]:[OwnSAP]])</f>
        <v>429213.85</v>
      </c>
    </row>
    <row r="273" spans="1:20">
      <c r="A273" s="46">
        <v>43922</v>
      </c>
      <c r="B273" s="47">
        <v>43952</v>
      </c>
      <c r="C273" s="68" t="s">
        <v>10</v>
      </c>
      <c r="D273" s="68" t="s">
        <v>11</v>
      </c>
      <c r="E273" s="68" t="s">
        <v>11</v>
      </c>
      <c r="F273" s="68" t="s">
        <v>12</v>
      </c>
      <c r="G273" s="55" t="s">
        <v>63</v>
      </c>
      <c r="H273" s="68" t="s">
        <v>13</v>
      </c>
      <c r="I273" s="17"/>
      <c r="J273" s="17"/>
      <c r="K273" s="17"/>
      <c r="L273" s="17"/>
      <c r="M273" s="17"/>
      <c r="N273" s="17">
        <v>60996.28</v>
      </c>
      <c r="O273" s="17"/>
      <c r="P273" s="17"/>
      <c r="Q273" s="17"/>
      <c r="R273" s="17"/>
      <c r="S273" s="17"/>
      <c r="T273" s="17">
        <f>SUM(Table5[[#This Row],[支付宝/余额宝/微信]:[OwnSAP]])</f>
        <v>60996.28</v>
      </c>
    </row>
    <row r="274" spans="1:20">
      <c r="A274" s="46">
        <v>43922</v>
      </c>
      <c r="B274" s="47">
        <v>43952</v>
      </c>
      <c r="C274" s="68" t="s">
        <v>10</v>
      </c>
      <c r="D274" s="68" t="s">
        <v>11</v>
      </c>
      <c r="E274" s="68" t="s">
        <v>11</v>
      </c>
      <c r="F274" s="68" t="s">
        <v>12</v>
      </c>
      <c r="G274" s="55" t="s">
        <v>63</v>
      </c>
      <c r="H274" s="68" t="s">
        <v>86</v>
      </c>
      <c r="I274" s="17"/>
      <c r="J274" s="17">
        <v>205206.46</v>
      </c>
      <c r="K274" s="17"/>
      <c r="L274" s="17">
        <v>110421.77</v>
      </c>
      <c r="M274" s="17"/>
      <c r="N274" s="17"/>
      <c r="O274" s="17"/>
      <c r="P274" s="17"/>
      <c r="Q274" s="17"/>
      <c r="R274" s="17"/>
      <c r="S274" s="17"/>
      <c r="T274" s="17">
        <f>SUM(Table5[[#This Row],[支付宝/余额宝/微信]:[OwnSAP]])</f>
        <v>315628.23</v>
      </c>
    </row>
    <row r="275" spans="1:20">
      <c r="A275" s="46">
        <v>43922</v>
      </c>
      <c r="B275" s="47">
        <v>43952</v>
      </c>
      <c r="C275" s="68" t="s">
        <v>10</v>
      </c>
      <c r="D275" s="68" t="s">
        <v>57</v>
      </c>
      <c r="E275" s="68" t="s">
        <v>57</v>
      </c>
      <c r="F275" s="68" t="s">
        <v>57</v>
      </c>
      <c r="G275" s="55" t="s">
        <v>64</v>
      </c>
      <c r="H275" s="68" t="s">
        <v>58</v>
      </c>
      <c r="I275" s="17"/>
      <c r="J275" s="17"/>
      <c r="K275" s="17"/>
      <c r="L275" s="17"/>
      <c r="M275" s="17"/>
      <c r="N275" s="17"/>
      <c r="O275" s="17"/>
      <c r="P275" s="17"/>
      <c r="Q275" s="17"/>
      <c r="R275" s="17">
        <v>60000</v>
      </c>
      <c r="S275" s="17"/>
      <c r="T275" s="17">
        <f>SUM(Table5[[#This Row],[支付宝/余额宝/微信]:[OwnSAP]])</f>
        <v>60000</v>
      </c>
    </row>
    <row r="276" spans="1:20">
      <c r="A276" s="46">
        <v>43922</v>
      </c>
      <c r="B276" s="47">
        <v>43952</v>
      </c>
      <c r="C276" s="68" t="s">
        <v>16</v>
      </c>
      <c r="D276" s="68" t="s">
        <v>17</v>
      </c>
      <c r="E276" s="68" t="s">
        <v>18</v>
      </c>
      <c r="F276" s="68" t="s">
        <v>18</v>
      </c>
      <c r="G276" s="55" t="s">
        <v>66</v>
      </c>
      <c r="H276" s="68" t="s">
        <v>19</v>
      </c>
      <c r="I276" s="17"/>
      <c r="J276" s="17"/>
      <c r="K276" s="17"/>
      <c r="L276" s="17"/>
      <c r="M276" s="17"/>
      <c r="N276" s="17">
        <v>167085</v>
      </c>
      <c r="O276" s="17"/>
      <c r="P276" s="17"/>
      <c r="Q276" s="17"/>
      <c r="R276" s="17"/>
      <c r="S276" s="17"/>
      <c r="T276" s="17">
        <f>SUM(Table5[[#This Row],[支付宝/余额宝/微信]:[OwnSAP]])</f>
        <v>167085</v>
      </c>
    </row>
    <row r="277" spans="1:20">
      <c r="A277" s="46">
        <v>43922</v>
      </c>
      <c r="B277" s="47">
        <v>43952</v>
      </c>
      <c r="C277" s="68" t="s">
        <v>16</v>
      </c>
      <c r="D277" s="68" t="s">
        <v>17</v>
      </c>
      <c r="E277" s="68" t="s">
        <v>18</v>
      </c>
      <c r="F277" s="68" t="s">
        <v>18</v>
      </c>
      <c r="G277" s="55" t="s">
        <v>66</v>
      </c>
      <c r="H277" s="68" t="s">
        <v>20</v>
      </c>
      <c r="I277" s="17"/>
      <c r="J277" s="17"/>
      <c r="K277" s="17"/>
      <c r="L277" s="17"/>
      <c r="M277" s="17"/>
      <c r="N277" s="17">
        <v>75007.600000000006</v>
      </c>
      <c r="O277" s="17"/>
      <c r="P277" s="17"/>
      <c r="Q277" s="17"/>
      <c r="R277" s="17"/>
      <c r="S277" s="17"/>
      <c r="T277" s="17">
        <f>SUM(Table5[[#This Row],[支付宝/余额宝/微信]:[OwnSAP]])</f>
        <v>75007.600000000006</v>
      </c>
    </row>
    <row r="278" spans="1:20">
      <c r="A278" s="46">
        <v>43922</v>
      </c>
      <c r="B278" s="47">
        <v>43952</v>
      </c>
      <c r="C278" s="68" t="s">
        <v>16</v>
      </c>
      <c r="D278" s="68" t="s">
        <v>17</v>
      </c>
      <c r="E278" s="68" t="s">
        <v>18</v>
      </c>
      <c r="F278" s="68" t="s">
        <v>18</v>
      </c>
      <c r="G278" s="55" t="s">
        <v>66</v>
      </c>
      <c r="H278" s="68" t="s">
        <v>21</v>
      </c>
      <c r="I278" s="17"/>
      <c r="J278" s="17"/>
      <c r="K278" s="17"/>
      <c r="L278" s="17"/>
      <c r="M278" s="17">
        <v>249038.34</v>
      </c>
      <c r="N278" s="17"/>
      <c r="O278" s="17"/>
      <c r="P278" s="17"/>
      <c r="Q278" s="17"/>
      <c r="R278" s="17"/>
      <c r="S278" s="17"/>
      <c r="T278" s="17">
        <f>SUM(Table5[[#This Row],[支付宝/余额宝/微信]:[OwnSAP]])</f>
        <v>249038.34</v>
      </c>
    </row>
    <row r="279" spans="1:20">
      <c r="A279" s="46">
        <v>43922</v>
      </c>
      <c r="B279" s="47">
        <v>43952</v>
      </c>
      <c r="C279" s="68" t="s">
        <v>16</v>
      </c>
      <c r="D279" s="68" t="s">
        <v>17</v>
      </c>
      <c r="E279" s="68" t="s">
        <v>18</v>
      </c>
      <c r="F279" s="68" t="s">
        <v>18</v>
      </c>
      <c r="G279" s="55" t="s">
        <v>66</v>
      </c>
      <c r="H279" s="68" t="s">
        <v>22</v>
      </c>
      <c r="I279" s="17"/>
      <c r="J279" s="17">
        <v>107394.95</v>
      </c>
      <c r="K279" s="17"/>
      <c r="L279" s="17"/>
      <c r="M279" s="17">
        <v>485670.83</v>
      </c>
      <c r="N279" s="17">
        <v>111148.48</v>
      </c>
      <c r="O279" s="17"/>
      <c r="P279" s="17"/>
      <c r="Q279" s="17"/>
      <c r="R279" s="17"/>
      <c r="S279" s="17"/>
      <c r="T279" s="17">
        <f>SUM(Table5[[#This Row],[支付宝/余额宝/微信]:[OwnSAP]])</f>
        <v>704214.26</v>
      </c>
    </row>
    <row r="280" spans="1:20">
      <c r="A280" s="46">
        <v>43922</v>
      </c>
      <c r="B280" s="47">
        <v>43952</v>
      </c>
      <c r="C280" s="68" t="s">
        <v>16</v>
      </c>
      <c r="D280" s="68" t="s">
        <v>17</v>
      </c>
      <c r="E280" s="68" t="s">
        <v>47</v>
      </c>
      <c r="F280" s="68" t="s">
        <v>47</v>
      </c>
      <c r="G280" s="55" t="s">
        <v>66</v>
      </c>
      <c r="H280" s="68" t="s">
        <v>48</v>
      </c>
      <c r="I280" s="17"/>
      <c r="J280" s="17"/>
      <c r="K280" s="17"/>
      <c r="L280" s="17"/>
      <c r="M280" s="17"/>
      <c r="N280" s="17">
        <v>145090.4</v>
      </c>
      <c r="O280" s="17"/>
      <c r="P280" s="17"/>
      <c r="Q280" s="17"/>
      <c r="R280" s="17"/>
      <c r="S280" s="17"/>
      <c r="T280" s="17">
        <f>SUM(Table5[[#This Row],[支付宝/余额宝/微信]:[OwnSAP]])</f>
        <v>145090.4</v>
      </c>
    </row>
    <row r="281" spans="1:20">
      <c r="A281" s="46">
        <v>43922</v>
      </c>
      <c r="B281" s="47">
        <v>43952</v>
      </c>
      <c r="C281" s="68" t="s">
        <v>16</v>
      </c>
      <c r="D281" s="68" t="s">
        <v>17</v>
      </c>
      <c r="E281" s="68" t="s">
        <v>47</v>
      </c>
      <c r="F281" s="68" t="s">
        <v>47</v>
      </c>
      <c r="G281" s="55" t="s">
        <v>66</v>
      </c>
      <c r="H281" s="5" t="s">
        <v>111</v>
      </c>
      <c r="I281" s="17"/>
      <c r="J281" s="17">
        <f>95325.36+15988.24</f>
        <v>111313.60000000001</v>
      </c>
      <c r="K281" s="17"/>
      <c r="L281" s="17"/>
      <c r="M281" s="17">
        <f>35688.42+682002.5</f>
        <v>717690.92</v>
      </c>
      <c r="N281" s="17"/>
      <c r="O281" s="17"/>
      <c r="P281" s="17"/>
      <c r="Q281" s="17"/>
      <c r="R281" s="17"/>
      <c r="S281" s="17"/>
      <c r="T281" s="17">
        <f>SUM(Table5[[#This Row],[支付宝/余额宝/微信]:[OwnSAP]])</f>
        <v>829004.52</v>
      </c>
    </row>
    <row r="282" spans="1:20">
      <c r="A282" s="46">
        <v>43922</v>
      </c>
      <c r="B282" s="47">
        <v>43952</v>
      </c>
      <c r="C282" s="68" t="s">
        <v>16</v>
      </c>
      <c r="D282" s="68" t="s">
        <v>17</v>
      </c>
      <c r="E282" s="68" t="s">
        <v>23</v>
      </c>
      <c r="F282" s="68" t="s">
        <v>23</v>
      </c>
      <c r="G282" s="55" t="s">
        <v>66</v>
      </c>
      <c r="H282" s="68" t="s">
        <v>70</v>
      </c>
      <c r="I282" s="17"/>
      <c r="J282" s="17"/>
      <c r="K282" s="17"/>
      <c r="L282" s="17"/>
      <c r="M282" s="17"/>
      <c r="N282" s="17">
        <v>236094.6</v>
      </c>
      <c r="O282" s="17"/>
      <c r="P282" s="17"/>
      <c r="Q282" s="17"/>
      <c r="R282" s="17"/>
      <c r="S282" s="17"/>
      <c r="T282" s="17">
        <f>SUM(Table5[[#This Row],[支付宝/余额宝/微信]:[OwnSAP]])</f>
        <v>236094.6</v>
      </c>
    </row>
    <row r="283" spans="1:20">
      <c r="A283" s="46">
        <v>43922</v>
      </c>
      <c r="B283" s="47">
        <v>43952</v>
      </c>
      <c r="C283" s="68" t="s">
        <v>16</v>
      </c>
      <c r="D283" s="68" t="s">
        <v>17</v>
      </c>
      <c r="E283" s="68" t="s">
        <v>23</v>
      </c>
      <c r="F283" s="68" t="s">
        <v>23</v>
      </c>
      <c r="G283" s="55" t="s">
        <v>66</v>
      </c>
      <c r="H283" s="68" t="s">
        <v>24</v>
      </c>
      <c r="I283" s="17"/>
      <c r="J283" s="17">
        <v>69931.12</v>
      </c>
      <c r="K283" s="17">
        <v>109035.24</v>
      </c>
      <c r="L283" s="17"/>
      <c r="M283" s="17">
        <v>427534.28</v>
      </c>
      <c r="N283" s="17"/>
      <c r="O283" s="17"/>
      <c r="P283" s="17"/>
      <c r="Q283" s="17"/>
      <c r="R283" s="17"/>
      <c r="S283" s="17"/>
      <c r="T283" s="17">
        <f>SUM(Table5[[#This Row],[支付宝/余额宝/微信]:[OwnSAP]])</f>
        <v>606500.64</v>
      </c>
    </row>
    <row r="284" spans="1:20">
      <c r="A284" s="46">
        <v>43922</v>
      </c>
      <c r="B284" s="47">
        <v>43952</v>
      </c>
      <c r="C284" s="68" t="s">
        <v>16</v>
      </c>
      <c r="D284" s="68" t="s">
        <v>17</v>
      </c>
      <c r="E284" s="68" t="s">
        <v>23</v>
      </c>
      <c r="F284" s="68" t="s">
        <v>23</v>
      </c>
      <c r="G284" s="55" t="s">
        <v>66</v>
      </c>
      <c r="H284" s="68" t="s">
        <v>25</v>
      </c>
      <c r="I284" s="17"/>
      <c r="J284" s="17"/>
      <c r="K284" s="17"/>
      <c r="L284" s="17"/>
      <c r="M284" s="17">
        <v>568900.63</v>
      </c>
      <c r="N284" s="17"/>
      <c r="O284" s="17"/>
      <c r="P284" s="17"/>
      <c r="Q284" s="17"/>
      <c r="R284" s="17"/>
      <c r="S284" s="17"/>
      <c r="T284" s="17">
        <f>SUM(Table5[[#This Row],[支付宝/余额宝/微信]:[OwnSAP]])</f>
        <v>568900.63</v>
      </c>
    </row>
    <row r="285" spans="1:20">
      <c r="A285" s="46">
        <v>43922</v>
      </c>
      <c r="B285" s="47">
        <v>43952</v>
      </c>
      <c r="C285" s="68" t="s">
        <v>16</v>
      </c>
      <c r="D285" s="68" t="s">
        <v>17</v>
      </c>
      <c r="E285" s="68" t="s">
        <v>23</v>
      </c>
      <c r="F285" s="68" t="s">
        <v>23</v>
      </c>
      <c r="G285" s="55" t="s">
        <v>66</v>
      </c>
      <c r="H285" s="68" t="s">
        <v>26</v>
      </c>
      <c r="I285" s="17"/>
      <c r="J285" s="17"/>
      <c r="K285" s="17">
        <v>104157.54</v>
      </c>
      <c r="L285" s="17"/>
      <c r="M285" s="17">
        <v>194484.17</v>
      </c>
      <c r="N285" s="17"/>
      <c r="O285" s="17"/>
      <c r="P285" s="17"/>
      <c r="Q285" s="17"/>
      <c r="R285" s="17"/>
      <c r="S285" s="17"/>
      <c r="T285" s="17">
        <f>SUM(Table5[[#This Row],[支付宝/余额宝/微信]:[OwnSAP]])</f>
        <v>298641.71000000002</v>
      </c>
    </row>
    <row r="286" spans="1:20">
      <c r="A286" s="46">
        <v>43922</v>
      </c>
      <c r="B286" s="47">
        <v>43952</v>
      </c>
      <c r="C286" s="68" t="s">
        <v>16</v>
      </c>
      <c r="D286" s="68" t="s">
        <v>17</v>
      </c>
      <c r="E286" s="68" t="s">
        <v>23</v>
      </c>
      <c r="F286" s="68" t="s">
        <v>23</v>
      </c>
      <c r="G286" s="55" t="s">
        <v>66</v>
      </c>
      <c r="H286" s="68" t="s">
        <v>80</v>
      </c>
      <c r="I286" s="17"/>
      <c r="J286" s="17"/>
      <c r="K286" s="17"/>
      <c r="L286" s="17"/>
      <c r="M286" s="17">
        <v>58077.1</v>
      </c>
      <c r="N286" s="17"/>
      <c r="O286" s="17"/>
      <c r="P286" s="17"/>
      <c r="Q286" s="17"/>
      <c r="R286" s="17"/>
      <c r="S286" s="17"/>
      <c r="T286" s="17">
        <f>SUM(Table5[[#This Row],[支付宝/余额宝/微信]:[OwnSAP]])</f>
        <v>58077.1</v>
      </c>
    </row>
    <row r="287" spans="1:20">
      <c r="A287" s="46">
        <v>43922</v>
      </c>
      <c r="B287" s="47">
        <v>43952</v>
      </c>
      <c r="C287" s="68" t="s">
        <v>16</v>
      </c>
      <c r="D287" s="68" t="s">
        <v>17</v>
      </c>
      <c r="E287" s="68" t="s">
        <v>23</v>
      </c>
      <c r="F287" s="68" t="s">
        <v>23</v>
      </c>
      <c r="G287" s="55" t="s">
        <v>66</v>
      </c>
      <c r="H287" s="68" t="s">
        <v>87</v>
      </c>
      <c r="I287" s="17"/>
      <c r="J287" s="17"/>
      <c r="K287" s="17"/>
      <c r="L287" s="17"/>
      <c r="M287" s="17">
        <v>210296.37</v>
      </c>
      <c r="N287" s="17"/>
      <c r="O287" s="17"/>
      <c r="P287" s="17"/>
      <c r="Q287" s="17"/>
      <c r="R287" s="17"/>
      <c r="S287" s="17"/>
      <c r="T287" s="17">
        <f>SUM(Table5[[#This Row],[支付宝/余额宝/微信]:[OwnSAP]])</f>
        <v>210296.37</v>
      </c>
    </row>
    <row r="288" spans="1:20">
      <c r="A288" s="46">
        <v>43922</v>
      </c>
      <c r="B288" s="47">
        <v>43952</v>
      </c>
      <c r="C288" s="68" t="s">
        <v>16</v>
      </c>
      <c r="D288" s="68" t="s">
        <v>17</v>
      </c>
      <c r="E288" s="68" t="s">
        <v>23</v>
      </c>
      <c r="F288" s="68" t="s">
        <v>23</v>
      </c>
      <c r="G288" s="55" t="s">
        <v>66</v>
      </c>
      <c r="H288" s="68" t="s">
        <v>95</v>
      </c>
      <c r="I288" s="17"/>
      <c r="J288" s="17"/>
      <c r="K288" s="17"/>
      <c r="L288" s="17"/>
      <c r="M288" s="17">
        <v>187743.54</v>
      </c>
      <c r="N288" s="17"/>
      <c r="O288" s="17"/>
      <c r="P288" s="17"/>
      <c r="Q288" s="17"/>
      <c r="R288" s="17"/>
      <c r="S288" s="17"/>
      <c r="T288" s="17">
        <f>SUM(Table5[[#This Row],[支付宝/余额宝/微信]:[OwnSAP]])</f>
        <v>187743.54</v>
      </c>
    </row>
    <row r="289" spans="1:20">
      <c r="A289" s="46">
        <v>43922</v>
      </c>
      <c r="B289" s="47">
        <v>43952</v>
      </c>
      <c r="C289" s="68" t="s">
        <v>16</v>
      </c>
      <c r="D289" s="68" t="s">
        <v>17</v>
      </c>
      <c r="E289" s="68" t="s">
        <v>27</v>
      </c>
      <c r="F289" s="68" t="s">
        <v>27</v>
      </c>
      <c r="G289" s="55" t="s">
        <v>68</v>
      </c>
      <c r="H289" s="68" t="s">
        <v>28</v>
      </c>
      <c r="I289" s="17"/>
      <c r="J289" s="17"/>
      <c r="K289" s="17"/>
      <c r="L289" s="17"/>
      <c r="M289" s="17"/>
      <c r="N289" s="17">
        <v>29078.400000000001</v>
      </c>
      <c r="O289" s="17"/>
      <c r="P289" s="17"/>
      <c r="Q289" s="17"/>
      <c r="R289" s="17"/>
      <c r="S289" s="17"/>
      <c r="T289" s="17">
        <f>SUM(Table5[[#This Row],[支付宝/余额宝/微信]:[OwnSAP]])</f>
        <v>29078.400000000001</v>
      </c>
    </row>
    <row r="290" spans="1:20">
      <c r="A290" s="46">
        <v>43922</v>
      </c>
      <c r="B290" s="47">
        <v>43952</v>
      </c>
      <c r="C290" s="68" t="s">
        <v>16</v>
      </c>
      <c r="D290" s="68" t="s">
        <v>17</v>
      </c>
      <c r="E290" s="68" t="s">
        <v>27</v>
      </c>
      <c r="F290" s="68" t="s">
        <v>27</v>
      </c>
      <c r="G290" s="55" t="s">
        <v>68</v>
      </c>
      <c r="H290" s="68" t="s">
        <v>29</v>
      </c>
      <c r="I290" s="17"/>
      <c r="J290" s="17">
        <v>12101.93</v>
      </c>
      <c r="K290" s="17"/>
      <c r="L290" s="17"/>
      <c r="M290" s="17">
        <v>57790.97</v>
      </c>
      <c r="N290" s="17">
        <v>15388.8</v>
      </c>
      <c r="O290" s="17"/>
      <c r="P290" s="17"/>
      <c r="Q290" s="17"/>
      <c r="R290" s="17"/>
      <c r="S290" s="17"/>
      <c r="T290" s="17">
        <f>SUM(Table5[[#This Row],[支付宝/余额宝/微信]:[OwnSAP]])</f>
        <v>85281.7</v>
      </c>
    </row>
    <row r="291" spans="1:20">
      <c r="A291" s="46">
        <v>43922</v>
      </c>
      <c r="B291" s="47">
        <v>43952</v>
      </c>
      <c r="C291" s="68" t="s">
        <v>16</v>
      </c>
      <c r="D291" s="68" t="s">
        <v>17</v>
      </c>
      <c r="E291" s="68" t="s">
        <v>27</v>
      </c>
      <c r="F291" s="68" t="s">
        <v>27</v>
      </c>
      <c r="G291" s="55" t="s">
        <v>68</v>
      </c>
      <c r="H291" s="68" t="s">
        <v>91</v>
      </c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>
        <v>149684.84</v>
      </c>
      <c r="T291" s="17">
        <f>SUM(Table5[[#This Row],[支付宝/余额宝/微信]:[OwnSAP]])</f>
        <v>149684.84</v>
      </c>
    </row>
    <row r="292" spans="1:20">
      <c r="A292" s="46">
        <v>43922</v>
      </c>
      <c r="B292" s="47">
        <v>43952</v>
      </c>
      <c r="C292" s="68" t="s">
        <v>16</v>
      </c>
      <c r="D292" s="68" t="s">
        <v>30</v>
      </c>
      <c r="E292" s="68" t="s">
        <v>30</v>
      </c>
      <c r="F292" s="68" t="s">
        <v>30</v>
      </c>
      <c r="G292" s="55" t="s">
        <v>66</v>
      </c>
      <c r="H292" s="68" t="s">
        <v>31</v>
      </c>
      <c r="I292" s="17"/>
      <c r="J292" s="17"/>
      <c r="K292" s="17"/>
      <c r="L292" s="17"/>
      <c r="M292" s="17">
        <v>233129.33</v>
      </c>
      <c r="N292" s="17"/>
      <c r="O292" s="17"/>
      <c r="P292" s="17"/>
      <c r="Q292" s="17"/>
      <c r="R292" s="17"/>
      <c r="S292" s="17"/>
      <c r="T292" s="17">
        <f>SUM(Table5[[#This Row],[支付宝/余额宝/微信]:[OwnSAP]])</f>
        <v>233129.33</v>
      </c>
    </row>
    <row r="293" spans="1:20">
      <c r="A293" s="46">
        <v>43922</v>
      </c>
      <c r="B293" s="47">
        <v>43952</v>
      </c>
      <c r="C293" s="68" t="s">
        <v>16</v>
      </c>
      <c r="D293" s="68" t="s">
        <v>30</v>
      </c>
      <c r="E293" s="68" t="s">
        <v>30</v>
      </c>
      <c r="F293" s="68" t="s">
        <v>30</v>
      </c>
      <c r="G293" s="55" t="s">
        <v>66</v>
      </c>
      <c r="H293" s="68" t="s">
        <v>32</v>
      </c>
      <c r="I293" s="17"/>
      <c r="J293" s="17"/>
      <c r="K293" s="17"/>
      <c r="L293" s="17"/>
      <c r="M293" s="17">
        <v>229771.15</v>
      </c>
      <c r="N293" s="17"/>
      <c r="O293" s="17"/>
      <c r="P293" s="17"/>
      <c r="Q293" s="17"/>
      <c r="R293" s="17"/>
      <c r="S293" s="17"/>
      <c r="T293" s="17">
        <f>SUM(Table5[[#This Row],[支付宝/余额宝/微信]:[OwnSAP]])</f>
        <v>229771.15</v>
      </c>
    </row>
    <row r="294" spans="1:20">
      <c r="A294" s="46">
        <v>43922</v>
      </c>
      <c r="B294" s="47">
        <v>43952</v>
      </c>
      <c r="C294" s="68" t="s">
        <v>16</v>
      </c>
      <c r="D294" s="68" t="s">
        <v>35</v>
      </c>
      <c r="E294" s="68" t="s">
        <v>35</v>
      </c>
      <c r="F294" s="68" t="s">
        <v>35</v>
      </c>
      <c r="G294" s="55" t="s">
        <v>64</v>
      </c>
      <c r="H294" s="68" t="s">
        <v>104</v>
      </c>
      <c r="I294" s="17"/>
      <c r="J294" s="17"/>
      <c r="K294" s="17"/>
      <c r="L294" s="17"/>
      <c r="M294" s="17"/>
      <c r="N294" s="17">
        <v>46200</v>
      </c>
      <c r="O294" s="17"/>
      <c r="P294" s="17"/>
      <c r="Q294" s="17"/>
      <c r="R294" s="17"/>
      <c r="S294" s="17"/>
      <c r="T294" s="17">
        <f>SUM(Table5[[#This Row],[支付宝/余额宝/微信]:[OwnSAP]])</f>
        <v>46200</v>
      </c>
    </row>
    <row r="295" spans="1:20">
      <c r="A295" s="46">
        <v>43922</v>
      </c>
      <c r="B295" s="47">
        <v>43952</v>
      </c>
      <c r="C295" s="68" t="s">
        <v>33</v>
      </c>
      <c r="D295" s="68" t="s">
        <v>35</v>
      </c>
      <c r="E295" s="68" t="s">
        <v>35</v>
      </c>
      <c r="F295" s="68" t="s">
        <v>35</v>
      </c>
      <c r="G295" s="55" t="s">
        <v>64</v>
      </c>
      <c r="H295" s="68" t="s">
        <v>36</v>
      </c>
      <c r="I295" s="17"/>
      <c r="J295" s="17"/>
      <c r="K295" s="17"/>
      <c r="L295" s="17"/>
      <c r="M295" s="17"/>
      <c r="N295" s="17"/>
      <c r="O295" s="17">
        <v>5000</v>
      </c>
      <c r="P295" s="17"/>
      <c r="Q295" s="17"/>
      <c r="R295" s="17"/>
      <c r="S295" s="17"/>
      <c r="T295" s="17">
        <f>SUM(Table5[[#This Row],[支付宝/余额宝/微信]:[OwnSAP]])</f>
        <v>5000</v>
      </c>
    </row>
    <row r="296" spans="1:20">
      <c r="A296" s="48">
        <v>43952</v>
      </c>
      <c r="B296" s="49">
        <v>43982</v>
      </c>
      <c r="C296" s="77" t="s">
        <v>10</v>
      </c>
      <c r="D296" s="77" t="s">
        <v>14</v>
      </c>
      <c r="E296" s="77" t="s">
        <v>15</v>
      </c>
      <c r="F296" s="77" t="s">
        <v>81</v>
      </c>
      <c r="G296" s="57" t="s">
        <v>82</v>
      </c>
      <c r="H296" s="77" t="s">
        <v>90</v>
      </c>
      <c r="I296" s="78"/>
      <c r="J296" s="53"/>
      <c r="K296" s="78"/>
      <c r="L296" s="78"/>
      <c r="M296" s="78">
        <v>185341.83</v>
      </c>
      <c r="N296" s="78"/>
      <c r="O296" s="78"/>
      <c r="P296" s="53"/>
      <c r="Q296" s="53"/>
      <c r="R296" s="78"/>
      <c r="S296" s="78"/>
      <c r="T296" s="78">
        <f>SUM(Table5[[#This Row],[支付宝/余额宝/微信]:[OwnSAP]])</f>
        <v>185341.83</v>
      </c>
    </row>
    <row r="297" spans="1:20">
      <c r="A297" s="46">
        <v>43952</v>
      </c>
      <c r="B297" s="47">
        <v>43982</v>
      </c>
      <c r="C297" s="74" t="s">
        <v>10</v>
      </c>
      <c r="D297" s="74" t="s">
        <v>14</v>
      </c>
      <c r="E297" s="74" t="s">
        <v>84</v>
      </c>
      <c r="F297" s="74" t="s">
        <v>81</v>
      </c>
      <c r="G297" s="55" t="s">
        <v>82</v>
      </c>
      <c r="H297" s="74" t="s">
        <v>83</v>
      </c>
      <c r="I297" s="76"/>
      <c r="J297" s="17"/>
      <c r="K297" s="76"/>
      <c r="L297" s="76"/>
      <c r="M297" s="76">
        <v>222434.83</v>
      </c>
      <c r="N297" s="76"/>
      <c r="O297" s="76"/>
      <c r="P297" s="17"/>
      <c r="Q297" s="17"/>
      <c r="R297" s="76"/>
      <c r="S297" s="76"/>
      <c r="T297" s="76">
        <f>SUM(Table5[[#This Row],[支付宝/余额宝/微信]:[OwnSAP]])</f>
        <v>222434.83</v>
      </c>
    </row>
    <row r="298" spans="1:20">
      <c r="A298" s="46">
        <v>43952</v>
      </c>
      <c r="B298" s="47">
        <v>43982</v>
      </c>
      <c r="C298" s="74" t="s">
        <v>10</v>
      </c>
      <c r="D298" s="74" t="s">
        <v>11</v>
      </c>
      <c r="E298" s="74" t="s">
        <v>11</v>
      </c>
      <c r="F298" s="74" t="s">
        <v>12</v>
      </c>
      <c r="G298" s="75" t="s">
        <v>63</v>
      </c>
      <c r="H298" s="74" t="s">
        <v>79</v>
      </c>
      <c r="I298" s="76">
        <v>25718.61</v>
      </c>
      <c r="J298" s="17">
        <v>60003.77</v>
      </c>
      <c r="K298" s="76"/>
      <c r="L298" s="76"/>
      <c r="M298" s="76">
        <v>249665.98</v>
      </c>
      <c r="N298" s="76"/>
      <c r="O298" s="76"/>
      <c r="P298" s="17"/>
      <c r="Q298" s="17"/>
      <c r="R298" s="76"/>
      <c r="S298" s="76"/>
      <c r="T298" s="76">
        <f>SUM(Table5[[#This Row],[支付宝/余额宝/微信]:[OwnSAP]])</f>
        <v>335388.36</v>
      </c>
    </row>
    <row r="299" spans="1:20">
      <c r="A299" s="46">
        <v>43952</v>
      </c>
      <c r="B299" s="47">
        <v>43982</v>
      </c>
      <c r="C299" s="74" t="s">
        <v>10</v>
      </c>
      <c r="D299" s="74" t="s">
        <v>11</v>
      </c>
      <c r="E299" s="74" t="s">
        <v>11</v>
      </c>
      <c r="F299" s="74" t="s">
        <v>12</v>
      </c>
      <c r="G299" s="75" t="s">
        <v>63</v>
      </c>
      <c r="H299" s="74" t="s">
        <v>13</v>
      </c>
      <c r="I299" s="76"/>
      <c r="J299" s="17"/>
      <c r="K299" s="76"/>
      <c r="L299" s="76"/>
      <c r="M299" s="76"/>
      <c r="N299" s="76">
        <v>61064.02</v>
      </c>
      <c r="O299" s="76"/>
      <c r="P299" s="17"/>
      <c r="Q299" s="17"/>
      <c r="R299" s="76"/>
      <c r="S299" s="76"/>
      <c r="T299" s="76">
        <f>SUM(Table5[[#This Row],[支付宝/余额宝/微信]:[OwnSAP]])</f>
        <v>61064.02</v>
      </c>
    </row>
    <row r="300" spans="1:20">
      <c r="A300" s="46">
        <v>43952</v>
      </c>
      <c r="B300" s="47">
        <v>43982</v>
      </c>
      <c r="C300" s="74" t="s">
        <v>10</v>
      </c>
      <c r="D300" s="74" t="s">
        <v>11</v>
      </c>
      <c r="E300" s="74" t="s">
        <v>11</v>
      </c>
      <c r="F300" s="74" t="s">
        <v>12</v>
      </c>
      <c r="G300" s="75" t="s">
        <v>63</v>
      </c>
      <c r="H300" s="74" t="s">
        <v>86</v>
      </c>
      <c r="I300" s="17"/>
      <c r="J300" s="17">
        <v>221960.33</v>
      </c>
      <c r="K300" s="76"/>
      <c r="L300" s="76">
        <v>974234.42</v>
      </c>
      <c r="M300" s="76"/>
      <c r="N300" s="76"/>
      <c r="O300" s="76"/>
      <c r="P300" s="17"/>
      <c r="Q300" s="17"/>
      <c r="R300" s="76"/>
      <c r="S300" s="76"/>
      <c r="T300" s="76">
        <f>SUM(Table5[[#This Row],[支付宝/余额宝/微信]:[OwnSAP]])</f>
        <v>1196194.75</v>
      </c>
    </row>
    <row r="301" spans="1:20">
      <c r="A301" s="46">
        <v>43952</v>
      </c>
      <c r="B301" s="47">
        <v>43982</v>
      </c>
      <c r="C301" s="74" t="s">
        <v>10</v>
      </c>
      <c r="D301" s="74" t="s">
        <v>57</v>
      </c>
      <c r="E301" s="74" t="s">
        <v>57</v>
      </c>
      <c r="F301" s="74" t="s">
        <v>57</v>
      </c>
      <c r="G301" s="75" t="s">
        <v>64</v>
      </c>
      <c r="H301" s="74" t="s">
        <v>58</v>
      </c>
      <c r="I301" s="76"/>
      <c r="J301" s="17"/>
      <c r="K301" s="76"/>
      <c r="L301" s="76"/>
      <c r="M301" s="76"/>
      <c r="N301" s="76"/>
      <c r="O301" s="76"/>
      <c r="P301" s="17"/>
      <c r="Q301" s="17"/>
      <c r="R301" s="76">
        <v>60000</v>
      </c>
      <c r="S301" s="76"/>
      <c r="T301" s="76">
        <f>SUM(Table5[[#This Row],[支付宝/余额宝/微信]:[OwnSAP]])</f>
        <v>60000</v>
      </c>
    </row>
    <row r="302" spans="1:20">
      <c r="A302" s="46">
        <v>43952</v>
      </c>
      <c r="B302" s="47">
        <v>43982</v>
      </c>
      <c r="C302" s="74" t="s">
        <v>16</v>
      </c>
      <c r="D302" s="74" t="s">
        <v>17</v>
      </c>
      <c r="E302" s="74" t="s">
        <v>18</v>
      </c>
      <c r="F302" s="74" t="s">
        <v>18</v>
      </c>
      <c r="G302" s="75" t="s">
        <v>66</v>
      </c>
      <c r="H302" s="74" t="s">
        <v>19</v>
      </c>
      <c r="I302" s="76"/>
      <c r="J302" s="17"/>
      <c r="K302" s="76"/>
      <c r="L302" s="76"/>
      <c r="M302" s="76"/>
      <c r="N302" s="76">
        <v>158979.6</v>
      </c>
      <c r="O302" s="76"/>
      <c r="P302" s="17"/>
      <c r="Q302" s="17"/>
      <c r="R302" s="76"/>
      <c r="S302" s="76"/>
      <c r="T302" s="76">
        <f>SUM(Table5[[#This Row],[支付宝/余额宝/微信]:[OwnSAP]])</f>
        <v>158979.6</v>
      </c>
    </row>
    <row r="303" spans="1:20">
      <c r="A303" s="46">
        <v>43952</v>
      </c>
      <c r="B303" s="47">
        <v>43982</v>
      </c>
      <c r="C303" s="74" t="s">
        <v>16</v>
      </c>
      <c r="D303" s="74" t="s">
        <v>17</v>
      </c>
      <c r="E303" s="74" t="s">
        <v>18</v>
      </c>
      <c r="F303" s="74" t="s">
        <v>18</v>
      </c>
      <c r="G303" s="75" t="s">
        <v>66</v>
      </c>
      <c r="H303" s="74" t="s">
        <v>20</v>
      </c>
      <c r="I303" s="76"/>
      <c r="J303" s="17"/>
      <c r="K303" s="76"/>
      <c r="L303" s="76"/>
      <c r="M303" s="76"/>
      <c r="N303" s="76">
        <v>73692.600000000006</v>
      </c>
      <c r="O303" s="76"/>
      <c r="P303" s="17"/>
      <c r="Q303" s="17"/>
      <c r="R303" s="76"/>
      <c r="S303" s="76"/>
      <c r="T303" s="76">
        <f>SUM(Table5[[#This Row],[支付宝/余额宝/微信]:[OwnSAP]])</f>
        <v>73692.600000000006</v>
      </c>
    </row>
    <row r="304" spans="1:20">
      <c r="A304" s="46">
        <v>43952</v>
      </c>
      <c r="B304" s="47">
        <v>43982</v>
      </c>
      <c r="C304" s="74" t="s">
        <v>16</v>
      </c>
      <c r="D304" s="74" t="s">
        <v>17</v>
      </c>
      <c r="E304" s="74" t="s">
        <v>18</v>
      </c>
      <c r="F304" s="74" t="s">
        <v>18</v>
      </c>
      <c r="G304" s="75" t="s">
        <v>66</v>
      </c>
      <c r="H304" s="74" t="s">
        <v>21</v>
      </c>
      <c r="I304" s="76"/>
      <c r="J304" s="17"/>
      <c r="K304" s="76"/>
      <c r="L304" s="76"/>
      <c r="M304" s="76">
        <v>245573.46</v>
      </c>
      <c r="N304" s="76"/>
      <c r="O304" s="76"/>
      <c r="P304" s="17"/>
      <c r="Q304" s="17"/>
      <c r="R304" s="76"/>
      <c r="S304" s="76"/>
      <c r="T304" s="76">
        <f>SUM(Table5[[#This Row],[支付宝/余额宝/微信]:[OwnSAP]])</f>
        <v>245573.46</v>
      </c>
    </row>
    <row r="305" spans="1:20">
      <c r="A305" s="46">
        <v>43952</v>
      </c>
      <c r="B305" s="47">
        <v>43982</v>
      </c>
      <c r="C305" s="74" t="s">
        <v>16</v>
      </c>
      <c r="D305" s="74" t="s">
        <v>17</v>
      </c>
      <c r="E305" s="74" t="s">
        <v>18</v>
      </c>
      <c r="F305" s="74" t="s">
        <v>18</v>
      </c>
      <c r="G305" s="75" t="s">
        <v>66</v>
      </c>
      <c r="H305" s="74" t="s">
        <v>22</v>
      </c>
      <c r="I305" s="76"/>
      <c r="J305" s="17">
        <v>105956.63</v>
      </c>
      <c r="K305" s="76"/>
      <c r="L305" s="76"/>
      <c r="M305" s="76">
        <v>480174.56</v>
      </c>
      <c r="N305" s="76">
        <v>111495.1</v>
      </c>
      <c r="O305" s="76"/>
      <c r="P305" s="17"/>
      <c r="Q305" s="17"/>
      <c r="R305" s="76"/>
      <c r="S305" s="76"/>
      <c r="T305" s="76">
        <f>SUM(Table5[[#This Row],[支付宝/余额宝/微信]:[OwnSAP]])</f>
        <v>697626.28999999992</v>
      </c>
    </row>
    <row r="306" spans="1:20">
      <c r="A306" s="46">
        <v>43952</v>
      </c>
      <c r="B306" s="47">
        <v>43982</v>
      </c>
      <c r="C306" s="74" t="s">
        <v>16</v>
      </c>
      <c r="D306" s="74" t="s">
        <v>17</v>
      </c>
      <c r="E306" s="74" t="s">
        <v>47</v>
      </c>
      <c r="F306" s="74" t="s">
        <v>47</v>
      </c>
      <c r="G306" s="75" t="s">
        <v>66</v>
      </c>
      <c r="H306" s="74" t="s">
        <v>48</v>
      </c>
      <c r="I306" s="76"/>
      <c r="J306" s="17"/>
      <c r="K306" s="76"/>
      <c r="L306" s="76"/>
      <c r="M306" s="76"/>
      <c r="N306" s="76">
        <v>146036.79999999999</v>
      </c>
      <c r="O306" s="76"/>
      <c r="P306" s="17"/>
      <c r="Q306" s="17"/>
      <c r="R306" s="76"/>
      <c r="S306" s="76"/>
      <c r="T306" s="76">
        <f>SUM(Table5[[#This Row],[支付宝/余额宝/微信]:[OwnSAP]])</f>
        <v>146036.79999999999</v>
      </c>
    </row>
    <row r="307" spans="1:20">
      <c r="A307" s="46">
        <v>43952</v>
      </c>
      <c r="B307" s="47">
        <v>43982</v>
      </c>
      <c r="C307" s="74" t="s">
        <v>16</v>
      </c>
      <c r="D307" s="74" t="s">
        <v>17</v>
      </c>
      <c r="E307" s="74" t="s">
        <v>47</v>
      </c>
      <c r="F307" s="74" t="s">
        <v>47</v>
      </c>
      <c r="G307" s="75" t="s">
        <v>66</v>
      </c>
      <c r="H307" s="5" t="s">
        <v>111</v>
      </c>
      <c r="I307" s="76"/>
      <c r="J307" s="17">
        <f>96236.68+16087.27</f>
        <v>112323.95</v>
      </c>
      <c r="K307" s="76"/>
      <c r="L307" s="76"/>
      <c r="M307" s="76">
        <f>688522.54+35909.46</f>
        <v>724432</v>
      </c>
      <c r="N307" s="76"/>
      <c r="O307" s="76"/>
      <c r="P307" s="17"/>
      <c r="Q307" s="17"/>
      <c r="R307" s="76"/>
      <c r="S307" s="76"/>
      <c r="T307" s="76">
        <f>SUM(Table5[[#This Row],[支付宝/余额宝/微信]:[OwnSAP]])</f>
        <v>836755.95</v>
      </c>
    </row>
    <row r="308" spans="1:20">
      <c r="A308" s="46">
        <v>43952</v>
      </c>
      <c r="B308" s="47">
        <v>43982</v>
      </c>
      <c r="C308" s="74" t="s">
        <v>16</v>
      </c>
      <c r="D308" s="74" t="s">
        <v>17</v>
      </c>
      <c r="E308" s="74" t="s">
        <v>23</v>
      </c>
      <c r="F308" s="74" t="s">
        <v>23</v>
      </c>
      <c r="G308" s="75" t="s">
        <v>66</v>
      </c>
      <c r="H308" s="74" t="s">
        <v>70</v>
      </c>
      <c r="I308" s="76"/>
      <c r="J308" s="17"/>
      <c r="K308" s="76"/>
      <c r="L308" s="76"/>
      <c r="M308" s="76"/>
      <c r="N308" s="76">
        <v>237220.2</v>
      </c>
      <c r="O308" s="76"/>
      <c r="P308" s="17"/>
      <c r="Q308" s="17"/>
      <c r="R308" s="76"/>
      <c r="S308" s="76"/>
      <c r="T308" s="76">
        <f>SUM(Table5[[#This Row],[支付宝/余额宝/微信]:[OwnSAP]])</f>
        <v>237220.2</v>
      </c>
    </row>
    <row r="309" spans="1:20">
      <c r="A309" s="46">
        <v>43952</v>
      </c>
      <c r="B309" s="47">
        <v>43982</v>
      </c>
      <c r="C309" s="74" t="s">
        <v>16</v>
      </c>
      <c r="D309" s="74" t="s">
        <v>17</v>
      </c>
      <c r="E309" s="74" t="s">
        <v>23</v>
      </c>
      <c r="F309" s="74" t="s">
        <v>23</v>
      </c>
      <c r="G309" s="75" t="s">
        <v>66</v>
      </c>
      <c r="H309" s="74" t="s">
        <v>24</v>
      </c>
      <c r="I309" s="76"/>
      <c r="J309" s="17">
        <v>71688.960000000006</v>
      </c>
      <c r="K309" s="76">
        <v>111776.03</v>
      </c>
      <c r="L309" s="76"/>
      <c r="M309" s="76">
        <v>438281.09</v>
      </c>
      <c r="N309" s="76"/>
      <c r="O309" s="76"/>
      <c r="P309" s="17"/>
      <c r="Q309" s="17"/>
      <c r="R309" s="76"/>
      <c r="S309" s="76"/>
      <c r="T309" s="76">
        <f>SUM(Table5[[#This Row],[支付宝/余额宝/微信]:[OwnSAP]])</f>
        <v>621746.08000000007</v>
      </c>
    </row>
    <row r="310" spans="1:20">
      <c r="A310" s="46">
        <v>43952</v>
      </c>
      <c r="B310" s="47">
        <v>43982</v>
      </c>
      <c r="C310" s="74" t="s">
        <v>16</v>
      </c>
      <c r="D310" s="74" t="s">
        <v>17</v>
      </c>
      <c r="E310" s="74" t="s">
        <v>23</v>
      </c>
      <c r="F310" s="74" t="s">
        <v>23</v>
      </c>
      <c r="G310" s="75" t="s">
        <v>66</v>
      </c>
      <c r="H310" s="74" t="s">
        <v>25</v>
      </c>
      <c r="I310" s="76"/>
      <c r="J310" s="17"/>
      <c r="K310" s="76"/>
      <c r="L310" s="76"/>
      <c r="M310" s="76">
        <v>595376.01</v>
      </c>
      <c r="N310" s="76"/>
      <c r="O310" s="76"/>
      <c r="P310" s="17"/>
      <c r="Q310" s="17"/>
      <c r="R310" s="76"/>
      <c r="S310" s="76"/>
      <c r="T310" s="76">
        <f>SUM(Table5[[#This Row],[支付宝/余额宝/微信]:[OwnSAP]])</f>
        <v>595376.01</v>
      </c>
    </row>
    <row r="311" spans="1:20">
      <c r="A311" s="46">
        <v>43952</v>
      </c>
      <c r="B311" s="47">
        <v>43982</v>
      </c>
      <c r="C311" s="74" t="s">
        <v>16</v>
      </c>
      <c r="D311" s="74" t="s">
        <v>17</v>
      </c>
      <c r="E311" s="74" t="s">
        <v>23</v>
      </c>
      <c r="F311" s="74" t="s">
        <v>23</v>
      </c>
      <c r="G311" s="75" t="s">
        <v>66</v>
      </c>
      <c r="H311" s="74" t="s">
        <v>26</v>
      </c>
      <c r="I311" s="76"/>
      <c r="J311" s="17"/>
      <c r="K311" s="76">
        <v>103639.35</v>
      </c>
      <c r="L311" s="76"/>
      <c r="M311" s="76">
        <v>193516.59</v>
      </c>
      <c r="N311" s="76"/>
      <c r="O311" s="76"/>
      <c r="P311" s="17"/>
      <c r="Q311" s="17"/>
      <c r="R311" s="76"/>
      <c r="S311" s="76"/>
      <c r="T311" s="76">
        <f>SUM(Table5[[#This Row],[支付宝/余额宝/微信]:[OwnSAP]])</f>
        <v>297155.94</v>
      </c>
    </row>
    <row r="312" spans="1:20">
      <c r="A312" s="46">
        <v>43952</v>
      </c>
      <c r="B312" s="47">
        <v>43982</v>
      </c>
      <c r="C312" s="74" t="s">
        <v>16</v>
      </c>
      <c r="D312" s="74" t="s">
        <v>17</v>
      </c>
      <c r="E312" s="74" t="s">
        <v>23</v>
      </c>
      <c r="F312" s="74" t="s">
        <v>23</v>
      </c>
      <c r="G312" s="75" t="s">
        <v>66</v>
      </c>
      <c r="H312" s="74" t="s">
        <v>80</v>
      </c>
      <c r="I312" s="76"/>
      <c r="J312" s="17"/>
      <c r="K312" s="76"/>
      <c r="L312" s="76"/>
      <c r="M312" s="76">
        <v>55811.44</v>
      </c>
      <c r="N312" s="76"/>
      <c r="O312" s="76"/>
      <c r="P312" s="17"/>
      <c r="Q312" s="17"/>
      <c r="R312" s="76"/>
      <c r="S312" s="76"/>
      <c r="T312" s="76">
        <f>SUM(Table5[[#This Row],[支付宝/余额宝/微信]:[OwnSAP]])</f>
        <v>55811.44</v>
      </c>
    </row>
    <row r="313" spans="1:20">
      <c r="A313" s="46">
        <v>43952</v>
      </c>
      <c r="B313" s="47">
        <v>43982</v>
      </c>
      <c r="C313" s="74" t="s">
        <v>16</v>
      </c>
      <c r="D313" s="74" t="s">
        <v>17</v>
      </c>
      <c r="E313" s="74" t="s">
        <v>23</v>
      </c>
      <c r="F313" s="74" t="s">
        <v>23</v>
      </c>
      <c r="G313" s="75" t="s">
        <v>66</v>
      </c>
      <c r="H313" s="74" t="s">
        <v>87</v>
      </c>
      <c r="I313" s="76"/>
      <c r="J313" s="17"/>
      <c r="K313" s="76"/>
      <c r="L313" s="76"/>
      <c r="M313" s="76">
        <v>224681.01</v>
      </c>
      <c r="N313" s="76"/>
      <c r="O313" s="76"/>
      <c r="P313" s="17"/>
      <c r="Q313" s="17"/>
      <c r="R313" s="76"/>
      <c r="S313" s="76"/>
      <c r="T313" s="76">
        <f>SUM(Table5[[#This Row],[支付宝/余额宝/微信]:[OwnSAP]])</f>
        <v>224681.01</v>
      </c>
    </row>
    <row r="314" spans="1:20">
      <c r="A314" s="46">
        <v>43952</v>
      </c>
      <c r="B314" s="47">
        <v>43982</v>
      </c>
      <c r="C314" s="74" t="s">
        <v>16</v>
      </c>
      <c r="D314" s="74" t="s">
        <v>17</v>
      </c>
      <c r="E314" s="74" t="s">
        <v>23</v>
      </c>
      <c r="F314" s="74" t="s">
        <v>23</v>
      </c>
      <c r="G314" s="75" t="s">
        <v>66</v>
      </c>
      <c r="H314" s="74" t="s">
        <v>95</v>
      </c>
      <c r="I314" s="76"/>
      <c r="J314" s="17"/>
      <c r="K314" s="76"/>
      <c r="L314" s="76"/>
      <c r="M314" s="76">
        <v>182359.1</v>
      </c>
      <c r="N314" s="76"/>
      <c r="O314" s="76"/>
      <c r="P314" s="17"/>
      <c r="Q314" s="17"/>
      <c r="R314" s="76"/>
      <c r="S314" s="76"/>
      <c r="T314" s="76">
        <f>SUM(Table5[[#This Row],[支付宝/余额宝/微信]:[OwnSAP]])</f>
        <v>182359.1</v>
      </c>
    </row>
    <row r="315" spans="1:20">
      <c r="A315" s="46">
        <v>43952</v>
      </c>
      <c r="B315" s="47">
        <v>43982</v>
      </c>
      <c r="C315" s="74" t="s">
        <v>16</v>
      </c>
      <c r="D315" s="74" t="s">
        <v>17</v>
      </c>
      <c r="E315" s="74" t="s">
        <v>27</v>
      </c>
      <c r="F315" s="74" t="s">
        <v>27</v>
      </c>
      <c r="G315" s="75" t="s">
        <v>68</v>
      </c>
      <c r="H315" s="74" t="s">
        <v>28</v>
      </c>
      <c r="I315" s="76"/>
      <c r="J315" s="17"/>
      <c r="K315" s="76"/>
      <c r="L315" s="76"/>
      <c r="M315" s="76"/>
      <c r="N315" s="76">
        <v>27019.200000000001</v>
      </c>
      <c r="O315" s="76"/>
      <c r="P315" s="17"/>
      <c r="Q315" s="17"/>
      <c r="R315" s="76"/>
      <c r="S315" s="76"/>
      <c r="T315" s="76">
        <f>SUM(Table5[[#This Row],[支付宝/余额宝/微信]:[OwnSAP]])</f>
        <v>27019.200000000001</v>
      </c>
    </row>
    <row r="316" spans="1:20">
      <c r="A316" s="46">
        <v>43952</v>
      </c>
      <c r="B316" s="47">
        <v>43982</v>
      </c>
      <c r="C316" s="74" t="s">
        <v>16</v>
      </c>
      <c r="D316" s="74" t="s">
        <v>17</v>
      </c>
      <c r="E316" s="74" t="s">
        <v>27</v>
      </c>
      <c r="F316" s="74" t="s">
        <v>27</v>
      </c>
      <c r="G316" s="75" t="s">
        <v>68</v>
      </c>
      <c r="H316" s="74" t="s">
        <v>29</v>
      </c>
      <c r="I316" s="76"/>
      <c r="J316" s="17">
        <v>13041.45</v>
      </c>
      <c r="K316" s="76"/>
      <c r="L316" s="76"/>
      <c r="M316" s="76">
        <v>62277.52</v>
      </c>
      <c r="N316" s="76">
        <v>16363.2</v>
      </c>
      <c r="O316" s="76"/>
      <c r="P316" s="17"/>
      <c r="Q316" s="17"/>
      <c r="R316" s="76"/>
      <c r="S316" s="76"/>
      <c r="T316" s="76">
        <f>SUM(Table5[[#This Row],[支付宝/余额宝/微信]:[OwnSAP]])</f>
        <v>91682.17</v>
      </c>
    </row>
    <row r="317" spans="1:20">
      <c r="A317" s="46">
        <v>43952</v>
      </c>
      <c r="B317" s="47">
        <v>43982</v>
      </c>
      <c r="C317" s="74" t="s">
        <v>16</v>
      </c>
      <c r="D317" s="74" t="s">
        <v>17</v>
      </c>
      <c r="E317" s="74" t="s">
        <v>27</v>
      </c>
      <c r="F317" s="74" t="s">
        <v>27</v>
      </c>
      <c r="G317" s="75" t="s">
        <v>68</v>
      </c>
      <c r="H317" s="74" t="s">
        <v>91</v>
      </c>
      <c r="I317" s="76"/>
      <c r="J317" s="17"/>
      <c r="K317" s="76"/>
      <c r="L317" s="76"/>
      <c r="M317" s="76"/>
      <c r="N317" s="76"/>
      <c r="O317" s="76"/>
      <c r="P317" s="17"/>
      <c r="Q317" s="17"/>
      <c r="R317" s="76"/>
      <c r="S317" s="76">
        <v>169917.28</v>
      </c>
      <c r="T317" s="76">
        <f>SUM(Table5[[#This Row],[支付宝/余额宝/微信]:[OwnSAP]])</f>
        <v>169917.28</v>
      </c>
    </row>
    <row r="318" spans="1:20">
      <c r="A318" s="46">
        <v>43952</v>
      </c>
      <c r="B318" s="47">
        <v>43982</v>
      </c>
      <c r="C318" s="74" t="s">
        <v>16</v>
      </c>
      <c r="D318" s="74" t="s">
        <v>30</v>
      </c>
      <c r="E318" s="74" t="s">
        <v>30</v>
      </c>
      <c r="F318" s="74" t="s">
        <v>30</v>
      </c>
      <c r="G318" s="75" t="s">
        <v>66</v>
      </c>
      <c r="H318" s="74" t="s">
        <v>31</v>
      </c>
      <c r="I318" s="76"/>
      <c r="J318" s="17"/>
      <c r="K318" s="76"/>
      <c r="L318" s="76"/>
      <c r="M318" s="76">
        <v>236114.88</v>
      </c>
      <c r="N318" s="76"/>
      <c r="O318" s="76"/>
      <c r="P318" s="17"/>
      <c r="Q318" s="17"/>
      <c r="R318" s="76"/>
      <c r="S318" s="76"/>
      <c r="T318" s="76">
        <f>SUM(Table5[[#This Row],[支付宝/余额宝/微信]:[OwnSAP]])</f>
        <v>236114.88</v>
      </c>
    </row>
    <row r="319" spans="1:20">
      <c r="A319" s="46">
        <v>43952</v>
      </c>
      <c r="B319" s="47">
        <v>43982</v>
      </c>
      <c r="C319" s="74" t="s">
        <v>16</v>
      </c>
      <c r="D319" s="74" t="s">
        <v>30</v>
      </c>
      <c r="E319" s="74" t="s">
        <v>30</v>
      </c>
      <c r="F319" s="74" t="s">
        <v>30</v>
      </c>
      <c r="G319" s="75" t="s">
        <v>66</v>
      </c>
      <c r="H319" s="74" t="s">
        <v>32</v>
      </c>
      <c r="I319" s="76"/>
      <c r="J319" s="17"/>
      <c r="K319" s="76"/>
      <c r="L319" s="76"/>
      <c r="M319" s="76">
        <v>229668.63</v>
      </c>
      <c r="N319" s="76"/>
      <c r="O319" s="76"/>
      <c r="P319" s="17"/>
      <c r="Q319" s="17"/>
      <c r="R319" s="76"/>
      <c r="S319" s="76"/>
      <c r="T319" s="76">
        <f>SUM(Table5[[#This Row],[支付宝/余额宝/微信]:[OwnSAP]])</f>
        <v>229668.63</v>
      </c>
    </row>
    <row r="320" spans="1:20">
      <c r="A320" s="46">
        <v>43952</v>
      </c>
      <c r="B320" s="47">
        <v>43982</v>
      </c>
      <c r="C320" s="74" t="s">
        <v>16</v>
      </c>
      <c r="D320" s="74" t="s">
        <v>35</v>
      </c>
      <c r="E320" s="74" t="s">
        <v>35</v>
      </c>
      <c r="F320" s="74" t="s">
        <v>35</v>
      </c>
      <c r="G320" s="75" t="s">
        <v>64</v>
      </c>
      <c r="H320" s="74" t="s">
        <v>104</v>
      </c>
      <c r="I320" s="76"/>
      <c r="J320" s="17"/>
      <c r="K320" s="76"/>
      <c r="L320" s="76"/>
      <c r="M320" s="76"/>
      <c r="N320" s="76">
        <v>45045</v>
      </c>
      <c r="O320" s="76"/>
      <c r="P320" s="17"/>
      <c r="Q320" s="17"/>
      <c r="R320" s="76"/>
      <c r="S320" s="76"/>
      <c r="T320" s="76">
        <f>SUM(Table5[[#This Row],[支付宝/余额宝/微信]:[OwnSAP]])</f>
        <v>45045</v>
      </c>
    </row>
    <row r="321" spans="1:20">
      <c r="A321" s="46">
        <v>43952</v>
      </c>
      <c r="B321" s="47">
        <v>43982</v>
      </c>
      <c r="C321" s="74" t="s">
        <v>33</v>
      </c>
      <c r="D321" s="74" t="s">
        <v>35</v>
      </c>
      <c r="E321" s="74" t="s">
        <v>35</v>
      </c>
      <c r="F321" s="74" t="s">
        <v>35</v>
      </c>
      <c r="G321" s="75" t="s">
        <v>64</v>
      </c>
      <c r="H321" s="74" t="s">
        <v>36</v>
      </c>
      <c r="I321" s="76"/>
      <c r="J321" s="17"/>
      <c r="K321" s="76"/>
      <c r="L321" s="76"/>
      <c r="M321" s="76"/>
      <c r="N321" s="76"/>
      <c r="O321" s="76">
        <v>5000</v>
      </c>
      <c r="P321" s="17"/>
      <c r="Q321" s="17"/>
      <c r="R321" s="76"/>
      <c r="S321" s="76"/>
      <c r="T321" s="76">
        <f>SUM(Table5[[#This Row],[支付宝/余额宝/微信]:[OwnSAP]])</f>
        <v>5000</v>
      </c>
    </row>
    <row r="322" spans="1:20">
      <c r="A322" s="48">
        <v>43983</v>
      </c>
      <c r="B322" s="49">
        <v>44012</v>
      </c>
      <c r="C322" s="69" t="s">
        <v>10</v>
      </c>
      <c r="D322" s="69" t="s">
        <v>14</v>
      </c>
      <c r="E322" s="69" t="s">
        <v>15</v>
      </c>
      <c r="F322" s="69" t="s">
        <v>81</v>
      </c>
      <c r="G322" s="57" t="s">
        <v>82</v>
      </c>
      <c r="H322" s="69" t="s">
        <v>90</v>
      </c>
      <c r="I322" s="53"/>
      <c r="J322" s="53"/>
      <c r="K322" s="53"/>
      <c r="L322" s="53"/>
      <c r="M322" s="53">
        <v>188793.45</v>
      </c>
      <c r="N322" s="53"/>
      <c r="O322" s="53"/>
      <c r="P322" s="53"/>
      <c r="Q322" s="53"/>
      <c r="R322" s="53"/>
      <c r="S322" s="53"/>
      <c r="T322" s="53">
        <f>SUM(Table5[[#This Row],[支付宝/余额宝/微信]:[OwnSAP]])</f>
        <v>188793.45</v>
      </c>
    </row>
    <row r="323" spans="1:20">
      <c r="A323" s="46">
        <v>43983</v>
      </c>
      <c r="B323" s="47">
        <v>44012</v>
      </c>
      <c r="C323" s="68" t="s">
        <v>10</v>
      </c>
      <c r="D323" s="68" t="s">
        <v>14</v>
      </c>
      <c r="E323" s="68" t="s">
        <v>84</v>
      </c>
      <c r="F323" s="68" t="s">
        <v>81</v>
      </c>
      <c r="G323" s="55" t="s">
        <v>82</v>
      </c>
      <c r="H323" s="68" t="s">
        <v>83</v>
      </c>
      <c r="I323" s="17"/>
      <c r="J323" s="17"/>
      <c r="K323" s="17"/>
      <c r="L323" s="17"/>
      <c r="M323" s="17">
        <v>228663.6</v>
      </c>
      <c r="N323" s="17"/>
      <c r="O323" s="17"/>
      <c r="P323" s="17"/>
      <c r="Q323" s="17"/>
      <c r="R323" s="17"/>
      <c r="S323" s="17"/>
      <c r="T323" s="17">
        <f>SUM(Table5[[#This Row],[支付宝/余额宝/微信]:[OwnSAP]])</f>
        <v>228663.6</v>
      </c>
    </row>
    <row r="324" spans="1:20">
      <c r="A324" s="46">
        <v>43983</v>
      </c>
      <c r="B324" s="47">
        <v>44012</v>
      </c>
      <c r="C324" s="68" t="s">
        <v>10</v>
      </c>
      <c r="D324" s="68" t="s">
        <v>11</v>
      </c>
      <c r="E324" s="68" t="s">
        <v>11</v>
      </c>
      <c r="F324" s="68" t="s">
        <v>12</v>
      </c>
      <c r="G324" s="55" t="s">
        <v>63</v>
      </c>
      <c r="H324" s="68" t="s">
        <v>79</v>
      </c>
      <c r="I324" s="17">
        <v>113053.25</v>
      </c>
      <c r="J324" s="17">
        <v>58276.22</v>
      </c>
      <c r="K324" s="17"/>
      <c r="L324" s="17"/>
      <c r="M324" s="17">
        <v>248746.69</v>
      </c>
      <c r="N324" s="17"/>
      <c r="O324" s="17"/>
      <c r="P324" s="17"/>
      <c r="Q324" s="17"/>
      <c r="R324" s="17"/>
      <c r="S324" s="17"/>
      <c r="T324" s="17">
        <f>SUM(Table5[[#This Row],[支付宝/余额宝/微信]:[OwnSAP]])</f>
        <v>420076.16000000003</v>
      </c>
    </row>
    <row r="325" spans="1:20">
      <c r="A325" s="46">
        <v>43983</v>
      </c>
      <c r="B325" s="47">
        <v>44012</v>
      </c>
      <c r="C325" s="68" t="s">
        <v>10</v>
      </c>
      <c r="D325" s="68" t="s">
        <v>11</v>
      </c>
      <c r="E325" s="68" t="s">
        <v>11</v>
      </c>
      <c r="F325" s="68" t="s">
        <v>12</v>
      </c>
      <c r="G325" s="55" t="s">
        <v>63</v>
      </c>
      <c r="H325" s="68" t="s">
        <v>13</v>
      </c>
      <c r="I325" s="17"/>
      <c r="J325" s="17"/>
      <c r="K325" s="17"/>
      <c r="L325" s="17"/>
      <c r="M325" s="17"/>
      <c r="N325" s="17">
        <v>61065.279999999999</v>
      </c>
      <c r="O325" s="17"/>
      <c r="P325" s="17"/>
      <c r="Q325" s="17"/>
      <c r="R325" s="17"/>
      <c r="S325" s="17"/>
      <c r="T325" s="17">
        <f>SUM(Table5[[#This Row],[支付宝/余额宝/微信]:[OwnSAP]])</f>
        <v>61065.279999999999</v>
      </c>
    </row>
    <row r="326" spans="1:20">
      <c r="A326" s="46">
        <v>43983</v>
      </c>
      <c r="B326" s="47">
        <v>44012</v>
      </c>
      <c r="C326" s="68" t="s">
        <v>10</v>
      </c>
      <c r="D326" s="68" t="s">
        <v>11</v>
      </c>
      <c r="E326" s="68" t="s">
        <v>11</v>
      </c>
      <c r="F326" s="68" t="s">
        <v>12</v>
      </c>
      <c r="G326" s="55" t="s">
        <v>63</v>
      </c>
      <c r="H326" s="68" t="s">
        <v>86</v>
      </c>
      <c r="I326" s="17"/>
      <c r="J326" s="17">
        <v>116572.55</v>
      </c>
      <c r="K326" s="17"/>
      <c r="L326" s="17">
        <v>48596.959999999999</v>
      </c>
      <c r="M326" s="17"/>
      <c r="N326" s="17"/>
      <c r="O326" s="17"/>
      <c r="P326" s="17"/>
      <c r="Q326" s="17"/>
      <c r="R326" s="17"/>
      <c r="S326" s="17"/>
      <c r="T326" s="17">
        <f>SUM(Table5[[#This Row],[支付宝/余额宝/微信]:[OwnSAP]])</f>
        <v>165169.51</v>
      </c>
    </row>
    <row r="327" spans="1:20">
      <c r="A327" s="46">
        <v>43983</v>
      </c>
      <c r="B327" s="47">
        <v>44012</v>
      </c>
      <c r="C327" s="68" t="s">
        <v>10</v>
      </c>
      <c r="D327" s="68" t="s">
        <v>57</v>
      </c>
      <c r="E327" s="68" t="s">
        <v>57</v>
      </c>
      <c r="F327" s="68" t="s">
        <v>57</v>
      </c>
      <c r="G327" s="55" t="s">
        <v>64</v>
      </c>
      <c r="H327" s="68" t="s">
        <v>58</v>
      </c>
      <c r="I327" s="17"/>
      <c r="J327" s="17"/>
      <c r="K327" s="17"/>
      <c r="L327" s="17"/>
      <c r="M327" s="17"/>
      <c r="N327" s="17"/>
      <c r="O327" s="17"/>
      <c r="P327" s="17"/>
      <c r="Q327" s="17"/>
      <c r="R327" s="17">
        <v>60000</v>
      </c>
      <c r="S327" s="17"/>
      <c r="T327" s="17">
        <f>SUM(Table5[[#This Row],[支付宝/余额宝/微信]:[OwnSAP]])</f>
        <v>60000</v>
      </c>
    </row>
    <row r="328" spans="1:20">
      <c r="A328" s="46">
        <v>43983</v>
      </c>
      <c r="B328" s="47">
        <v>44012</v>
      </c>
      <c r="C328" s="68" t="s">
        <v>10</v>
      </c>
      <c r="D328" s="68" t="s">
        <v>112</v>
      </c>
      <c r="E328" s="68" t="s">
        <v>114</v>
      </c>
      <c r="F328" s="68" t="s">
        <v>114</v>
      </c>
      <c r="G328" s="55" t="s">
        <v>114</v>
      </c>
      <c r="H328" s="68" t="s">
        <v>109</v>
      </c>
      <c r="I328" s="17"/>
      <c r="J328" s="17"/>
      <c r="K328" s="17"/>
      <c r="L328" s="17"/>
      <c r="M328" s="17"/>
      <c r="N328" s="17"/>
      <c r="O328" s="17"/>
      <c r="P328" s="17"/>
      <c r="Q328" s="17">
        <v>1000000</v>
      </c>
      <c r="R328" s="17"/>
      <c r="S328" s="17"/>
      <c r="T328" s="17">
        <f>SUM(Table5[[#This Row],[支付宝/余额宝/微信]:[OwnSAP]])</f>
        <v>1000000</v>
      </c>
    </row>
    <row r="329" spans="1:20">
      <c r="A329" s="46">
        <v>43983</v>
      </c>
      <c r="B329" s="47">
        <v>44012</v>
      </c>
      <c r="C329" s="68" t="s">
        <v>16</v>
      </c>
      <c r="D329" s="68" t="s">
        <v>17</v>
      </c>
      <c r="E329" s="68" t="s">
        <v>18</v>
      </c>
      <c r="F329" s="68" t="s">
        <v>18</v>
      </c>
      <c r="G329" s="55" t="s">
        <v>66</v>
      </c>
      <c r="H329" s="68" t="s">
        <v>19</v>
      </c>
      <c r="I329" s="17"/>
      <c r="J329" s="17"/>
      <c r="K329" s="17"/>
      <c r="L329" s="17"/>
      <c r="M329" s="17"/>
      <c r="N329" s="17">
        <v>161254.79999999999</v>
      </c>
      <c r="O329" s="17"/>
      <c r="P329" s="17"/>
      <c r="Q329" s="17"/>
      <c r="R329" s="17"/>
      <c r="S329" s="17"/>
      <c r="T329" s="17">
        <f>SUM(Table5[[#This Row],[支付宝/余额宝/微信]:[OwnSAP]])</f>
        <v>161254.79999999999</v>
      </c>
    </row>
    <row r="330" spans="1:20">
      <c r="A330" s="46">
        <v>43983</v>
      </c>
      <c r="B330" s="47">
        <v>44012</v>
      </c>
      <c r="C330" s="68" t="s">
        <v>16</v>
      </c>
      <c r="D330" s="68" t="s">
        <v>17</v>
      </c>
      <c r="E330" s="68" t="s">
        <v>18</v>
      </c>
      <c r="F330" s="68" t="s">
        <v>18</v>
      </c>
      <c r="G330" s="55" t="s">
        <v>66</v>
      </c>
      <c r="H330" s="68" t="s">
        <v>20</v>
      </c>
      <c r="I330" s="17"/>
      <c r="J330" s="17"/>
      <c r="K330" s="17"/>
      <c r="L330" s="17"/>
      <c r="M330" s="17"/>
      <c r="N330" s="17">
        <v>77742.8</v>
      </c>
      <c r="O330" s="17"/>
      <c r="P330" s="17"/>
      <c r="Q330" s="17"/>
      <c r="R330" s="17"/>
      <c r="S330" s="17"/>
      <c r="T330" s="17">
        <f>SUM(Table5[[#This Row],[支付宝/余额宝/微信]:[OwnSAP]])</f>
        <v>77742.8</v>
      </c>
    </row>
    <row r="331" spans="1:20">
      <c r="A331" s="46">
        <v>43983</v>
      </c>
      <c r="B331" s="47">
        <v>44012</v>
      </c>
      <c r="C331" s="68" t="s">
        <v>16</v>
      </c>
      <c r="D331" s="68" t="s">
        <v>17</v>
      </c>
      <c r="E331" s="68" t="s">
        <v>18</v>
      </c>
      <c r="F331" s="68" t="s">
        <v>18</v>
      </c>
      <c r="G331" s="55" t="s">
        <v>66</v>
      </c>
      <c r="H331" s="68" t="s">
        <v>21</v>
      </c>
      <c r="I331" s="17"/>
      <c r="J331" s="17"/>
      <c r="K331" s="17"/>
      <c r="L331" s="17"/>
      <c r="M331" s="17">
        <v>270328.11</v>
      </c>
      <c r="N331" s="17"/>
      <c r="O331" s="17"/>
      <c r="P331" s="17"/>
      <c r="Q331" s="17"/>
      <c r="R331" s="17"/>
      <c r="S331" s="17"/>
      <c r="T331" s="17">
        <f>SUM(Table5[[#This Row],[支付宝/余额宝/微信]:[OwnSAP]])</f>
        <v>270328.11</v>
      </c>
    </row>
    <row r="332" spans="1:20">
      <c r="A332" s="46">
        <v>43983</v>
      </c>
      <c r="B332" s="47">
        <v>44012</v>
      </c>
      <c r="C332" s="68" t="s">
        <v>16</v>
      </c>
      <c r="D332" s="68" t="s">
        <v>17</v>
      </c>
      <c r="E332" s="68" t="s">
        <v>18</v>
      </c>
      <c r="F332" s="68" t="s">
        <v>18</v>
      </c>
      <c r="G332" s="55" t="s">
        <v>66</v>
      </c>
      <c r="H332" s="68" t="s">
        <v>22</v>
      </c>
      <c r="I332" s="17"/>
      <c r="J332" s="17">
        <v>109792.16</v>
      </c>
      <c r="K332" s="17"/>
      <c r="L332" s="17"/>
      <c r="M332" s="17">
        <v>494664.74</v>
      </c>
      <c r="N332" s="17">
        <v>113343.72</v>
      </c>
      <c r="O332" s="17"/>
      <c r="P332" s="17"/>
      <c r="Q332" s="17"/>
      <c r="R332" s="17"/>
      <c r="S332" s="17"/>
      <c r="T332" s="17">
        <f>SUM(Table5[[#This Row],[支付宝/余额宝/微信]:[OwnSAP]])</f>
        <v>717800.62</v>
      </c>
    </row>
    <row r="333" spans="1:20">
      <c r="A333" s="46">
        <v>43983</v>
      </c>
      <c r="B333" s="47">
        <v>44012</v>
      </c>
      <c r="C333" s="68" t="s">
        <v>16</v>
      </c>
      <c r="D333" s="68" t="s">
        <v>17</v>
      </c>
      <c r="E333" s="68" t="s">
        <v>47</v>
      </c>
      <c r="F333" s="68" t="s">
        <v>47</v>
      </c>
      <c r="G333" s="55" t="s">
        <v>66</v>
      </c>
      <c r="H333" s="68" t="s">
        <v>48</v>
      </c>
      <c r="I333" s="17"/>
      <c r="J333" s="17"/>
      <c r="K333" s="17"/>
      <c r="L333" s="17"/>
      <c r="M333" s="17"/>
      <c r="N333" s="17">
        <v>171735.2</v>
      </c>
      <c r="O333" s="17"/>
      <c r="P333" s="17"/>
      <c r="Q333" s="17"/>
      <c r="R333" s="17"/>
      <c r="S333" s="17"/>
      <c r="T333" s="17">
        <f>SUM(Table5[[#This Row],[支付宝/余额宝/微信]:[OwnSAP]])</f>
        <v>171735.2</v>
      </c>
    </row>
    <row r="334" spans="1:20">
      <c r="A334" s="46">
        <v>43983</v>
      </c>
      <c r="B334" s="47">
        <v>44012</v>
      </c>
      <c r="C334" s="68" t="s">
        <v>16</v>
      </c>
      <c r="D334" s="68" t="s">
        <v>17</v>
      </c>
      <c r="E334" s="68" t="s">
        <v>47</v>
      </c>
      <c r="F334" s="68" t="s">
        <v>47</v>
      </c>
      <c r="G334" s="55" t="s">
        <v>66</v>
      </c>
      <c r="H334" s="68" t="s">
        <v>111</v>
      </c>
      <c r="I334" s="17"/>
      <c r="J334" s="17">
        <f>17689.7+107941.21</f>
        <v>125630.91</v>
      </c>
      <c r="K334" s="17"/>
      <c r="L334" s="17"/>
      <c r="M334" s="17">
        <f>39486.34+419920+336814.86</f>
        <v>796221.2</v>
      </c>
      <c r="N334" s="17"/>
      <c r="O334" s="17"/>
      <c r="P334" s="17"/>
      <c r="Q334" s="17"/>
      <c r="R334" s="17"/>
      <c r="S334" s="17"/>
      <c r="T334" s="17">
        <f>SUM(Table5[[#This Row],[支付宝/余额宝/微信]:[OwnSAP]])</f>
        <v>921852.11</v>
      </c>
    </row>
    <row r="335" spans="1:20">
      <c r="A335" s="46">
        <v>43983</v>
      </c>
      <c r="B335" s="47">
        <v>44012</v>
      </c>
      <c r="C335" s="68" t="s">
        <v>16</v>
      </c>
      <c r="D335" s="68" t="s">
        <v>17</v>
      </c>
      <c r="E335" s="68" t="s">
        <v>23</v>
      </c>
      <c r="F335" s="68" t="s">
        <v>23</v>
      </c>
      <c r="G335" s="55" t="s">
        <v>66</v>
      </c>
      <c r="H335" s="68" t="s">
        <v>70</v>
      </c>
      <c r="I335" s="17"/>
      <c r="J335" s="17"/>
      <c r="K335" s="17"/>
      <c r="L335" s="17"/>
      <c r="M335" s="17"/>
      <c r="N335" s="17">
        <v>266767.2</v>
      </c>
      <c r="O335" s="17"/>
      <c r="P335" s="17"/>
      <c r="Q335" s="17"/>
      <c r="R335" s="17"/>
      <c r="S335" s="17"/>
      <c r="T335" s="17">
        <f>SUM(Table5[[#This Row],[支付宝/余额宝/微信]:[OwnSAP]])</f>
        <v>266767.2</v>
      </c>
    </row>
    <row r="336" spans="1:20">
      <c r="A336" s="46">
        <v>43983</v>
      </c>
      <c r="B336" s="47">
        <v>44012</v>
      </c>
      <c r="C336" s="68" t="s">
        <v>16</v>
      </c>
      <c r="D336" s="68" t="s">
        <v>17</v>
      </c>
      <c r="E336" s="68" t="s">
        <v>23</v>
      </c>
      <c r="F336" s="68" t="s">
        <v>23</v>
      </c>
      <c r="G336" s="55" t="s">
        <v>66</v>
      </c>
      <c r="H336" s="68" t="s">
        <v>24</v>
      </c>
      <c r="I336" s="17"/>
      <c r="J336" s="17">
        <v>78914.880000000005</v>
      </c>
      <c r="K336" s="17">
        <f>1.1762*104610.23</f>
        <v>123042.55252599998</v>
      </c>
      <c r="L336" s="17"/>
      <c r="M336" s="17">
        <v>482457.86</v>
      </c>
      <c r="N336" s="17"/>
      <c r="O336" s="17"/>
      <c r="P336" s="17"/>
      <c r="Q336" s="17"/>
      <c r="R336" s="17"/>
      <c r="S336" s="17"/>
      <c r="T336" s="17">
        <f>SUM(Table5[[#This Row],[支付宝/余额宝/微信]:[OwnSAP]])</f>
        <v>684415.29252599995</v>
      </c>
    </row>
    <row r="337" spans="1:20">
      <c r="A337" s="46">
        <v>43983</v>
      </c>
      <c r="B337" s="47">
        <v>44012</v>
      </c>
      <c r="C337" s="68" t="s">
        <v>16</v>
      </c>
      <c r="D337" s="68" t="s">
        <v>17</v>
      </c>
      <c r="E337" s="68" t="s">
        <v>23</v>
      </c>
      <c r="F337" s="68" t="s">
        <v>23</v>
      </c>
      <c r="G337" s="55" t="s">
        <v>66</v>
      </c>
      <c r="H337" s="68" t="s">
        <v>25</v>
      </c>
      <c r="I337" s="17"/>
      <c r="J337" s="17"/>
      <c r="K337" s="17"/>
      <c r="L337" s="17"/>
      <c r="M337" s="17">
        <v>690396.44</v>
      </c>
      <c r="N337" s="17"/>
      <c r="O337" s="17"/>
      <c r="P337" s="17"/>
      <c r="Q337" s="17"/>
      <c r="R337" s="17"/>
      <c r="S337" s="17"/>
      <c r="T337" s="17">
        <f>SUM(Table5[[#This Row],[支付宝/余额宝/微信]:[OwnSAP]])</f>
        <v>690396.44</v>
      </c>
    </row>
    <row r="338" spans="1:20">
      <c r="A338" s="46">
        <v>43983</v>
      </c>
      <c r="B338" s="47">
        <v>44012</v>
      </c>
      <c r="C338" s="68" t="s">
        <v>16</v>
      </c>
      <c r="D338" s="68" t="s">
        <v>17</v>
      </c>
      <c r="E338" s="68" t="s">
        <v>23</v>
      </c>
      <c r="F338" s="68" t="s">
        <v>23</v>
      </c>
      <c r="G338" s="55" t="s">
        <v>66</v>
      </c>
      <c r="H338" s="68" t="s">
        <v>26</v>
      </c>
      <c r="I338" s="17"/>
      <c r="J338" s="17"/>
      <c r="K338" s="17">
        <f>178688.54*0.6359</f>
        <v>113628.04258600001</v>
      </c>
      <c r="L338" s="17"/>
      <c r="M338" s="17">
        <v>212167.58</v>
      </c>
      <c r="N338" s="17"/>
      <c r="O338" s="17"/>
      <c r="P338" s="17"/>
      <c r="Q338" s="17"/>
      <c r="R338" s="17"/>
      <c r="S338" s="17"/>
      <c r="T338" s="17">
        <f>SUM(Table5[[#This Row],[支付宝/余额宝/微信]:[OwnSAP]])</f>
        <v>325795.62258600001</v>
      </c>
    </row>
    <row r="339" spans="1:20">
      <c r="A339" s="46">
        <v>43983</v>
      </c>
      <c r="B339" s="47">
        <v>44012</v>
      </c>
      <c r="C339" s="68" t="s">
        <v>16</v>
      </c>
      <c r="D339" s="68" t="s">
        <v>17</v>
      </c>
      <c r="E339" s="68" t="s">
        <v>23</v>
      </c>
      <c r="F339" s="68" t="s">
        <v>23</v>
      </c>
      <c r="G339" s="55" t="s">
        <v>66</v>
      </c>
      <c r="H339" s="68" t="s">
        <v>80</v>
      </c>
      <c r="I339" s="17"/>
      <c r="J339" s="17"/>
      <c r="K339" s="17"/>
      <c r="L339" s="17"/>
      <c r="M339" s="17">
        <v>62395.31</v>
      </c>
      <c r="N339" s="17"/>
      <c r="O339" s="17"/>
      <c r="P339" s="17"/>
      <c r="Q339" s="17"/>
      <c r="R339" s="17"/>
      <c r="S339" s="17"/>
      <c r="T339" s="17">
        <f>SUM(Table5[[#This Row],[支付宝/余额宝/微信]:[OwnSAP]])</f>
        <v>62395.31</v>
      </c>
    </row>
    <row r="340" spans="1:20">
      <c r="A340" s="46">
        <v>43983</v>
      </c>
      <c r="B340" s="47">
        <v>44012</v>
      </c>
      <c r="C340" s="68" t="s">
        <v>16</v>
      </c>
      <c r="D340" s="68" t="s">
        <v>17</v>
      </c>
      <c r="E340" s="68" t="s">
        <v>23</v>
      </c>
      <c r="F340" s="68" t="s">
        <v>23</v>
      </c>
      <c r="G340" s="55" t="s">
        <v>66</v>
      </c>
      <c r="H340" s="68" t="s">
        <v>87</v>
      </c>
      <c r="I340" s="17"/>
      <c r="J340" s="17"/>
      <c r="K340" s="17"/>
      <c r="L340" s="17"/>
      <c r="M340" s="17">
        <v>238153.45</v>
      </c>
      <c r="N340" s="17"/>
      <c r="O340" s="17"/>
      <c r="P340" s="17"/>
      <c r="Q340" s="17"/>
      <c r="R340" s="17"/>
      <c r="S340" s="17"/>
      <c r="T340" s="17">
        <f>SUM(Table5[[#This Row],[支付宝/余额宝/微信]:[OwnSAP]])</f>
        <v>238153.45</v>
      </c>
    </row>
    <row r="341" spans="1:20">
      <c r="A341" s="46">
        <v>43983</v>
      </c>
      <c r="B341" s="47">
        <v>44012</v>
      </c>
      <c r="C341" s="68" t="s">
        <v>16</v>
      </c>
      <c r="D341" s="68" t="s">
        <v>17</v>
      </c>
      <c r="E341" s="68" t="s">
        <v>23</v>
      </c>
      <c r="F341" s="68" t="s">
        <v>23</v>
      </c>
      <c r="G341" s="55" t="s">
        <v>66</v>
      </c>
      <c r="H341" s="68" t="s">
        <v>95</v>
      </c>
      <c r="I341" s="17"/>
      <c r="J341" s="17"/>
      <c r="K341" s="17"/>
      <c r="L341" s="17"/>
      <c r="M341" s="17">
        <v>189897.31</v>
      </c>
      <c r="N341" s="17"/>
      <c r="O341" s="17"/>
      <c r="P341" s="17"/>
      <c r="Q341" s="17"/>
      <c r="R341" s="17"/>
      <c r="S341" s="17"/>
      <c r="T341" s="17">
        <f>SUM(Table5[[#This Row],[支付宝/余额宝/微信]:[OwnSAP]])</f>
        <v>189897.31</v>
      </c>
    </row>
    <row r="342" spans="1:20">
      <c r="A342" s="46">
        <v>43983</v>
      </c>
      <c r="B342" s="47">
        <v>44012</v>
      </c>
      <c r="C342" s="68" t="s">
        <v>16</v>
      </c>
      <c r="D342" s="68" t="s">
        <v>17</v>
      </c>
      <c r="E342" s="68" t="s">
        <v>27</v>
      </c>
      <c r="F342" s="68" t="s">
        <v>27</v>
      </c>
      <c r="G342" s="55" t="s">
        <v>68</v>
      </c>
      <c r="H342" s="68" t="s">
        <v>28</v>
      </c>
      <c r="I342" s="17"/>
      <c r="J342" s="17"/>
      <c r="K342" s="17"/>
      <c r="L342" s="17"/>
      <c r="M342" s="17"/>
      <c r="N342" s="17">
        <v>28371.200000000001</v>
      </c>
      <c r="O342" s="17"/>
      <c r="P342" s="17"/>
      <c r="Q342" s="17"/>
      <c r="R342" s="17"/>
      <c r="S342" s="17"/>
      <c r="T342" s="17">
        <f>SUM(Table5[[#This Row],[支付宝/余额宝/微信]:[OwnSAP]])</f>
        <v>28371.200000000001</v>
      </c>
    </row>
    <row r="343" spans="1:20">
      <c r="A343" s="46">
        <v>43983</v>
      </c>
      <c r="B343" s="47">
        <v>44012</v>
      </c>
      <c r="C343" s="68" t="s">
        <v>16</v>
      </c>
      <c r="D343" s="68" t="s">
        <v>17</v>
      </c>
      <c r="E343" s="68" t="s">
        <v>27</v>
      </c>
      <c r="F343" s="68" t="s">
        <v>27</v>
      </c>
      <c r="G343" s="55" t="s">
        <v>68</v>
      </c>
      <c r="H343" s="68" t="s">
        <v>29</v>
      </c>
      <c r="I343" s="17"/>
      <c r="J343" s="17">
        <v>13611</v>
      </c>
      <c r="K343" s="17"/>
      <c r="L343" s="17"/>
      <c r="M343" s="17">
        <v>65001.49</v>
      </c>
      <c r="N343" s="17">
        <v>17169.599999999999</v>
      </c>
      <c r="O343" s="17"/>
      <c r="P343" s="17"/>
      <c r="Q343" s="17"/>
      <c r="R343" s="17"/>
      <c r="S343" s="17"/>
      <c r="T343" s="17">
        <f>SUM(Table5[[#This Row],[支付宝/余额宝/微信]:[OwnSAP]])</f>
        <v>95782.09</v>
      </c>
    </row>
    <row r="344" spans="1:20">
      <c r="A344" s="46">
        <v>43983</v>
      </c>
      <c r="B344" s="47">
        <v>44012</v>
      </c>
      <c r="C344" s="68" t="s">
        <v>16</v>
      </c>
      <c r="D344" s="68" t="s">
        <v>17</v>
      </c>
      <c r="E344" s="68" t="s">
        <v>27</v>
      </c>
      <c r="F344" s="68" t="s">
        <v>27</v>
      </c>
      <c r="G344" s="55" t="s">
        <v>68</v>
      </c>
      <c r="H344" s="68" t="s">
        <v>91</v>
      </c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>
        <v>196006.28</v>
      </c>
      <c r="T344" s="17">
        <f>SUM(Table5[[#This Row],[支付宝/余额宝/微信]:[OwnSAP]])</f>
        <v>196006.28</v>
      </c>
    </row>
    <row r="345" spans="1:20">
      <c r="A345" s="46">
        <v>43983</v>
      </c>
      <c r="B345" s="47">
        <v>44012</v>
      </c>
      <c r="C345" s="68" t="s">
        <v>16</v>
      </c>
      <c r="D345" s="68" t="s">
        <v>30</v>
      </c>
      <c r="E345" s="68" t="s">
        <v>30</v>
      </c>
      <c r="F345" s="68" t="s">
        <v>30</v>
      </c>
      <c r="G345" s="55" t="s">
        <v>66</v>
      </c>
      <c r="H345" s="68" t="s">
        <v>31</v>
      </c>
      <c r="I345" s="17"/>
      <c r="J345" s="17"/>
      <c r="K345" s="17"/>
      <c r="L345" s="17"/>
      <c r="M345" s="17">
        <v>256672.57</v>
      </c>
      <c r="N345" s="17"/>
      <c r="O345" s="17"/>
      <c r="P345" s="17"/>
      <c r="Q345" s="17"/>
      <c r="R345" s="17"/>
      <c r="S345" s="17"/>
      <c r="T345" s="17">
        <f>SUM(Table5[[#This Row],[支付宝/余额宝/微信]:[OwnSAP]])</f>
        <v>256672.57</v>
      </c>
    </row>
    <row r="346" spans="1:20">
      <c r="A346" s="46">
        <v>43983</v>
      </c>
      <c r="B346" s="47">
        <v>44012</v>
      </c>
      <c r="C346" s="68" t="s">
        <v>16</v>
      </c>
      <c r="D346" s="68" t="s">
        <v>30</v>
      </c>
      <c r="E346" s="68" t="s">
        <v>30</v>
      </c>
      <c r="F346" s="68" t="s">
        <v>30</v>
      </c>
      <c r="G346" s="55" t="s">
        <v>66</v>
      </c>
      <c r="H346" s="68" t="s">
        <v>32</v>
      </c>
      <c r="I346" s="17"/>
      <c r="J346" s="17"/>
      <c r="K346" s="17"/>
      <c r="L346" s="17"/>
      <c r="M346" s="17">
        <v>233798.62</v>
      </c>
      <c r="N346" s="17"/>
      <c r="O346" s="17"/>
      <c r="P346" s="17"/>
      <c r="Q346" s="17"/>
      <c r="R346" s="17"/>
      <c r="S346" s="17"/>
      <c r="T346" s="17">
        <f>SUM(Table5[[#This Row],[支付宝/余额宝/微信]:[OwnSAP]])</f>
        <v>233798.62</v>
      </c>
    </row>
    <row r="347" spans="1:20">
      <c r="A347" s="46">
        <v>43983</v>
      </c>
      <c r="B347" s="47">
        <v>44012</v>
      </c>
      <c r="C347" s="68" t="s">
        <v>16</v>
      </c>
      <c r="D347" s="68" t="s">
        <v>35</v>
      </c>
      <c r="E347" s="68" t="s">
        <v>35</v>
      </c>
      <c r="F347" s="68" t="s">
        <v>35</v>
      </c>
      <c r="G347" s="55" t="s">
        <v>64</v>
      </c>
      <c r="H347" s="68" t="s">
        <v>104</v>
      </c>
      <c r="I347" s="17"/>
      <c r="J347" s="17"/>
      <c r="K347" s="17"/>
      <c r="L347" s="17"/>
      <c r="M347" s="17"/>
      <c r="N347" s="17">
        <v>46365</v>
      </c>
      <c r="O347" s="17"/>
      <c r="P347" s="17"/>
      <c r="Q347" s="17"/>
      <c r="R347" s="17"/>
      <c r="S347" s="17"/>
      <c r="T347" s="17">
        <f>SUM(Table5[[#This Row],[支付宝/余额宝/微信]:[OwnSAP]])</f>
        <v>46365</v>
      </c>
    </row>
    <row r="348" spans="1:20">
      <c r="A348" s="46">
        <v>43983</v>
      </c>
      <c r="B348" s="47">
        <v>44012</v>
      </c>
      <c r="C348" s="68" t="s">
        <v>33</v>
      </c>
      <c r="D348" s="68" t="s">
        <v>35</v>
      </c>
      <c r="E348" s="68" t="s">
        <v>35</v>
      </c>
      <c r="F348" s="68" t="s">
        <v>35</v>
      </c>
      <c r="G348" s="55" t="s">
        <v>64</v>
      </c>
      <c r="H348" s="68" t="s">
        <v>36</v>
      </c>
      <c r="I348" s="17"/>
      <c r="J348" s="17"/>
      <c r="K348" s="17"/>
      <c r="L348" s="17"/>
      <c r="M348" s="17"/>
      <c r="N348" s="17"/>
      <c r="O348" s="17">
        <v>5000</v>
      </c>
      <c r="P348" s="17"/>
      <c r="Q348" s="17"/>
      <c r="R348" s="17"/>
      <c r="S348" s="17"/>
      <c r="T348" s="17">
        <f>SUM(Table5[[#This Row],[支付宝/余额宝/微信]:[OwnSAP]])</f>
        <v>5000</v>
      </c>
    </row>
    <row r="349" spans="1:20">
      <c r="A349" s="48">
        <v>44013</v>
      </c>
      <c r="B349" s="49">
        <v>44044</v>
      </c>
      <c r="C349" s="77" t="s">
        <v>10</v>
      </c>
      <c r="D349" s="77" t="s">
        <v>14</v>
      </c>
      <c r="E349" s="77" t="s">
        <v>15</v>
      </c>
      <c r="F349" s="77" t="s">
        <v>81</v>
      </c>
      <c r="G349" s="57" t="s">
        <v>82</v>
      </c>
      <c r="H349" s="77" t="s">
        <v>90</v>
      </c>
      <c r="I349" s="78"/>
      <c r="J349" s="53"/>
      <c r="K349" s="78"/>
      <c r="L349" s="78"/>
      <c r="M349" s="78">
        <v>200926.44</v>
      </c>
      <c r="N349" s="78"/>
      <c r="O349" s="78"/>
      <c r="P349" s="53"/>
      <c r="Q349" s="53"/>
      <c r="R349" s="78"/>
      <c r="S349" s="78"/>
      <c r="T349" s="78">
        <f>SUM(Table5[[#This Row],[支付宝/余额宝/微信]:[OwnSAP]])</f>
        <v>200926.44</v>
      </c>
    </row>
    <row r="350" spans="1:20">
      <c r="A350" s="46">
        <v>44013</v>
      </c>
      <c r="B350" s="47">
        <v>44044</v>
      </c>
      <c r="C350" s="74" t="s">
        <v>10</v>
      </c>
      <c r="D350" s="74" t="s">
        <v>14</v>
      </c>
      <c r="E350" s="74" t="s">
        <v>84</v>
      </c>
      <c r="F350" s="74" t="s">
        <v>81</v>
      </c>
      <c r="G350" s="55" t="s">
        <v>82</v>
      </c>
      <c r="H350" s="74" t="s">
        <v>83</v>
      </c>
      <c r="I350" s="76"/>
      <c r="J350" s="17"/>
      <c r="K350" s="76"/>
      <c r="L350" s="76"/>
      <c r="M350" s="76">
        <v>252990.68</v>
      </c>
      <c r="N350" s="76"/>
      <c r="O350" s="76"/>
      <c r="P350" s="17"/>
      <c r="Q350" s="17"/>
      <c r="R350" s="76"/>
      <c r="S350" s="76"/>
      <c r="T350" s="76">
        <f>SUM(Table5[[#This Row],[支付宝/余额宝/微信]:[OwnSAP]])</f>
        <v>252990.68</v>
      </c>
    </row>
    <row r="351" spans="1:20">
      <c r="A351" s="46">
        <v>44013</v>
      </c>
      <c r="B351" s="47">
        <v>44044</v>
      </c>
      <c r="C351" s="74" t="s">
        <v>10</v>
      </c>
      <c r="D351" s="74" t="s">
        <v>11</v>
      </c>
      <c r="E351" s="74" t="s">
        <v>11</v>
      </c>
      <c r="F351" s="74" t="s">
        <v>12</v>
      </c>
      <c r="G351" s="75" t="s">
        <v>63</v>
      </c>
      <c r="H351" s="74" t="s">
        <v>79</v>
      </c>
      <c r="I351" s="76">
        <v>136213.76999999999</v>
      </c>
      <c r="J351" s="17">
        <v>58246.85</v>
      </c>
      <c r="K351" s="76"/>
      <c r="L351" s="76"/>
      <c r="M351" s="76">
        <f>248687.95</f>
        <v>248687.95</v>
      </c>
      <c r="N351" s="76"/>
      <c r="O351" s="76"/>
      <c r="P351" s="17"/>
      <c r="Q351" s="17"/>
      <c r="R351" s="76"/>
      <c r="S351" s="76"/>
      <c r="T351" s="76">
        <f>SUM(Table5[[#This Row],[支付宝/余额宝/微信]:[OwnSAP]])</f>
        <v>443148.57</v>
      </c>
    </row>
    <row r="352" spans="1:20">
      <c r="A352" s="46">
        <v>44013</v>
      </c>
      <c r="B352" s="47">
        <v>44044</v>
      </c>
      <c r="C352" s="74" t="s">
        <v>10</v>
      </c>
      <c r="D352" s="74" t="s">
        <v>11</v>
      </c>
      <c r="E352" s="74" t="s">
        <v>11</v>
      </c>
      <c r="F352" s="74" t="s">
        <v>12</v>
      </c>
      <c r="G352" s="75" t="s">
        <v>63</v>
      </c>
      <c r="H352" s="74" t="s">
        <v>13</v>
      </c>
      <c r="I352" s="76"/>
      <c r="J352" s="17"/>
      <c r="K352" s="76"/>
      <c r="L352" s="76"/>
      <c r="M352" s="76"/>
      <c r="N352" s="76">
        <v>61212.04</v>
      </c>
      <c r="O352" s="76"/>
      <c r="P352" s="17"/>
      <c r="Q352" s="17"/>
      <c r="R352" s="76"/>
      <c r="S352" s="76"/>
      <c r="T352" s="76">
        <f>SUM(Table5[[#This Row],[支付宝/余额宝/微信]:[OwnSAP]])</f>
        <v>61212.04</v>
      </c>
    </row>
    <row r="353" spans="1:20">
      <c r="A353" s="46">
        <v>44013</v>
      </c>
      <c r="B353" s="47">
        <v>44044</v>
      </c>
      <c r="C353" s="74" t="s">
        <v>10</v>
      </c>
      <c r="D353" s="74" t="s">
        <v>11</v>
      </c>
      <c r="E353" s="74" t="s">
        <v>11</v>
      </c>
      <c r="F353" s="74" t="s">
        <v>12</v>
      </c>
      <c r="G353" s="75" t="s">
        <v>63</v>
      </c>
      <c r="H353" s="74" t="s">
        <v>86</v>
      </c>
      <c r="I353" s="76"/>
      <c r="J353" s="17">
        <f>129473.71+30000</f>
        <v>159473.71000000002</v>
      </c>
      <c r="K353" s="76"/>
      <c r="L353" s="76">
        <v>58660.61</v>
      </c>
      <c r="M353" s="76"/>
      <c r="N353" s="76"/>
      <c r="O353" s="76"/>
      <c r="P353" s="17"/>
      <c r="Q353" s="17"/>
      <c r="R353" s="76"/>
      <c r="S353" s="76"/>
      <c r="T353" s="76">
        <f>SUM(Table5[[#This Row],[支付宝/余额宝/微信]:[OwnSAP]])</f>
        <v>218134.32</v>
      </c>
    </row>
    <row r="354" spans="1:20">
      <c r="A354" s="46">
        <v>44013</v>
      </c>
      <c r="B354" s="47">
        <v>44044</v>
      </c>
      <c r="C354" s="74" t="s">
        <v>10</v>
      </c>
      <c r="D354" s="74" t="s">
        <v>57</v>
      </c>
      <c r="E354" s="74" t="s">
        <v>57</v>
      </c>
      <c r="F354" s="74" t="s">
        <v>57</v>
      </c>
      <c r="G354" s="75" t="s">
        <v>64</v>
      </c>
      <c r="H354" s="74" t="s">
        <v>58</v>
      </c>
      <c r="I354" s="76"/>
      <c r="J354" s="17"/>
      <c r="K354" s="76"/>
      <c r="L354" s="76"/>
      <c r="M354" s="76"/>
      <c r="N354" s="76"/>
      <c r="O354" s="76"/>
      <c r="P354" s="17"/>
      <c r="Q354" s="17"/>
      <c r="R354" s="17">
        <v>60000</v>
      </c>
      <c r="S354" s="76"/>
      <c r="T354" s="76">
        <f>SUM(Table5[[#This Row],[支付宝/余额宝/微信]:[OwnSAP]])</f>
        <v>60000</v>
      </c>
    </row>
    <row r="355" spans="1:20">
      <c r="A355" s="46">
        <v>44013</v>
      </c>
      <c r="B355" s="47">
        <v>44044</v>
      </c>
      <c r="C355" s="74" t="s">
        <v>10</v>
      </c>
      <c r="D355" s="74" t="s">
        <v>112</v>
      </c>
      <c r="E355" s="74" t="s">
        <v>114</v>
      </c>
      <c r="F355" s="74" t="s">
        <v>114</v>
      </c>
      <c r="G355" s="75" t="s">
        <v>114</v>
      </c>
      <c r="H355" s="74" t="s">
        <v>109</v>
      </c>
      <c r="I355" s="76"/>
      <c r="J355" s="17"/>
      <c r="K355" s="76"/>
      <c r="L355" s="76"/>
      <c r="M355" s="76"/>
      <c r="N355" s="76"/>
      <c r="O355" s="76"/>
      <c r="P355" s="17"/>
      <c r="Q355" s="17">
        <v>1000000</v>
      </c>
      <c r="R355" s="76"/>
      <c r="S355" s="76"/>
      <c r="T355" s="76">
        <f>SUM(Table5[[#This Row],[支付宝/余额宝/微信]:[OwnSAP]])</f>
        <v>1000000</v>
      </c>
    </row>
    <row r="356" spans="1:20">
      <c r="A356" s="46">
        <v>44013</v>
      </c>
      <c r="B356" s="47">
        <v>44044</v>
      </c>
      <c r="C356" s="74" t="s">
        <v>16</v>
      </c>
      <c r="D356" s="74" t="s">
        <v>17</v>
      </c>
      <c r="E356" s="74" t="s">
        <v>18</v>
      </c>
      <c r="F356" s="74" t="s">
        <v>18</v>
      </c>
      <c r="G356" s="75" t="s">
        <v>66</v>
      </c>
      <c r="H356" s="74" t="s">
        <v>19</v>
      </c>
      <c r="I356" s="76"/>
      <c r="J356" s="17"/>
      <c r="K356" s="76"/>
      <c r="L356" s="76"/>
      <c r="M356" s="76"/>
      <c r="N356" s="76">
        <v>167369.4</v>
      </c>
      <c r="O356" s="76"/>
      <c r="P356" s="17"/>
      <c r="Q356" s="17"/>
      <c r="R356" s="76"/>
      <c r="S356" s="76"/>
      <c r="T356" s="76">
        <f>SUM(Table5[[#This Row],[支付宝/余额宝/微信]:[OwnSAP]])</f>
        <v>167369.4</v>
      </c>
    </row>
    <row r="357" spans="1:20">
      <c r="A357" s="46">
        <v>44013</v>
      </c>
      <c r="B357" s="47">
        <v>44044</v>
      </c>
      <c r="C357" s="74" t="s">
        <v>16</v>
      </c>
      <c r="D357" s="74" t="s">
        <v>17</v>
      </c>
      <c r="E357" s="74" t="s">
        <v>18</v>
      </c>
      <c r="F357" s="74" t="s">
        <v>18</v>
      </c>
      <c r="G357" s="75" t="s">
        <v>66</v>
      </c>
      <c r="H357" s="74" t="s">
        <v>20</v>
      </c>
      <c r="I357" s="76"/>
      <c r="J357" s="17"/>
      <c r="K357" s="76"/>
      <c r="L357" s="76"/>
      <c r="M357" s="76"/>
      <c r="N357" s="76">
        <v>86658.5</v>
      </c>
      <c r="O357" s="76"/>
      <c r="P357" s="17"/>
      <c r="Q357" s="17"/>
      <c r="R357" s="76"/>
      <c r="S357" s="76"/>
      <c r="T357" s="76">
        <f>SUM(Table5[[#This Row],[支付宝/余额宝/微信]:[OwnSAP]])</f>
        <v>86658.5</v>
      </c>
    </row>
    <row r="358" spans="1:20">
      <c r="A358" s="46">
        <v>44013</v>
      </c>
      <c r="B358" s="47">
        <v>44044</v>
      </c>
      <c r="C358" s="74" t="s">
        <v>16</v>
      </c>
      <c r="D358" s="74" t="s">
        <v>17</v>
      </c>
      <c r="E358" s="74" t="s">
        <v>18</v>
      </c>
      <c r="F358" s="74" t="s">
        <v>18</v>
      </c>
      <c r="G358" s="75" t="s">
        <v>66</v>
      </c>
      <c r="H358" s="74" t="s">
        <v>21</v>
      </c>
      <c r="I358" s="76"/>
      <c r="J358" s="17"/>
      <c r="K358" s="76"/>
      <c r="L358" s="76"/>
      <c r="M358" s="76">
        <v>312513.03000000003</v>
      </c>
      <c r="N358" s="76"/>
      <c r="O358" s="76"/>
      <c r="P358" s="17"/>
      <c r="Q358" s="17"/>
      <c r="R358" s="76"/>
      <c r="S358" s="76"/>
      <c r="T358" s="76">
        <f>SUM(Table5[[#This Row],[支付宝/余额宝/微信]:[OwnSAP]])</f>
        <v>312513.03000000003</v>
      </c>
    </row>
    <row r="359" spans="1:20">
      <c r="A359" s="46">
        <v>44013</v>
      </c>
      <c r="B359" s="47">
        <v>44044</v>
      </c>
      <c r="C359" s="74" t="s">
        <v>16</v>
      </c>
      <c r="D359" s="74" t="s">
        <v>17</v>
      </c>
      <c r="E359" s="74" t="s">
        <v>18</v>
      </c>
      <c r="F359" s="74" t="s">
        <v>18</v>
      </c>
      <c r="G359" s="75" t="s">
        <v>66</v>
      </c>
      <c r="H359" s="74" t="s">
        <v>22</v>
      </c>
      <c r="I359" s="76"/>
      <c r="J359" s="17">
        <v>122189.16</v>
      </c>
      <c r="K359" s="76"/>
      <c r="L359" s="76"/>
      <c r="M359" s="76">
        <v>548628.16</v>
      </c>
      <c r="N359" s="76">
        <v>125821.93</v>
      </c>
      <c r="O359" s="76"/>
      <c r="P359" s="17"/>
      <c r="Q359" s="17"/>
      <c r="R359" s="76"/>
      <c r="S359" s="76"/>
      <c r="T359" s="76">
        <f>SUM(Table5[[#This Row],[支付宝/余额宝/微信]:[OwnSAP]])</f>
        <v>796639.25</v>
      </c>
    </row>
    <row r="360" spans="1:20">
      <c r="A360" s="46">
        <v>44013</v>
      </c>
      <c r="B360" s="47">
        <v>44044</v>
      </c>
      <c r="C360" s="74" t="s">
        <v>16</v>
      </c>
      <c r="D360" s="74" t="s">
        <v>17</v>
      </c>
      <c r="E360" s="74" t="s">
        <v>47</v>
      </c>
      <c r="F360" s="74" t="s">
        <v>47</v>
      </c>
      <c r="G360" s="75" t="s">
        <v>66</v>
      </c>
      <c r="H360" s="74" t="s">
        <v>48</v>
      </c>
      <c r="I360" s="76"/>
      <c r="J360" s="17"/>
      <c r="K360" s="76"/>
      <c r="L360" s="76"/>
      <c r="M360" s="76"/>
      <c r="N360" s="76">
        <v>197142.39999999999</v>
      </c>
      <c r="O360" s="76"/>
      <c r="P360" s="17"/>
      <c r="Q360" s="17"/>
      <c r="R360" s="76"/>
      <c r="S360" s="76"/>
      <c r="T360" s="76">
        <f>SUM(Table5[[#This Row],[支付宝/余额宝/微信]:[OwnSAP]])</f>
        <v>197142.39999999999</v>
      </c>
    </row>
    <row r="361" spans="1:20">
      <c r="A361" s="46">
        <v>44013</v>
      </c>
      <c r="B361" s="47">
        <v>44044</v>
      </c>
      <c r="C361" s="74" t="s">
        <v>16</v>
      </c>
      <c r="D361" s="74" t="s">
        <v>17</v>
      </c>
      <c r="E361" s="74" t="s">
        <v>47</v>
      </c>
      <c r="F361" s="74" t="s">
        <v>47</v>
      </c>
      <c r="G361" s="75" t="s">
        <v>66</v>
      </c>
      <c r="H361" s="74" t="s">
        <v>111</v>
      </c>
      <c r="I361" s="76"/>
      <c r="J361" s="17">
        <f>125983.57+20030.32</f>
        <v>146013.89000000001</v>
      </c>
      <c r="K361" s="76"/>
      <c r="L361" s="76"/>
      <c r="M361" s="76">
        <f>393113.43+44711+459560</f>
        <v>897384.42999999993</v>
      </c>
      <c r="N361" s="76"/>
      <c r="O361" s="76"/>
      <c r="P361" s="17"/>
      <c r="Q361" s="17"/>
      <c r="R361" s="76"/>
      <c r="S361" s="76"/>
      <c r="T361" s="76">
        <f>SUM(Table5[[#This Row],[支付宝/余额宝/微信]:[OwnSAP]])</f>
        <v>1043398.32</v>
      </c>
    </row>
    <row r="362" spans="1:20">
      <c r="A362" s="46">
        <v>44013</v>
      </c>
      <c r="B362" s="47">
        <v>44044</v>
      </c>
      <c r="C362" s="74" t="s">
        <v>16</v>
      </c>
      <c r="D362" s="74" t="s">
        <v>17</v>
      </c>
      <c r="E362" s="74" t="s">
        <v>23</v>
      </c>
      <c r="F362" s="74" t="s">
        <v>23</v>
      </c>
      <c r="G362" s="75" t="s">
        <v>66</v>
      </c>
      <c r="H362" s="74" t="s">
        <v>70</v>
      </c>
      <c r="I362" s="76"/>
      <c r="J362" s="17"/>
      <c r="K362" s="76"/>
      <c r="L362" s="76"/>
      <c r="M362" s="76"/>
      <c r="N362" s="76">
        <v>281400</v>
      </c>
      <c r="O362" s="76"/>
      <c r="P362" s="17"/>
      <c r="Q362" s="17"/>
      <c r="R362" s="76"/>
      <c r="S362" s="76"/>
      <c r="T362" s="76">
        <f>SUM(Table5[[#This Row],[支付宝/余额宝/微信]:[OwnSAP]])</f>
        <v>281400</v>
      </c>
    </row>
    <row r="363" spans="1:20">
      <c r="A363" s="46">
        <v>44013</v>
      </c>
      <c r="B363" s="47">
        <v>44044</v>
      </c>
      <c r="C363" s="74" t="s">
        <v>16</v>
      </c>
      <c r="D363" s="74" t="s">
        <v>17</v>
      </c>
      <c r="E363" s="74" t="s">
        <v>23</v>
      </c>
      <c r="F363" s="74" t="s">
        <v>23</v>
      </c>
      <c r="G363" s="75" t="s">
        <v>66</v>
      </c>
      <c r="H363" s="74" t="s">
        <v>24</v>
      </c>
      <c r="I363" s="76"/>
      <c r="J363" s="17">
        <v>90924.54</v>
      </c>
      <c r="K363" s="76">
        <v>141767.78</v>
      </c>
      <c r="L363" s="76"/>
      <c r="M363" s="76">
        <v>555880.71</v>
      </c>
      <c r="N363" s="76"/>
      <c r="O363" s="76"/>
      <c r="P363" s="17"/>
      <c r="Q363" s="17"/>
      <c r="R363" s="76"/>
      <c r="S363" s="76"/>
      <c r="T363" s="76">
        <f>SUM(Table5[[#This Row],[支付宝/余额宝/微信]:[OwnSAP]])</f>
        <v>788573.03</v>
      </c>
    </row>
    <row r="364" spans="1:20">
      <c r="A364" s="46">
        <v>44013</v>
      </c>
      <c r="B364" s="47">
        <v>44044</v>
      </c>
      <c r="C364" s="74" t="s">
        <v>16</v>
      </c>
      <c r="D364" s="74" t="s">
        <v>17</v>
      </c>
      <c r="E364" s="74" t="s">
        <v>23</v>
      </c>
      <c r="F364" s="74" t="s">
        <v>23</v>
      </c>
      <c r="G364" s="75" t="s">
        <v>66</v>
      </c>
      <c r="H364" s="74" t="s">
        <v>25</v>
      </c>
      <c r="I364" s="76"/>
      <c r="J364" s="17"/>
      <c r="K364" s="76"/>
      <c r="L364" s="76"/>
      <c r="M364" s="76">
        <v>787744.38</v>
      </c>
      <c r="N364" s="76"/>
      <c r="O364" s="76"/>
      <c r="P364" s="17"/>
      <c r="Q364" s="17"/>
      <c r="R364" s="76"/>
      <c r="S364" s="76"/>
      <c r="T364" s="76">
        <f>SUM(Table5[[#This Row],[支付宝/余额宝/微信]:[OwnSAP]])</f>
        <v>787744.38</v>
      </c>
    </row>
    <row r="365" spans="1:20">
      <c r="A365" s="46">
        <v>44013</v>
      </c>
      <c r="B365" s="47">
        <v>44044</v>
      </c>
      <c r="C365" s="74" t="s">
        <v>16</v>
      </c>
      <c r="D365" s="74" t="s">
        <v>17</v>
      </c>
      <c r="E365" s="74" t="s">
        <v>23</v>
      </c>
      <c r="F365" s="74" t="s">
        <v>23</v>
      </c>
      <c r="G365" s="75" t="s">
        <v>66</v>
      </c>
      <c r="H365" s="74" t="s">
        <v>26</v>
      </c>
      <c r="I365" s="76"/>
      <c r="J365" s="17"/>
      <c r="K365" s="76">
        <v>130120.99</v>
      </c>
      <c r="L365" s="76"/>
      <c r="M365" s="76">
        <v>242963.41</v>
      </c>
      <c r="N365" s="76"/>
      <c r="O365" s="76"/>
      <c r="P365" s="17"/>
      <c r="Q365" s="17"/>
      <c r="R365" s="76"/>
      <c r="S365" s="76"/>
      <c r="T365" s="76">
        <f>SUM(Table5[[#This Row],[支付宝/余额宝/微信]:[OwnSAP]])</f>
        <v>373084.4</v>
      </c>
    </row>
    <row r="366" spans="1:20">
      <c r="A366" s="46">
        <v>44013</v>
      </c>
      <c r="B366" s="47">
        <v>44044</v>
      </c>
      <c r="C366" s="74" t="s">
        <v>16</v>
      </c>
      <c r="D366" s="74" t="s">
        <v>17</v>
      </c>
      <c r="E366" s="74" t="s">
        <v>23</v>
      </c>
      <c r="F366" s="74" t="s">
        <v>23</v>
      </c>
      <c r="G366" s="75" t="s">
        <v>66</v>
      </c>
      <c r="H366" s="74" t="s">
        <v>80</v>
      </c>
      <c r="I366" s="76"/>
      <c r="J366" s="17"/>
      <c r="K366" s="76"/>
      <c r="L366" s="76"/>
      <c r="M366" s="76">
        <v>76971.899999999994</v>
      </c>
      <c r="N366" s="76"/>
      <c r="O366" s="76"/>
      <c r="P366" s="17"/>
      <c r="Q366" s="17"/>
      <c r="R366" s="76"/>
      <c r="S366" s="76"/>
      <c r="T366" s="76">
        <f>SUM(Table5[[#This Row],[支付宝/余额宝/微信]:[OwnSAP]])</f>
        <v>76971.899999999994</v>
      </c>
    </row>
    <row r="367" spans="1:20">
      <c r="A367" s="46">
        <v>44013</v>
      </c>
      <c r="B367" s="47">
        <v>44044</v>
      </c>
      <c r="C367" s="74" t="s">
        <v>16</v>
      </c>
      <c r="D367" s="74" t="s">
        <v>17</v>
      </c>
      <c r="E367" s="74" t="s">
        <v>23</v>
      </c>
      <c r="F367" s="74" t="s">
        <v>23</v>
      </c>
      <c r="G367" s="75" t="s">
        <v>66</v>
      </c>
      <c r="H367" s="74" t="s">
        <v>87</v>
      </c>
      <c r="I367" s="76"/>
      <c r="J367" s="17"/>
      <c r="K367" s="76"/>
      <c r="L367" s="76"/>
      <c r="M367" s="76">
        <v>279623.31</v>
      </c>
      <c r="N367" s="76"/>
      <c r="O367" s="76"/>
      <c r="P367" s="17"/>
      <c r="Q367" s="17"/>
      <c r="R367" s="76"/>
      <c r="S367" s="76"/>
      <c r="T367" s="76">
        <f>SUM(Table5[[#This Row],[支付宝/余额宝/微信]:[OwnSAP]])</f>
        <v>279623.31</v>
      </c>
    </row>
    <row r="368" spans="1:20">
      <c r="A368" s="46">
        <v>44013</v>
      </c>
      <c r="B368" s="47">
        <v>44044</v>
      </c>
      <c r="C368" s="74" t="s">
        <v>16</v>
      </c>
      <c r="D368" s="74" t="s">
        <v>17</v>
      </c>
      <c r="E368" s="74" t="s">
        <v>23</v>
      </c>
      <c r="F368" s="74" t="s">
        <v>23</v>
      </c>
      <c r="G368" s="75" t="s">
        <v>66</v>
      </c>
      <c r="H368" s="74" t="s">
        <v>95</v>
      </c>
      <c r="I368" s="76"/>
      <c r="J368" s="17"/>
      <c r="K368" s="76"/>
      <c r="L368" s="76"/>
      <c r="M368" s="76">
        <v>207127.52</v>
      </c>
      <c r="N368" s="76"/>
      <c r="O368" s="76"/>
      <c r="P368" s="17"/>
      <c r="Q368" s="17"/>
      <c r="R368" s="76"/>
      <c r="S368" s="76"/>
      <c r="T368" s="76">
        <f>SUM(Table5[[#This Row],[支付宝/余额宝/微信]:[OwnSAP]])</f>
        <v>207127.52</v>
      </c>
    </row>
    <row r="369" spans="1:20">
      <c r="A369" s="46">
        <v>44013</v>
      </c>
      <c r="B369" s="47">
        <v>44044</v>
      </c>
      <c r="C369" s="74" t="s">
        <v>16</v>
      </c>
      <c r="D369" s="74" t="s">
        <v>17</v>
      </c>
      <c r="E369" s="74" t="s">
        <v>27</v>
      </c>
      <c r="F369" s="74" t="s">
        <v>27</v>
      </c>
      <c r="G369" s="75" t="s">
        <v>68</v>
      </c>
      <c r="H369" s="74" t="s">
        <v>28</v>
      </c>
      <c r="I369" s="76"/>
      <c r="J369" s="17"/>
      <c r="K369" s="76"/>
      <c r="L369" s="76"/>
      <c r="M369" s="76"/>
      <c r="N369" s="76">
        <v>28787.200000000001</v>
      </c>
      <c r="O369" s="76"/>
      <c r="P369" s="17"/>
      <c r="Q369" s="17"/>
      <c r="R369" s="76"/>
      <c r="S369" s="76"/>
      <c r="T369" s="76">
        <f>SUM(Table5[[#This Row],[支付宝/余额宝/微信]:[OwnSAP]])</f>
        <v>28787.200000000001</v>
      </c>
    </row>
    <row r="370" spans="1:20">
      <c r="A370" s="46">
        <v>44013</v>
      </c>
      <c r="B370" s="47">
        <v>44044</v>
      </c>
      <c r="C370" s="74" t="s">
        <v>16</v>
      </c>
      <c r="D370" s="74" t="s">
        <v>17</v>
      </c>
      <c r="E370" s="74" t="s">
        <v>27</v>
      </c>
      <c r="F370" s="74" t="s">
        <v>27</v>
      </c>
      <c r="G370" s="75" t="s">
        <v>68</v>
      </c>
      <c r="H370" s="74" t="s">
        <v>29</v>
      </c>
      <c r="I370" s="76"/>
      <c r="J370" s="17">
        <v>14238.22</v>
      </c>
      <c r="K370" s="76"/>
      <c r="L370" s="76"/>
      <c r="M370" s="76">
        <v>67992.52</v>
      </c>
      <c r="N370" s="76">
        <v>18328.8</v>
      </c>
      <c r="O370" s="76"/>
      <c r="P370" s="17"/>
      <c r="Q370" s="17"/>
      <c r="R370" s="76"/>
      <c r="S370" s="76"/>
      <c r="T370" s="76">
        <f>SUM(Table5[[#This Row],[支付宝/余额宝/微信]:[OwnSAP]])</f>
        <v>100559.54000000001</v>
      </c>
    </row>
    <row r="371" spans="1:20">
      <c r="A371" s="46">
        <v>44013</v>
      </c>
      <c r="B371" s="47">
        <v>44044</v>
      </c>
      <c r="C371" s="74" t="s">
        <v>16</v>
      </c>
      <c r="D371" s="74" t="s">
        <v>17</v>
      </c>
      <c r="E371" s="74" t="s">
        <v>27</v>
      </c>
      <c r="F371" s="74" t="s">
        <v>27</v>
      </c>
      <c r="G371" s="75" t="s">
        <v>68</v>
      </c>
      <c r="H371" s="74" t="s">
        <v>91</v>
      </c>
      <c r="I371" s="76"/>
      <c r="J371" s="17"/>
      <c r="K371" s="76"/>
      <c r="L371" s="76"/>
      <c r="M371" s="76"/>
      <c r="N371" s="76"/>
      <c r="O371" s="76"/>
      <c r="P371" s="17"/>
      <c r="Q371" s="17"/>
      <c r="R371" s="76"/>
      <c r="S371" s="76">
        <v>230000</v>
      </c>
      <c r="T371" s="76">
        <f>SUM(Table5[[#This Row],[支付宝/余额宝/微信]:[OwnSAP]])</f>
        <v>230000</v>
      </c>
    </row>
    <row r="372" spans="1:20">
      <c r="A372" s="46">
        <v>44013</v>
      </c>
      <c r="B372" s="47">
        <v>44044</v>
      </c>
      <c r="C372" s="74" t="s">
        <v>16</v>
      </c>
      <c r="D372" s="74" t="s">
        <v>30</v>
      </c>
      <c r="E372" s="74" t="s">
        <v>30</v>
      </c>
      <c r="F372" s="74" t="s">
        <v>30</v>
      </c>
      <c r="G372" s="75" t="s">
        <v>66</v>
      </c>
      <c r="H372" s="74" t="s">
        <v>31</v>
      </c>
      <c r="I372" s="76"/>
      <c r="J372" s="17"/>
      <c r="K372" s="76"/>
      <c r="L372" s="76"/>
      <c r="M372" s="76">
        <v>297020.24</v>
      </c>
      <c r="N372" s="76"/>
      <c r="O372" s="76"/>
      <c r="P372" s="17"/>
      <c r="Q372" s="17"/>
      <c r="R372" s="76"/>
      <c r="S372" s="76"/>
      <c r="T372" s="76">
        <f>SUM(Table5[[#This Row],[支付宝/余额宝/微信]:[OwnSAP]])</f>
        <v>297020.24</v>
      </c>
    </row>
    <row r="373" spans="1:20">
      <c r="A373" s="46">
        <v>44013</v>
      </c>
      <c r="B373" s="47">
        <v>44044</v>
      </c>
      <c r="C373" s="74" t="s">
        <v>16</v>
      </c>
      <c r="D373" s="74" t="s">
        <v>30</v>
      </c>
      <c r="E373" s="74" t="s">
        <v>30</v>
      </c>
      <c r="F373" s="74" t="s">
        <v>30</v>
      </c>
      <c r="G373" s="75" t="s">
        <v>66</v>
      </c>
      <c r="H373" s="74" t="s">
        <v>32</v>
      </c>
      <c r="I373" s="76"/>
      <c r="J373" s="17"/>
      <c r="K373" s="76"/>
      <c r="L373" s="76"/>
      <c r="M373" s="76">
        <v>266853.21000000002</v>
      </c>
      <c r="N373" s="76"/>
      <c r="O373" s="76"/>
      <c r="P373" s="17"/>
      <c r="Q373" s="17"/>
      <c r="R373" s="76"/>
      <c r="S373" s="76"/>
      <c r="T373" s="76">
        <f>SUM(Table5[[#This Row],[支付宝/余额宝/微信]:[OwnSAP]])</f>
        <v>266853.21000000002</v>
      </c>
    </row>
    <row r="374" spans="1:20">
      <c r="A374" s="46">
        <v>44013</v>
      </c>
      <c r="B374" s="47">
        <v>44044</v>
      </c>
      <c r="C374" s="74" t="s">
        <v>16</v>
      </c>
      <c r="D374" s="74" t="s">
        <v>35</v>
      </c>
      <c r="E374" s="74" t="s">
        <v>35</v>
      </c>
      <c r="F374" s="74" t="s">
        <v>35</v>
      </c>
      <c r="G374" s="75" t="s">
        <v>64</v>
      </c>
      <c r="H374" s="74" t="s">
        <v>104</v>
      </c>
      <c r="I374" s="76"/>
      <c r="J374" s="17"/>
      <c r="K374" s="76"/>
      <c r="L374" s="76"/>
      <c r="M374" s="76"/>
      <c r="N374" s="76">
        <v>44715</v>
      </c>
      <c r="O374" s="76"/>
      <c r="P374" s="17"/>
      <c r="Q374" s="17"/>
      <c r="R374" s="76"/>
      <c r="S374" s="76"/>
      <c r="T374" s="76">
        <f>SUM(Table5[[#This Row],[支付宝/余额宝/微信]:[OwnSAP]])</f>
        <v>44715</v>
      </c>
    </row>
    <row r="375" spans="1:20">
      <c r="A375" s="46">
        <v>44013</v>
      </c>
      <c r="B375" s="47">
        <v>44044</v>
      </c>
      <c r="C375" s="74" t="s">
        <v>33</v>
      </c>
      <c r="D375" s="74" t="s">
        <v>35</v>
      </c>
      <c r="E375" s="74" t="s">
        <v>35</v>
      </c>
      <c r="F375" s="74" t="s">
        <v>35</v>
      </c>
      <c r="G375" s="75" t="s">
        <v>64</v>
      </c>
      <c r="H375" s="74" t="s">
        <v>36</v>
      </c>
      <c r="I375" s="76"/>
      <c r="J375" s="17"/>
      <c r="K375" s="76"/>
      <c r="L375" s="76"/>
      <c r="M375" s="76"/>
      <c r="N375" s="76"/>
      <c r="O375" s="76">
        <v>5000</v>
      </c>
      <c r="P375" s="17"/>
      <c r="Q375" s="17"/>
      <c r="R375" s="76"/>
      <c r="S375" s="76"/>
      <c r="T375" s="76">
        <f>SUM(Table5[[#This Row],[支付宝/余额宝/微信]:[OwnSAP]])</f>
        <v>5000</v>
      </c>
    </row>
    <row r="376" spans="1:20">
      <c r="A376" s="48">
        <v>44044</v>
      </c>
      <c r="B376" s="49">
        <v>44076</v>
      </c>
      <c r="C376" s="69" t="s">
        <v>10</v>
      </c>
      <c r="D376" s="69" t="s">
        <v>14</v>
      </c>
      <c r="E376" s="69" t="s">
        <v>15</v>
      </c>
      <c r="F376" s="69" t="s">
        <v>81</v>
      </c>
      <c r="G376" s="57" t="s">
        <v>82</v>
      </c>
      <c r="H376" s="69" t="s">
        <v>90</v>
      </c>
      <c r="I376" s="53"/>
      <c r="J376" s="53"/>
      <c r="K376" s="53"/>
      <c r="L376" s="53"/>
      <c r="M376" s="53">
        <v>201449.41</v>
      </c>
      <c r="N376" s="53"/>
      <c r="O376" s="53"/>
      <c r="P376" s="53"/>
      <c r="Q376" s="53"/>
      <c r="R376" s="53"/>
      <c r="S376" s="53"/>
      <c r="T376" s="53">
        <f>SUM(Table5[[#This Row],[支付宝/余额宝/微信]:[OwnSAP]])</f>
        <v>201449.41</v>
      </c>
    </row>
    <row r="377" spans="1:20">
      <c r="A377" s="46">
        <v>44044</v>
      </c>
      <c r="B377" s="47">
        <v>44076</v>
      </c>
      <c r="C377" s="68" t="s">
        <v>10</v>
      </c>
      <c r="D377" s="68" t="s">
        <v>14</v>
      </c>
      <c r="E377" s="68" t="s">
        <v>84</v>
      </c>
      <c r="F377" s="68" t="s">
        <v>81</v>
      </c>
      <c r="G377" s="55" t="s">
        <v>82</v>
      </c>
      <c r="H377" s="68" t="s">
        <v>83</v>
      </c>
      <c r="I377" s="17"/>
      <c r="J377" s="17"/>
      <c r="K377" s="17"/>
      <c r="L377" s="17"/>
      <c r="M377" s="17">
        <v>258539.61</v>
      </c>
      <c r="N377" s="17"/>
      <c r="O377" s="17"/>
      <c r="P377" s="17"/>
      <c r="Q377" s="17"/>
      <c r="R377" s="17"/>
      <c r="S377" s="17"/>
      <c r="T377" s="17">
        <f>SUM(Table5[[#This Row],[支付宝/余额宝/微信]:[OwnSAP]])</f>
        <v>258539.61</v>
      </c>
    </row>
    <row r="378" spans="1:20">
      <c r="A378" s="46">
        <v>44044</v>
      </c>
      <c r="B378" s="47">
        <v>44076</v>
      </c>
      <c r="C378" s="68" t="s">
        <v>10</v>
      </c>
      <c r="D378" s="68" t="s">
        <v>11</v>
      </c>
      <c r="E378" s="68" t="s">
        <v>11</v>
      </c>
      <c r="F378" s="68" t="s">
        <v>12</v>
      </c>
      <c r="G378" s="55" t="s">
        <v>63</v>
      </c>
      <c r="H378" s="68" t="s">
        <v>79</v>
      </c>
      <c r="I378" s="17">
        <v>169359.62</v>
      </c>
      <c r="J378" s="17">
        <v>58294</v>
      </c>
      <c r="K378" s="17"/>
      <c r="L378" s="17"/>
      <c r="M378" s="17">
        <v>249085.25</v>
      </c>
      <c r="N378" s="17"/>
      <c r="O378" s="17"/>
      <c r="P378" s="17"/>
      <c r="Q378" s="17"/>
      <c r="R378" s="17"/>
      <c r="S378" s="17"/>
      <c r="T378" s="17">
        <f>SUM(Table5[[#This Row],[支付宝/余额宝/微信]:[OwnSAP]])</f>
        <v>476738.87</v>
      </c>
    </row>
    <row r="379" spans="1:20">
      <c r="A379" s="46">
        <v>44044</v>
      </c>
      <c r="B379" s="47">
        <v>44076</v>
      </c>
      <c r="C379" s="68" t="s">
        <v>10</v>
      </c>
      <c r="D379" s="68" t="s">
        <v>11</v>
      </c>
      <c r="E379" s="68" t="s">
        <v>11</v>
      </c>
      <c r="F379" s="68" t="s">
        <v>12</v>
      </c>
      <c r="G379" s="55" t="s">
        <v>63</v>
      </c>
      <c r="H379" s="68" t="s">
        <v>13</v>
      </c>
      <c r="I379" s="17"/>
      <c r="J379" s="17"/>
      <c r="K379" s="17"/>
      <c r="L379" s="17"/>
      <c r="M379" s="17"/>
      <c r="N379" s="17">
        <v>61281.62</v>
      </c>
      <c r="O379" s="17"/>
      <c r="P379" s="17"/>
      <c r="Q379" s="17"/>
      <c r="R379" s="17"/>
      <c r="S379" s="17"/>
      <c r="T379" s="17">
        <f>SUM(Table5[[#This Row],[支付宝/余额宝/微信]:[OwnSAP]])</f>
        <v>61281.62</v>
      </c>
    </row>
    <row r="380" spans="1:20">
      <c r="A380" s="46">
        <v>44044</v>
      </c>
      <c r="B380" s="47">
        <v>44076</v>
      </c>
      <c r="C380" s="68" t="s">
        <v>10</v>
      </c>
      <c r="D380" s="68" t="s">
        <v>11</v>
      </c>
      <c r="E380" s="68" t="s">
        <v>11</v>
      </c>
      <c r="F380" s="68" t="s">
        <v>12</v>
      </c>
      <c r="G380" s="55" t="s">
        <v>63</v>
      </c>
      <c r="H380" s="68" t="s">
        <v>86</v>
      </c>
      <c r="I380" s="17"/>
      <c r="J380" s="17">
        <f>142833.29+30000</f>
        <v>172833.29</v>
      </c>
      <c r="K380" s="17"/>
      <c r="L380" s="17">
        <v>79103.48</v>
      </c>
      <c r="M380" s="17"/>
      <c r="N380" s="17"/>
      <c r="O380" s="17"/>
      <c r="P380" s="17"/>
      <c r="Q380" s="17"/>
      <c r="R380" s="17"/>
      <c r="S380" s="17"/>
      <c r="T380" s="17">
        <f>SUM(Table5[[#This Row],[支付宝/余额宝/微信]:[OwnSAP]])</f>
        <v>251936.77000000002</v>
      </c>
    </row>
    <row r="381" spans="1:20">
      <c r="A381" s="46">
        <v>44044</v>
      </c>
      <c r="B381" s="47">
        <v>44076</v>
      </c>
      <c r="C381" s="68" t="s">
        <v>10</v>
      </c>
      <c r="D381" s="68" t="s">
        <v>57</v>
      </c>
      <c r="E381" s="68" t="s">
        <v>57</v>
      </c>
      <c r="F381" s="68" t="s">
        <v>57</v>
      </c>
      <c r="G381" s="55" t="s">
        <v>64</v>
      </c>
      <c r="H381" s="68" t="s">
        <v>58</v>
      </c>
      <c r="I381" s="17"/>
      <c r="J381" s="17"/>
      <c r="K381" s="17"/>
      <c r="L381" s="17"/>
      <c r="M381" s="17"/>
      <c r="N381" s="17"/>
      <c r="O381" s="17"/>
      <c r="P381" s="17"/>
      <c r="Q381" s="17"/>
      <c r="R381" s="17">
        <v>80000</v>
      </c>
      <c r="S381" s="17"/>
      <c r="T381" s="17">
        <f>SUM(Table5[[#This Row],[支付宝/余额宝/微信]:[OwnSAP]])</f>
        <v>80000</v>
      </c>
    </row>
    <row r="382" spans="1:20">
      <c r="A382" s="46">
        <v>44044</v>
      </c>
      <c r="B382" s="47">
        <v>44076</v>
      </c>
      <c r="C382" s="68" t="s">
        <v>10</v>
      </c>
      <c r="D382" s="68" t="s">
        <v>112</v>
      </c>
      <c r="E382" s="68" t="s">
        <v>114</v>
      </c>
      <c r="F382" s="68" t="s">
        <v>114</v>
      </c>
      <c r="G382" s="55" t="s">
        <v>114</v>
      </c>
      <c r="H382" s="68" t="s">
        <v>109</v>
      </c>
      <c r="I382" s="17"/>
      <c r="J382" s="17"/>
      <c r="K382" s="17"/>
      <c r="L382" s="17"/>
      <c r="M382" s="17"/>
      <c r="N382" s="17"/>
      <c r="O382" s="17"/>
      <c r="P382" s="17"/>
      <c r="Q382" s="17">
        <v>1000000</v>
      </c>
      <c r="R382" s="17"/>
      <c r="S382" s="17"/>
      <c r="T382" s="17">
        <f>SUM(Table5[[#This Row],[支付宝/余额宝/微信]:[OwnSAP]])</f>
        <v>1000000</v>
      </c>
    </row>
    <row r="383" spans="1:20">
      <c r="A383" s="46">
        <v>44044</v>
      </c>
      <c r="B383" s="47">
        <v>44076</v>
      </c>
      <c r="C383" s="68" t="s">
        <v>16</v>
      </c>
      <c r="D383" s="68" t="s">
        <v>17</v>
      </c>
      <c r="E383" s="68" t="s">
        <v>18</v>
      </c>
      <c r="F383" s="68" t="s">
        <v>18</v>
      </c>
      <c r="G383" s="55" t="s">
        <v>66</v>
      </c>
      <c r="H383" s="68" t="s">
        <v>19</v>
      </c>
      <c r="I383" s="17"/>
      <c r="J383" s="17"/>
      <c r="K383" s="17"/>
      <c r="L383" s="17"/>
      <c r="M383" s="17"/>
      <c r="N383" s="17">
        <v>163245.6</v>
      </c>
      <c r="O383" s="17"/>
      <c r="P383" s="17"/>
      <c r="Q383" s="17"/>
      <c r="R383" s="17"/>
      <c r="S383" s="17"/>
      <c r="T383" s="17">
        <f>SUM(Table5[[#This Row],[支付宝/余额宝/微信]:[OwnSAP]])</f>
        <v>163245.6</v>
      </c>
    </row>
    <row r="384" spans="1:20">
      <c r="A384" s="46">
        <v>44044</v>
      </c>
      <c r="B384" s="47">
        <v>44076</v>
      </c>
      <c r="C384" s="68" t="s">
        <v>16</v>
      </c>
      <c r="D384" s="68" t="s">
        <v>17</v>
      </c>
      <c r="E384" s="68" t="s">
        <v>18</v>
      </c>
      <c r="F384" s="68" t="s">
        <v>18</v>
      </c>
      <c r="G384" s="55" t="s">
        <v>66</v>
      </c>
      <c r="H384" s="68" t="s">
        <v>20</v>
      </c>
      <c r="I384" s="17"/>
      <c r="J384" s="17"/>
      <c r="K384" s="17"/>
      <c r="L384" s="17"/>
      <c r="M384" s="17"/>
      <c r="N384" s="17">
        <v>89157</v>
      </c>
      <c r="O384" s="17"/>
      <c r="P384" s="17"/>
      <c r="Q384" s="17"/>
      <c r="R384" s="17"/>
      <c r="S384" s="17"/>
      <c r="T384" s="17">
        <f>SUM(Table5[[#This Row],[支付宝/余额宝/微信]:[OwnSAP]])</f>
        <v>89157</v>
      </c>
    </row>
    <row r="385" spans="1:20">
      <c r="A385" s="46">
        <v>44044</v>
      </c>
      <c r="B385" s="47">
        <v>44076</v>
      </c>
      <c r="C385" s="68" t="s">
        <v>16</v>
      </c>
      <c r="D385" s="68" t="s">
        <v>17</v>
      </c>
      <c r="E385" s="68" t="s">
        <v>18</v>
      </c>
      <c r="F385" s="68" t="s">
        <v>18</v>
      </c>
      <c r="G385" s="55" t="s">
        <v>66</v>
      </c>
      <c r="H385" s="68" t="s">
        <v>21</v>
      </c>
      <c r="I385" s="17"/>
      <c r="J385" s="17"/>
      <c r="K385" s="17"/>
      <c r="L385" s="17"/>
      <c r="M385" s="17">
        <v>327546.77</v>
      </c>
      <c r="N385" s="17"/>
      <c r="O385" s="17"/>
      <c r="P385" s="17"/>
      <c r="Q385" s="17"/>
      <c r="R385" s="17"/>
      <c r="S385" s="17"/>
      <c r="T385" s="17">
        <f>SUM(Table5[[#This Row],[支付宝/余额宝/微信]:[OwnSAP]])</f>
        <v>327546.77</v>
      </c>
    </row>
    <row r="386" spans="1:20">
      <c r="A386" s="46">
        <v>44044</v>
      </c>
      <c r="B386" s="47">
        <v>44076</v>
      </c>
      <c r="C386" s="68" t="s">
        <v>16</v>
      </c>
      <c r="D386" s="68" t="s">
        <v>17</v>
      </c>
      <c r="E386" s="68" t="s">
        <v>18</v>
      </c>
      <c r="F386" s="68" t="s">
        <v>18</v>
      </c>
      <c r="G386" s="55" t="s">
        <v>66</v>
      </c>
      <c r="H386" s="68" t="s">
        <v>22</v>
      </c>
      <c r="I386" s="17"/>
      <c r="J386" s="17">
        <v>126024.69</v>
      </c>
      <c r="K386" s="17"/>
      <c r="L386" s="17"/>
      <c r="M386" s="17">
        <v>578117.56000000006</v>
      </c>
      <c r="N386" s="17">
        <v>131367.79999999999</v>
      </c>
      <c r="O386" s="17"/>
      <c r="P386" s="17"/>
      <c r="Q386" s="17"/>
      <c r="R386" s="17"/>
      <c r="S386" s="17"/>
      <c r="T386" s="17">
        <f>SUM(Table5[[#This Row],[支付宝/余额宝/微信]:[OwnSAP]])</f>
        <v>835510.05</v>
      </c>
    </row>
    <row r="387" spans="1:20">
      <c r="A387" s="46">
        <v>44044</v>
      </c>
      <c r="B387" s="47">
        <v>44076</v>
      </c>
      <c r="C387" s="68" t="s">
        <v>16</v>
      </c>
      <c r="D387" s="68" t="s">
        <v>17</v>
      </c>
      <c r="E387" s="68" t="s">
        <v>47</v>
      </c>
      <c r="F387" s="68" t="s">
        <v>47</v>
      </c>
      <c r="G387" s="55" t="s">
        <v>66</v>
      </c>
      <c r="H387" s="68" t="s">
        <v>48</v>
      </c>
      <c r="I387" s="17"/>
      <c r="J387" s="17"/>
      <c r="K387" s="17"/>
      <c r="L387" s="17"/>
      <c r="M387" s="17"/>
      <c r="N387" s="17">
        <v>192337.6</v>
      </c>
      <c r="O387" s="17"/>
      <c r="P387" s="17"/>
      <c r="Q387" s="17"/>
      <c r="R387" s="17"/>
      <c r="S387" s="17"/>
      <c r="T387" s="17">
        <f>SUM(Table5[[#This Row],[支付宝/余额宝/微信]:[OwnSAP]])</f>
        <v>192337.6</v>
      </c>
    </row>
    <row r="388" spans="1:20">
      <c r="A388" s="46">
        <v>44044</v>
      </c>
      <c r="B388" s="47">
        <v>44076</v>
      </c>
      <c r="C388" s="68" t="s">
        <v>16</v>
      </c>
      <c r="D388" s="68" t="s">
        <v>17</v>
      </c>
      <c r="E388" s="68" t="s">
        <v>47</v>
      </c>
      <c r="F388" s="68" t="s">
        <v>47</v>
      </c>
      <c r="G388" s="55" t="s">
        <v>66</v>
      </c>
      <c r="H388" s="68" t="s">
        <v>111</v>
      </c>
      <c r="I388" s="17"/>
      <c r="J388" s="17">
        <f>128814.2+20300.39</f>
        <v>149114.59</v>
      </c>
      <c r="K388" s="17"/>
      <c r="L388" s="17"/>
      <c r="M388" s="17">
        <f>536198.85+45313.84+494640</f>
        <v>1076152.69</v>
      </c>
      <c r="N388" s="17"/>
      <c r="O388" s="17"/>
      <c r="P388" s="17"/>
      <c r="Q388" s="17"/>
      <c r="R388" s="17"/>
      <c r="S388" s="17"/>
      <c r="T388" s="17">
        <f>SUM(Table5[[#This Row],[支付宝/余额宝/微信]:[OwnSAP]])</f>
        <v>1225267.28</v>
      </c>
    </row>
    <row r="389" spans="1:20">
      <c r="A389" s="46">
        <v>44044</v>
      </c>
      <c r="B389" s="47">
        <v>44076</v>
      </c>
      <c r="C389" s="68" t="s">
        <v>16</v>
      </c>
      <c r="D389" s="68" t="s">
        <v>17</v>
      </c>
      <c r="E389" s="68" t="s">
        <v>23</v>
      </c>
      <c r="F389" s="68" t="s">
        <v>23</v>
      </c>
      <c r="G389" s="55" t="s">
        <v>66</v>
      </c>
      <c r="H389" s="68" t="s">
        <v>70</v>
      </c>
      <c r="I389" s="17"/>
      <c r="J389" s="17"/>
      <c r="K389" s="17"/>
      <c r="L389" s="17"/>
      <c r="M389" s="17"/>
      <c r="N389" s="17">
        <v>288716.40000000002</v>
      </c>
      <c r="O389" s="17"/>
      <c r="P389" s="17"/>
      <c r="Q389" s="17"/>
      <c r="R389" s="17"/>
      <c r="S389" s="17"/>
      <c r="T389" s="17">
        <f>SUM(Table5[[#This Row],[支付宝/余额宝/微信]:[OwnSAP]])</f>
        <v>288716.40000000002</v>
      </c>
    </row>
    <row r="390" spans="1:20">
      <c r="A390" s="46">
        <v>44044</v>
      </c>
      <c r="B390" s="47">
        <v>44076</v>
      </c>
      <c r="C390" s="68" t="s">
        <v>16</v>
      </c>
      <c r="D390" s="68" t="s">
        <v>17</v>
      </c>
      <c r="E390" s="68" t="s">
        <v>23</v>
      </c>
      <c r="F390" s="68" t="s">
        <v>23</v>
      </c>
      <c r="G390" s="55" t="s">
        <v>66</v>
      </c>
      <c r="H390" s="68" t="s">
        <v>24</v>
      </c>
      <c r="I390" s="17"/>
      <c r="J390" s="17">
        <v>92098.67</v>
      </c>
      <c r="K390" s="17">
        <v>143598.46</v>
      </c>
      <c r="L390" s="17"/>
      <c r="M390" s="17">
        <v>563058.92000000004</v>
      </c>
      <c r="N390" s="17"/>
      <c r="O390" s="17"/>
      <c r="P390" s="17"/>
      <c r="Q390" s="17"/>
      <c r="R390" s="17"/>
      <c r="S390" s="17"/>
      <c r="T390" s="17">
        <f>SUM(Table5[[#This Row],[支付宝/余额宝/微信]:[OwnSAP]])</f>
        <v>798756.05</v>
      </c>
    </row>
    <row r="391" spans="1:20">
      <c r="A391" s="46">
        <v>44044</v>
      </c>
      <c r="B391" s="47">
        <v>44076</v>
      </c>
      <c r="C391" s="68" t="s">
        <v>16</v>
      </c>
      <c r="D391" s="68" t="s">
        <v>17</v>
      </c>
      <c r="E391" s="68" t="s">
        <v>23</v>
      </c>
      <c r="F391" s="68" t="s">
        <v>23</v>
      </c>
      <c r="G391" s="55" t="s">
        <v>66</v>
      </c>
      <c r="H391" s="68" t="s">
        <v>25</v>
      </c>
      <c r="I391" s="17"/>
      <c r="J391" s="17"/>
      <c r="K391" s="17"/>
      <c r="L391" s="17"/>
      <c r="M391" s="17">
        <v>670406.77</v>
      </c>
      <c r="N391" s="17"/>
      <c r="O391" s="17"/>
      <c r="P391" s="17"/>
      <c r="Q391" s="17"/>
      <c r="R391" s="17"/>
      <c r="S391" s="17"/>
      <c r="T391" s="17">
        <f>SUM(Table5[[#This Row],[支付宝/余额宝/微信]:[OwnSAP]])</f>
        <v>670406.77</v>
      </c>
    </row>
    <row r="392" spans="1:20">
      <c r="A392" s="46">
        <v>44044</v>
      </c>
      <c r="B392" s="47">
        <v>44076</v>
      </c>
      <c r="C392" s="68" t="s">
        <v>16</v>
      </c>
      <c r="D392" s="68" t="s">
        <v>17</v>
      </c>
      <c r="E392" s="68" t="s">
        <v>23</v>
      </c>
      <c r="F392" s="68" t="s">
        <v>23</v>
      </c>
      <c r="G392" s="55" t="s">
        <v>66</v>
      </c>
      <c r="H392" s="68" t="s">
        <v>26</v>
      </c>
      <c r="I392" s="17"/>
      <c r="J392" s="17"/>
      <c r="K392" s="17">
        <v>131925.74</v>
      </c>
      <c r="L392" s="17"/>
      <c r="M392" s="17">
        <v>246333.27</v>
      </c>
      <c r="N392" s="17"/>
      <c r="O392" s="17"/>
      <c r="P392" s="17"/>
      <c r="Q392" s="17"/>
      <c r="R392" s="17"/>
      <c r="S392" s="17"/>
      <c r="T392" s="17">
        <f>SUM(Table5[[#This Row],[支付宝/余额宝/微信]:[OwnSAP]])</f>
        <v>378259.01</v>
      </c>
    </row>
    <row r="393" spans="1:20">
      <c r="A393" s="46">
        <v>44044</v>
      </c>
      <c r="B393" s="47">
        <v>44076</v>
      </c>
      <c r="C393" s="68" t="s">
        <v>16</v>
      </c>
      <c r="D393" s="68" t="s">
        <v>17</v>
      </c>
      <c r="E393" s="68" t="s">
        <v>23</v>
      </c>
      <c r="F393" s="68" t="s">
        <v>23</v>
      </c>
      <c r="G393" s="55" t="s">
        <v>66</v>
      </c>
      <c r="H393" s="68" t="s">
        <v>80</v>
      </c>
      <c r="I393" s="17"/>
      <c r="J393" s="17"/>
      <c r="K393" s="17"/>
      <c r="L393" s="17"/>
      <c r="M393" s="17">
        <v>78676.679999999993</v>
      </c>
      <c r="N393" s="17"/>
      <c r="O393" s="17"/>
      <c r="P393" s="17"/>
      <c r="Q393" s="17"/>
      <c r="R393" s="17"/>
      <c r="S393" s="17"/>
      <c r="T393" s="17">
        <f>SUM(Table5[[#This Row],[支付宝/余额宝/微信]:[OwnSAP]])</f>
        <v>78676.679999999993</v>
      </c>
    </row>
    <row r="394" spans="1:20">
      <c r="A394" s="46">
        <v>44044</v>
      </c>
      <c r="B394" s="47">
        <v>44076</v>
      </c>
      <c r="C394" s="68" t="s">
        <v>16</v>
      </c>
      <c r="D394" s="68" t="s">
        <v>17</v>
      </c>
      <c r="E394" s="68" t="s">
        <v>23</v>
      </c>
      <c r="F394" s="68" t="s">
        <v>23</v>
      </c>
      <c r="G394" s="55" t="s">
        <v>66</v>
      </c>
      <c r="H394" s="68" t="s">
        <v>87</v>
      </c>
      <c r="I394" s="17"/>
      <c r="J394" s="17"/>
      <c r="K394" s="17"/>
      <c r="L394" s="17"/>
      <c r="M394" s="17">
        <v>305655.99</v>
      </c>
      <c r="N394" s="17"/>
      <c r="O394" s="17"/>
      <c r="P394" s="17"/>
      <c r="Q394" s="17"/>
      <c r="R394" s="17"/>
      <c r="S394" s="17"/>
      <c r="T394" s="17">
        <f>SUM(Table5[[#This Row],[支付宝/余额宝/微信]:[OwnSAP]])</f>
        <v>305655.99</v>
      </c>
    </row>
    <row r="395" spans="1:20">
      <c r="A395" s="46">
        <v>44044</v>
      </c>
      <c r="B395" s="47">
        <v>44076</v>
      </c>
      <c r="C395" s="68" t="s">
        <v>16</v>
      </c>
      <c r="D395" s="68" t="s">
        <v>17</v>
      </c>
      <c r="E395" s="68" t="s">
        <v>23</v>
      </c>
      <c r="F395" s="68" t="s">
        <v>23</v>
      </c>
      <c r="G395" s="55" t="s">
        <v>66</v>
      </c>
      <c r="H395" s="68" t="s">
        <v>95</v>
      </c>
      <c r="I395" s="17"/>
      <c r="J395" s="17"/>
      <c r="K395" s="17"/>
      <c r="L395" s="17"/>
      <c r="M395" s="17">
        <v>243954.08</v>
      </c>
      <c r="N395" s="17"/>
      <c r="O395" s="17"/>
      <c r="P395" s="17"/>
      <c r="Q395" s="17"/>
      <c r="R395" s="17"/>
      <c r="S395" s="17"/>
      <c r="T395" s="17">
        <f>SUM(Table5[[#This Row],[支付宝/余额宝/微信]:[OwnSAP]])</f>
        <v>243954.08</v>
      </c>
    </row>
    <row r="396" spans="1:20">
      <c r="A396" s="46">
        <v>44044</v>
      </c>
      <c r="B396" s="47">
        <v>44076</v>
      </c>
      <c r="C396" s="68" t="s">
        <v>16</v>
      </c>
      <c r="D396" s="68" t="s">
        <v>17</v>
      </c>
      <c r="E396" s="68" t="s">
        <v>27</v>
      </c>
      <c r="F396" s="68" t="s">
        <v>27</v>
      </c>
      <c r="G396" s="55" t="s">
        <v>68</v>
      </c>
      <c r="H396" s="68" t="s">
        <v>28</v>
      </c>
      <c r="I396" s="17"/>
      <c r="J396" s="17"/>
      <c r="K396" s="17"/>
      <c r="L396" s="17"/>
      <c r="M396" s="17"/>
      <c r="N396" s="17">
        <v>28870.400000000001</v>
      </c>
      <c r="O396" s="17"/>
      <c r="P396" s="17"/>
      <c r="Q396" s="17"/>
      <c r="R396" s="17"/>
      <c r="S396" s="17"/>
      <c r="T396" s="17">
        <f>SUM(Table5[[#This Row],[支付宝/余额宝/微信]:[OwnSAP]])</f>
        <v>28870.400000000001</v>
      </c>
    </row>
    <row r="397" spans="1:20">
      <c r="A397" s="46">
        <v>44044</v>
      </c>
      <c r="B397" s="47">
        <v>44076</v>
      </c>
      <c r="C397" s="68" t="s">
        <v>16</v>
      </c>
      <c r="D397" s="68" t="s">
        <v>17</v>
      </c>
      <c r="E397" s="68" t="s">
        <v>27</v>
      </c>
      <c r="F397" s="68" t="s">
        <v>27</v>
      </c>
      <c r="G397" s="55" t="s">
        <v>68</v>
      </c>
      <c r="H397" s="68" t="s">
        <v>29</v>
      </c>
      <c r="I397" s="17"/>
      <c r="J397" s="17">
        <v>14752.72</v>
      </c>
      <c r="K397" s="17"/>
      <c r="L397" s="17"/>
      <c r="M397" s="17">
        <v>70449.440000000002</v>
      </c>
      <c r="N397" s="17">
        <v>18832.8</v>
      </c>
      <c r="O397" s="17"/>
      <c r="P397" s="17"/>
      <c r="Q397" s="17"/>
      <c r="R397" s="17"/>
      <c r="S397" s="17"/>
      <c r="T397" s="17">
        <f>SUM(Table5[[#This Row],[支付宝/余额宝/微信]:[OwnSAP]])</f>
        <v>104034.96</v>
      </c>
    </row>
    <row r="398" spans="1:20">
      <c r="A398" s="46">
        <v>44044</v>
      </c>
      <c r="B398" s="47">
        <v>44076</v>
      </c>
      <c r="C398" s="68" t="s">
        <v>16</v>
      </c>
      <c r="D398" s="68" t="s">
        <v>17</v>
      </c>
      <c r="E398" s="68" t="s">
        <v>27</v>
      </c>
      <c r="F398" s="68" t="s">
        <v>27</v>
      </c>
      <c r="G398" s="55" t="s">
        <v>68</v>
      </c>
      <c r="H398" s="68" t="s">
        <v>91</v>
      </c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>
        <v>245730.35</v>
      </c>
      <c r="T398" s="17">
        <f>SUM(Table5[[#This Row],[支付宝/余额宝/微信]:[OwnSAP]])</f>
        <v>245730.35</v>
      </c>
    </row>
    <row r="399" spans="1:20">
      <c r="A399" s="46">
        <v>44044</v>
      </c>
      <c r="B399" s="47">
        <v>44076</v>
      </c>
      <c r="C399" s="68" t="s">
        <v>16</v>
      </c>
      <c r="D399" s="68" t="s">
        <v>30</v>
      </c>
      <c r="E399" s="68" t="s">
        <v>30</v>
      </c>
      <c r="F399" s="68" t="s">
        <v>30</v>
      </c>
      <c r="G399" s="55" t="s">
        <v>66</v>
      </c>
      <c r="H399" s="68" t="s">
        <v>31</v>
      </c>
      <c r="I399" s="17"/>
      <c r="J399" s="17"/>
      <c r="K399" s="17"/>
      <c r="L399" s="17"/>
      <c r="M399" s="17">
        <v>307000.53000000003</v>
      </c>
      <c r="N399" s="17"/>
      <c r="O399" s="17"/>
      <c r="P399" s="17"/>
      <c r="Q399" s="17"/>
      <c r="R399" s="17"/>
      <c r="S399" s="17"/>
      <c r="T399" s="17">
        <f>SUM(Table5[[#This Row],[支付宝/余额宝/微信]:[OwnSAP]])</f>
        <v>307000.53000000003</v>
      </c>
    </row>
    <row r="400" spans="1:20">
      <c r="A400" s="46">
        <v>44044</v>
      </c>
      <c r="B400" s="47">
        <v>44076</v>
      </c>
      <c r="C400" s="68" t="s">
        <v>16</v>
      </c>
      <c r="D400" s="68" t="s">
        <v>30</v>
      </c>
      <c r="E400" s="68" t="s">
        <v>30</v>
      </c>
      <c r="F400" s="68" t="s">
        <v>30</v>
      </c>
      <c r="G400" s="55" t="s">
        <v>66</v>
      </c>
      <c r="H400" s="68" t="s">
        <v>32</v>
      </c>
      <c r="I400" s="17"/>
      <c r="J400" s="17"/>
      <c r="K400" s="17"/>
      <c r="L400" s="17"/>
      <c r="M400" s="17">
        <v>286565.88</v>
      </c>
      <c r="N400" s="17"/>
      <c r="O400" s="17"/>
      <c r="P400" s="17"/>
      <c r="Q400" s="17"/>
      <c r="R400" s="17"/>
      <c r="S400" s="17"/>
      <c r="T400" s="17">
        <f>SUM(Table5[[#This Row],[支付宝/余额宝/微信]:[OwnSAP]])</f>
        <v>286565.88</v>
      </c>
    </row>
    <row r="401" spans="1:20">
      <c r="A401" s="46">
        <v>44044</v>
      </c>
      <c r="B401" s="47">
        <v>44076</v>
      </c>
      <c r="C401" s="68" t="s">
        <v>16</v>
      </c>
      <c r="D401" s="68" t="s">
        <v>35</v>
      </c>
      <c r="E401" s="68" t="s">
        <v>35</v>
      </c>
      <c r="F401" s="68" t="s">
        <v>35</v>
      </c>
      <c r="G401" s="55" t="s">
        <v>64</v>
      </c>
      <c r="H401" s="68" t="s">
        <v>104</v>
      </c>
      <c r="I401" s="17"/>
      <c r="J401" s="17"/>
      <c r="K401" s="17"/>
      <c r="L401" s="17"/>
      <c r="M401" s="17"/>
      <c r="N401" s="17">
        <v>45375</v>
      </c>
      <c r="O401" s="17"/>
      <c r="P401" s="17"/>
      <c r="Q401" s="17"/>
      <c r="R401" s="17"/>
      <c r="S401" s="17"/>
      <c r="T401" s="17">
        <f>SUM(Table5[[#This Row],[支付宝/余额宝/微信]:[OwnSAP]])</f>
        <v>45375</v>
      </c>
    </row>
    <row r="402" spans="1:20">
      <c r="A402" s="46">
        <v>44044</v>
      </c>
      <c r="B402" s="47">
        <v>44076</v>
      </c>
      <c r="C402" s="68" t="s">
        <v>33</v>
      </c>
      <c r="D402" s="68" t="s">
        <v>35</v>
      </c>
      <c r="E402" s="68" t="s">
        <v>35</v>
      </c>
      <c r="F402" s="68" t="s">
        <v>35</v>
      </c>
      <c r="G402" s="55" t="s">
        <v>64</v>
      </c>
      <c r="H402" s="68" t="s">
        <v>36</v>
      </c>
      <c r="I402" s="17"/>
      <c r="J402" s="17"/>
      <c r="K402" s="17"/>
      <c r="L402" s="17"/>
      <c r="M402" s="17"/>
      <c r="N402" s="17"/>
      <c r="O402" s="17">
        <v>5000</v>
      </c>
      <c r="P402" s="17"/>
      <c r="Q402" s="17"/>
      <c r="R402" s="17"/>
      <c r="S402" s="17"/>
      <c r="T402" s="17">
        <f>SUM(Table5[[#This Row],[支付宝/余额宝/微信]:[OwnSAP]])</f>
        <v>5000</v>
      </c>
    </row>
  </sheetData>
  <phoneticPr fontId="6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4"/>
  <sheetViews>
    <sheetView zoomScale="235" workbookViewId="0">
      <pane ySplit="1" topLeftCell="A37" activePane="bottomLeft" state="frozen"/>
      <selection activeCell="B1" sqref="B1"/>
      <selection pane="bottomLeft" activeCell="F55" sqref="F55"/>
    </sheetView>
  </sheetViews>
  <sheetFormatPr baseColWidth="10" defaultColWidth="8.83203125" defaultRowHeight="17"/>
  <cols>
    <col min="2" max="2" width="11.83203125" bestFit="1" customWidth="1"/>
    <col min="3" max="3" width="13.83203125" bestFit="1" customWidth="1"/>
    <col min="4" max="4" width="13.83203125" customWidth="1"/>
    <col min="5" max="5" width="35.6640625" bestFit="1" customWidth="1"/>
    <col min="6" max="6" width="14.5" customWidth="1"/>
    <col min="7" max="7" width="11.33203125" style="3" bestFit="1" customWidth="1"/>
    <col min="8" max="9" width="15.6640625" style="2" customWidth="1"/>
    <col min="10" max="10" width="10" customWidth="1"/>
  </cols>
  <sheetData>
    <row r="1" spans="1:10" ht="15">
      <c r="A1" s="18" t="s">
        <v>54</v>
      </c>
      <c r="B1" s="19" t="s">
        <v>55</v>
      </c>
      <c r="C1" s="18" t="s">
        <v>3</v>
      </c>
      <c r="D1" s="18" t="s">
        <v>69</v>
      </c>
      <c r="E1" s="18" t="s">
        <v>4</v>
      </c>
      <c r="F1" s="18" t="s">
        <v>37</v>
      </c>
      <c r="G1" s="20" t="s">
        <v>38</v>
      </c>
      <c r="H1" s="21" t="s">
        <v>39</v>
      </c>
      <c r="I1" s="21" t="s">
        <v>40</v>
      </c>
      <c r="J1" s="18" t="s">
        <v>41</v>
      </c>
    </row>
    <row r="2" spans="1:10">
      <c r="A2" s="42">
        <v>43556</v>
      </c>
      <c r="B2" s="35">
        <v>43559</v>
      </c>
      <c r="C2" s="34" t="s">
        <v>23</v>
      </c>
      <c r="D2" s="36" t="s">
        <v>66</v>
      </c>
      <c r="E2" s="37" t="s">
        <v>70</v>
      </c>
      <c r="F2" s="34" t="s">
        <v>98</v>
      </c>
      <c r="G2" s="38">
        <v>0.90900000000000003</v>
      </c>
      <c r="H2" s="39">
        <v>33000</v>
      </c>
      <c r="I2" s="2">
        <f>G2*H2</f>
        <v>29997</v>
      </c>
      <c r="J2" s="34" t="s">
        <v>7</v>
      </c>
    </row>
    <row r="3" spans="1:10">
      <c r="A3" s="42">
        <v>43556</v>
      </c>
      <c r="B3" s="35">
        <v>43559</v>
      </c>
      <c r="C3" s="34" t="s">
        <v>23</v>
      </c>
      <c r="D3" s="36" t="s">
        <v>66</v>
      </c>
      <c r="E3" s="34" t="s">
        <v>26</v>
      </c>
      <c r="F3" s="34" t="s">
        <v>98</v>
      </c>
      <c r="G3" s="40">
        <v>0.63629999999999998</v>
      </c>
      <c r="H3" s="41">
        <v>47091.06</v>
      </c>
      <c r="I3" s="2">
        <f>G3*H3</f>
        <v>29964.041477999999</v>
      </c>
      <c r="J3" s="34" t="s">
        <v>99</v>
      </c>
    </row>
    <row r="4" spans="1:10">
      <c r="A4" s="42">
        <v>43556</v>
      </c>
      <c r="B4" s="35">
        <v>43559</v>
      </c>
      <c r="C4" s="34" t="s">
        <v>18</v>
      </c>
      <c r="D4" s="36" t="s">
        <v>66</v>
      </c>
      <c r="E4" s="34" t="s">
        <v>22</v>
      </c>
      <c r="F4" s="34" t="s">
        <v>98</v>
      </c>
      <c r="G4" s="40">
        <v>1.208</v>
      </c>
      <c r="H4" s="41">
        <v>24797.24</v>
      </c>
      <c r="I4" s="2">
        <f>G4*H4</f>
        <v>29955.065920000001</v>
      </c>
      <c r="J4" s="34" t="s">
        <v>99</v>
      </c>
    </row>
    <row r="5" spans="1:10">
      <c r="A5" s="42">
        <v>43556</v>
      </c>
      <c r="B5" s="35">
        <v>43581</v>
      </c>
      <c r="C5" s="34" t="s">
        <v>23</v>
      </c>
      <c r="D5" s="36" t="s">
        <v>66</v>
      </c>
      <c r="E5" s="34" t="s">
        <v>26</v>
      </c>
      <c r="F5" s="34" t="s">
        <v>98</v>
      </c>
      <c r="G5" s="44">
        <v>0.6</v>
      </c>
      <c r="H5" s="45">
        <v>33293.379999999997</v>
      </c>
      <c r="I5" s="2">
        <f t="shared" ref="I5:I7" si="0">G5*H5</f>
        <v>19976.027999999998</v>
      </c>
      <c r="J5" s="34" t="s">
        <v>99</v>
      </c>
    </row>
    <row r="6" spans="1:10">
      <c r="A6" s="42">
        <v>43556</v>
      </c>
      <c r="B6" s="35">
        <v>43581</v>
      </c>
      <c r="C6" s="34" t="s">
        <v>23</v>
      </c>
      <c r="D6" s="36" t="s">
        <v>66</v>
      </c>
      <c r="E6" s="43" t="s">
        <v>25</v>
      </c>
      <c r="F6" s="34" t="s">
        <v>98</v>
      </c>
      <c r="G6" s="44">
        <v>0.80710000000000004</v>
      </c>
      <c r="H6" s="45">
        <v>24750.38</v>
      </c>
      <c r="I6" s="2">
        <f t="shared" si="0"/>
        <v>19976.031698000003</v>
      </c>
      <c r="J6" s="34" t="s">
        <v>99</v>
      </c>
    </row>
    <row r="7" spans="1:10">
      <c r="A7" s="42">
        <v>43556</v>
      </c>
      <c r="B7" s="35">
        <v>43581</v>
      </c>
      <c r="C7" s="43" t="s">
        <v>30</v>
      </c>
      <c r="D7" s="36" t="s">
        <v>66</v>
      </c>
      <c r="E7" s="43" t="s">
        <v>32</v>
      </c>
      <c r="F7" s="34" t="s">
        <v>98</v>
      </c>
      <c r="G7" s="44">
        <v>1.6141000000000001</v>
      </c>
      <c r="H7" s="45">
        <v>12372.24</v>
      </c>
      <c r="I7" s="2">
        <f t="shared" si="0"/>
        <v>19970.032584</v>
      </c>
      <c r="J7" s="34" t="s">
        <v>99</v>
      </c>
    </row>
    <row r="8" spans="1:10">
      <c r="A8" s="42">
        <v>43586</v>
      </c>
      <c r="B8" s="35">
        <v>43601</v>
      </c>
      <c r="C8" s="34" t="s">
        <v>18</v>
      </c>
      <c r="D8" s="36" t="s">
        <v>66</v>
      </c>
      <c r="E8" t="s">
        <v>21</v>
      </c>
      <c r="F8" s="34" t="s">
        <v>98</v>
      </c>
      <c r="G8" s="3">
        <v>2.169</v>
      </c>
      <c r="H8" s="2">
        <v>13814.68</v>
      </c>
      <c r="I8" s="2">
        <f>G8*H8</f>
        <v>29964.040919999999</v>
      </c>
      <c r="J8" s="34" t="s">
        <v>99</v>
      </c>
    </row>
    <row r="9" spans="1:10">
      <c r="A9" s="42">
        <v>43586</v>
      </c>
      <c r="B9" s="35">
        <v>43601</v>
      </c>
      <c r="C9" s="34" t="s">
        <v>23</v>
      </c>
      <c r="D9" s="36" t="s">
        <v>66</v>
      </c>
      <c r="E9" s="5" t="s">
        <v>87</v>
      </c>
      <c r="F9" s="34" t="s">
        <v>98</v>
      </c>
      <c r="G9" s="3">
        <v>2.6779999999999999</v>
      </c>
      <c r="H9" s="2">
        <v>-12000</v>
      </c>
      <c r="I9" s="2">
        <f>G9*H9</f>
        <v>-32136</v>
      </c>
      <c r="J9" s="34" t="s">
        <v>99</v>
      </c>
    </row>
    <row r="10" spans="1:10">
      <c r="A10" s="42">
        <v>43586</v>
      </c>
      <c r="B10" s="35">
        <v>43601</v>
      </c>
      <c r="C10" s="5" t="s">
        <v>81</v>
      </c>
      <c r="D10" s="15" t="s">
        <v>82</v>
      </c>
      <c r="E10" s="5" t="s">
        <v>90</v>
      </c>
      <c r="F10" s="34" t="s">
        <v>98</v>
      </c>
      <c r="G10" s="3">
        <v>1.6220000000000001</v>
      </c>
      <c r="H10" s="2">
        <v>19713.509999999998</v>
      </c>
      <c r="I10" s="2">
        <f>G10*H10</f>
        <v>31975.31322</v>
      </c>
      <c r="J10" s="34" t="s">
        <v>99</v>
      </c>
    </row>
    <row r="11" spans="1:10">
      <c r="A11" s="42">
        <v>43647</v>
      </c>
      <c r="B11" s="35">
        <v>43672</v>
      </c>
      <c r="C11" s="5" t="s">
        <v>81</v>
      </c>
      <c r="D11" s="15" t="s">
        <v>82</v>
      </c>
      <c r="E11" s="5" t="s">
        <v>90</v>
      </c>
      <c r="F11" s="34" t="s">
        <v>98</v>
      </c>
      <c r="G11" s="3">
        <v>1.645</v>
      </c>
      <c r="H11" s="2">
        <v>18222.5</v>
      </c>
      <c r="I11" s="2">
        <f>G11*H11</f>
        <v>29976.012500000001</v>
      </c>
      <c r="J11" s="34" t="s">
        <v>99</v>
      </c>
    </row>
    <row r="12" spans="1:10">
      <c r="A12" s="42">
        <v>43647</v>
      </c>
      <c r="B12" s="35">
        <v>43685</v>
      </c>
      <c r="C12" s="5" t="s">
        <v>81</v>
      </c>
      <c r="D12" s="15" t="s">
        <v>82</v>
      </c>
      <c r="E12" s="5" t="s">
        <v>90</v>
      </c>
      <c r="F12" s="34" t="s">
        <v>98</v>
      </c>
      <c r="G12" s="3">
        <v>1.62</v>
      </c>
      <c r="H12" s="2">
        <f>Table2[[#This Row],[买入／卖出金额]]/Table2[[#This Row],[单价]]</f>
        <v>18518.518518518518</v>
      </c>
      <c r="I12" s="2">
        <v>30000</v>
      </c>
      <c r="J12" s="34" t="s">
        <v>99</v>
      </c>
    </row>
    <row r="13" spans="1:10">
      <c r="A13" s="42">
        <v>43678</v>
      </c>
      <c r="B13" s="35">
        <v>43704</v>
      </c>
      <c r="C13" s="34" t="s">
        <v>18</v>
      </c>
      <c r="D13" s="36" t="s">
        <v>66</v>
      </c>
      <c r="E13" s="34" t="s">
        <v>22</v>
      </c>
      <c r="F13" s="34" t="s">
        <v>98</v>
      </c>
      <c r="G13" s="3">
        <v>1.0960000000000001</v>
      </c>
      <c r="H13" s="2">
        <v>27331.27</v>
      </c>
      <c r="I13" s="2">
        <f>G13*H13</f>
        <v>29955.071920000002</v>
      </c>
      <c r="J13" s="34" t="s">
        <v>99</v>
      </c>
    </row>
    <row r="14" spans="1:10">
      <c r="A14" s="42">
        <v>43678</v>
      </c>
      <c r="B14" s="35">
        <v>43706</v>
      </c>
      <c r="C14" s="5" t="s">
        <v>35</v>
      </c>
      <c r="D14" s="16" t="s">
        <v>64</v>
      </c>
      <c r="E14" s="5" t="s">
        <v>36</v>
      </c>
      <c r="F14" s="34" t="s">
        <v>98</v>
      </c>
      <c r="G14" s="3">
        <v>0.38700000000000001</v>
      </c>
      <c r="H14" s="2">
        <f>Table2[[#This Row],[买入／卖出金额]]/Table2[[#This Row],[单价]]</f>
        <v>80000</v>
      </c>
      <c r="I14" s="2">
        <v>30960</v>
      </c>
      <c r="J14" s="34" t="s">
        <v>7</v>
      </c>
    </row>
    <row r="15" spans="1:10">
      <c r="A15" s="42">
        <v>43739</v>
      </c>
      <c r="B15" s="35">
        <v>43717</v>
      </c>
      <c r="C15" s="5" t="s">
        <v>30</v>
      </c>
      <c r="D15" s="16" t="s">
        <v>66</v>
      </c>
      <c r="E15" t="s">
        <v>31</v>
      </c>
      <c r="F15" s="34" t="s">
        <v>98</v>
      </c>
      <c r="G15" s="3">
        <v>2.5529999999999999</v>
      </c>
      <c r="H15" s="2">
        <v>7822.19</v>
      </c>
      <c r="I15" s="2">
        <f t="shared" ref="I15:I20" si="1">G15*H15</f>
        <v>19970.051069999998</v>
      </c>
      <c r="J15" s="34" t="s">
        <v>99</v>
      </c>
    </row>
    <row r="16" spans="1:10">
      <c r="A16" s="42">
        <v>43739</v>
      </c>
      <c r="B16" s="35">
        <v>43717</v>
      </c>
      <c r="C16" s="5" t="s">
        <v>30</v>
      </c>
      <c r="D16" s="16" t="s">
        <v>66</v>
      </c>
      <c r="E16" t="s">
        <v>32</v>
      </c>
      <c r="F16" s="34" t="s">
        <v>98</v>
      </c>
      <c r="G16" s="3">
        <v>1.5828</v>
      </c>
      <c r="H16" s="2">
        <v>12616.91</v>
      </c>
      <c r="I16" s="2">
        <f t="shared" si="1"/>
        <v>19970.045148000001</v>
      </c>
      <c r="J16" s="34" t="s">
        <v>99</v>
      </c>
    </row>
    <row r="17" spans="1:10">
      <c r="A17" s="42">
        <v>43739</v>
      </c>
      <c r="B17" s="35">
        <v>43732</v>
      </c>
      <c r="C17" s="34" t="s">
        <v>18</v>
      </c>
      <c r="D17" s="36" t="s">
        <v>66</v>
      </c>
      <c r="E17" s="34" t="s">
        <v>22</v>
      </c>
      <c r="F17" s="34" t="s">
        <v>98</v>
      </c>
      <c r="G17" s="3">
        <v>1.117</v>
      </c>
      <c r="H17" s="2">
        <v>26817.43</v>
      </c>
      <c r="I17" s="2">
        <f t="shared" si="1"/>
        <v>29955.069309999999</v>
      </c>
      <c r="J17" s="34" t="s">
        <v>99</v>
      </c>
    </row>
    <row r="18" spans="1:10">
      <c r="A18" s="42">
        <v>43739</v>
      </c>
      <c r="B18" s="35">
        <v>43732</v>
      </c>
      <c r="C18" s="34" t="s">
        <v>23</v>
      </c>
      <c r="D18" s="36" t="s">
        <v>66</v>
      </c>
      <c r="E18" s="43" t="s">
        <v>25</v>
      </c>
      <c r="F18" s="34" t="s">
        <v>98</v>
      </c>
      <c r="G18" s="3">
        <v>0.84340000000000004</v>
      </c>
      <c r="H18" s="2">
        <v>35527.67</v>
      </c>
      <c r="I18" s="2">
        <f t="shared" si="1"/>
        <v>29964.036877999999</v>
      </c>
      <c r="J18" s="34" t="s">
        <v>99</v>
      </c>
    </row>
    <row r="19" spans="1:10">
      <c r="A19" s="42">
        <v>43739</v>
      </c>
      <c r="B19" s="35">
        <v>43732</v>
      </c>
      <c r="C19" s="34" t="s">
        <v>23</v>
      </c>
      <c r="D19" s="36" t="s">
        <v>66</v>
      </c>
      <c r="E19" t="s">
        <v>24</v>
      </c>
      <c r="F19" s="34" t="s">
        <v>98</v>
      </c>
      <c r="G19" s="3">
        <v>0.97209999999999996</v>
      </c>
      <c r="H19" s="2">
        <v>30824.03</v>
      </c>
      <c r="I19" s="2">
        <f t="shared" si="1"/>
        <v>29964.039562999998</v>
      </c>
      <c r="J19" s="34" t="s">
        <v>99</v>
      </c>
    </row>
    <row r="20" spans="1:10">
      <c r="A20" s="42">
        <v>43739</v>
      </c>
      <c r="B20" s="35">
        <v>43781</v>
      </c>
      <c r="C20" s="34" t="s">
        <v>23</v>
      </c>
      <c r="D20" s="36" t="s">
        <v>66</v>
      </c>
      <c r="E20" t="s">
        <v>24</v>
      </c>
      <c r="F20" s="34" t="s">
        <v>98</v>
      </c>
      <c r="G20" s="3">
        <v>0.95379999999999998</v>
      </c>
      <c r="H20" s="2">
        <v>31415.43</v>
      </c>
      <c r="I20" s="2">
        <f t="shared" si="1"/>
        <v>29964.037133999998</v>
      </c>
      <c r="J20" s="34" t="s">
        <v>99</v>
      </c>
    </row>
    <row r="21" spans="1:10">
      <c r="A21" s="42">
        <v>43831</v>
      </c>
      <c r="B21" s="35">
        <v>43864</v>
      </c>
      <c r="C21" s="5" t="s">
        <v>81</v>
      </c>
      <c r="D21" s="15" t="s">
        <v>82</v>
      </c>
      <c r="E21" s="5" t="s">
        <v>90</v>
      </c>
      <c r="F21" s="34" t="s">
        <v>98</v>
      </c>
      <c r="G21" s="3">
        <v>1.726</v>
      </c>
      <c r="H21" s="2">
        <v>17367.330000000002</v>
      </c>
      <c r="I21" s="2">
        <f t="shared" ref="I21:I28" si="2">G21*H21</f>
        <v>29976.011580000002</v>
      </c>
      <c r="J21" s="34" t="s">
        <v>99</v>
      </c>
    </row>
    <row r="22" spans="1:10">
      <c r="A22" s="42">
        <v>43831</v>
      </c>
      <c r="B22" s="35">
        <v>43864</v>
      </c>
      <c r="C22" s="5" t="s">
        <v>81</v>
      </c>
      <c r="D22" s="15" t="s">
        <v>82</v>
      </c>
      <c r="E22" t="s">
        <v>83</v>
      </c>
      <c r="F22" s="34" t="s">
        <v>98</v>
      </c>
      <c r="G22" s="3">
        <v>1.1640999999999999</v>
      </c>
      <c r="H22" s="2">
        <v>25745.23</v>
      </c>
      <c r="I22" s="2">
        <f t="shared" si="2"/>
        <v>29970.022242999996</v>
      </c>
      <c r="J22" s="34" t="s">
        <v>99</v>
      </c>
    </row>
    <row r="23" spans="1:10">
      <c r="A23" s="42">
        <v>43831</v>
      </c>
      <c r="B23" s="35">
        <v>43864</v>
      </c>
      <c r="C23" s="34" t="s">
        <v>18</v>
      </c>
      <c r="D23" s="36" t="s">
        <v>66</v>
      </c>
      <c r="E23" s="34" t="s">
        <v>22</v>
      </c>
      <c r="F23" s="34" t="s">
        <v>98</v>
      </c>
      <c r="G23" s="3">
        <v>1.036</v>
      </c>
      <c r="H23" s="2">
        <v>28914.16</v>
      </c>
      <c r="I23" s="2">
        <f t="shared" si="2"/>
        <v>29955.069760000002</v>
      </c>
      <c r="J23" s="34" t="s">
        <v>99</v>
      </c>
    </row>
    <row r="24" spans="1:10">
      <c r="A24" s="42">
        <v>43862</v>
      </c>
      <c r="B24" s="35">
        <v>43871</v>
      </c>
      <c r="C24" s="5" t="s">
        <v>35</v>
      </c>
      <c r="D24" s="16" t="s">
        <v>64</v>
      </c>
      <c r="E24" s="5" t="s">
        <v>104</v>
      </c>
      <c r="F24" s="34" t="s">
        <v>98</v>
      </c>
      <c r="G24" s="3">
        <v>0.35899999999999999</v>
      </c>
      <c r="H24" s="2">
        <v>85000</v>
      </c>
      <c r="I24" s="2">
        <f t="shared" si="2"/>
        <v>30515</v>
      </c>
      <c r="J24" s="34" t="s">
        <v>7</v>
      </c>
    </row>
    <row r="25" spans="1:10">
      <c r="A25" s="42">
        <v>43862</v>
      </c>
      <c r="B25" s="35">
        <v>43889</v>
      </c>
      <c r="C25" s="5" t="s">
        <v>73</v>
      </c>
      <c r="D25" s="16" t="s">
        <v>75</v>
      </c>
      <c r="E25" s="5" t="s">
        <v>76</v>
      </c>
      <c r="F25" s="34" t="s">
        <v>98</v>
      </c>
      <c r="G25" s="3">
        <v>1</v>
      </c>
      <c r="H25" s="2">
        <v>-667251</v>
      </c>
      <c r="I25" s="2">
        <f t="shared" si="2"/>
        <v>-667251</v>
      </c>
      <c r="J25" s="34" t="s">
        <v>105</v>
      </c>
    </row>
    <row r="26" spans="1:10">
      <c r="A26" s="42">
        <v>43862</v>
      </c>
      <c r="B26" s="35">
        <v>43892</v>
      </c>
      <c r="C26" s="5" t="s">
        <v>23</v>
      </c>
      <c r="D26" s="16" t="s">
        <v>66</v>
      </c>
      <c r="E26" s="5" t="s">
        <v>95</v>
      </c>
      <c r="F26" s="34" t="s">
        <v>98</v>
      </c>
      <c r="G26" s="3">
        <v>1.0867</v>
      </c>
      <c r="H26" s="2">
        <v>27573.42</v>
      </c>
      <c r="I26" s="2">
        <f t="shared" si="2"/>
        <v>29964.035513999999</v>
      </c>
      <c r="J26" s="70" t="s">
        <v>99</v>
      </c>
    </row>
    <row r="27" spans="1:10">
      <c r="A27" s="42">
        <v>43862</v>
      </c>
      <c r="B27" s="35">
        <v>43892</v>
      </c>
      <c r="C27" s="5" t="s">
        <v>30</v>
      </c>
      <c r="D27" s="16" t="s">
        <v>66</v>
      </c>
      <c r="E27" s="5" t="s">
        <v>31</v>
      </c>
      <c r="F27" s="34" t="s">
        <v>98</v>
      </c>
      <c r="G27" s="3">
        <v>2.77</v>
      </c>
      <c r="H27" s="2">
        <v>10814.1</v>
      </c>
      <c r="I27" s="2">
        <f t="shared" si="2"/>
        <v>29955.057000000001</v>
      </c>
      <c r="J27" s="70" t="s">
        <v>99</v>
      </c>
    </row>
    <row r="28" spans="1:10">
      <c r="A28" s="42">
        <v>43862</v>
      </c>
      <c r="B28" s="35">
        <v>43892</v>
      </c>
      <c r="C28" s="5" t="s">
        <v>30</v>
      </c>
      <c r="D28" s="16" t="s">
        <v>66</v>
      </c>
      <c r="E28" s="5" t="s">
        <v>32</v>
      </c>
      <c r="F28" s="34" t="s">
        <v>98</v>
      </c>
      <c r="G28" s="3">
        <v>1.7188000000000001</v>
      </c>
      <c r="H28" s="2">
        <v>17427.900000000001</v>
      </c>
      <c r="I28" s="2">
        <f t="shared" si="2"/>
        <v>29955.074520000006</v>
      </c>
      <c r="J28" s="70" t="s">
        <v>99</v>
      </c>
    </row>
    <row r="29" spans="1:10">
      <c r="A29" s="42">
        <v>43862</v>
      </c>
      <c r="B29" s="35">
        <v>43892</v>
      </c>
      <c r="C29" s="5" t="s">
        <v>23</v>
      </c>
      <c r="D29" s="16" t="s">
        <v>66</v>
      </c>
      <c r="E29" s="5" t="s">
        <v>87</v>
      </c>
      <c r="F29" s="34" t="s">
        <v>98</v>
      </c>
      <c r="G29" s="3">
        <v>2.931</v>
      </c>
      <c r="H29" s="2">
        <v>10220.09</v>
      </c>
      <c r="I29" s="2">
        <f t="shared" ref="I29:I31" si="3">G29*H29</f>
        <v>29955.083790000001</v>
      </c>
      <c r="J29" s="70" t="s">
        <v>99</v>
      </c>
    </row>
    <row r="30" spans="1:10">
      <c r="A30" s="42">
        <v>43862</v>
      </c>
      <c r="B30" s="35">
        <v>43899</v>
      </c>
      <c r="C30" s="5" t="s">
        <v>23</v>
      </c>
      <c r="D30" s="16" t="s">
        <v>66</v>
      </c>
      <c r="E30" s="5" t="s">
        <v>95</v>
      </c>
      <c r="F30" s="34" t="s">
        <v>98</v>
      </c>
      <c r="G30" s="3">
        <v>1.0760000000000001</v>
      </c>
      <c r="H30" s="2">
        <v>27847.62</v>
      </c>
      <c r="I30" s="2">
        <f t="shared" si="3"/>
        <v>29964.039120000001</v>
      </c>
      <c r="J30" s="70" t="s">
        <v>99</v>
      </c>
    </row>
    <row r="31" spans="1:10">
      <c r="A31" s="42">
        <v>43862</v>
      </c>
      <c r="B31" s="35">
        <v>43899</v>
      </c>
      <c r="C31" s="34" t="s">
        <v>18</v>
      </c>
      <c r="D31" s="36" t="s">
        <v>66</v>
      </c>
      <c r="E31" s="34" t="s">
        <v>22</v>
      </c>
      <c r="F31" s="34" t="s">
        <v>98</v>
      </c>
      <c r="G31" s="3">
        <v>1.004</v>
      </c>
      <c r="H31" s="2">
        <v>29835.73</v>
      </c>
      <c r="I31" s="2">
        <f t="shared" si="3"/>
        <v>29955.072919999999</v>
      </c>
      <c r="J31" s="70" t="s">
        <v>99</v>
      </c>
    </row>
    <row r="32" spans="1:10">
      <c r="A32" s="42">
        <v>43862</v>
      </c>
      <c r="B32" s="35">
        <v>43899</v>
      </c>
      <c r="C32" s="5" t="s">
        <v>30</v>
      </c>
      <c r="D32" s="16" t="s">
        <v>66</v>
      </c>
      <c r="E32" s="5" t="s">
        <v>31</v>
      </c>
      <c r="F32" s="34" t="s">
        <v>98</v>
      </c>
      <c r="G32" s="3">
        <v>2.7429999999999999</v>
      </c>
      <c r="H32" s="2">
        <v>3640.18</v>
      </c>
      <c r="I32" s="2">
        <f t="shared" ref="I32:I33" si="4">G32*H32</f>
        <v>9985.0137399999985</v>
      </c>
      <c r="J32" s="70" t="s">
        <v>99</v>
      </c>
    </row>
    <row r="33" spans="1:10">
      <c r="A33" s="42">
        <v>43862</v>
      </c>
      <c r="B33" s="35">
        <v>43899</v>
      </c>
      <c r="C33" s="5" t="s">
        <v>30</v>
      </c>
      <c r="D33" s="16" t="s">
        <v>66</v>
      </c>
      <c r="E33" s="5" t="s">
        <v>32</v>
      </c>
      <c r="F33" s="34" t="s">
        <v>98</v>
      </c>
      <c r="G33" s="3">
        <v>1.6874</v>
      </c>
      <c r="H33" s="2">
        <v>5917.4</v>
      </c>
      <c r="I33" s="2">
        <f t="shared" si="4"/>
        <v>9985.0207599999994</v>
      </c>
      <c r="J33" s="70" t="s">
        <v>99</v>
      </c>
    </row>
    <row r="34" spans="1:10">
      <c r="A34" s="42">
        <v>43922</v>
      </c>
      <c r="B34" s="35">
        <v>43902</v>
      </c>
      <c r="C34" s="5" t="s">
        <v>23</v>
      </c>
      <c r="D34" s="16" t="s">
        <v>66</v>
      </c>
      <c r="E34" s="5" t="s">
        <v>87</v>
      </c>
      <c r="F34" s="34" t="s">
        <v>98</v>
      </c>
      <c r="G34" s="3">
        <v>2.9380000000000002</v>
      </c>
      <c r="H34" s="2">
        <v>10195.74</v>
      </c>
      <c r="I34" s="2">
        <f>G34*H34</f>
        <v>29955.08412</v>
      </c>
      <c r="J34" s="70" t="s">
        <v>99</v>
      </c>
    </row>
    <row r="35" spans="1:10">
      <c r="A35" s="42">
        <v>43922</v>
      </c>
      <c r="B35" s="35">
        <v>43902</v>
      </c>
      <c r="C35" s="34" t="s">
        <v>18</v>
      </c>
      <c r="D35" s="36" t="s">
        <v>66</v>
      </c>
      <c r="E35" s="34" t="s">
        <v>22</v>
      </c>
      <c r="F35" s="34" t="s">
        <v>98</v>
      </c>
      <c r="G35" s="3">
        <v>0.99399999999999999</v>
      </c>
      <c r="H35" s="2">
        <v>30135.89</v>
      </c>
      <c r="I35" s="2">
        <f>G35*H35</f>
        <v>29955.074659999998</v>
      </c>
      <c r="J35" s="70" t="s">
        <v>99</v>
      </c>
    </row>
    <row r="36" spans="1:10">
      <c r="A36" s="42">
        <v>43922</v>
      </c>
      <c r="B36" s="35">
        <v>43902</v>
      </c>
      <c r="C36" s="34" t="s">
        <v>23</v>
      </c>
      <c r="D36" s="36" t="s">
        <v>66</v>
      </c>
      <c r="E36" s="34" t="s">
        <v>26</v>
      </c>
      <c r="F36" s="34" t="s">
        <v>98</v>
      </c>
      <c r="G36" s="3">
        <v>0.625</v>
      </c>
      <c r="H36" s="2">
        <v>31961.65</v>
      </c>
      <c r="I36" s="2">
        <f t="shared" ref="I36:I46" si="5">G36*H36</f>
        <v>19976.03125</v>
      </c>
      <c r="J36" s="70" t="s">
        <v>99</v>
      </c>
    </row>
    <row r="37" spans="1:10">
      <c r="A37" s="42">
        <v>43922</v>
      </c>
      <c r="B37" s="35">
        <v>43903</v>
      </c>
      <c r="C37" s="5" t="s">
        <v>30</v>
      </c>
      <c r="D37" s="16" t="s">
        <v>66</v>
      </c>
      <c r="E37" t="s">
        <v>31</v>
      </c>
      <c r="F37" s="34" t="s">
        <v>98</v>
      </c>
      <c r="G37" s="3">
        <v>2.6680000000000001</v>
      </c>
      <c r="H37" s="2">
        <v>11227.54</v>
      </c>
      <c r="I37" s="2">
        <f t="shared" si="5"/>
        <v>29955.076720000005</v>
      </c>
      <c r="J37" s="70" t="s">
        <v>99</v>
      </c>
    </row>
    <row r="38" spans="1:10">
      <c r="A38" s="42">
        <v>43922</v>
      </c>
      <c r="B38" s="35">
        <v>43903</v>
      </c>
      <c r="C38" s="5" t="s">
        <v>30</v>
      </c>
      <c r="D38" s="16" t="s">
        <v>66</v>
      </c>
      <c r="E38" t="s">
        <v>32</v>
      </c>
      <c r="F38" s="34" t="s">
        <v>98</v>
      </c>
      <c r="G38" s="3">
        <v>1.6411</v>
      </c>
      <c r="H38" s="2">
        <v>18253</v>
      </c>
      <c r="I38" s="2">
        <f t="shared" si="5"/>
        <v>29954.998299999999</v>
      </c>
      <c r="J38" s="70" t="s">
        <v>99</v>
      </c>
    </row>
    <row r="39" spans="1:10">
      <c r="A39" s="42">
        <v>43922</v>
      </c>
      <c r="B39" s="35">
        <v>43906</v>
      </c>
      <c r="C39" s="43" t="s">
        <v>27</v>
      </c>
      <c r="D39" s="71" t="s">
        <v>67</v>
      </c>
      <c r="E39" t="s">
        <v>29</v>
      </c>
      <c r="F39" s="34" t="s">
        <v>98</v>
      </c>
      <c r="G39" s="3">
        <v>0.89300000000000002</v>
      </c>
      <c r="H39" s="2">
        <v>33554.36</v>
      </c>
      <c r="I39" s="2">
        <f t="shared" si="5"/>
        <v>29964.04348</v>
      </c>
      <c r="J39" s="70" t="s">
        <v>99</v>
      </c>
    </row>
    <row r="40" spans="1:10">
      <c r="A40" s="42">
        <v>43922</v>
      </c>
      <c r="B40" s="35">
        <v>43906</v>
      </c>
      <c r="C40" s="5" t="s">
        <v>81</v>
      </c>
      <c r="D40" s="15" t="s">
        <v>82</v>
      </c>
      <c r="E40" s="5" t="s">
        <v>90</v>
      </c>
      <c r="F40" s="34" t="s">
        <v>98</v>
      </c>
      <c r="G40" s="3">
        <v>1.7549999999999999</v>
      </c>
      <c r="H40" s="2">
        <v>11386.9</v>
      </c>
      <c r="I40" s="2">
        <f t="shared" si="5"/>
        <v>19984.009499999996</v>
      </c>
      <c r="J40" s="70" t="s">
        <v>99</v>
      </c>
    </row>
    <row r="41" spans="1:10">
      <c r="A41" s="42">
        <v>43922</v>
      </c>
      <c r="B41" s="35">
        <v>43906</v>
      </c>
      <c r="C41" s="5" t="s">
        <v>81</v>
      </c>
      <c r="D41" s="15" t="s">
        <v>82</v>
      </c>
      <c r="E41" t="s">
        <v>83</v>
      </c>
      <c r="F41" s="34" t="s">
        <v>98</v>
      </c>
      <c r="G41" s="3">
        <v>1.2035</v>
      </c>
      <c r="H41" s="2">
        <v>16601.59</v>
      </c>
      <c r="I41" s="2">
        <f t="shared" si="5"/>
        <v>19980.013565000001</v>
      </c>
      <c r="J41" s="70" t="s">
        <v>99</v>
      </c>
    </row>
    <row r="42" spans="1:10">
      <c r="A42" s="42">
        <v>43922</v>
      </c>
      <c r="B42" s="35">
        <v>43906</v>
      </c>
      <c r="C42" s="34" t="s">
        <v>23</v>
      </c>
      <c r="D42" s="36" t="s">
        <v>66</v>
      </c>
      <c r="E42" s="34" t="s">
        <v>26</v>
      </c>
      <c r="F42" s="34" t="s">
        <v>98</v>
      </c>
      <c r="G42" s="3">
        <v>0.58950000000000002</v>
      </c>
      <c r="H42" s="2">
        <v>50829.58</v>
      </c>
      <c r="I42" s="2">
        <f t="shared" si="5"/>
        <v>29964.037410000001</v>
      </c>
      <c r="J42" s="70" t="s">
        <v>99</v>
      </c>
    </row>
    <row r="43" spans="1:10">
      <c r="A43" s="42">
        <v>43922</v>
      </c>
      <c r="B43" s="35">
        <v>43909</v>
      </c>
      <c r="C43" s="34" t="s">
        <v>18</v>
      </c>
      <c r="D43" s="36" t="s">
        <v>66</v>
      </c>
      <c r="E43" s="34" t="s">
        <v>22</v>
      </c>
      <c r="F43" s="34" t="s">
        <v>98</v>
      </c>
      <c r="G43" s="3">
        <v>0.92800000000000005</v>
      </c>
      <c r="H43" s="2">
        <v>32279.17</v>
      </c>
      <c r="I43" s="2">
        <f t="shared" si="5"/>
        <v>29955.069759999998</v>
      </c>
      <c r="J43" s="70" t="s">
        <v>99</v>
      </c>
    </row>
    <row r="44" spans="1:10">
      <c r="A44" s="42">
        <v>43922</v>
      </c>
      <c r="B44" s="35">
        <v>43909</v>
      </c>
      <c r="C44" s="5" t="s">
        <v>23</v>
      </c>
      <c r="D44" s="16" t="s">
        <v>66</v>
      </c>
      <c r="E44" s="5" t="s">
        <v>87</v>
      </c>
      <c r="F44" s="34" t="s">
        <v>98</v>
      </c>
      <c r="G44" s="3">
        <v>2.6070000000000002</v>
      </c>
      <c r="H44" s="2">
        <v>11490.25</v>
      </c>
      <c r="I44" s="2">
        <f t="shared" si="5"/>
        <v>29955.081750000001</v>
      </c>
      <c r="J44" s="70" t="s">
        <v>99</v>
      </c>
    </row>
    <row r="45" spans="1:10">
      <c r="A45" s="42">
        <v>43922</v>
      </c>
      <c r="B45" s="35">
        <v>43913</v>
      </c>
      <c r="C45" s="5" t="s">
        <v>30</v>
      </c>
      <c r="D45" s="16" t="s">
        <v>66</v>
      </c>
      <c r="E45" t="s">
        <v>31</v>
      </c>
      <c r="F45" s="34" t="s">
        <v>98</v>
      </c>
      <c r="G45" s="3">
        <v>2.4239999999999999</v>
      </c>
      <c r="H45" s="2">
        <v>8238.74</v>
      </c>
      <c r="I45" s="2">
        <f t="shared" si="5"/>
        <v>19970.705759999997</v>
      </c>
      <c r="J45" s="70" t="s">
        <v>99</v>
      </c>
    </row>
    <row r="46" spans="1:10">
      <c r="A46" s="42">
        <v>43922</v>
      </c>
      <c r="B46" s="35">
        <v>43913</v>
      </c>
      <c r="C46" s="5" t="s">
        <v>30</v>
      </c>
      <c r="D46" s="16" t="s">
        <v>66</v>
      </c>
      <c r="E46" t="s">
        <v>32</v>
      </c>
      <c r="F46" s="34" t="s">
        <v>98</v>
      </c>
      <c r="G46" s="3">
        <v>1.468</v>
      </c>
      <c r="H46" s="2">
        <v>13603.57</v>
      </c>
      <c r="I46" s="2">
        <f t="shared" si="5"/>
        <v>19970.04076</v>
      </c>
      <c r="J46" s="70" t="s">
        <v>99</v>
      </c>
    </row>
    <row r="47" spans="1:10">
      <c r="A47" s="42">
        <v>43922</v>
      </c>
      <c r="B47" s="35">
        <v>43923</v>
      </c>
      <c r="C47" s="5" t="s">
        <v>23</v>
      </c>
      <c r="D47" s="16" t="s">
        <v>66</v>
      </c>
      <c r="E47" s="5" t="s">
        <v>95</v>
      </c>
      <c r="F47" s="34" t="s">
        <v>98</v>
      </c>
      <c r="G47" s="3">
        <v>1</v>
      </c>
      <c r="H47" s="2">
        <v>29964.04</v>
      </c>
      <c r="I47" s="2">
        <f>G47*H47</f>
        <v>29964.04</v>
      </c>
      <c r="J47" s="70" t="s">
        <v>99</v>
      </c>
    </row>
    <row r="48" spans="1:10">
      <c r="A48" s="42">
        <v>43922</v>
      </c>
      <c r="B48" s="35">
        <v>43934</v>
      </c>
      <c r="C48" s="5" t="s">
        <v>23</v>
      </c>
      <c r="D48" s="16" t="s">
        <v>66</v>
      </c>
      <c r="E48" s="5" t="s">
        <v>95</v>
      </c>
      <c r="F48" s="34" t="s">
        <v>98</v>
      </c>
      <c r="G48" s="3">
        <v>0.99399999999999999</v>
      </c>
      <c r="H48" s="2">
        <v>30144.91</v>
      </c>
      <c r="I48" s="2">
        <f>G48*H48</f>
        <v>29964.040539999998</v>
      </c>
      <c r="J48" s="70" t="s">
        <v>99</v>
      </c>
    </row>
    <row r="49" spans="1:10">
      <c r="A49" s="42">
        <v>43983</v>
      </c>
      <c r="B49" s="35">
        <v>43987</v>
      </c>
      <c r="C49" s="5" t="s">
        <v>114</v>
      </c>
      <c r="D49" s="5" t="s">
        <v>114</v>
      </c>
      <c r="E49" s="5" t="s">
        <v>109</v>
      </c>
      <c r="F49" s="34" t="s">
        <v>98</v>
      </c>
      <c r="G49" s="3">
        <v>1</v>
      </c>
      <c r="H49" s="2">
        <v>1000000</v>
      </c>
      <c r="I49" s="2">
        <f>G49*H49</f>
        <v>1000000</v>
      </c>
      <c r="J49" s="34" t="s">
        <v>107</v>
      </c>
    </row>
    <row r="50" spans="1:10">
      <c r="A50" s="42">
        <v>44044</v>
      </c>
      <c r="B50" s="35">
        <v>44043</v>
      </c>
      <c r="C50" s="34" t="s">
        <v>23</v>
      </c>
      <c r="D50" s="36" t="s">
        <v>66</v>
      </c>
      <c r="E50" s="43" t="s">
        <v>25</v>
      </c>
      <c r="F50" s="34" t="s">
        <v>98</v>
      </c>
      <c r="G50" s="3">
        <v>1.3537999999999999</v>
      </c>
      <c r="H50" s="2">
        <v>-76900</v>
      </c>
      <c r="I50" s="2">
        <f>G50*H50</f>
        <v>-104107.21999999999</v>
      </c>
      <c r="J50" s="70" t="s">
        <v>99</v>
      </c>
    </row>
    <row r="51" spans="1:10">
      <c r="A51" s="42">
        <v>44044</v>
      </c>
      <c r="B51" s="35">
        <v>44043</v>
      </c>
      <c r="C51" s="34" t="s">
        <v>47</v>
      </c>
      <c r="D51" s="36" t="s">
        <v>66</v>
      </c>
      <c r="E51" s="5" t="s">
        <v>111</v>
      </c>
      <c r="F51" s="34" t="s">
        <v>98</v>
      </c>
      <c r="G51" s="3">
        <v>2.7372000000000001</v>
      </c>
      <c r="H51" s="2">
        <v>36888.379999999997</v>
      </c>
      <c r="I51" s="2">
        <f>G51*H51</f>
        <v>100970.87373599999</v>
      </c>
      <c r="J51" s="70" t="s">
        <v>99</v>
      </c>
    </row>
    <row r="52" spans="1:10">
      <c r="A52" s="42">
        <v>44044</v>
      </c>
      <c r="B52" s="35">
        <v>44056</v>
      </c>
      <c r="C52" s="34" t="s">
        <v>47</v>
      </c>
      <c r="D52" s="36" t="s">
        <v>66</v>
      </c>
      <c r="E52" s="5" t="s">
        <v>111</v>
      </c>
      <c r="F52" s="34" t="s">
        <v>98</v>
      </c>
      <c r="G52" s="3">
        <v>2.7031999999999998</v>
      </c>
      <c r="H52" s="2">
        <v>11081.34</v>
      </c>
      <c r="I52" s="2">
        <f>G52*H52</f>
        <v>29955.078287999997</v>
      </c>
      <c r="J52" s="70" t="s">
        <v>99</v>
      </c>
    </row>
    <row r="53" spans="1:10">
      <c r="A53" s="42">
        <v>44044</v>
      </c>
      <c r="B53" s="35">
        <v>44062</v>
      </c>
      <c r="C53" s="5" t="s">
        <v>23</v>
      </c>
      <c r="D53" s="16" t="s">
        <v>66</v>
      </c>
      <c r="E53" s="5" t="s">
        <v>95</v>
      </c>
      <c r="F53" s="34" t="s">
        <v>98</v>
      </c>
      <c r="G53" s="3">
        <v>1.1863999999999999</v>
      </c>
      <c r="H53" s="2">
        <v>25256.27</v>
      </c>
      <c r="I53" s="2">
        <f>G53*H53</f>
        <v>29964.038728</v>
      </c>
      <c r="J53" s="70" t="s">
        <v>99</v>
      </c>
    </row>
    <row r="54" spans="1:10">
      <c r="A54" s="42">
        <v>44044</v>
      </c>
      <c r="B54" s="35">
        <v>44069</v>
      </c>
      <c r="C54" s="34" t="s">
        <v>18</v>
      </c>
      <c r="D54" s="36" t="s">
        <v>66</v>
      </c>
      <c r="E54" s="34" t="s">
        <v>22</v>
      </c>
      <c r="F54" s="34" t="s">
        <v>98</v>
      </c>
      <c r="G54" s="3">
        <v>1.135</v>
      </c>
      <c r="H54" s="2">
        <v>8797.3700000000008</v>
      </c>
      <c r="I54" s="2">
        <f>G54*H54</f>
        <v>9985.0149500000007</v>
      </c>
      <c r="J54" s="70" t="s">
        <v>99</v>
      </c>
    </row>
  </sheetData>
  <phoneticPr fontId="6" type="noConversion"/>
  <dataValidations count="1">
    <dataValidation type="list" allowBlank="1" showInputMessage="1" showErrorMessage="1" sqref="F1 F3:F1048576" xr:uid="{00000000-0002-0000-0200-000000000000}">
      <formula1>"定投,轮动,目标市值,网格,套利,动态平衡"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1"/>
  <sheetViews>
    <sheetView showGridLines="0" zoomScale="181" zoomScaleNormal="110" workbookViewId="0">
      <selection activeCell="F29" sqref="A3:F29"/>
    </sheetView>
  </sheetViews>
  <sheetFormatPr baseColWidth="10" defaultColWidth="11" defaultRowHeight="15"/>
  <cols>
    <col min="1" max="1" width="11" style="5"/>
    <col min="2" max="2" width="13.83203125" style="5" bestFit="1" customWidth="1"/>
    <col min="3" max="4" width="15.1640625" style="5" bestFit="1" customWidth="1"/>
    <col min="5" max="5" width="15.1640625" style="5" customWidth="1"/>
    <col min="6" max="6" width="36" style="5" bestFit="1" customWidth="1"/>
    <col min="7" max="7" width="3" style="5" customWidth="1"/>
    <col min="8" max="8" width="22.33203125" style="5" customWidth="1"/>
    <col min="9" max="9" width="2.33203125" style="5" customWidth="1"/>
    <col min="10" max="10" width="11" style="22"/>
    <col min="11" max="11" width="27" style="5" customWidth="1"/>
    <col min="12" max="12" width="23" style="5" customWidth="1"/>
    <col min="13" max="14" width="15.5" style="5" customWidth="1"/>
    <col min="15" max="15" width="13.6640625" style="5" customWidth="1"/>
    <col min="16" max="16384" width="11" style="5"/>
  </cols>
  <sheetData>
    <row r="1" spans="1:15">
      <c r="A1" s="5" t="s">
        <v>42</v>
      </c>
      <c r="J1" s="22" t="s">
        <v>43</v>
      </c>
    </row>
    <row r="2" spans="1:15">
      <c r="A2" s="13" t="s">
        <v>0</v>
      </c>
      <c r="B2" s="13" t="s">
        <v>1</v>
      </c>
      <c r="C2" s="13" t="s">
        <v>2</v>
      </c>
      <c r="D2" s="13" t="s">
        <v>3</v>
      </c>
      <c r="E2" s="13" t="s">
        <v>61</v>
      </c>
      <c r="F2" s="13" t="s">
        <v>4</v>
      </c>
      <c r="G2" s="1"/>
      <c r="H2" s="13" t="s">
        <v>41</v>
      </c>
      <c r="J2" s="23" t="s">
        <v>44</v>
      </c>
      <c r="K2" s="13" t="s">
        <v>45</v>
      </c>
      <c r="L2" s="13" t="s">
        <v>46</v>
      </c>
      <c r="M2" s="13" t="s">
        <v>3</v>
      </c>
      <c r="N2" s="13" t="s">
        <v>61</v>
      </c>
      <c r="O2" s="13" t="s">
        <v>41</v>
      </c>
    </row>
    <row r="3" spans="1:15">
      <c r="A3" s="5" t="s">
        <v>10</v>
      </c>
      <c r="B3" s="5" t="s">
        <v>14</v>
      </c>
      <c r="C3" s="5" t="s">
        <v>15</v>
      </c>
      <c r="D3" s="5" t="s">
        <v>81</v>
      </c>
      <c r="E3" s="15" t="s">
        <v>82</v>
      </c>
      <c r="F3" s="5" t="s">
        <v>90</v>
      </c>
      <c r="H3" s="14" t="s">
        <v>89</v>
      </c>
      <c r="J3" s="22" t="s">
        <v>100</v>
      </c>
      <c r="L3" s="5" t="s">
        <v>49</v>
      </c>
      <c r="M3" s="5" t="s">
        <v>34</v>
      </c>
      <c r="N3" s="16" t="s">
        <v>64</v>
      </c>
      <c r="O3" s="14" t="s">
        <v>6</v>
      </c>
    </row>
    <row r="4" spans="1:15">
      <c r="A4" s="5" t="s">
        <v>10</v>
      </c>
      <c r="B4" s="5" t="s">
        <v>14</v>
      </c>
      <c r="C4" s="5" t="s">
        <v>84</v>
      </c>
      <c r="D4" s="5" t="s">
        <v>81</v>
      </c>
      <c r="E4" s="15" t="s">
        <v>82</v>
      </c>
      <c r="F4" s="5" t="s">
        <v>83</v>
      </c>
      <c r="H4" s="14" t="s">
        <v>5</v>
      </c>
      <c r="J4" s="22" t="s">
        <v>103</v>
      </c>
      <c r="K4" s="5" t="s">
        <v>104</v>
      </c>
      <c r="M4" s="5" t="s">
        <v>35</v>
      </c>
      <c r="N4" s="16" t="s">
        <v>35</v>
      </c>
      <c r="O4" s="5" t="s">
        <v>7</v>
      </c>
    </row>
    <row r="5" spans="1:15">
      <c r="A5" s="5" t="s">
        <v>10</v>
      </c>
      <c r="B5" s="5" t="s">
        <v>11</v>
      </c>
      <c r="C5" s="5" t="s">
        <v>11</v>
      </c>
      <c r="D5" s="5" t="s">
        <v>12</v>
      </c>
      <c r="E5" s="16" t="s">
        <v>63</v>
      </c>
      <c r="F5" s="5" t="s">
        <v>79</v>
      </c>
      <c r="H5" s="14" t="s">
        <v>6</v>
      </c>
      <c r="J5" s="22" t="s">
        <v>103</v>
      </c>
      <c r="L5" s="5" t="s">
        <v>76</v>
      </c>
      <c r="M5" s="16" t="s">
        <v>75</v>
      </c>
      <c r="N5" s="16" t="s">
        <v>75</v>
      </c>
      <c r="O5" s="14" t="s">
        <v>71</v>
      </c>
    </row>
    <row r="6" spans="1:15">
      <c r="A6" s="5" t="s">
        <v>10</v>
      </c>
      <c r="B6" s="5" t="s">
        <v>11</v>
      </c>
      <c r="C6" s="5" t="s">
        <v>11</v>
      </c>
      <c r="D6" s="5" t="s">
        <v>12</v>
      </c>
      <c r="E6" s="16" t="s">
        <v>63</v>
      </c>
      <c r="F6" s="5" t="s">
        <v>13</v>
      </c>
      <c r="H6" s="14" t="s">
        <v>99</v>
      </c>
      <c r="J6" s="22" t="s">
        <v>108</v>
      </c>
      <c r="K6" s="5" t="s">
        <v>109</v>
      </c>
      <c r="M6" s="16" t="s">
        <v>115</v>
      </c>
      <c r="N6" s="16" t="s">
        <v>115</v>
      </c>
      <c r="O6" s="5" t="s">
        <v>107</v>
      </c>
    </row>
    <row r="7" spans="1:15">
      <c r="A7" s="5" t="s">
        <v>10</v>
      </c>
      <c r="B7" s="5" t="s">
        <v>11</v>
      </c>
      <c r="C7" s="5" t="s">
        <v>11</v>
      </c>
      <c r="D7" s="5" t="s">
        <v>12</v>
      </c>
      <c r="E7" s="16" t="s">
        <v>63</v>
      </c>
      <c r="F7" s="5" t="s">
        <v>86</v>
      </c>
      <c r="H7" s="14" t="s">
        <v>7</v>
      </c>
      <c r="N7" s="16"/>
    </row>
    <row r="8" spans="1:15">
      <c r="A8" s="5" t="s">
        <v>10</v>
      </c>
      <c r="B8" s="5" t="s">
        <v>57</v>
      </c>
      <c r="C8" s="5" t="s">
        <v>57</v>
      </c>
      <c r="D8" s="5" t="s">
        <v>57</v>
      </c>
      <c r="E8" s="16" t="s">
        <v>64</v>
      </c>
      <c r="F8" s="5" t="s">
        <v>58</v>
      </c>
      <c r="H8" s="14" t="s">
        <v>8</v>
      </c>
      <c r="N8" s="16"/>
    </row>
    <row r="9" spans="1:15">
      <c r="A9" s="5" t="s">
        <v>10</v>
      </c>
      <c r="B9" s="5" t="s">
        <v>112</v>
      </c>
      <c r="C9" s="5" t="s">
        <v>114</v>
      </c>
      <c r="D9" s="5" t="s">
        <v>114</v>
      </c>
      <c r="E9" s="5" t="s">
        <v>114</v>
      </c>
      <c r="F9" s="5" t="s">
        <v>109</v>
      </c>
      <c r="H9" s="14" t="s">
        <v>59</v>
      </c>
      <c r="N9" s="16"/>
    </row>
    <row r="10" spans="1:15">
      <c r="A10" s="5" t="s">
        <v>16</v>
      </c>
      <c r="B10" s="5" t="s">
        <v>17</v>
      </c>
      <c r="C10" s="5" t="s">
        <v>18</v>
      </c>
      <c r="D10" s="5" t="s">
        <v>18</v>
      </c>
      <c r="E10" s="16" t="s">
        <v>66</v>
      </c>
      <c r="F10" s="5" t="s">
        <v>19</v>
      </c>
      <c r="H10" s="14" t="s">
        <v>92</v>
      </c>
      <c r="N10" s="16"/>
    </row>
    <row r="11" spans="1:15">
      <c r="A11" s="5" t="s">
        <v>16</v>
      </c>
      <c r="B11" s="5" t="s">
        <v>17</v>
      </c>
      <c r="C11" s="5" t="s">
        <v>18</v>
      </c>
      <c r="D11" s="5" t="s">
        <v>18</v>
      </c>
      <c r="E11" s="16" t="s">
        <v>66</v>
      </c>
      <c r="F11" s="5" t="s">
        <v>20</v>
      </c>
      <c r="H11" s="14" t="s">
        <v>106</v>
      </c>
      <c r="N11" s="16"/>
    </row>
    <row r="12" spans="1:15">
      <c r="A12" s="5" t="s">
        <v>16</v>
      </c>
      <c r="B12" s="5" t="s">
        <v>17</v>
      </c>
      <c r="C12" s="5" t="s">
        <v>18</v>
      </c>
      <c r="D12" s="5" t="s">
        <v>18</v>
      </c>
      <c r="E12" s="16" t="s">
        <v>66</v>
      </c>
      <c r="F12" s="5" t="s">
        <v>21</v>
      </c>
      <c r="H12" s="14" t="s">
        <v>107</v>
      </c>
      <c r="N12" s="16"/>
    </row>
    <row r="13" spans="1:15">
      <c r="A13" s="5" t="s">
        <v>16</v>
      </c>
      <c r="B13" s="5" t="s">
        <v>17</v>
      </c>
      <c r="C13" s="5" t="s">
        <v>18</v>
      </c>
      <c r="D13" s="5" t="s">
        <v>18</v>
      </c>
      <c r="E13" s="16" t="s">
        <v>66</v>
      </c>
      <c r="F13" s="5" t="s">
        <v>22</v>
      </c>
      <c r="N13" s="16"/>
    </row>
    <row r="14" spans="1:15">
      <c r="A14" s="5" t="s">
        <v>16</v>
      </c>
      <c r="B14" s="5" t="s">
        <v>17</v>
      </c>
      <c r="C14" s="5" t="s">
        <v>47</v>
      </c>
      <c r="D14" s="5" t="s">
        <v>47</v>
      </c>
      <c r="E14" s="16" t="s">
        <v>66</v>
      </c>
      <c r="F14" s="5" t="s">
        <v>48</v>
      </c>
      <c r="N14" s="16"/>
    </row>
    <row r="15" spans="1:15">
      <c r="A15" s="5" t="s">
        <v>16</v>
      </c>
      <c r="B15" s="5" t="s">
        <v>17</v>
      </c>
      <c r="C15" s="5" t="s">
        <v>47</v>
      </c>
      <c r="D15" s="5" t="s">
        <v>47</v>
      </c>
      <c r="E15" s="16" t="s">
        <v>66</v>
      </c>
      <c r="F15" s="5" t="s">
        <v>111</v>
      </c>
      <c r="N15" s="16"/>
    </row>
    <row r="16" spans="1:15">
      <c r="A16" s="5" t="s">
        <v>16</v>
      </c>
      <c r="B16" s="5" t="s">
        <v>17</v>
      </c>
      <c r="C16" s="5" t="s">
        <v>23</v>
      </c>
      <c r="D16" s="5" t="s">
        <v>23</v>
      </c>
      <c r="E16" s="16" t="s">
        <v>66</v>
      </c>
      <c r="F16" s="5" t="s">
        <v>70</v>
      </c>
      <c r="N16" s="16"/>
    </row>
    <row r="17" spans="1:15">
      <c r="A17" s="5" t="s">
        <v>16</v>
      </c>
      <c r="B17" s="5" t="s">
        <v>17</v>
      </c>
      <c r="C17" s="5" t="s">
        <v>23</v>
      </c>
      <c r="D17" s="5" t="s">
        <v>23</v>
      </c>
      <c r="E17" s="16" t="s">
        <v>66</v>
      </c>
      <c r="F17" s="5" t="s">
        <v>24</v>
      </c>
      <c r="N17" s="16"/>
    </row>
    <row r="18" spans="1:15">
      <c r="A18" s="5" t="s">
        <v>16</v>
      </c>
      <c r="B18" s="5" t="s">
        <v>17</v>
      </c>
      <c r="C18" s="5" t="s">
        <v>23</v>
      </c>
      <c r="D18" s="5" t="s">
        <v>23</v>
      </c>
      <c r="E18" s="16" t="s">
        <v>66</v>
      </c>
      <c r="F18" s="5" t="s">
        <v>25</v>
      </c>
      <c r="N18" s="16"/>
    </row>
    <row r="19" spans="1:15">
      <c r="A19" s="5" t="s">
        <v>16</v>
      </c>
      <c r="B19" s="5" t="s">
        <v>17</v>
      </c>
      <c r="C19" s="5" t="s">
        <v>23</v>
      </c>
      <c r="D19" s="5" t="s">
        <v>23</v>
      </c>
      <c r="E19" s="16" t="s">
        <v>66</v>
      </c>
      <c r="F19" s="5" t="s">
        <v>26</v>
      </c>
      <c r="N19" s="16"/>
    </row>
    <row r="20" spans="1:15">
      <c r="A20" s="5" t="s">
        <v>16</v>
      </c>
      <c r="B20" s="5" t="s">
        <v>17</v>
      </c>
      <c r="C20" s="5" t="s">
        <v>23</v>
      </c>
      <c r="D20" s="5" t="s">
        <v>23</v>
      </c>
      <c r="E20" s="16" t="s">
        <v>66</v>
      </c>
      <c r="F20" s="5" t="s">
        <v>80</v>
      </c>
      <c r="N20" s="16"/>
    </row>
    <row r="21" spans="1:15">
      <c r="A21" s="5" t="s">
        <v>16</v>
      </c>
      <c r="B21" s="5" t="s">
        <v>17</v>
      </c>
      <c r="C21" s="5" t="s">
        <v>23</v>
      </c>
      <c r="D21" s="5" t="s">
        <v>23</v>
      </c>
      <c r="E21" s="16" t="s">
        <v>66</v>
      </c>
      <c r="F21" s="5" t="s">
        <v>87</v>
      </c>
      <c r="N21" s="16"/>
    </row>
    <row r="22" spans="1:15">
      <c r="A22" s="5" t="s">
        <v>16</v>
      </c>
      <c r="B22" s="5" t="s">
        <v>17</v>
      </c>
      <c r="C22" s="5" t="s">
        <v>23</v>
      </c>
      <c r="D22" s="5" t="s">
        <v>23</v>
      </c>
      <c r="E22" s="16" t="s">
        <v>66</v>
      </c>
      <c r="F22" s="5" t="s">
        <v>95</v>
      </c>
      <c r="N22" s="16"/>
    </row>
    <row r="23" spans="1:15">
      <c r="A23" s="5" t="s">
        <v>16</v>
      </c>
      <c r="B23" s="5" t="s">
        <v>17</v>
      </c>
      <c r="C23" s="5" t="s">
        <v>27</v>
      </c>
      <c r="D23" s="5" t="s">
        <v>27</v>
      </c>
      <c r="E23" s="16" t="s">
        <v>68</v>
      </c>
      <c r="F23" s="5" t="s">
        <v>28</v>
      </c>
      <c r="N23" s="16"/>
    </row>
    <row r="24" spans="1:15">
      <c r="A24" s="5" t="s">
        <v>16</v>
      </c>
      <c r="B24" s="5" t="s">
        <v>17</v>
      </c>
      <c r="C24" s="5" t="s">
        <v>27</v>
      </c>
      <c r="D24" s="5" t="s">
        <v>27</v>
      </c>
      <c r="E24" s="16" t="s">
        <v>68</v>
      </c>
      <c r="F24" s="5" t="s">
        <v>29</v>
      </c>
      <c r="N24" s="16"/>
    </row>
    <row r="25" spans="1:15">
      <c r="A25" s="5" t="s">
        <v>16</v>
      </c>
      <c r="B25" s="5" t="s">
        <v>17</v>
      </c>
      <c r="C25" s="5" t="s">
        <v>27</v>
      </c>
      <c r="D25" s="5" t="s">
        <v>27</v>
      </c>
      <c r="E25" s="16" t="s">
        <v>68</v>
      </c>
      <c r="F25" s="5" t="s">
        <v>91</v>
      </c>
      <c r="N25" s="16"/>
    </row>
    <row r="26" spans="1:15">
      <c r="A26" s="5" t="s">
        <v>16</v>
      </c>
      <c r="B26" s="5" t="s">
        <v>30</v>
      </c>
      <c r="C26" s="5" t="s">
        <v>30</v>
      </c>
      <c r="D26" s="5" t="s">
        <v>30</v>
      </c>
      <c r="E26" s="16" t="s">
        <v>66</v>
      </c>
      <c r="F26" s="5" t="s">
        <v>31</v>
      </c>
      <c r="N26" s="16"/>
    </row>
    <row r="27" spans="1:15">
      <c r="A27" s="5" t="s">
        <v>16</v>
      </c>
      <c r="B27" s="5" t="s">
        <v>30</v>
      </c>
      <c r="C27" s="5" t="s">
        <v>30</v>
      </c>
      <c r="D27" s="5" t="s">
        <v>30</v>
      </c>
      <c r="E27" s="16" t="s">
        <v>66</v>
      </c>
      <c r="F27" s="5" t="s">
        <v>32</v>
      </c>
      <c r="N27" s="16"/>
    </row>
    <row r="28" spans="1:15">
      <c r="A28" s="5" t="s">
        <v>16</v>
      </c>
      <c r="B28" s="5" t="s">
        <v>35</v>
      </c>
      <c r="C28" s="5" t="s">
        <v>35</v>
      </c>
      <c r="D28" s="5" t="s">
        <v>35</v>
      </c>
      <c r="E28" s="16" t="s">
        <v>64</v>
      </c>
      <c r="F28" s="5" t="s">
        <v>104</v>
      </c>
      <c r="O28" s="14"/>
    </row>
    <row r="29" spans="1:15">
      <c r="A29" s="5" t="s">
        <v>33</v>
      </c>
      <c r="B29" s="5" t="s">
        <v>35</v>
      </c>
      <c r="C29" s="5" t="s">
        <v>35</v>
      </c>
      <c r="D29" s="5" t="s">
        <v>35</v>
      </c>
      <c r="E29" s="16" t="s">
        <v>64</v>
      </c>
      <c r="F29" s="5" t="s">
        <v>36</v>
      </c>
      <c r="N29" s="16"/>
      <c r="O29" s="14"/>
    </row>
    <row r="30" spans="1:15">
      <c r="N30" s="16"/>
      <c r="O30" s="14"/>
    </row>
    <row r="35" spans="14:14">
      <c r="N35" s="16"/>
    </row>
    <row r="37" spans="14:14">
      <c r="N37" s="16"/>
    </row>
    <row r="38" spans="14:14">
      <c r="N38" s="16"/>
    </row>
    <row r="40" spans="14:14">
      <c r="N40" s="16"/>
    </row>
    <row r="41" spans="14:14">
      <c r="N41" s="16"/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9337-A64E-6547-A373-4F2E147EB17B}">
  <dimension ref="A3:P43"/>
  <sheetViews>
    <sheetView tabSelected="1" zoomScale="195" zoomScaleNormal="195" workbookViewId="0">
      <selection activeCell="Q10" sqref="Q10"/>
    </sheetView>
  </sheetViews>
  <sheetFormatPr baseColWidth="10" defaultColWidth="11.83203125" defaultRowHeight="15"/>
  <cols>
    <col min="1" max="1" width="17.1640625" bestFit="1" customWidth="1"/>
    <col min="2" max="2" width="17" bestFit="1" customWidth="1"/>
    <col min="3" max="13" width="10" hidden="1" customWidth="1"/>
    <col min="14" max="16" width="10" bestFit="1" customWidth="1"/>
    <col min="17" max="17" width="7.1640625" bestFit="1" customWidth="1"/>
    <col min="18" max="20" width="7" bestFit="1" customWidth="1"/>
    <col min="21" max="23" width="7.1640625" bestFit="1" customWidth="1"/>
    <col min="24" max="25" width="7" bestFit="1" customWidth="1"/>
    <col min="26" max="26" width="11.1640625" bestFit="1" customWidth="1"/>
  </cols>
  <sheetData>
    <row r="3" spans="1:16">
      <c r="A3" s="4" t="s">
        <v>52</v>
      </c>
      <c r="B3" s="4" t="s">
        <v>53</v>
      </c>
    </row>
    <row r="4" spans="1:16">
      <c r="A4" s="4" t="s">
        <v>51</v>
      </c>
      <c r="B4" s="29">
        <v>43525</v>
      </c>
      <c r="C4" s="29">
        <v>43556</v>
      </c>
      <c r="D4" s="29">
        <v>43586</v>
      </c>
      <c r="E4" s="29">
        <v>43647</v>
      </c>
      <c r="F4" s="29">
        <v>43678</v>
      </c>
      <c r="G4" s="29">
        <v>43739</v>
      </c>
      <c r="H4" s="29">
        <v>43770</v>
      </c>
      <c r="I4" s="29">
        <v>43800</v>
      </c>
      <c r="J4" s="29">
        <v>43831</v>
      </c>
      <c r="K4" s="29">
        <v>43862</v>
      </c>
      <c r="L4" s="29">
        <v>43922</v>
      </c>
      <c r="M4" s="29">
        <v>43952</v>
      </c>
      <c r="N4" s="29">
        <v>43983</v>
      </c>
      <c r="O4" s="29">
        <v>44013</v>
      </c>
      <c r="P4" s="29">
        <v>44044</v>
      </c>
    </row>
    <row r="5" spans="1:16">
      <c r="A5" s="6" t="s">
        <v>10</v>
      </c>
      <c r="B5" s="33">
        <v>448808.58</v>
      </c>
      <c r="C5" s="33">
        <v>330348.01</v>
      </c>
      <c r="D5" s="33">
        <v>313138.34999999998</v>
      </c>
      <c r="E5" s="33">
        <v>445871.32</v>
      </c>
      <c r="F5" s="33">
        <v>543182.24</v>
      </c>
      <c r="G5" s="33">
        <v>432559.47</v>
      </c>
      <c r="H5" s="33">
        <v>584176.89999999991</v>
      </c>
      <c r="I5" s="33">
        <v>631753.51</v>
      </c>
      <c r="J5" s="33">
        <v>539952.13</v>
      </c>
      <c r="K5" s="33">
        <v>985592.90999999992</v>
      </c>
      <c r="L5" s="33">
        <v>1281173.8999999999</v>
      </c>
      <c r="M5" s="33">
        <v>2060423.7899999998</v>
      </c>
      <c r="N5" s="33">
        <v>2123768</v>
      </c>
      <c r="O5" s="33">
        <v>2236412.0499999998</v>
      </c>
      <c r="P5" s="33">
        <v>2329946.2800000003</v>
      </c>
    </row>
    <row r="6" spans="1:16">
      <c r="A6" s="32" t="s">
        <v>57</v>
      </c>
      <c r="B6" s="33">
        <v>40000</v>
      </c>
      <c r="C6" s="33">
        <v>40000</v>
      </c>
      <c r="D6" s="33">
        <v>60000</v>
      </c>
      <c r="E6" s="33">
        <v>60000</v>
      </c>
      <c r="F6" s="33">
        <v>60000</v>
      </c>
      <c r="G6" s="33">
        <v>60000</v>
      </c>
      <c r="H6" s="33">
        <v>60000</v>
      </c>
      <c r="I6" s="33">
        <v>60000</v>
      </c>
      <c r="J6" s="33">
        <v>60000</v>
      </c>
      <c r="K6" s="33">
        <v>60000</v>
      </c>
      <c r="L6" s="33">
        <v>60000</v>
      </c>
      <c r="M6" s="33">
        <v>60000</v>
      </c>
      <c r="N6" s="33">
        <v>60000</v>
      </c>
      <c r="O6" s="33">
        <v>60000</v>
      </c>
      <c r="P6" s="33">
        <v>80000</v>
      </c>
    </row>
    <row r="7" spans="1:16">
      <c r="A7" s="32" t="s">
        <v>72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>
        <v>1000000</v>
      </c>
      <c r="O7" s="33">
        <v>1000000</v>
      </c>
      <c r="P7" s="33">
        <v>1000000</v>
      </c>
    </row>
    <row r="8" spans="1:16">
      <c r="A8" s="32" t="s">
        <v>14</v>
      </c>
      <c r="B8" s="33">
        <v>189672</v>
      </c>
      <c r="C8" s="33">
        <v>182856.41999999998</v>
      </c>
      <c r="D8" s="33">
        <v>211857.35</v>
      </c>
      <c r="E8" s="33">
        <v>277954.56</v>
      </c>
      <c r="F8" s="33">
        <v>290848.90000000002</v>
      </c>
      <c r="G8" s="33">
        <v>292226.88</v>
      </c>
      <c r="H8" s="33">
        <v>289892.57999999996</v>
      </c>
      <c r="I8" s="33">
        <v>308601.63</v>
      </c>
      <c r="J8" s="33">
        <v>362440.19</v>
      </c>
      <c r="K8" s="33">
        <v>380224.69</v>
      </c>
      <c r="L8" s="33">
        <v>415335.54000000004</v>
      </c>
      <c r="M8" s="33">
        <v>407776.66</v>
      </c>
      <c r="N8" s="33">
        <v>417457.05000000005</v>
      </c>
      <c r="O8" s="33">
        <v>453917.12</v>
      </c>
      <c r="P8" s="33">
        <v>459989.02</v>
      </c>
    </row>
    <row r="9" spans="1:16">
      <c r="A9" s="32" t="s">
        <v>11</v>
      </c>
      <c r="B9" s="33">
        <v>219136.58000000002</v>
      </c>
      <c r="C9" s="33">
        <v>107491.59000000001</v>
      </c>
      <c r="D9" s="33">
        <v>41281</v>
      </c>
      <c r="E9" s="33">
        <v>107916.76000000001</v>
      </c>
      <c r="F9" s="33">
        <v>192333.34</v>
      </c>
      <c r="G9" s="33">
        <v>80332.59</v>
      </c>
      <c r="H9" s="33">
        <v>234284.32</v>
      </c>
      <c r="I9" s="33">
        <v>263151.88</v>
      </c>
      <c r="J9" s="33">
        <v>117511.94</v>
      </c>
      <c r="K9" s="33">
        <v>545368.22</v>
      </c>
      <c r="L9" s="33">
        <v>805838.36</v>
      </c>
      <c r="M9" s="33">
        <v>1592647.13</v>
      </c>
      <c r="N9" s="33">
        <v>646310.95000000007</v>
      </c>
      <c r="O9" s="33">
        <v>722494.92999999993</v>
      </c>
      <c r="P9" s="33">
        <v>789957.26</v>
      </c>
    </row>
    <row r="10" spans="1:16">
      <c r="A10" s="6" t="s">
        <v>33</v>
      </c>
      <c r="B10" s="33">
        <v>23500</v>
      </c>
      <c r="C10" s="33">
        <v>23500.5</v>
      </c>
      <c r="D10" s="33">
        <v>23614</v>
      </c>
      <c r="E10" s="33">
        <v>5000</v>
      </c>
      <c r="F10" s="33">
        <v>5000</v>
      </c>
      <c r="G10" s="33">
        <v>5000</v>
      </c>
      <c r="H10" s="33">
        <v>5000</v>
      </c>
      <c r="I10" s="33">
        <v>5000</v>
      </c>
      <c r="J10" s="33">
        <v>5000</v>
      </c>
      <c r="K10" s="33">
        <v>5000</v>
      </c>
      <c r="L10" s="33">
        <v>5000</v>
      </c>
      <c r="M10" s="33">
        <v>5000</v>
      </c>
      <c r="N10" s="33">
        <v>5000</v>
      </c>
      <c r="O10" s="33">
        <v>5000</v>
      </c>
      <c r="P10" s="33">
        <v>5000</v>
      </c>
    </row>
    <row r="11" spans="1:16">
      <c r="A11" s="6" t="s">
        <v>16</v>
      </c>
      <c r="B11" s="33">
        <v>4047849.23</v>
      </c>
      <c r="C11" s="33">
        <v>4022001.2800000003</v>
      </c>
      <c r="D11" s="33">
        <v>3979184.7000000007</v>
      </c>
      <c r="E11" s="33">
        <v>4029371.9899999998</v>
      </c>
      <c r="F11" s="33">
        <v>4490650.4799999995</v>
      </c>
      <c r="G11" s="33">
        <v>4644778.6000000006</v>
      </c>
      <c r="H11" s="33">
        <v>4548276.66</v>
      </c>
      <c r="I11" s="33">
        <v>4865154.88</v>
      </c>
      <c r="J11" s="33">
        <v>4690058.2600000007</v>
      </c>
      <c r="K11" s="33">
        <v>4546793.34</v>
      </c>
      <c r="L11" s="33">
        <v>5108840.1300000008</v>
      </c>
      <c r="M11" s="33">
        <v>5172461.6400000006</v>
      </c>
      <c r="N11" s="33">
        <v>5635530.0251120012</v>
      </c>
      <c r="O11" s="33">
        <v>6366180.6299999999</v>
      </c>
      <c r="P11" s="33">
        <v>6615066.4000000004</v>
      </c>
    </row>
    <row r="12" spans="1:16">
      <c r="A12" s="32" t="s">
        <v>30</v>
      </c>
      <c r="B12" s="33">
        <v>213911</v>
      </c>
      <c r="C12" s="33">
        <v>219673.13</v>
      </c>
      <c r="D12" s="33">
        <v>219665</v>
      </c>
      <c r="E12" s="33">
        <v>217117.86</v>
      </c>
      <c r="F12" s="33">
        <v>234529.5</v>
      </c>
      <c r="G12" s="33">
        <v>277407.83</v>
      </c>
      <c r="H12" s="33">
        <v>270966.19</v>
      </c>
      <c r="I12" s="33">
        <v>295851.44999999995</v>
      </c>
      <c r="J12" s="33">
        <v>274061.71999999997</v>
      </c>
      <c r="K12" s="33">
        <v>373958.14</v>
      </c>
      <c r="L12" s="33">
        <v>462900.47999999998</v>
      </c>
      <c r="M12" s="33">
        <v>465783.51</v>
      </c>
      <c r="N12" s="33">
        <v>490471.19</v>
      </c>
      <c r="O12" s="33">
        <v>563873.44999999995</v>
      </c>
      <c r="P12" s="33">
        <v>593566.41</v>
      </c>
    </row>
    <row r="13" spans="1:16">
      <c r="A13" s="32" t="s">
        <v>72</v>
      </c>
      <c r="B13" s="33">
        <v>430000</v>
      </c>
      <c r="C13" s="33">
        <v>520000</v>
      </c>
      <c r="D13" s="33">
        <v>520000</v>
      </c>
      <c r="E13" s="33">
        <v>620000</v>
      </c>
      <c r="F13" s="33">
        <v>670000</v>
      </c>
      <c r="G13" s="33">
        <v>641670</v>
      </c>
      <c r="H13" s="33">
        <v>646010</v>
      </c>
      <c r="I13" s="33">
        <v>646010</v>
      </c>
      <c r="J13" s="33">
        <v>657031</v>
      </c>
      <c r="K13" s="33"/>
      <c r="L13" s="33"/>
      <c r="M13" s="33"/>
      <c r="N13" s="33"/>
      <c r="O13" s="33"/>
      <c r="P13" s="33"/>
    </row>
    <row r="14" spans="1:16">
      <c r="A14" s="32" t="s">
        <v>35</v>
      </c>
      <c r="B14" s="33"/>
      <c r="C14" s="33"/>
      <c r="D14" s="33"/>
      <c r="E14" s="33"/>
      <c r="F14" s="33">
        <v>33280</v>
      </c>
      <c r="G14" s="33">
        <v>30480</v>
      </c>
      <c r="H14" s="33">
        <v>30080</v>
      </c>
      <c r="I14" s="33">
        <v>33040</v>
      </c>
      <c r="J14" s="33">
        <v>28960</v>
      </c>
      <c r="K14" s="33">
        <v>45375</v>
      </c>
      <c r="L14" s="33">
        <v>46200</v>
      </c>
      <c r="M14" s="33">
        <v>45045</v>
      </c>
      <c r="N14" s="33">
        <v>46365</v>
      </c>
      <c r="O14" s="33">
        <v>44715</v>
      </c>
      <c r="P14" s="33">
        <v>45375</v>
      </c>
    </row>
    <row r="15" spans="1:16">
      <c r="A15" s="32" t="s">
        <v>17</v>
      </c>
      <c r="B15" s="33">
        <v>3403938.23</v>
      </c>
      <c r="C15" s="33">
        <v>3282328.1500000004</v>
      </c>
      <c r="D15" s="33">
        <v>3239519.7</v>
      </c>
      <c r="E15" s="33">
        <v>3192254.13</v>
      </c>
      <c r="F15" s="33">
        <v>3552840.98</v>
      </c>
      <c r="G15" s="33">
        <v>3695220.77</v>
      </c>
      <c r="H15" s="33">
        <v>3601220.4699999997</v>
      </c>
      <c r="I15" s="33">
        <v>3890253.4299999997</v>
      </c>
      <c r="J15" s="33">
        <v>3730005.54</v>
      </c>
      <c r="K15" s="33">
        <v>4127460.2000000007</v>
      </c>
      <c r="L15" s="33">
        <v>4599739.6500000004</v>
      </c>
      <c r="M15" s="33">
        <v>4661633.13</v>
      </c>
      <c r="N15" s="33">
        <v>5098693.8351119999</v>
      </c>
      <c r="O15" s="33">
        <v>5757592.1800000006</v>
      </c>
      <c r="P15" s="33">
        <v>5976124.9900000002</v>
      </c>
    </row>
    <row r="16" spans="1:16">
      <c r="A16" s="79" t="s">
        <v>23</v>
      </c>
      <c r="B16" s="33">
        <v>1584006.73</v>
      </c>
      <c r="C16" s="33">
        <v>1533602.68</v>
      </c>
      <c r="D16" s="33">
        <v>1467802.4800000002</v>
      </c>
      <c r="E16" s="33">
        <v>1447775.24</v>
      </c>
      <c r="F16" s="33">
        <v>1614462.69</v>
      </c>
      <c r="G16" s="33">
        <v>1719422</v>
      </c>
      <c r="H16" s="33">
        <v>1653321.21</v>
      </c>
      <c r="I16" s="33">
        <v>1794660.02</v>
      </c>
      <c r="J16" s="33">
        <v>1736955.56</v>
      </c>
      <c r="K16" s="33">
        <v>1973981.3400000003</v>
      </c>
      <c r="L16" s="33">
        <v>2166254.5900000003</v>
      </c>
      <c r="M16" s="33">
        <v>2214349.7799999998</v>
      </c>
      <c r="N16" s="33">
        <v>2457820.6251119999</v>
      </c>
      <c r="O16" s="33">
        <v>2794524.54</v>
      </c>
      <c r="P16" s="33">
        <v>2764424.9800000004</v>
      </c>
    </row>
    <row r="17" spans="1:16">
      <c r="A17" s="79" t="s">
        <v>18</v>
      </c>
      <c r="B17" s="33">
        <v>851049.5</v>
      </c>
      <c r="C17" s="33">
        <v>839200.35000000009</v>
      </c>
      <c r="D17" s="33">
        <v>872379.11999999988</v>
      </c>
      <c r="E17" s="33">
        <v>866557.86</v>
      </c>
      <c r="F17" s="33">
        <v>955353.44000000006</v>
      </c>
      <c r="G17" s="33">
        <v>975815</v>
      </c>
      <c r="H17" s="33">
        <v>958187.21000000008</v>
      </c>
      <c r="I17" s="33">
        <v>1031933.2</v>
      </c>
      <c r="J17" s="33">
        <v>972335.33000000007</v>
      </c>
      <c r="K17" s="33">
        <v>1053483.94</v>
      </c>
      <c r="L17" s="33">
        <v>1195345.2</v>
      </c>
      <c r="M17" s="33">
        <v>1175871.95</v>
      </c>
      <c r="N17" s="33">
        <v>1227126.33</v>
      </c>
      <c r="O17" s="33">
        <v>1363180.1800000002</v>
      </c>
      <c r="P17" s="33">
        <v>1415459.42</v>
      </c>
    </row>
    <row r="18" spans="1:16">
      <c r="A18" s="79" t="s">
        <v>116</v>
      </c>
      <c r="B18" s="33">
        <v>849407</v>
      </c>
      <c r="C18" s="33">
        <v>769240.99</v>
      </c>
      <c r="D18" s="33">
        <v>758689.67</v>
      </c>
      <c r="E18" s="33">
        <v>739007.9</v>
      </c>
      <c r="F18" s="33">
        <v>819004.71</v>
      </c>
      <c r="G18" s="33">
        <v>800341.99</v>
      </c>
      <c r="H18" s="33">
        <v>791057.42999999993</v>
      </c>
      <c r="I18" s="33">
        <v>854085.34000000008</v>
      </c>
      <c r="J18" s="33">
        <v>804628</v>
      </c>
      <c r="K18" s="33">
        <v>898424.99</v>
      </c>
      <c r="L18" s="33">
        <v>974094.92</v>
      </c>
      <c r="M18" s="33">
        <v>982792.75</v>
      </c>
      <c r="N18" s="33">
        <v>1093587.31</v>
      </c>
      <c r="O18" s="33">
        <v>1240540.72</v>
      </c>
      <c r="P18" s="33">
        <v>1417604.8800000001</v>
      </c>
    </row>
    <row r="19" spans="1:16">
      <c r="A19" s="79" t="s">
        <v>27</v>
      </c>
      <c r="B19" s="33">
        <v>119475</v>
      </c>
      <c r="C19" s="33">
        <v>140284.13</v>
      </c>
      <c r="D19" s="33">
        <v>140648.43</v>
      </c>
      <c r="E19" s="33">
        <v>138913.13</v>
      </c>
      <c r="F19" s="33">
        <v>164020.14000000001</v>
      </c>
      <c r="G19" s="33">
        <v>199641.78</v>
      </c>
      <c r="H19" s="33">
        <v>198654.62</v>
      </c>
      <c r="I19" s="33">
        <v>209574.87</v>
      </c>
      <c r="J19" s="33">
        <v>216086.65</v>
      </c>
      <c r="K19" s="33">
        <v>201569.93</v>
      </c>
      <c r="L19" s="33">
        <v>264044.94</v>
      </c>
      <c r="M19" s="33">
        <v>288618.65000000002</v>
      </c>
      <c r="N19" s="33">
        <v>320159.57</v>
      </c>
      <c r="O19" s="33">
        <v>359346.74</v>
      </c>
      <c r="P19" s="33">
        <v>378635.71</v>
      </c>
    </row>
    <row r="20" spans="1:16">
      <c r="A20" s="6" t="s">
        <v>50</v>
      </c>
      <c r="B20" s="33">
        <v>4520157.8100000005</v>
      </c>
      <c r="C20" s="33">
        <v>4375849.79</v>
      </c>
      <c r="D20" s="33">
        <v>4315937.05</v>
      </c>
      <c r="E20" s="33">
        <v>4480243.3099999996</v>
      </c>
      <c r="F20" s="33">
        <v>5038832.72</v>
      </c>
      <c r="G20" s="33">
        <v>5082338.07</v>
      </c>
      <c r="H20" s="33">
        <v>5137453.5599999996</v>
      </c>
      <c r="I20" s="33">
        <v>5501908.3899999997</v>
      </c>
      <c r="J20" s="33">
        <v>5235010.3900000006</v>
      </c>
      <c r="K20" s="33">
        <v>5537386.25</v>
      </c>
      <c r="L20" s="33">
        <v>6395014.0300000003</v>
      </c>
      <c r="M20" s="33">
        <v>7237885.4300000006</v>
      </c>
      <c r="N20" s="33">
        <v>7764298.0251120012</v>
      </c>
      <c r="O20" s="33">
        <v>8607592.6799999997</v>
      </c>
      <c r="P20" s="33">
        <v>8950012.6800000016</v>
      </c>
    </row>
    <row r="26" spans="1:16">
      <c r="A26" s="6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6">
      <c r="A27" s="6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spans="1:16">
      <c r="A28" s="6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spans="1:16">
      <c r="A29" s="6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spans="1:16">
      <c r="A30" s="6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spans="1:16">
      <c r="A31" s="6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4" spans="1:16">
      <c r="A34" s="4" t="s">
        <v>52</v>
      </c>
      <c r="B34" s="4" t="s">
        <v>53</v>
      </c>
    </row>
    <row r="35" spans="1:16">
      <c r="A35" s="4" t="s">
        <v>51</v>
      </c>
      <c r="B35" s="29">
        <v>43525</v>
      </c>
      <c r="C35" s="29">
        <v>43556</v>
      </c>
      <c r="D35" s="29">
        <v>43586</v>
      </c>
      <c r="E35" s="29">
        <v>43647</v>
      </c>
      <c r="F35" s="29">
        <v>43678</v>
      </c>
      <c r="G35" s="29">
        <v>43739</v>
      </c>
      <c r="H35" s="29">
        <v>43770</v>
      </c>
      <c r="I35" s="29">
        <v>43800</v>
      </c>
      <c r="J35" s="29">
        <v>43831</v>
      </c>
      <c r="K35" s="29">
        <v>43862</v>
      </c>
      <c r="L35" s="29">
        <v>43922</v>
      </c>
      <c r="M35" s="29">
        <v>43952</v>
      </c>
      <c r="N35" s="29">
        <v>43983</v>
      </c>
      <c r="O35" s="29">
        <v>44013</v>
      </c>
      <c r="P35" s="29">
        <v>44044</v>
      </c>
    </row>
    <row r="36" spans="1:16">
      <c r="A36" s="6" t="s">
        <v>65</v>
      </c>
      <c r="B36" s="33">
        <v>3498374.23</v>
      </c>
      <c r="C36" s="33">
        <v>3361717.15</v>
      </c>
      <c r="D36" s="33">
        <v>3318536.27</v>
      </c>
      <c r="E36" s="33">
        <v>3270458.8600000003</v>
      </c>
      <c r="F36" s="33">
        <v>3623350.34</v>
      </c>
      <c r="G36" s="33">
        <v>3772986.8200000003</v>
      </c>
      <c r="H36" s="33">
        <v>3673532.04</v>
      </c>
      <c r="I36" s="33">
        <v>3976530.01</v>
      </c>
      <c r="J36" s="33">
        <v>3787980.61</v>
      </c>
      <c r="K36" s="33">
        <v>4299848.41</v>
      </c>
      <c r="L36" s="33">
        <v>4798595.1900000004</v>
      </c>
      <c r="M36" s="33">
        <v>4838797.9899999993</v>
      </c>
      <c r="N36" s="33">
        <v>5269005.455112</v>
      </c>
      <c r="O36" s="33">
        <v>5962118.8899999997</v>
      </c>
      <c r="P36" s="33">
        <v>6191055.6899999995</v>
      </c>
    </row>
    <row r="37" spans="1:16">
      <c r="A37" s="6" t="s">
        <v>72</v>
      </c>
      <c r="B37" s="33">
        <v>430000</v>
      </c>
      <c r="C37" s="33">
        <v>520000</v>
      </c>
      <c r="D37" s="33">
        <v>520000</v>
      </c>
      <c r="E37" s="33">
        <v>620000</v>
      </c>
      <c r="F37" s="33">
        <v>670000</v>
      </c>
      <c r="G37" s="33">
        <v>641670</v>
      </c>
      <c r="H37" s="33">
        <v>646010</v>
      </c>
      <c r="I37" s="33">
        <v>646010</v>
      </c>
      <c r="J37" s="33">
        <v>657031</v>
      </c>
      <c r="K37" s="33"/>
      <c r="L37" s="33"/>
      <c r="M37" s="33"/>
      <c r="N37" s="33"/>
      <c r="O37" s="33"/>
      <c r="P37" s="33"/>
    </row>
    <row r="38" spans="1:16">
      <c r="A38" s="6" t="s">
        <v>35</v>
      </c>
      <c r="B38" s="33">
        <v>63500</v>
      </c>
      <c r="C38" s="33">
        <v>63500.5</v>
      </c>
      <c r="D38" s="33">
        <v>83614</v>
      </c>
      <c r="E38" s="33">
        <v>65000</v>
      </c>
      <c r="F38" s="33">
        <v>98280</v>
      </c>
      <c r="G38" s="33">
        <v>95480</v>
      </c>
      <c r="H38" s="33">
        <v>95080</v>
      </c>
      <c r="I38" s="33">
        <v>98040</v>
      </c>
      <c r="J38" s="33">
        <v>93960</v>
      </c>
      <c r="K38" s="33">
        <v>110375</v>
      </c>
      <c r="L38" s="33">
        <v>111200</v>
      </c>
      <c r="M38" s="33">
        <v>110045</v>
      </c>
      <c r="N38" s="33">
        <v>111365</v>
      </c>
      <c r="O38" s="33">
        <v>109715</v>
      </c>
      <c r="P38" s="33">
        <v>130375</v>
      </c>
    </row>
    <row r="39" spans="1:16">
      <c r="A39" s="6" t="s">
        <v>93</v>
      </c>
      <c r="B39" s="33">
        <v>189672</v>
      </c>
      <c r="C39" s="33">
        <v>182856.41999999998</v>
      </c>
      <c r="D39" s="33">
        <v>211857.35</v>
      </c>
      <c r="E39" s="33">
        <v>277954.56</v>
      </c>
      <c r="F39" s="33">
        <v>290848.90000000002</v>
      </c>
      <c r="G39" s="33">
        <v>292226.88</v>
      </c>
      <c r="H39" s="33">
        <v>289892.57999999996</v>
      </c>
      <c r="I39" s="33">
        <v>308601.63</v>
      </c>
      <c r="J39" s="33">
        <v>362440.19</v>
      </c>
      <c r="K39" s="33">
        <v>380224.69</v>
      </c>
      <c r="L39" s="33">
        <v>415335.54000000004</v>
      </c>
      <c r="M39" s="33">
        <v>407776.66</v>
      </c>
      <c r="N39" s="33">
        <v>417457.05000000005</v>
      </c>
      <c r="O39" s="33">
        <v>453917.12</v>
      </c>
      <c r="P39" s="33">
        <v>459989.02</v>
      </c>
    </row>
    <row r="40" spans="1:16">
      <c r="A40" s="6" t="s">
        <v>67</v>
      </c>
      <c r="B40" s="33">
        <v>119475</v>
      </c>
      <c r="C40" s="33">
        <v>140284.13</v>
      </c>
      <c r="D40" s="33">
        <v>140648.43</v>
      </c>
      <c r="E40" s="33">
        <v>138913.13</v>
      </c>
      <c r="F40" s="33">
        <v>164020.14000000001</v>
      </c>
      <c r="G40" s="33">
        <v>199641.78</v>
      </c>
      <c r="H40" s="33">
        <v>198654.62</v>
      </c>
      <c r="I40" s="33">
        <v>209574.87</v>
      </c>
      <c r="J40" s="33">
        <v>216086.65</v>
      </c>
      <c r="K40" s="33">
        <v>201569.93</v>
      </c>
      <c r="L40" s="33">
        <v>264044.94</v>
      </c>
      <c r="M40" s="33">
        <v>288618.65000000002</v>
      </c>
      <c r="N40" s="33">
        <v>320159.57</v>
      </c>
      <c r="O40" s="33">
        <v>359346.74</v>
      </c>
      <c r="P40" s="33">
        <v>378635.71</v>
      </c>
    </row>
    <row r="41" spans="1:16">
      <c r="A41" s="6" t="s">
        <v>62</v>
      </c>
      <c r="B41" s="33">
        <v>219136.58000000002</v>
      </c>
      <c r="C41" s="33">
        <v>107491.59000000001</v>
      </c>
      <c r="D41" s="33">
        <v>41281</v>
      </c>
      <c r="E41" s="33">
        <v>107916.76000000001</v>
      </c>
      <c r="F41" s="33">
        <v>192333.34</v>
      </c>
      <c r="G41" s="33">
        <v>80332.59</v>
      </c>
      <c r="H41" s="33">
        <v>234284.32</v>
      </c>
      <c r="I41" s="33">
        <v>263151.88</v>
      </c>
      <c r="J41" s="33">
        <v>117511.94</v>
      </c>
      <c r="K41" s="33">
        <v>545368.22</v>
      </c>
      <c r="L41" s="33">
        <v>805838.36</v>
      </c>
      <c r="M41" s="33">
        <v>1592647.13</v>
      </c>
      <c r="N41" s="33">
        <v>646310.95000000007</v>
      </c>
      <c r="O41" s="33">
        <v>722494.92999999993</v>
      </c>
      <c r="P41" s="33">
        <v>789957.26</v>
      </c>
    </row>
    <row r="42" spans="1:16">
      <c r="A42" s="6" t="s">
        <v>113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>
        <v>1000000</v>
      </c>
      <c r="O42" s="33">
        <v>1000000</v>
      </c>
      <c r="P42" s="33">
        <v>1000000</v>
      </c>
    </row>
    <row r="43" spans="1:16">
      <c r="A43" s="6" t="s">
        <v>50</v>
      </c>
      <c r="B43" s="33">
        <v>4520157.8100000005</v>
      </c>
      <c r="C43" s="33">
        <v>4375849.79</v>
      </c>
      <c r="D43" s="33">
        <v>4315937.05</v>
      </c>
      <c r="E43" s="33">
        <v>4480243.3099999996</v>
      </c>
      <c r="F43" s="33">
        <v>5038832.72</v>
      </c>
      <c r="G43" s="33">
        <v>5082338.07</v>
      </c>
      <c r="H43" s="33">
        <v>5137453.5600000005</v>
      </c>
      <c r="I43" s="33">
        <v>5501908.3899999997</v>
      </c>
      <c r="J43" s="33">
        <v>5235010.3900000006</v>
      </c>
      <c r="K43" s="33">
        <v>5537386.25</v>
      </c>
      <c r="L43" s="33">
        <v>6395014.0300000012</v>
      </c>
      <c r="M43" s="33">
        <v>7237885.4299999997</v>
      </c>
      <c r="N43" s="33">
        <v>7764298.0251120003</v>
      </c>
      <c r="O43" s="33">
        <v>8607592.6799999997</v>
      </c>
      <c r="P43" s="33">
        <v>8950012.6799999997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透视表-A股权类资产</vt:lpstr>
      <vt:lpstr>月度资产明细</vt:lpstr>
      <vt:lpstr>交易明细（不包括固定收益）</vt:lpstr>
      <vt:lpstr>主数据</vt:lpstr>
      <vt:lpstr>透视表-资产余额分析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subject/>
  <dc:creator>Wang, Laye</dc:creator>
  <cp:keywords>Keywords</cp:keywords>
  <dc:description/>
  <cp:lastModifiedBy>Microsoft Office User</cp:lastModifiedBy>
  <cp:revision/>
  <dcterms:created xsi:type="dcterms:W3CDTF">2017-02-19T13:37:36Z</dcterms:created>
  <dcterms:modified xsi:type="dcterms:W3CDTF">2020-09-01T06:28:57Z</dcterms:modified>
  <cp:category/>
  <cp:contentStatus/>
</cp:coreProperties>
</file>